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7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8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10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1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12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13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14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15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16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17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18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19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20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21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  <Override PartName="/xl/charts/colors15.xml" ContentType="application/vnd.ms-office.chartcolorstyle+xml"/>
  <Override PartName="/xl/charts/style15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colors22.xml" ContentType="application/vnd.ms-office.chartcolorstyle+xml"/>
  <Override PartName="/xl/charts/style22.xml" ContentType="application/vnd.ms-office.chartstyle+xml"/>
  <Override PartName="/xl/charts/colors23.xml" ContentType="application/vnd.ms-office.chartcolorstyle+xml"/>
  <Override PartName="/xl/charts/style23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style25.xml" ContentType="application/vnd.ms-office.chartstyle+xml"/>
  <Override PartName="/xl/charts/colors26.xml" ContentType="application/vnd.ms-office.chartcolorstyle+xml"/>
  <Override PartName="/xl/charts/style26.xml" ContentType="application/vnd.ms-office.chartstyle+xml"/>
  <Override PartName="/xl/charts/colors27.xml" ContentType="application/vnd.ms-office.chartcolorstyle+xml"/>
  <Override PartName="/xl/charts/style27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colors29.xml" ContentType="application/vnd.ms-office.chartcolorstyle+xml"/>
  <Override PartName="/xl/charts/style29.xml" ContentType="application/vnd.ms-office.chartstyle+xml"/>
  <Override PartName="/xl/charts/colors30.xml" ContentType="application/vnd.ms-office.chartcolorstyle+xml"/>
  <Override PartName="/xl/charts/style30.xml" ContentType="application/vnd.ms-office.chartstyle+xml"/>
  <Override PartName="/xl/charts/colors31.xml" ContentType="application/vnd.ms-office.chartcolorstyle+xml"/>
  <Override PartName="/xl/charts/style31.xml" ContentType="application/vnd.ms-office.chartstyle+xml"/>
  <Override PartName="/xl/charts/colors32.xml" ContentType="application/vnd.ms-office.chartcolorstyle+xml"/>
  <Override PartName="/xl/charts/style32.xml" ContentType="application/vnd.ms-office.chartstyle+xml"/>
  <Override PartName="/xl/charts/colors33.xml" ContentType="application/vnd.ms-office.chartcolorstyle+xml"/>
  <Override PartName="/xl/charts/style33.xml" ContentType="application/vnd.ms-office.chartstyle+xml"/>
  <Override PartName="/xl/charts/colors34.xml" ContentType="application/vnd.ms-office.chartcolorstyle+xml"/>
  <Override PartName="/xl/charts/style34.xml" ContentType="application/vnd.ms-office.chartstyle+xml"/>
  <Override PartName="/xl/charts/colors35.xml" ContentType="application/vnd.ms-office.chartcolorstyle+xml"/>
  <Override PartName="/xl/charts/style35.xml" ContentType="application/vnd.ms-office.chartstyle+xml"/>
  <Override PartName="/xl/charts/colors36.xml" ContentType="application/vnd.ms-office.chartcolorstyle+xml"/>
  <Override PartName="/xl/charts/style36.xml" ContentType="application/vnd.ms-office.chartstyle+xml"/>
  <Override PartName="/xl/charts/colors37.xml" ContentType="application/vnd.ms-office.chartcolorstyle+xml"/>
  <Override PartName="/xl/charts/style37.xml" ContentType="application/vnd.ms-office.chartstyle+xml"/>
  <Override PartName="/xl/charts/colors38.xml" ContentType="application/vnd.ms-office.chartcolorstyle+xml"/>
  <Override PartName="/xl/charts/style38.xml" ContentType="application/vnd.ms-office.chartstyle+xml"/>
  <Override PartName="/xl/charts/colors39.xml" ContentType="application/vnd.ms-office.chartcolorstyle+xml"/>
  <Override PartName="/xl/charts/style39.xml" ContentType="application/vnd.ms-office.chartstyle+xml"/>
  <Override PartName="/xl/charts/colors40.xml" ContentType="application/vnd.ms-office.chartcolorstyle+xml"/>
  <Override PartName="/xl/charts/style40.xml" ContentType="application/vnd.ms-office.chartstyle+xml"/>
  <Override PartName="/xl/charts/colors41.xml" ContentType="application/vnd.ms-office.chartcolorstyle+xml"/>
  <Override PartName="/xl/charts/style41.xml" ContentType="application/vnd.ms-office.chartstyle+xml"/>
  <Override PartName="/xl/charts/colors42.xml" ContentType="application/vnd.ms-office.chartcolorstyle+xml"/>
  <Override PartName="/xl/charts/style42.xml" ContentType="application/vnd.ms-office.chartstyle+xml"/>
  <Override PartName="/xl/charts/colors43.xml" ContentType="application/vnd.ms-office.chartcolorstyle+xml"/>
  <Override PartName="/xl/charts/style43.xml" ContentType="application/vnd.ms-office.chartstyle+xml"/>
  <Override PartName="/xl/charts/colors44.xml" ContentType="application/vnd.ms-office.chartcolorstyle+xml"/>
  <Override PartName="/xl/charts/style44.xml" ContentType="application/vnd.ms-office.chartstyle+xml"/>
  <Override PartName="/xl/charts/colors45.xml" ContentType="application/vnd.ms-office.chartcolorstyle+xml"/>
  <Override PartName="/xl/charts/style45.xml" ContentType="application/vnd.ms-office.chartstyle+xml"/>
  <Override PartName="/xl/charts/colors46.xml" ContentType="application/vnd.ms-office.chartcolorstyle+xml"/>
  <Override PartName="/xl/charts/style46.xml" ContentType="application/vnd.ms-office.chartstyle+xml"/>
  <Override PartName="/xl/charts/colors47.xml" ContentType="application/vnd.ms-office.chartcolorstyle+xml"/>
  <Override PartName="/xl/charts/style47.xml" ContentType="application/vnd.ms-office.chartstyle+xml"/>
  <Override PartName="/xl/charts/colors48.xml" ContentType="application/vnd.ms-office.chartcolorstyle+xml"/>
  <Override PartName="/xl/charts/style48.xml" ContentType="application/vnd.ms-office.chartstyle+xml"/>
  <Override PartName="/xl/charts/colors49.xml" ContentType="application/vnd.ms-office.chartcolorstyle+xml"/>
  <Override PartName="/xl/charts/style49.xml" ContentType="application/vnd.ms-office.chartstyle+xml"/>
  <Override PartName="/xl/charts/colors50.xml" ContentType="application/vnd.ms-office.chartcolorstyle+xml"/>
  <Override PartName="/xl/charts/style50.xml" ContentType="application/vnd.ms-office.chartstyle+xml"/>
  <Override PartName="/xl/charts/colors51.xml" ContentType="application/vnd.ms-office.chartcolorstyle+xml"/>
  <Override PartName="/xl/charts/style51.xml" ContentType="application/vnd.ms-office.chartstyle+xml"/>
  <Override PartName="/xl/charts/colors52.xml" ContentType="application/vnd.ms-office.chartcolorstyle+xml"/>
  <Override PartName="/xl/charts/style52.xml" ContentType="application/vnd.ms-office.chartstyle+xml"/>
  <Override PartName="/xl/charts/colors53.xml" ContentType="application/vnd.ms-office.chartcolorstyle+xml"/>
  <Override PartName="/xl/charts/style53.xml" ContentType="application/vnd.ms-office.chartstyle+xml"/>
  <Override PartName="/xl/charts/colors54.xml" ContentType="application/vnd.ms-office.chartcolorstyle+xml"/>
  <Override PartName="/xl/charts/style54.xml" ContentType="application/vnd.ms-office.chartstyle+xml"/>
  <Override PartName="/xl/charts/colors55.xml" ContentType="application/vnd.ms-office.chartcolorstyle+xml"/>
  <Override PartName="/xl/charts/style55.xml" ContentType="application/vnd.ms-office.chartstyle+xml"/>
  <Override PartName="/xl/charts/colors56.xml" ContentType="application/vnd.ms-office.chartcolorstyle+xml"/>
  <Override PartName="/xl/charts/style56.xml" ContentType="application/vnd.ms-office.chartstyle+xml"/>
  <Override PartName="/xl/charts/colors57.xml" ContentType="application/vnd.ms-office.chartcolorstyle+xml"/>
  <Override PartName="/xl/charts/style57.xml" ContentType="application/vnd.ms-office.chartstyle+xml"/>
  <Override PartName="/xl/charts/colors58.xml" ContentType="application/vnd.ms-office.chartcolorstyle+xml"/>
  <Override PartName="/xl/charts/style58.xml" ContentType="application/vnd.ms-office.chartstyle+xml"/>
  <Override PartName="/xl/charts/colors59.xml" ContentType="application/vnd.ms-office.chartcolorstyle+xml"/>
  <Override PartName="/xl/charts/style59.xml" ContentType="application/vnd.ms-office.chartstyle+xml"/>
  <Override PartName="/xl/charts/colors60.xml" ContentType="application/vnd.ms-office.chartcolorstyle+xml"/>
  <Override PartName="/xl/charts/style60.xml" ContentType="application/vnd.ms-office.chartstyle+xml"/>
  <Override PartName="/xl/charts/colors61.xml" ContentType="application/vnd.ms-office.chartcolorstyle+xml"/>
  <Override PartName="/xl/charts/style61.xml" ContentType="application/vnd.ms-office.chartstyle+xml"/>
  <Override PartName="/xl/charts/colors62.xml" ContentType="application/vnd.ms-office.chartcolorstyle+xml"/>
  <Override PartName="/xl/charts/style62.xml" ContentType="application/vnd.ms-office.chartstyle+xml"/>
  <Override PartName="/xl/charts/colors63.xml" ContentType="application/vnd.ms-office.chartcolorstyle+xml"/>
  <Override PartName="/xl/charts/style63.xml" ContentType="application/vnd.ms-office.chartstyle+xml"/>
  <Override PartName="/xl/charts/colors64.xml" ContentType="application/vnd.ms-office.chartcolorstyle+xml"/>
  <Override PartName="/xl/charts/style64.xml" ContentType="application/vnd.ms-office.chartstyle+xml"/>
  <Override PartName="/xl/charts/colors65.xml" ContentType="application/vnd.ms-office.chartcolorstyle+xml"/>
  <Override PartName="/xl/charts/style65.xml" ContentType="application/vnd.ms-office.chartstyle+xml"/>
  <Override PartName="/xl/charts/colors66.xml" ContentType="application/vnd.ms-office.chartcolorstyle+xml"/>
  <Override PartName="/xl/charts/style66.xml" ContentType="application/vnd.ms-office.chartstyle+xml"/>
  <Override PartName="/xl/charts/colors67.xml" ContentType="application/vnd.ms-office.chartcolorstyle+xml"/>
  <Override PartName="/xl/charts/style67.xml" ContentType="application/vnd.ms-office.chartstyle+xml"/>
  <Override PartName="/xl/charts/colors68.xml" ContentType="application/vnd.ms-office.chartcolorstyle+xml"/>
  <Override PartName="/xl/charts/style68.xml" ContentType="application/vnd.ms-office.chartstyle+xml"/>
  <Override PartName="/xl/charts/colors69.xml" ContentType="application/vnd.ms-office.chartcolorstyle+xml"/>
  <Override PartName="/xl/charts/style69.xml" ContentType="application/vnd.ms-office.chartstyle+xml"/>
  <Override PartName="/xl/charts/colors70.xml" ContentType="application/vnd.ms-office.chartcolorstyle+xml"/>
  <Override PartName="/xl/charts/style70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3256" windowHeight="13176" tabRatio="708" firstSheet="2" activeTab="11"/>
  </bookViews>
  <sheets>
    <sheet name="Model" sheetId="1" r:id="rId1"/>
    <sheet name="Data CHN" sheetId="7" r:id="rId2"/>
    <sheet name="Data KOR" sheetId="9" r:id="rId3"/>
    <sheet name="Data ITA" sheetId="4" r:id="rId4"/>
    <sheet name="Data ESP" sheetId="5" r:id="rId5"/>
    <sheet name="Data FRA" sheetId="12" r:id="rId6"/>
    <sheet name="Data GER" sheetId="3" r:id="rId7"/>
    <sheet name="Data AUT" sheetId="8" r:id="rId8"/>
    <sheet name="Data CH" sheetId="11" r:id="rId9"/>
    <sheet name="Data UK" sheetId="6" r:id="rId10"/>
    <sheet name="Data SWE" sheetId="10" r:id="rId11"/>
    <sheet name="data CZE" sheetId="18" r:id="rId12"/>
    <sheet name="Data USA" sheetId="15" r:id="rId13"/>
    <sheet name="Data ISR" sheetId="19" r:id="rId14"/>
    <sheet name="data AUS" sheetId="20" r:id="rId15"/>
    <sheet name="data BRA" sheetId="21" r:id="rId16"/>
    <sheet name="data SRB" sheetId="22" r:id="rId17"/>
    <sheet name="data RUS" sheetId="23" r:id="rId18"/>
    <sheet name="data IND" sheetId="24" r:id="rId19"/>
    <sheet name="data BAL" sheetId="25" r:id="rId20"/>
    <sheet name="Case Fatality Rates" sheetId="14" r:id="rId21"/>
    <sheet name="Country Statistics" sheetId="17" r:id="rId22"/>
    <sheet name="References" sheetId="16" r:id="rId23"/>
  </sheets>
  <externalReferences>
    <externalReference r:id="rId24"/>
  </externalReferences>
  <definedNames>
    <definedName name="solver_adj" localSheetId="0" hidden="1">Model!$R$6</definedName>
    <definedName name="solver_cvg" localSheetId="0" hidden="1">0.0001</definedName>
    <definedName name="solver_drv" localSheetId="0" hidden="1">2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Model!$R$7</definedName>
    <definedName name="solver_pre" localSheetId="0" hidden="1">0.000001</definedName>
    <definedName name="solver_rbv" localSheetId="0" hidden="1">2</definedName>
    <definedName name="solver_rlx" localSheetId="0" hidden="1">2</definedName>
    <definedName name="solver_rsd" localSheetId="0" hidden="1">0</definedName>
    <definedName name="solver_scl" localSheetId="0" hidden="1">2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2</definedName>
    <definedName name="solver_val" localSheetId="0" hidden="1">0</definedName>
    <definedName name="solver_ver" localSheetId="0" hidden="1">3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33" i="18" l="1"/>
  <c r="AH133" i="18" s="1"/>
  <c r="AG134" i="18"/>
  <c r="AH134" i="18" s="1"/>
  <c r="AG135" i="18"/>
  <c r="AH135" i="18" s="1"/>
  <c r="AG136" i="18"/>
  <c r="AH136" i="18" s="1"/>
  <c r="AG137" i="18"/>
  <c r="AH137" i="18" s="1"/>
  <c r="AG138" i="18"/>
  <c r="AH138" i="18" s="1"/>
  <c r="AG139" i="18"/>
  <c r="AH139" i="18" s="1"/>
  <c r="AG140" i="18"/>
  <c r="AH140" i="18" s="1"/>
  <c r="AG141" i="18"/>
  <c r="AH141" i="18" s="1"/>
  <c r="AG142" i="18"/>
  <c r="AH142" i="18" s="1"/>
  <c r="AG143" i="18"/>
  <c r="AH143" i="18" s="1"/>
  <c r="AJ12" i="18"/>
  <c r="P141" i="18" l="1"/>
  <c r="R141" i="18" s="1"/>
  <c r="Q141" i="18"/>
  <c r="S141" i="18"/>
  <c r="T141" i="18"/>
  <c r="U141" i="18"/>
  <c r="V141" i="18"/>
  <c r="W141" i="18"/>
  <c r="X141" i="18"/>
  <c r="AB141" i="18"/>
  <c r="AC141" i="18"/>
  <c r="AD141" i="18"/>
  <c r="AE141" i="18" s="1"/>
  <c r="AJ141" i="18"/>
  <c r="AK141" i="18"/>
  <c r="P142" i="18"/>
  <c r="R142" i="18" s="1"/>
  <c r="Q142" i="18"/>
  <c r="S142" i="18"/>
  <c r="T142" i="18"/>
  <c r="U142" i="18"/>
  <c r="V142" i="18"/>
  <c r="W142" i="18"/>
  <c r="X142" i="18"/>
  <c r="AB142" i="18"/>
  <c r="AC142" i="18"/>
  <c r="AD142" i="18"/>
  <c r="AE142" i="18"/>
  <c r="AJ142" i="18"/>
  <c r="AK142" i="18"/>
  <c r="P143" i="18"/>
  <c r="R143" i="18" s="1"/>
  <c r="Q143" i="18"/>
  <c r="S143" i="18"/>
  <c r="T143" i="18"/>
  <c r="U143" i="18"/>
  <c r="V143" i="18"/>
  <c r="W143" i="18"/>
  <c r="X143" i="18"/>
  <c r="AB143" i="18"/>
  <c r="AC143" i="18"/>
  <c r="AD143" i="18"/>
  <c r="AE143" i="18"/>
  <c r="AJ143" i="18"/>
  <c r="AK143" i="18"/>
  <c r="F141" i="18"/>
  <c r="G141" i="18"/>
  <c r="H141" i="18"/>
  <c r="I141" i="18"/>
  <c r="L142" i="18" s="1"/>
  <c r="J141" i="18"/>
  <c r="K141" i="18"/>
  <c r="L141" i="18"/>
  <c r="M141" i="18"/>
  <c r="N141" i="18"/>
  <c r="O141" i="18"/>
  <c r="F142" i="18"/>
  <c r="G142" i="18"/>
  <c r="H142" i="18"/>
  <c r="I142" i="18"/>
  <c r="J143" i="18" s="1"/>
  <c r="K142" i="18"/>
  <c r="N142" i="18"/>
  <c r="O142" i="18"/>
  <c r="F143" i="18"/>
  <c r="G143" i="18"/>
  <c r="H143" i="18"/>
  <c r="I143" i="18"/>
  <c r="K143" i="18"/>
  <c r="N143" i="18"/>
  <c r="O143" i="18"/>
  <c r="L143" i="18" l="1"/>
  <c r="M143" i="18" s="1"/>
  <c r="J142" i="18"/>
  <c r="M142" i="18" s="1"/>
  <c r="AD22" i="18" l="1"/>
  <c r="AK2" i="18"/>
  <c r="AK45" i="18" s="1"/>
  <c r="AE3" i="18"/>
  <c r="AJ13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29" i="18"/>
  <c r="AJ30" i="18"/>
  <c r="AJ31" i="18"/>
  <c r="AJ32" i="18"/>
  <c r="AJ33" i="18"/>
  <c r="AJ34" i="18"/>
  <c r="AJ35" i="18"/>
  <c r="AJ36" i="18"/>
  <c r="AJ37" i="18"/>
  <c r="AJ38" i="18"/>
  <c r="AJ39" i="18"/>
  <c r="AJ40" i="18"/>
  <c r="AJ41" i="18"/>
  <c r="AJ42" i="18"/>
  <c r="AJ43" i="18"/>
  <c r="AJ44" i="18"/>
  <c r="AJ45" i="18"/>
  <c r="AJ46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8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4" i="18"/>
  <c r="AJ95" i="18"/>
  <c r="AJ96" i="18"/>
  <c r="AJ97" i="18"/>
  <c r="AJ98" i="18"/>
  <c r="AJ99" i="18"/>
  <c r="AJ100" i="18"/>
  <c r="AJ101" i="18"/>
  <c r="AJ102" i="18"/>
  <c r="AJ103" i="18"/>
  <c r="AJ104" i="18"/>
  <c r="AJ105" i="18"/>
  <c r="AJ106" i="18"/>
  <c r="AJ107" i="18"/>
  <c r="AJ108" i="18"/>
  <c r="AJ109" i="18"/>
  <c r="AJ110" i="18"/>
  <c r="AJ111" i="18"/>
  <c r="AJ112" i="18"/>
  <c r="AJ113" i="18"/>
  <c r="AJ114" i="18"/>
  <c r="AJ115" i="18"/>
  <c r="AJ116" i="18"/>
  <c r="AJ117" i="18"/>
  <c r="AJ118" i="18"/>
  <c r="AJ119" i="18"/>
  <c r="AJ120" i="18"/>
  <c r="AJ121" i="18"/>
  <c r="AJ122" i="18"/>
  <c r="AJ123" i="18"/>
  <c r="AJ124" i="18"/>
  <c r="AJ125" i="18"/>
  <c r="AJ126" i="18"/>
  <c r="AJ127" i="18"/>
  <c r="AJ128" i="18"/>
  <c r="AJ129" i="18"/>
  <c r="AJ130" i="18"/>
  <c r="AJ131" i="18"/>
  <c r="AJ132" i="18"/>
  <c r="AJ133" i="18"/>
  <c r="AJ134" i="18"/>
  <c r="AJ11" i="18"/>
  <c r="AK128" i="18" l="1"/>
  <c r="AK108" i="18"/>
  <c r="AK76" i="18"/>
  <c r="AK44" i="18"/>
  <c r="AK134" i="18"/>
  <c r="AK126" i="18"/>
  <c r="AK118" i="18"/>
  <c r="AK104" i="18"/>
  <c r="AK88" i="18"/>
  <c r="AK72" i="18"/>
  <c r="AK56" i="18"/>
  <c r="AK138" i="18"/>
  <c r="AK130" i="18"/>
  <c r="AK122" i="18"/>
  <c r="AK112" i="18"/>
  <c r="AK96" i="18"/>
  <c r="AK80" i="18"/>
  <c r="AK64" i="18"/>
  <c r="AK48" i="18"/>
  <c r="AK136" i="18"/>
  <c r="AK120" i="18"/>
  <c r="AK92" i="18"/>
  <c r="AK60" i="18"/>
  <c r="AK140" i="18"/>
  <c r="AK132" i="18"/>
  <c r="AK124" i="18"/>
  <c r="AK116" i="18"/>
  <c r="AK100" i="18"/>
  <c r="AK84" i="18"/>
  <c r="AK68" i="18"/>
  <c r="AK52" i="18"/>
  <c r="AK139" i="18"/>
  <c r="AK135" i="18"/>
  <c r="AK131" i="18"/>
  <c r="AK127" i="18"/>
  <c r="AK123" i="18"/>
  <c r="AK119" i="18"/>
  <c r="AK115" i="18"/>
  <c r="AK111" i="18"/>
  <c r="AK107" i="18"/>
  <c r="AK103" i="18"/>
  <c r="AK99" i="18"/>
  <c r="AK95" i="18"/>
  <c r="AK91" i="18"/>
  <c r="AK87" i="18"/>
  <c r="AK83" i="18"/>
  <c r="AK79" i="18"/>
  <c r="AK75" i="18"/>
  <c r="AK71" i="18"/>
  <c r="AK67" i="18"/>
  <c r="AK63" i="18"/>
  <c r="AK59" i="18"/>
  <c r="AK55" i="18"/>
  <c r="AK51" i="18"/>
  <c r="AK47" i="18"/>
  <c r="AK114" i="18"/>
  <c r="AK110" i="18"/>
  <c r="AK106" i="18"/>
  <c r="AK102" i="18"/>
  <c r="AK98" i="18"/>
  <c r="AK94" i="18"/>
  <c r="AK90" i="18"/>
  <c r="AK86" i="18"/>
  <c r="AK82" i="18"/>
  <c r="AK78" i="18"/>
  <c r="AK74" i="18"/>
  <c r="AK70" i="18"/>
  <c r="AK66" i="18"/>
  <c r="AK62" i="18"/>
  <c r="AK58" i="18"/>
  <c r="AK54" i="18"/>
  <c r="AK50" i="18"/>
  <c r="AK46" i="18"/>
  <c r="AK43" i="18"/>
  <c r="AK137" i="18"/>
  <c r="AK133" i="18"/>
  <c r="AK129" i="18"/>
  <c r="AK125" i="18"/>
  <c r="AK121" i="18"/>
  <c r="AK117" i="18"/>
  <c r="AK113" i="18"/>
  <c r="AK109" i="18"/>
  <c r="AK105" i="18"/>
  <c r="AK101" i="18"/>
  <c r="AK97" i="18"/>
  <c r="AK93" i="18"/>
  <c r="AK89" i="18"/>
  <c r="AK85" i="18"/>
  <c r="AK81" i="18"/>
  <c r="AK77" i="18"/>
  <c r="AK73" i="18"/>
  <c r="AK69" i="18"/>
  <c r="AK65" i="18"/>
  <c r="AK61" i="18"/>
  <c r="AK57" i="18"/>
  <c r="AK53" i="18"/>
  <c r="AK49" i="18"/>
  <c r="F163" i="23"/>
  <c r="J163" i="23" s="1"/>
  <c r="M163" i="23" s="1"/>
  <c r="G163" i="23"/>
  <c r="H163" i="23"/>
  <c r="I163" i="23"/>
  <c r="K163" i="23"/>
  <c r="L163" i="23"/>
  <c r="N163" i="23"/>
  <c r="Q163" i="23" s="1"/>
  <c r="P163" i="23"/>
  <c r="R163" i="23" s="1"/>
  <c r="AB163" i="23"/>
  <c r="AC163" i="23"/>
  <c r="F164" i="23"/>
  <c r="G164" i="23"/>
  <c r="H164" i="23"/>
  <c r="I164" i="23"/>
  <c r="J164" i="23"/>
  <c r="M164" i="23" s="1"/>
  <c r="K164" i="23"/>
  <c r="L164" i="23"/>
  <c r="N164" i="23"/>
  <c r="Q164" i="23" s="1"/>
  <c r="P164" i="23"/>
  <c r="R164" i="23" s="1"/>
  <c r="AB164" i="23"/>
  <c r="AC164" i="23"/>
  <c r="F165" i="23"/>
  <c r="J165" i="23" s="1"/>
  <c r="M165" i="23" s="1"/>
  <c r="G165" i="23"/>
  <c r="H165" i="23"/>
  <c r="I165" i="23"/>
  <c r="K165" i="23"/>
  <c r="L165" i="23"/>
  <c r="N165" i="23"/>
  <c r="Q165" i="23" s="1"/>
  <c r="P165" i="23"/>
  <c r="AC165" i="23"/>
  <c r="F166" i="23"/>
  <c r="G166" i="23"/>
  <c r="H166" i="23"/>
  <c r="I166" i="23"/>
  <c r="J166" i="23"/>
  <c r="M166" i="23" s="1"/>
  <c r="K166" i="23"/>
  <c r="L166" i="23"/>
  <c r="N166" i="23"/>
  <c r="Q166" i="23" s="1"/>
  <c r="P166" i="23"/>
  <c r="R166" i="23" s="1"/>
  <c r="AB166" i="23"/>
  <c r="AC166" i="23"/>
  <c r="F167" i="23"/>
  <c r="J167" i="23" s="1"/>
  <c r="M167" i="23" s="1"/>
  <c r="G167" i="23"/>
  <c r="H167" i="23"/>
  <c r="I167" i="23"/>
  <c r="K167" i="23"/>
  <c r="L167" i="23"/>
  <c r="N167" i="23"/>
  <c r="Q167" i="23" s="1"/>
  <c r="P167" i="23"/>
  <c r="R167" i="23" s="1"/>
  <c r="AB167" i="23"/>
  <c r="AC167" i="23"/>
  <c r="F168" i="23"/>
  <c r="J168" i="23" s="1"/>
  <c r="M168" i="23" s="1"/>
  <c r="G168" i="23"/>
  <c r="H168" i="23"/>
  <c r="I168" i="23"/>
  <c r="K168" i="23"/>
  <c r="L168" i="23"/>
  <c r="N168" i="23"/>
  <c r="Q168" i="23" s="1"/>
  <c r="P168" i="23"/>
  <c r="R168" i="23" s="1"/>
  <c r="AB168" i="23"/>
  <c r="AC168" i="23"/>
  <c r="F169" i="23"/>
  <c r="J169" i="23" s="1"/>
  <c r="M169" i="23" s="1"/>
  <c r="G169" i="23"/>
  <c r="H169" i="23"/>
  <c r="I169" i="23"/>
  <c r="K169" i="23"/>
  <c r="L169" i="23"/>
  <c r="N169" i="23"/>
  <c r="Q169" i="23" s="1"/>
  <c r="P169" i="23"/>
  <c r="AB169" i="23"/>
  <c r="AC169" i="23"/>
  <c r="AB163" i="22"/>
  <c r="AC163" i="22"/>
  <c r="AE163" i="22" s="1"/>
  <c r="AD163" i="22"/>
  <c r="AB164" i="22"/>
  <c r="AC164" i="22"/>
  <c r="AE164" i="22" s="1"/>
  <c r="AD164" i="22"/>
  <c r="AB165" i="22"/>
  <c r="AC165" i="22"/>
  <c r="AE165" i="22" s="1"/>
  <c r="AD165" i="22"/>
  <c r="AB166" i="22"/>
  <c r="AC166" i="22"/>
  <c r="AE166" i="22" s="1"/>
  <c r="AD166" i="22"/>
  <c r="AB167" i="22"/>
  <c r="AC167" i="22"/>
  <c r="AE167" i="22" s="1"/>
  <c r="AD167" i="22"/>
  <c r="AB168" i="22"/>
  <c r="AC168" i="22"/>
  <c r="AE168" i="22" s="1"/>
  <c r="AD168" i="22"/>
  <c r="AB169" i="22"/>
  <c r="AC169" i="22"/>
  <c r="AE169" i="22" s="1"/>
  <c r="AD169" i="22"/>
  <c r="F163" i="22"/>
  <c r="J163" i="22" s="1"/>
  <c r="M163" i="22" s="1"/>
  <c r="G163" i="22"/>
  <c r="H163" i="22"/>
  <c r="I163" i="22"/>
  <c r="K163" i="22"/>
  <c r="L163" i="22"/>
  <c r="N163" i="22"/>
  <c r="Q163" i="22" s="1"/>
  <c r="P163" i="22"/>
  <c r="R163" i="22" s="1"/>
  <c r="F164" i="22"/>
  <c r="G164" i="22"/>
  <c r="H164" i="22"/>
  <c r="I164" i="22"/>
  <c r="J164" i="22"/>
  <c r="M164" i="22" s="1"/>
  <c r="K164" i="22"/>
  <c r="L164" i="22"/>
  <c r="N164" i="22"/>
  <c r="Q164" i="22" s="1"/>
  <c r="P164" i="22"/>
  <c r="R164" i="22" s="1"/>
  <c r="F165" i="22"/>
  <c r="G165" i="22"/>
  <c r="H165" i="22"/>
  <c r="I165" i="22"/>
  <c r="J165" i="22"/>
  <c r="M165" i="22" s="1"/>
  <c r="K165" i="22"/>
  <c r="L165" i="22"/>
  <c r="N165" i="22"/>
  <c r="Q165" i="22" s="1"/>
  <c r="P165" i="22"/>
  <c r="R165" i="22" s="1"/>
  <c r="F166" i="22"/>
  <c r="G166" i="22"/>
  <c r="K166" i="22" s="1"/>
  <c r="H166" i="22"/>
  <c r="I166" i="22"/>
  <c r="J166" i="22"/>
  <c r="L166" i="22"/>
  <c r="N166" i="22"/>
  <c r="Q166" i="22" s="1"/>
  <c r="P166" i="22"/>
  <c r="R166" i="22" s="1"/>
  <c r="F167" i="22"/>
  <c r="G167" i="22"/>
  <c r="K167" i="22" s="1"/>
  <c r="H167" i="22"/>
  <c r="I167" i="22"/>
  <c r="J167" i="22"/>
  <c r="L167" i="22"/>
  <c r="N167" i="22"/>
  <c r="Q167" i="22" s="1"/>
  <c r="P167" i="22"/>
  <c r="R167" i="22" s="1"/>
  <c r="F168" i="22"/>
  <c r="G168" i="22"/>
  <c r="K168" i="22" s="1"/>
  <c r="H168" i="22"/>
  <c r="I168" i="22"/>
  <c r="J168" i="22"/>
  <c r="L168" i="22"/>
  <c r="N168" i="22"/>
  <c r="Q168" i="22" s="1"/>
  <c r="P168" i="22"/>
  <c r="R168" i="22" s="1"/>
  <c r="F169" i="22"/>
  <c r="G169" i="22"/>
  <c r="H169" i="22"/>
  <c r="I169" i="22"/>
  <c r="J169" i="22"/>
  <c r="M169" i="22" s="1"/>
  <c r="K169" i="22"/>
  <c r="L169" i="22"/>
  <c r="N169" i="22"/>
  <c r="Q169" i="22" s="1"/>
  <c r="P169" i="22"/>
  <c r="AD1" i="20"/>
  <c r="AC1" i="20"/>
  <c r="F163" i="20"/>
  <c r="G163" i="20"/>
  <c r="H163" i="20"/>
  <c r="I163" i="20"/>
  <c r="J164" i="20" s="1"/>
  <c r="J163" i="20"/>
  <c r="K163" i="20"/>
  <c r="L163" i="20"/>
  <c r="M163" i="20"/>
  <c r="N163" i="20"/>
  <c r="Q163" i="20" s="1"/>
  <c r="R163" i="20" s="1"/>
  <c r="P163" i="20"/>
  <c r="AB163" i="20"/>
  <c r="AC163" i="20"/>
  <c r="AD163" i="20"/>
  <c r="AE163" i="20"/>
  <c r="F164" i="20"/>
  <c r="G164" i="20"/>
  <c r="H164" i="20"/>
  <c r="I164" i="20"/>
  <c r="J165" i="20" s="1"/>
  <c r="N164" i="20"/>
  <c r="Q164" i="20" s="1"/>
  <c r="R164" i="20" s="1"/>
  <c r="P164" i="20"/>
  <c r="AB164" i="20"/>
  <c r="AC164" i="20"/>
  <c r="AD164" i="20"/>
  <c r="AE164" i="20"/>
  <c r="F165" i="20"/>
  <c r="G165" i="20"/>
  <c r="H165" i="20"/>
  <c r="I165" i="20"/>
  <c r="J166" i="20" s="1"/>
  <c r="N165" i="20"/>
  <c r="Q165" i="20" s="1"/>
  <c r="R165" i="20" s="1"/>
  <c r="P165" i="20"/>
  <c r="AB165" i="20"/>
  <c r="AC165" i="20"/>
  <c r="AD165" i="20"/>
  <c r="AE165" i="20"/>
  <c r="F166" i="20"/>
  <c r="G166" i="20"/>
  <c r="H166" i="20"/>
  <c r="I166" i="20"/>
  <c r="J167" i="20" s="1"/>
  <c r="N166" i="20"/>
  <c r="Q166" i="20" s="1"/>
  <c r="R166" i="20" s="1"/>
  <c r="P166" i="20"/>
  <c r="AB166" i="20"/>
  <c r="AC166" i="20"/>
  <c r="AD166" i="20"/>
  <c r="AE166" i="20"/>
  <c r="F167" i="20"/>
  <c r="G167" i="20"/>
  <c r="H167" i="20"/>
  <c r="I167" i="20"/>
  <c r="J168" i="20" s="1"/>
  <c r="N167" i="20"/>
  <c r="Q167" i="20" s="1"/>
  <c r="R167" i="20" s="1"/>
  <c r="P167" i="20"/>
  <c r="AB167" i="20"/>
  <c r="AC167" i="20"/>
  <c r="AD167" i="20"/>
  <c r="AE167" i="20"/>
  <c r="F168" i="20"/>
  <c r="G168" i="20"/>
  <c r="H168" i="20"/>
  <c r="I168" i="20"/>
  <c r="J169" i="20" s="1"/>
  <c r="N168" i="20"/>
  <c r="Q168" i="20" s="1"/>
  <c r="R168" i="20" s="1"/>
  <c r="P168" i="20"/>
  <c r="AB168" i="20"/>
  <c r="AC168" i="20"/>
  <c r="AD168" i="20"/>
  <c r="AE168" i="20"/>
  <c r="F169" i="20"/>
  <c r="G169" i="20"/>
  <c r="H169" i="20"/>
  <c r="I169" i="20"/>
  <c r="N169" i="20"/>
  <c r="Q169" i="20" s="1"/>
  <c r="R169" i="20" s="1"/>
  <c r="P169" i="20"/>
  <c r="AB169" i="20"/>
  <c r="AC169" i="20"/>
  <c r="AD169" i="20"/>
  <c r="AE169" i="20"/>
  <c r="AD1" i="6"/>
  <c r="AC1" i="6"/>
  <c r="F163" i="6"/>
  <c r="G163" i="6"/>
  <c r="H163" i="6"/>
  <c r="I163" i="6"/>
  <c r="J163" i="6"/>
  <c r="M163" i="6" s="1"/>
  <c r="K163" i="6"/>
  <c r="L163" i="6"/>
  <c r="N163" i="6"/>
  <c r="Q163" i="6" s="1"/>
  <c r="R163" i="6" s="1"/>
  <c r="P163" i="6"/>
  <c r="AB163" i="6"/>
  <c r="AC163" i="6"/>
  <c r="AE163" i="6" s="1"/>
  <c r="AD163" i="6"/>
  <c r="F164" i="6"/>
  <c r="G164" i="6"/>
  <c r="H164" i="6"/>
  <c r="I164" i="6"/>
  <c r="J164" i="6"/>
  <c r="M164" i="6" s="1"/>
  <c r="K164" i="6"/>
  <c r="L164" i="6"/>
  <c r="N164" i="6"/>
  <c r="P164" i="6"/>
  <c r="R164" i="6" s="1"/>
  <c r="Q164" i="6"/>
  <c r="AB164" i="6"/>
  <c r="AC164" i="6"/>
  <c r="AE164" i="6" s="1"/>
  <c r="AD164" i="6"/>
  <c r="F165" i="6"/>
  <c r="G165" i="6"/>
  <c r="H165" i="6"/>
  <c r="I165" i="6"/>
  <c r="J165" i="6"/>
  <c r="M165" i="6" s="1"/>
  <c r="K165" i="6"/>
  <c r="L165" i="6"/>
  <c r="N165" i="6"/>
  <c r="P165" i="6"/>
  <c r="R165" i="6" s="1"/>
  <c r="Q165" i="6"/>
  <c r="AB165" i="6"/>
  <c r="AC165" i="6"/>
  <c r="AE165" i="6" s="1"/>
  <c r="AD165" i="6"/>
  <c r="F166" i="6"/>
  <c r="G166" i="6"/>
  <c r="H166" i="6"/>
  <c r="I166" i="6"/>
  <c r="J166" i="6"/>
  <c r="M166" i="6" s="1"/>
  <c r="K166" i="6"/>
  <c r="L166" i="6"/>
  <c r="N166" i="6"/>
  <c r="P166" i="6"/>
  <c r="R166" i="6" s="1"/>
  <c r="Q166" i="6"/>
  <c r="AB166" i="6"/>
  <c r="AC166" i="6"/>
  <c r="AE166" i="6" s="1"/>
  <c r="AD166" i="6"/>
  <c r="F167" i="6"/>
  <c r="G167" i="6"/>
  <c r="H167" i="6"/>
  <c r="I167" i="6"/>
  <c r="J167" i="6"/>
  <c r="M167" i="6" s="1"/>
  <c r="K167" i="6"/>
  <c r="L167" i="6"/>
  <c r="N167" i="6"/>
  <c r="P167" i="6"/>
  <c r="R167" i="6" s="1"/>
  <c r="Q167" i="6"/>
  <c r="AB167" i="6"/>
  <c r="AC167" i="6"/>
  <c r="AE167" i="6" s="1"/>
  <c r="AD167" i="6"/>
  <c r="F168" i="6"/>
  <c r="J168" i="6" s="1"/>
  <c r="M168" i="6" s="1"/>
  <c r="G168" i="6"/>
  <c r="H168" i="6"/>
  <c r="I168" i="6"/>
  <c r="K168" i="6"/>
  <c r="L168" i="6"/>
  <c r="N168" i="6"/>
  <c r="P168" i="6"/>
  <c r="R168" i="6" s="1"/>
  <c r="Q168" i="6"/>
  <c r="AB168" i="6"/>
  <c r="AC168" i="6"/>
  <c r="AE168" i="6" s="1"/>
  <c r="AD168" i="6"/>
  <c r="F169" i="6"/>
  <c r="G169" i="6"/>
  <c r="H169" i="6"/>
  <c r="L169" i="6" s="1"/>
  <c r="I169" i="6"/>
  <c r="J169" i="6"/>
  <c r="M169" i="6" s="1"/>
  <c r="K169" i="6"/>
  <c r="N169" i="6"/>
  <c r="P169" i="6"/>
  <c r="R169" i="6" s="1"/>
  <c r="Q169" i="6"/>
  <c r="AB169" i="6"/>
  <c r="AC169" i="6"/>
  <c r="AE169" i="6" s="1"/>
  <c r="AD169" i="6"/>
  <c r="F163" i="11"/>
  <c r="G163" i="11"/>
  <c r="H163" i="11"/>
  <c r="I163" i="11"/>
  <c r="J163" i="11"/>
  <c r="M163" i="11" s="1"/>
  <c r="K163" i="11"/>
  <c r="L163" i="11"/>
  <c r="N163" i="11"/>
  <c r="P163" i="11"/>
  <c r="R163" i="11" s="1"/>
  <c r="Q163" i="11"/>
  <c r="AB163" i="11"/>
  <c r="AC163" i="11"/>
  <c r="F164" i="11"/>
  <c r="G164" i="11"/>
  <c r="H164" i="11"/>
  <c r="I164" i="11"/>
  <c r="J164" i="11"/>
  <c r="M164" i="11" s="1"/>
  <c r="K164" i="11"/>
  <c r="L164" i="11"/>
  <c r="N164" i="11"/>
  <c r="Q164" i="11" s="1"/>
  <c r="R164" i="11" s="1"/>
  <c r="P164" i="11"/>
  <c r="AB164" i="11"/>
  <c r="AC164" i="11"/>
  <c r="F165" i="11"/>
  <c r="G165" i="11"/>
  <c r="AC166" i="11" s="1"/>
  <c r="H165" i="11"/>
  <c r="I165" i="11"/>
  <c r="J165" i="11"/>
  <c r="M165" i="11" s="1"/>
  <c r="K165" i="11"/>
  <c r="L165" i="11"/>
  <c r="N165" i="11"/>
  <c r="P165" i="11"/>
  <c r="R165" i="11" s="1"/>
  <c r="Q165" i="11"/>
  <c r="AB165" i="11"/>
  <c r="AC165" i="11"/>
  <c r="F166" i="11"/>
  <c r="G166" i="11"/>
  <c r="H166" i="11"/>
  <c r="I166" i="11"/>
  <c r="J166" i="11"/>
  <c r="M166" i="11" s="1"/>
  <c r="K166" i="11"/>
  <c r="L166" i="11"/>
  <c r="N166" i="11"/>
  <c r="Q166" i="11" s="1"/>
  <c r="R166" i="11" s="1"/>
  <c r="P166" i="11"/>
  <c r="AB166" i="11"/>
  <c r="F167" i="11"/>
  <c r="G167" i="11"/>
  <c r="AC168" i="11" s="1"/>
  <c r="H167" i="11"/>
  <c r="I167" i="11"/>
  <c r="J167" i="11"/>
  <c r="M167" i="11" s="1"/>
  <c r="K167" i="11"/>
  <c r="L167" i="11"/>
  <c r="N167" i="11"/>
  <c r="P167" i="11"/>
  <c r="R167" i="11" s="1"/>
  <c r="Q167" i="11"/>
  <c r="AB167" i="11"/>
  <c r="AC167" i="11"/>
  <c r="F168" i="11"/>
  <c r="J168" i="11" s="1"/>
  <c r="M168" i="11" s="1"/>
  <c r="G168" i="11"/>
  <c r="H168" i="11"/>
  <c r="L168" i="11" s="1"/>
  <c r="I168" i="11"/>
  <c r="K168" i="11"/>
  <c r="N168" i="11"/>
  <c r="Q168" i="11" s="1"/>
  <c r="R168" i="11" s="1"/>
  <c r="P168" i="11"/>
  <c r="F169" i="11"/>
  <c r="G169" i="11"/>
  <c r="H169" i="11"/>
  <c r="I169" i="11"/>
  <c r="J169" i="11"/>
  <c r="M169" i="11" s="1"/>
  <c r="K169" i="11"/>
  <c r="L169" i="11"/>
  <c r="N169" i="11"/>
  <c r="P169" i="11"/>
  <c r="R169" i="11" s="1"/>
  <c r="Q169" i="11"/>
  <c r="AC169" i="11"/>
  <c r="AB163" i="9"/>
  <c r="AC163" i="9"/>
  <c r="AB164" i="9"/>
  <c r="AC164" i="9"/>
  <c r="AB165" i="9"/>
  <c r="AC165" i="9"/>
  <c r="AB166" i="9"/>
  <c r="AC166" i="9"/>
  <c r="AB167" i="9"/>
  <c r="AC167" i="9"/>
  <c r="AB168" i="9"/>
  <c r="AC168" i="9"/>
  <c r="AB169" i="9"/>
  <c r="AC169" i="9"/>
  <c r="F163" i="9"/>
  <c r="J163" i="9" s="1"/>
  <c r="G163" i="9"/>
  <c r="K163" i="9" s="1"/>
  <c r="H163" i="9"/>
  <c r="I163" i="9"/>
  <c r="L163" i="9"/>
  <c r="N163" i="9"/>
  <c r="Q163" i="9" s="1"/>
  <c r="P163" i="9"/>
  <c r="F164" i="9"/>
  <c r="G164" i="9"/>
  <c r="H164" i="9"/>
  <c r="I164" i="9"/>
  <c r="J164" i="9"/>
  <c r="M164" i="9" s="1"/>
  <c r="K164" i="9"/>
  <c r="L164" i="9"/>
  <c r="N164" i="9"/>
  <c r="Q164" i="9" s="1"/>
  <c r="P164" i="9"/>
  <c r="F165" i="9"/>
  <c r="G165" i="9"/>
  <c r="K165" i="9" s="1"/>
  <c r="H165" i="9"/>
  <c r="I165" i="9"/>
  <c r="J165" i="9"/>
  <c r="L165" i="9"/>
  <c r="N165" i="9"/>
  <c r="Q165" i="9" s="1"/>
  <c r="P165" i="9"/>
  <c r="F166" i="9"/>
  <c r="G166" i="9"/>
  <c r="H166" i="9"/>
  <c r="I166" i="9"/>
  <c r="J166" i="9"/>
  <c r="M166" i="9" s="1"/>
  <c r="K166" i="9"/>
  <c r="L166" i="9"/>
  <c r="N166" i="9"/>
  <c r="Q166" i="9" s="1"/>
  <c r="P166" i="9"/>
  <c r="R166" i="9" s="1"/>
  <c r="F167" i="9"/>
  <c r="G167" i="9"/>
  <c r="K167" i="9" s="1"/>
  <c r="H167" i="9"/>
  <c r="I167" i="9"/>
  <c r="J167" i="9"/>
  <c r="M167" i="9" s="1"/>
  <c r="L167" i="9"/>
  <c r="N167" i="9"/>
  <c r="Q167" i="9" s="1"/>
  <c r="P167" i="9"/>
  <c r="R167" i="9" s="1"/>
  <c r="F168" i="9"/>
  <c r="G168" i="9"/>
  <c r="H168" i="9"/>
  <c r="I168" i="9"/>
  <c r="J168" i="9"/>
  <c r="M168" i="9" s="1"/>
  <c r="K168" i="9"/>
  <c r="L168" i="9"/>
  <c r="N168" i="9"/>
  <c r="Q168" i="9" s="1"/>
  <c r="P168" i="9"/>
  <c r="R168" i="9" s="1"/>
  <c r="F169" i="9"/>
  <c r="J169" i="9" s="1"/>
  <c r="M169" i="9" s="1"/>
  <c r="G169" i="9"/>
  <c r="K169" i="9" s="1"/>
  <c r="H169" i="9"/>
  <c r="I169" i="9"/>
  <c r="L169" i="9"/>
  <c r="N169" i="9"/>
  <c r="Q169" i="9" s="1"/>
  <c r="P169" i="9"/>
  <c r="R169" i="9" s="1"/>
  <c r="AE163" i="24"/>
  <c r="AE164" i="24"/>
  <c r="AE165" i="24"/>
  <c r="AE166" i="24"/>
  <c r="AE167" i="24"/>
  <c r="AE168" i="24"/>
  <c r="AE169" i="24"/>
  <c r="F163" i="24"/>
  <c r="AB164" i="24" s="1"/>
  <c r="AD166" i="24" s="1"/>
  <c r="G163" i="24"/>
  <c r="H163" i="24"/>
  <c r="I163" i="24"/>
  <c r="J163" i="24"/>
  <c r="M163" i="24" s="1"/>
  <c r="K163" i="24"/>
  <c r="L163" i="24"/>
  <c r="N163" i="24"/>
  <c r="P163" i="24"/>
  <c r="R163" i="24" s="1"/>
  <c r="Q163" i="24"/>
  <c r="AB163" i="24"/>
  <c r="AC163" i="24"/>
  <c r="AD163" i="24"/>
  <c r="F164" i="24"/>
  <c r="G164" i="24"/>
  <c r="AC167" i="24" s="1"/>
  <c r="H164" i="24"/>
  <c r="I164" i="24"/>
  <c r="K165" i="24" s="1"/>
  <c r="J164" i="24"/>
  <c r="K164" i="24"/>
  <c r="L164" i="24"/>
  <c r="M164" i="24"/>
  <c r="N164" i="24"/>
  <c r="P164" i="24"/>
  <c r="Q164" i="24"/>
  <c r="R164" i="24"/>
  <c r="AC164" i="24"/>
  <c r="AD164" i="24"/>
  <c r="F165" i="24"/>
  <c r="AB166" i="24" s="1"/>
  <c r="AD168" i="24" s="1"/>
  <c r="G165" i="24"/>
  <c r="H165" i="24"/>
  <c r="I165" i="24"/>
  <c r="L166" i="24" s="1"/>
  <c r="N165" i="24"/>
  <c r="Q165" i="24" s="1"/>
  <c r="R165" i="24" s="1"/>
  <c r="P165" i="24"/>
  <c r="AD165" i="24"/>
  <c r="F166" i="24"/>
  <c r="G166" i="24"/>
  <c r="AC168" i="24" s="1"/>
  <c r="H166" i="24"/>
  <c r="I166" i="24"/>
  <c r="K167" i="24" s="1"/>
  <c r="J166" i="24"/>
  <c r="K166" i="24"/>
  <c r="M166" i="24" s="1"/>
  <c r="N166" i="24"/>
  <c r="Q166" i="24" s="1"/>
  <c r="P166" i="24"/>
  <c r="AC166" i="24"/>
  <c r="F167" i="24"/>
  <c r="G167" i="24"/>
  <c r="H167" i="24"/>
  <c r="I167" i="24"/>
  <c r="J167" i="24"/>
  <c r="M167" i="24" s="1"/>
  <c r="L167" i="24"/>
  <c r="N167" i="24"/>
  <c r="P167" i="24"/>
  <c r="R167" i="24" s="1"/>
  <c r="Q167" i="24"/>
  <c r="F168" i="24"/>
  <c r="G168" i="24"/>
  <c r="H168" i="24"/>
  <c r="I168" i="24"/>
  <c r="L169" i="24" s="1"/>
  <c r="J168" i="24"/>
  <c r="K168" i="24"/>
  <c r="L168" i="24"/>
  <c r="M168" i="24"/>
  <c r="N168" i="24"/>
  <c r="P168" i="24"/>
  <c r="Q168" i="24"/>
  <c r="R168" i="24"/>
  <c r="F169" i="24"/>
  <c r="G169" i="24"/>
  <c r="H169" i="24"/>
  <c r="I169" i="24"/>
  <c r="J169" i="24"/>
  <c r="N169" i="24"/>
  <c r="Q169" i="24" s="1"/>
  <c r="R169" i="24" s="1"/>
  <c r="P169" i="24"/>
  <c r="AB169" i="24"/>
  <c r="R169" i="23" l="1"/>
  <c r="R165" i="23"/>
  <c r="AB165" i="23"/>
  <c r="R169" i="22"/>
  <c r="M168" i="22"/>
  <c r="M167" i="22"/>
  <c r="M166" i="22"/>
  <c r="L169" i="20"/>
  <c r="L168" i="20"/>
  <c r="L167" i="20"/>
  <c r="L166" i="20"/>
  <c r="L165" i="20"/>
  <c r="L164" i="20"/>
  <c r="K169" i="20"/>
  <c r="M169" i="20" s="1"/>
  <c r="K168" i="20"/>
  <c r="M168" i="20" s="1"/>
  <c r="K167" i="20"/>
  <c r="M167" i="20" s="1"/>
  <c r="K166" i="20"/>
  <c r="M166" i="20" s="1"/>
  <c r="K165" i="20"/>
  <c r="M165" i="20" s="1"/>
  <c r="K164" i="20"/>
  <c r="M164" i="20" s="1"/>
  <c r="AB169" i="11"/>
  <c r="AB168" i="11"/>
  <c r="M165" i="9"/>
  <c r="M163" i="9"/>
  <c r="R165" i="9"/>
  <c r="R164" i="9"/>
  <c r="R163" i="9"/>
  <c r="R166" i="24"/>
  <c r="AB165" i="24"/>
  <c r="AD167" i="24" s="1"/>
  <c r="AB167" i="24"/>
  <c r="AD169" i="24" s="1"/>
  <c r="L165" i="24"/>
  <c r="AC169" i="24"/>
  <c r="K169" i="24"/>
  <c r="M169" i="24" s="1"/>
  <c r="AB168" i="24"/>
  <c r="AC165" i="24"/>
  <c r="J165" i="24"/>
  <c r="AB163" i="8"/>
  <c r="AC163" i="8"/>
  <c r="AB164" i="8"/>
  <c r="AC164" i="8"/>
  <c r="AB165" i="8"/>
  <c r="AC165" i="8"/>
  <c r="AB166" i="8"/>
  <c r="AC166" i="8"/>
  <c r="AB167" i="8"/>
  <c r="AC167" i="8"/>
  <c r="AB168" i="8"/>
  <c r="AC168" i="8"/>
  <c r="AB169" i="8"/>
  <c r="AC169" i="8"/>
  <c r="F163" i="8"/>
  <c r="G163" i="8"/>
  <c r="H163" i="8"/>
  <c r="I163" i="8"/>
  <c r="J163" i="8"/>
  <c r="M163" i="8" s="1"/>
  <c r="K163" i="8"/>
  <c r="L163" i="8"/>
  <c r="N163" i="8"/>
  <c r="P163" i="8"/>
  <c r="R163" i="8" s="1"/>
  <c r="Q163" i="8"/>
  <c r="F164" i="8"/>
  <c r="G164" i="8"/>
  <c r="H164" i="8"/>
  <c r="I164" i="8"/>
  <c r="J164" i="8"/>
  <c r="M164" i="8" s="1"/>
  <c r="K164" i="8"/>
  <c r="L164" i="8"/>
  <c r="N164" i="8"/>
  <c r="P164" i="8"/>
  <c r="R164" i="8" s="1"/>
  <c r="Q164" i="8"/>
  <c r="F165" i="8"/>
  <c r="G165" i="8"/>
  <c r="H165" i="8"/>
  <c r="I165" i="8"/>
  <c r="J165" i="8"/>
  <c r="M165" i="8" s="1"/>
  <c r="K165" i="8"/>
  <c r="L165" i="8"/>
  <c r="N165" i="8"/>
  <c r="P165" i="8"/>
  <c r="R165" i="8" s="1"/>
  <c r="Q165" i="8"/>
  <c r="F166" i="8"/>
  <c r="G166" i="8"/>
  <c r="H166" i="8"/>
  <c r="I166" i="8"/>
  <c r="J166" i="8"/>
  <c r="M166" i="8" s="1"/>
  <c r="K166" i="8"/>
  <c r="L166" i="8"/>
  <c r="N166" i="8"/>
  <c r="P166" i="8"/>
  <c r="R166" i="8" s="1"/>
  <c r="Q166" i="8"/>
  <c r="F167" i="8"/>
  <c r="G167" i="8"/>
  <c r="H167" i="8"/>
  <c r="I167" i="8"/>
  <c r="J167" i="8"/>
  <c r="M167" i="8" s="1"/>
  <c r="K167" i="8"/>
  <c r="L167" i="8"/>
  <c r="N167" i="8"/>
  <c r="P167" i="8"/>
  <c r="R167" i="8" s="1"/>
  <c r="Q167" i="8"/>
  <c r="F168" i="8"/>
  <c r="G168" i="8"/>
  <c r="H168" i="8"/>
  <c r="I168" i="8"/>
  <c r="J168" i="8"/>
  <c r="M168" i="8" s="1"/>
  <c r="K168" i="8"/>
  <c r="L168" i="8"/>
  <c r="N168" i="8"/>
  <c r="P168" i="8"/>
  <c r="R168" i="8" s="1"/>
  <c r="Q168" i="8"/>
  <c r="F169" i="8"/>
  <c r="G169" i="8"/>
  <c r="H169" i="8"/>
  <c r="I169" i="8"/>
  <c r="J169" i="8"/>
  <c r="M169" i="8" s="1"/>
  <c r="K169" i="8"/>
  <c r="L169" i="8"/>
  <c r="N169" i="8"/>
  <c r="P169" i="8"/>
  <c r="R169" i="8" s="1"/>
  <c r="Q169" i="8"/>
  <c r="F163" i="3"/>
  <c r="G163" i="3"/>
  <c r="H163" i="3"/>
  <c r="I163" i="3"/>
  <c r="J163" i="3"/>
  <c r="M163" i="3" s="1"/>
  <c r="K163" i="3"/>
  <c r="L163" i="3"/>
  <c r="N163" i="3"/>
  <c r="Q163" i="3" s="1"/>
  <c r="P163" i="3"/>
  <c r="AB163" i="3"/>
  <c r="AC163" i="3"/>
  <c r="F164" i="3"/>
  <c r="G164" i="3"/>
  <c r="H164" i="3"/>
  <c r="L164" i="3" s="1"/>
  <c r="I164" i="3"/>
  <c r="J164" i="3"/>
  <c r="M164" i="3" s="1"/>
  <c r="K164" i="3"/>
  <c r="N164" i="3"/>
  <c r="Q164" i="3" s="1"/>
  <c r="R164" i="3" s="1"/>
  <c r="P164" i="3"/>
  <c r="AB164" i="3"/>
  <c r="AC164" i="3"/>
  <c r="F165" i="3"/>
  <c r="G165" i="3"/>
  <c r="AC166" i="3" s="1"/>
  <c r="H165" i="3"/>
  <c r="I165" i="3"/>
  <c r="J165" i="3"/>
  <c r="M165" i="3" s="1"/>
  <c r="K165" i="3"/>
  <c r="L165" i="3"/>
  <c r="N165" i="3"/>
  <c r="Q165" i="3" s="1"/>
  <c r="P165" i="3"/>
  <c r="AB165" i="3"/>
  <c r="AC165" i="3"/>
  <c r="F166" i="3"/>
  <c r="G166" i="3"/>
  <c r="H166" i="3"/>
  <c r="I166" i="3"/>
  <c r="J166" i="3"/>
  <c r="M166" i="3" s="1"/>
  <c r="K166" i="3"/>
  <c r="L166" i="3"/>
  <c r="N166" i="3"/>
  <c r="P166" i="3"/>
  <c r="Q166" i="3"/>
  <c r="R166" i="3" s="1"/>
  <c r="AB166" i="3"/>
  <c r="F167" i="3"/>
  <c r="G167" i="3"/>
  <c r="AC168" i="3" s="1"/>
  <c r="H167" i="3"/>
  <c r="I167" i="3"/>
  <c r="J167" i="3"/>
  <c r="M167" i="3" s="1"/>
  <c r="K167" i="3"/>
  <c r="L167" i="3"/>
  <c r="N167" i="3"/>
  <c r="Q167" i="3" s="1"/>
  <c r="P167" i="3"/>
  <c r="R167" i="3" s="1"/>
  <c r="AB167" i="3"/>
  <c r="AC167" i="3"/>
  <c r="F168" i="3"/>
  <c r="G168" i="3"/>
  <c r="H168" i="3"/>
  <c r="I168" i="3"/>
  <c r="J168" i="3"/>
  <c r="M168" i="3" s="1"/>
  <c r="K168" i="3"/>
  <c r="L168" i="3"/>
  <c r="N168" i="3"/>
  <c r="P168" i="3"/>
  <c r="Q168" i="3"/>
  <c r="R168" i="3" s="1"/>
  <c r="AB168" i="3"/>
  <c r="AD1" i="21"/>
  <c r="AC1" i="21"/>
  <c r="F163" i="21"/>
  <c r="G163" i="21"/>
  <c r="H163" i="21"/>
  <c r="I163" i="21"/>
  <c r="J163" i="21"/>
  <c r="M163" i="21" s="1"/>
  <c r="K163" i="21"/>
  <c r="L163" i="21"/>
  <c r="N163" i="21"/>
  <c r="Q163" i="21" s="1"/>
  <c r="P163" i="21"/>
  <c r="R163" i="21" s="1"/>
  <c r="AB163" i="21"/>
  <c r="AD164" i="21" s="1"/>
  <c r="AC163" i="21"/>
  <c r="AE163" i="21" s="1"/>
  <c r="AD163" i="21"/>
  <c r="F164" i="21"/>
  <c r="J164" i="21" s="1"/>
  <c r="M164" i="21" s="1"/>
  <c r="G164" i="21"/>
  <c r="K164" i="21" s="1"/>
  <c r="H164" i="21"/>
  <c r="I164" i="21"/>
  <c r="L164" i="21"/>
  <c r="N164" i="21"/>
  <c r="Q164" i="21" s="1"/>
  <c r="P164" i="21"/>
  <c r="R164" i="21" s="1"/>
  <c r="AC164" i="21"/>
  <c r="F165" i="21"/>
  <c r="J165" i="21" s="1"/>
  <c r="M165" i="21" s="1"/>
  <c r="G165" i="21"/>
  <c r="H165" i="21"/>
  <c r="I165" i="21"/>
  <c r="K165" i="21"/>
  <c r="L165" i="21"/>
  <c r="N165" i="21"/>
  <c r="Q165" i="21" s="1"/>
  <c r="P165" i="21"/>
  <c r="AB165" i="21"/>
  <c r="AD166" i="21" s="1"/>
  <c r="AC165" i="21"/>
  <c r="F166" i="21"/>
  <c r="G166" i="21"/>
  <c r="K166" i="21" s="1"/>
  <c r="H166" i="21"/>
  <c r="I166" i="21"/>
  <c r="J166" i="21"/>
  <c r="M166" i="21" s="1"/>
  <c r="L166" i="21"/>
  <c r="N166" i="21"/>
  <c r="Q166" i="21" s="1"/>
  <c r="P166" i="21"/>
  <c r="AB166" i="21"/>
  <c r="AD167" i="21" s="1"/>
  <c r="AC166" i="21"/>
  <c r="F167" i="21"/>
  <c r="G167" i="21"/>
  <c r="K167" i="21" s="1"/>
  <c r="H167" i="21"/>
  <c r="I167" i="21"/>
  <c r="J167" i="21"/>
  <c r="M167" i="21" s="1"/>
  <c r="L167" i="21"/>
  <c r="N167" i="21"/>
  <c r="Q167" i="21" s="1"/>
  <c r="P167" i="21"/>
  <c r="AB167" i="21"/>
  <c r="AD168" i="21" s="1"/>
  <c r="AC167" i="21"/>
  <c r="F168" i="21"/>
  <c r="J168" i="21" s="1"/>
  <c r="M168" i="21" s="1"/>
  <c r="G168" i="21"/>
  <c r="K168" i="21" s="1"/>
  <c r="H168" i="21"/>
  <c r="I168" i="21"/>
  <c r="L168" i="21"/>
  <c r="N168" i="21"/>
  <c r="Q168" i="21" s="1"/>
  <c r="P168" i="21"/>
  <c r="R168" i="21" s="1"/>
  <c r="AC168" i="21"/>
  <c r="F169" i="21"/>
  <c r="G169" i="21"/>
  <c r="K169" i="21" s="1"/>
  <c r="H169" i="21"/>
  <c r="I169" i="21"/>
  <c r="J169" i="21"/>
  <c r="M169" i="21" s="1"/>
  <c r="L169" i="21"/>
  <c r="N169" i="21"/>
  <c r="Q169" i="21" s="1"/>
  <c r="P169" i="21"/>
  <c r="AC169" i="21"/>
  <c r="AD1" i="25"/>
  <c r="AC1" i="25"/>
  <c r="AB163" i="25"/>
  <c r="AC163" i="25"/>
  <c r="AD163" i="25"/>
  <c r="AE163" i="25" s="1"/>
  <c r="AB164" i="25"/>
  <c r="AC164" i="25"/>
  <c r="AD164" i="25"/>
  <c r="AE164" i="25" s="1"/>
  <c r="AB165" i="25"/>
  <c r="AC165" i="25"/>
  <c r="AE165" i="25" s="1"/>
  <c r="AD165" i="25"/>
  <c r="AB166" i="25"/>
  <c r="AC166" i="25"/>
  <c r="AE166" i="25" s="1"/>
  <c r="AD166" i="25"/>
  <c r="AB167" i="25"/>
  <c r="AC167" i="25"/>
  <c r="AE167" i="25" s="1"/>
  <c r="AD167" i="25"/>
  <c r="AB168" i="25"/>
  <c r="AC168" i="25"/>
  <c r="AE168" i="25" s="1"/>
  <c r="AD168" i="25"/>
  <c r="AB169" i="25"/>
  <c r="AC169" i="25"/>
  <c r="AE169" i="25" s="1"/>
  <c r="AD169" i="25"/>
  <c r="F163" i="25"/>
  <c r="G163" i="25"/>
  <c r="H163" i="25"/>
  <c r="I163" i="25"/>
  <c r="K164" i="25" s="1"/>
  <c r="M164" i="25" s="1"/>
  <c r="J163" i="25"/>
  <c r="K163" i="25"/>
  <c r="L163" i="25"/>
  <c r="M163" i="25"/>
  <c r="N163" i="25"/>
  <c r="Q163" i="25" s="1"/>
  <c r="R163" i="25" s="1"/>
  <c r="P163" i="25"/>
  <c r="F164" i="25"/>
  <c r="G164" i="25"/>
  <c r="H164" i="25"/>
  <c r="I164" i="25"/>
  <c r="J165" i="25" s="1"/>
  <c r="J164" i="25"/>
  <c r="L164" i="25"/>
  <c r="N164" i="25"/>
  <c r="Q164" i="25" s="1"/>
  <c r="R164" i="25" s="1"/>
  <c r="P164" i="25"/>
  <c r="F165" i="25"/>
  <c r="G165" i="25"/>
  <c r="H165" i="25"/>
  <c r="I165" i="25"/>
  <c r="J166" i="25" s="1"/>
  <c r="N165" i="25"/>
  <c r="Q165" i="25" s="1"/>
  <c r="R165" i="25" s="1"/>
  <c r="P165" i="25"/>
  <c r="F166" i="25"/>
  <c r="G166" i="25"/>
  <c r="H166" i="25"/>
  <c r="I166" i="25"/>
  <c r="J167" i="25" s="1"/>
  <c r="N166" i="25"/>
  <c r="Q166" i="25" s="1"/>
  <c r="R166" i="25" s="1"/>
  <c r="P166" i="25"/>
  <c r="F167" i="25"/>
  <c r="G167" i="25"/>
  <c r="H167" i="25"/>
  <c r="I167" i="25"/>
  <c r="J168" i="25" s="1"/>
  <c r="N167" i="25"/>
  <c r="Q167" i="25" s="1"/>
  <c r="R167" i="25" s="1"/>
  <c r="P167" i="25"/>
  <c r="F168" i="25"/>
  <c r="G168" i="25"/>
  <c r="H168" i="25"/>
  <c r="I168" i="25"/>
  <c r="J169" i="25" s="1"/>
  <c r="N168" i="25"/>
  <c r="Q168" i="25" s="1"/>
  <c r="R168" i="25" s="1"/>
  <c r="P168" i="25"/>
  <c r="F169" i="25"/>
  <c r="G169" i="25"/>
  <c r="H169" i="25"/>
  <c r="I169" i="25"/>
  <c r="N169" i="25"/>
  <c r="Q169" i="25" s="1"/>
  <c r="R169" i="25" s="1"/>
  <c r="P169" i="25"/>
  <c r="AB163" i="19"/>
  <c r="AC163" i="19"/>
  <c r="AE163" i="19" s="1"/>
  <c r="AD163" i="19"/>
  <c r="AB164" i="19"/>
  <c r="AC164" i="19"/>
  <c r="AE164" i="19" s="1"/>
  <c r="AD164" i="19"/>
  <c r="AB165" i="19"/>
  <c r="AC165" i="19"/>
  <c r="AE165" i="19" s="1"/>
  <c r="AD165" i="19"/>
  <c r="AB166" i="19"/>
  <c r="AC166" i="19"/>
  <c r="AE166" i="19" s="1"/>
  <c r="AD166" i="19"/>
  <c r="AB167" i="19"/>
  <c r="AC167" i="19"/>
  <c r="AE167" i="19" s="1"/>
  <c r="AD167" i="19"/>
  <c r="AB168" i="19"/>
  <c r="AC168" i="19"/>
  <c r="AE168" i="19" s="1"/>
  <c r="AD168" i="19"/>
  <c r="AB169" i="19"/>
  <c r="AC169" i="19"/>
  <c r="AE169" i="19" s="1"/>
  <c r="AD169" i="19"/>
  <c r="F163" i="19"/>
  <c r="G163" i="19"/>
  <c r="H163" i="19"/>
  <c r="I163" i="19"/>
  <c r="J164" i="19" s="1"/>
  <c r="J163" i="19"/>
  <c r="K163" i="19"/>
  <c r="L163" i="19"/>
  <c r="M163" i="19"/>
  <c r="N163" i="19"/>
  <c r="Q163" i="19" s="1"/>
  <c r="R163" i="19" s="1"/>
  <c r="P163" i="19"/>
  <c r="F164" i="19"/>
  <c r="G164" i="19"/>
  <c r="H164" i="19"/>
  <c r="I164" i="19"/>
  <c r="J165" i="19" s="1"/>
  <c r="N164" i="19"/>
  <c r="Q164" i="19" s="1"/>
  <c r="R164" i="19" s="1"/>
  <c r="P164" i="19"/>
  <c r="F165" i="19"/>
  <c r="G165" i="19"/>
  <c r="H165" i="19"/>
  <c r="I165" i="19"/>
  <c r="J166" i="19" s="1"/>
  <c r="N165" i="19"/>
  <c r="Q165" i="19" s="1"/>
  <c r="R165" i="19" s="1"/>
  <c r="P165" i="19"/>
  <c r="F166" i="19"/>
  <c r="G166" i="19"/>
  <c r="H166" i="19"/>
  <c r="I166" i="19"/>
  <c r="J167" i="19" s="1"/>
  <c r="N166" i="19"/>
  <c r="Q166" i="19" s="1"/>
  <c r="R166" i="19" s="1"/>
  <c r="P166" i="19"/>
  <c r="F167" i="19"/>
  <c r="G167" i="19"/>
  <c r="H167" i="19"/>
  <c r="I167" i="19"/>
  <c r="J168" i="19" s="1"/>
  <c r="N167" i="19"/>
  <c r="Q167" i="19" s="1"/>
  <c r="R167" i="19" s="1"/>
  <c r="P167" i="19"/>
  <c r="F168" i="19"/>
  <c r="G168" i="19"/>
  <c r="H168" i="19"/>
  <c r="I168" i="19"/>
  <c r="J169" i="19" s="1"/>
  <c r="N168" i="19"/>
  <c r="Q168" i="19" s="1"/>
  <c r="R168" i="19" s="1"/>
  <c r="P168" i="19"/>
  <c r="F169" i="19"/>
  <c r="G169" i="19"/>
  <c r="H169" i="19"/>
  <c r="I169" i="19"/>
  <c r="N169" i="19"/>
  <c r="Q169" i="19" s="1"/>
  <c r="R169" i="19" s="1"/>
  <c r="P169" i="19"/>
  <c r="AD1" i="15"/>
  <c r="AC1" i="15"/>
  <c r="AB163" i="15"/>
  <c r="AC163" i="15"/>
  <c r="AE163" i="15" s="1"/>
  <c r="AD163" i="15"/>
  <c r="AB164" i="15"/>
  <c r="AC164" i="15"/>
  <c r="AE164" i="15" s="1"/>
  <c r="AD164" i="15"/>
  <c r="AB165" i="15"/>
  <c r="AC165" i="15"/>
  <c r="AE165" i="15" s="1"/>
  <c r="AD165" i="15"/>
  <c r="AB166" i="15"/>
  <c r="AC166" i="15"/>
  <c r="AE166" i="15" s="1"/>
  <c r="AD166" i="15"/>
  <c r="AB167" i="15"/>
  <c r="AC167" i="15"/>
  <c r="AE167" i="15" s="1"/>
  <c r="AD167" i="15"/>
  <c r="AB168" i="15"/>
  <c r="AC168" i="15"/>
  <c r="AE168" i="15" s="1"/>
  <c r="AD168" i="15"/>
  <c r="AB169" i="15"/>
  <c r="AC169" i="15"/>
  <c r="AE169" i="15" s="1"/>
  <c r="AD169" i="15"/>
  <c r="F163" i="15"/>
  <c r="G163" i="15"/>
  <c r="H163" i="15"/>
  <c r="I163" i="15"/>
  <c r="J163" i="15"/>
  <c r="M163" i="15" s="1"/>
  <c r="K163" i="15"/>
  <c r="L163" i="15"/>
  <c r="N163" i="15"/>
  <c r="Q163" i="15" s="1"/>
  <c r="R163" i="15" s="1"/>
  <c r="P163" i="15"/>
  <c r="F164" i="15"/>
  <c r="G164" i="15"/>
  <c r="H164" i="15"/>
  <c r="I164" i="15"/>
  <c r="K165" i="15" s="1"/>
  <c r="J164" i="15"/>
  <c r="M164" i="15" s="1"/>
  <c r="K164" i="15"/>
  <c r="L164" i="15"/>
  <c r="N164" i="15"/>
  <c r="Q164" i="15" s="1"/>
  <c r="R164" i="15" s="1"/>
  <c r="P164" i="15"/>
  <c r="F165" i="15"/>
  <c r="G165" i="15"/>
  <c r="H165" i="15"/>
  <c r="I165" i="15"/>
  <c r="K166" i="15" s="1"/>
  <c r="J165" i="15"/>
  <c r="L165" i="15"/>
  <c r="N165" i="15"/>
  <c r="Q165" i="15" s="1"/>
  <c r="R165" i="15" s="1"/>
  <c r="P165" i="15"/>
  <c r="F166" i="15"/>
  <c r="J166" i="15" s="1"/>
  <c r="M166" i="15" s="1"/>
  <c r="G166" i="15"/>
  <c r="H166" i="15"/>
  <c r="I166" i="15"/>
  <c r="K167" i="15" s="1"/>
  <c r="L166" i="15"/>
  <c r="N166" i="15"/>
  <c r="Q166" i="15" s="1"/>
  <c r="R166" i="15" s="1"/>
  <c r="P166" i="15"/>
  <c r="F167" i="15"/>
  <c r="G167" i="15"/>
  <c r="H167" i="15"/>
  <c r="I167" i="15"/>
  <c r="K168" i="15" s="1"/>
  <c r="J167" i="15"/>
  <c r="M167" i="15" s="1"/>
  <c r="L167" i="15"/>
  <c r="N167" i="15"/>
  <c r="Q167" i="15" s="1"/>
  <c r="R167" i="15" s="1"/>
  <c r="P167" i="15"/>
  <c r="F168" i="15"/>
  <c r="G168" i="15"/>
  <c r="H168" i="15"/>
  <c r="I168" i="15"/>
  <c r="K169" i="15" s="1"/>
  <c r="J168" i="15"/>
  <c r="L168" i="15"/>
  <c r="N168" i="15"/>
  <c r="Q168" i="15" s="1"/>
  <c r="R168" i="15" s="1"/>
  <c r="P168" i="15"/>
  <c r="F169" i="15"/>
  <c r="G169" i="15"/>
  <c r="H169" i="15"/>
  <c r="I169" i="15"/>
  <c r="J169" i="15"/>
  <c r="L169" i="15"/>
  <c r="N169" i="15"/>
  <c r="Q169" i="15" s="1"/>
  <c r="R169" i="15" s="1"/>
  <c r="P169" i="15"/>
  <c r="AB134" i="18"/>
  <c r="AD134" i="18"/>
  <c r="AD135" i="18"/>
  <c r="AD136" i="18"/>
  <c r="AD137" i="18"/>
  <c r="AD138" i="18"/>
  <c r="AD139" i="18"/>
  <c r="AD140" i="18"/>
  <c r="F134" i="18"/>
  <c r="G134" i="18"/>
  <c r="AC134" i="18" s="1"/>
  <c r="AE134" i="18" s="1"/>
  <c r="H134" i="18"/>
  <c r="I134" i="18"/>
  <c r="J134" i="18"/>
  <c r="T134" i="18" s="1"/>
  <c r="L134" i="18"/>
  <c r="N134" i="18"/>
  <c r="Q134" i="18" s="1"/>
  <c r="R134" i="18" s="1"/>
  <c r="O134" i="18"/>
  <c r="P134" i="18"/>
  <c r="S134" i="18"/>
  <c r="V134" i="18"/>
  <c r="X134" i="18"/>
  <c r="F135" i="18"/>
  <c r="AB137" i="18" s="1"/>
  <c r="G135" i="18"/>
  <c r="H135" i="18"/>
  <c r="I135" i="18"/>
  <c r="J135" i="18"/>
  <c r="K135" i="18"/>
  <c r="L135" i="18"/>
  <c r="N135" i="18"/>
  <c r="Q135" i="18" s="1"/>
  <c r="O135" i="18"/>
  <c r="P135" i="18"/>
  <c r="S135" i="18"/>
  <c r="X135" i="18"/>
  <c r="F136" i="18"/>
  <c r="AB139" i="18" s="1"/>
  <c r="G136" i="18"/>
  <c r="H136" i="18"/>
  <c r="L136" i="18" s="1"/>
  <c r="I136" i="18"/>
  <c r="L137" i="18" s="1"/>
  <c r="J136" i="18"/>
  <c r="N136" i="18"/>
  <c r="Q136" i="18" s="1"/>
  <c r="O136" i="18"/>
  <c r="P136" i="18"/>
  <c r="S136" i="18"/>
  <c r="X136" i="18"/>
  <c r="F137" i="18"/>
  <c r="G137" i="18"/>
  <c r="H137" i="18"/>
  <c r="I137" i="18"/>
  <c r="J138" i="18" s="1"/>
  <c r="J137" i="18"/>
  <c r="N137" i="18"/>
  <c r="Q137" i="18" s="1"/>
  <c r="O137" i="18"/>
  <c r="P137" i="18"/>
  <c r="R137" i="18" s="1"/>
  <c r="S137" i="18"/>
  <c r="X137" i="18"/>
  <c r="F138" i="18"/>
  <c r="G138" i="18"/>
  <c r="H138" i="18"/>
  <c r="I138" i="18"/>
  <c r="L138" i="18"/>
  <c r="N138" i="18"/>
  <c r="Q138" i="18" s="1"/>
  <c r="R138" i="18" s="1"/>
  <c r="O138" i="18"/>
  <c r="P138" i="18"/>
  <c r="S138" i="18"/>
  <c r="X138" i="18"/>
  <c r="F139" i="18"/>
  <c r="G139" i="18"/>
  <c r="H139" i="18"/>
  <c r="L139" i="18" s="1"/>
  <c r="I139" i="18"/>
  <c r="L140" i="18" s="1"/>
  <c r="J139" i="18"/>
  <c r="N139" i="18"/>
  <c r="Q139" i="18" s="1"/>
  <c r="O139" i="18"/>
  <c r="P139" i="18"/>
  <c r="S139" i="18"/>
  <c r="X139" i="18"/>
  <c r="F140" i="18"/>
  <c r="G140" i="18"/>
  <c r="H140" i="18"/>
  <c r="I140" i="18"/>
  <c r="J140" i="18"/>
  <c r="N140" i="18"/>
  <c r="Q140" i="18" s="1"/>
  <c r="O140" i="18"/>
  <c r="P140" i="18"/>
  <c r="S140" i="18"/>
  <c r="X140" i="18"/>
  <c r="AD1" i="10"/>
  <c r="AC1" i="10"/>
  <c r="F163" i="10"/>
  <c r="G163" i="10"/>
  <c r="H163" i="10"/>
  <c r="I163" i="10"/>
  <c r="J163" i="10"/>
  <c r="M163" i="10" s="1"/>
  <c r="K163" i="10"/>
  <c r="L163" i="10"/>
  <c r="N163" i="10"/>
  <c r="P163" i="10"/>
  <c r="R163" i="10" s="1"/>
  <c r="Q163" i="10"/>
  <c r="AB163" i="10"/>
  <c r="AC163" i="10"/>
  <c r="AE163" i="10" s="1"/>
  <c r="AD163" i="10"/>
  <c r="F164" i="10"/>
  <c r="G164" i="10"/>
  <c r="H164" i="10"/>
  <c r="L164" i="10" s="1"/>
  <c r="I164" i="10"/>
  <c r="J164" i="10"/>
  <c r="K164" i="10"/>
  <c r="N164" i="10"/>
  <c r="P164" i="10"/>
  <c r="R164" i="10" s="1"/>
  <c r="Q164" i="10"/>
  <c r="AB164" i="10"/>
  <c r="AC164" i="10"/>
  <c r="AE164" i="10" s="1"/>
  <c r="AD164" i="10"/>
  <c r="F165" i="10"/>
  <c r="G165" i="10"/>
  <c r="H165" i="10"/>
  <c r="I165" i="10"/>
  <c r="J165" i="10"/>
  <c r="M165" i="10" s="1"/>
  <c r="K165" i="10"/>
  <c r="L165" i="10"/>
  <c r="N165" i="10"/>
  <c r="P165" i="10"/>
  <c r="R165" i="10" s="1"/>
  <c r="Q165" i="10"/>
  <c r="AB165" i="10"/>
  <c r="AC165" i="10"/>
  <c r="AE165" i="10" s="1"/>
  <c r="AD165" i="10"/>
  <c r="F166" i="10"/>
  <c r="G166" i="10"/>
  <c r="H166" i="10"/>
  <c r="I166" i="10"/>
  <c r="J166" i="10"/>
  <c r="M166" i="10" s="1"/>
  <c r="K166" i="10"/>
  <c r="L166" i="10"/>
  <c r="N166" i="10"/>
  <c r="P166" i="10"/>
  <c r="R166" i="10" s="1"/>
  <c r="Q166" i="10"/>
  <c r="AB166" i="10"/>
  <c r="AC166" i="10"/>
  <c r="AE166" i="10" s="1"/>
  <c r="AD166" i="10"/>
  <c r="F167" i="10"/>
  <c r="G167" i="10"/>
  <c r="H167" i="10"/>
  <c r="I167" i="10"/>
  <c r="J167" i="10"/>
  <c r="M167" i="10" s="1"/>
  <c r="K167" i="10"/>
  <c r="L167" i="10"/>
  <c r="N167" i="10"/>
  <c r="P167" i="10"/>
  <c r="R167" i="10" s="1"/>
  <c r="Q167" i="10"/>
  <c r="AB167" i="10"/>
  <c r="AC167" i="10"/>
  <c r="AE167" i="10" s="1"/>
  <c r="AD167" i="10"/>
  <c r="F168" i="10"/>
  <c r="G168" i="10"/>
  <c r="H168" i="10"/>
  <c r="I168" i="10"/>
  <c r="J168" i="10"/>
  <c r="M168" i="10" s="1"/>
  <c r="K168" i="10"/>
  <c r="L168" i="10"/>
  <c r="N168" i="10"/>
  <c r="P168" i="10"/>
  <c r="R168" i="10" s="1"/>
  <c r="Q168" i="10"/>
  <c r="AB168" i="10"/>
  <c r="AC168" i="10"/>
  <c r="AE168" i="10" s="1"/>
  <c r="AD168" i="10"/>
  <c r="F169" i="10"/>
  <c r="G169" i="10"/>
  <c r="H169" i="10"/>
  <c r="I169" i="10"/>
  <c r="J169" i="10"/>
  <c r="M169" i="10" s="1"/>
  <c r="K169" i="10"/>
  <c r="L169" i="10"/>
  <c r="N169" i="10"/>
  <c r="P169" i="10"/>
  <c r="R169" i="10" s="1"/>
  <c r="Q169" i="10"/>
  <c r="AB169" i="10"/>
  <c r="AC169" i="10"/>
  <c r="AE169" i="10" s="1"/>
  <c r="AD169" i="10"/>
  <c r="K140" i="18" l="1"/>
  <c r="M140" i="18" s="1"/>
  <c r="M135" i="18"/>
  <c r="AJ135" i="18"/>
  <c r="AJ139" i="18"/>
  <c r="AJ136" i="18"/>
  <c r="AJ140" i="18"/>
  <c r="AJ137" i="18"/>
  <c r="AJ138" i="18"/>
  <c r="K134" i="18"/>
  <c r="U135" i="18" s="1"/>
  <c r="T135" i="18"/>
  <c r="K136" i="18"/>
  <c r="U138" i="18" s="1"/>
  <c r="AC135" i="18"/>
  <c r="T137" i="18"/>
  <c r="AE135" i="18"/>
  <c r="M136" i="18"/>
  <c r="AC136" i="18"/>
  <c r="AE136" i="18" s="1"/>
  <c r="K139" i="18"/>
  <c r="M139" i="18" s="1"/>
  <c r="AC138" i="18"/>
  <c r="AE138" i="18" s="1"/>
  <c r="K137" i="18"/>
  <c r="M137" i="18" s="1"/>
  <c r="K138" i="18"/>
  <c r="M138" i="18" s="1"/>
  <c r="AC139" i="18"/>
  <c r="AE139" i="18" s="1"/>
  <c r="AC137" i="18"/>
  <c r="AE137" i="18" s="1"/>
  <c r="T139" i="18"/>
  <c r="AC140" i="18"/>
  <c r="AE140" i="18" s="1"/>
  <c r="V138" i="18"/>
  <c r="T136" i="18"/>
  <c r="V136" i="18"/>
  <c r="AB138" i="18"/>
  <c r="AB135" i="18"/>
  <c r="R140" i="18"/>
  <c r="T140" i="18"/>
  <c r="V139" i="18"/>
  <c r="AB140" i="18"/>
  <c r="AB136" i="18"/>
  <c r="R136" i="18"/>
  <c r="M165" i="24"/>
  <c r="R165" i="3"/>
  <c r="R163" i="3"/>
  <c r="R167" i="21"/>
  <c r="AE166" i="21"/>
  <c r="R165" i="21"/>
  <c r="AE164" i="21"/>
  <c r="R169" i="21"/>
  <c r="AE168" i="21"/>
  <c r="AE167" i="21"/>
  <c r="R166" i="21"/>
  <c r="AB164" i="21"/>
  <c r="AD165" i="21" s="1"/>
  <c r="AE165" i="21" s="1"/>
  <c r="AB169" i="21"/>
  <c r="AB168" i="21"/>
  <c r="AD169" i="21" s="1"/>
  <c r="AE169" i="21" s="1"/>
  <c r="L169" i="25"/>
  <c r="L168" i="25"/>
  <c r="M168" i="25" s="1"/>
  <c r="L167" i="25"/>
  <c r="L166" i="25"/>
  <c r="L165" i="25"/>
  <c r="K169" i="25"/>
  <c r="M169" i="25" s="1"/>
  <c r="K168" i="25"/>
  <c r="K167" i="25"/>
  <c r="M167" i="25" s="1"/>
  <c r="K166" i="25"/>
  <c r="M166" i="25" s="1"/>
  <c r="K165" i="25"/>
  <c r="M165" i="25" s="1"/>
  <c r="L169" i="19"/>
  <c r="L168" i="19"/>
  <c r="L167" i="19"/>
  <c r="L166" i="19"/>
  <c r="L165" i="19"/>
  <c r="L164" i="19"/>
  <c r="K169" i="19"/>
  <c r="M169" i="19" s="1"/>
  <c r="K168" i="19"/>
  <c r="M168" i="19" s="1"/>
  <c r="K167" i="19"/>
  <c r="M167" i="19" s="1"/>
  <c r="K166" i="19"/>
  <c r="M166" i="19" s="1"/>
  <c r="K165" i="19"/>
  <c r="M165" i="19" s="1"/>
  <c r="K164" i="19"/>
  <c r="M164" i="19" s="1"/>
  <c r="M165" i="15"/>
  <c r="M169" i="15"/>
  <c r="M168" i="15"/>
  <c r="R139" i="18"/>
  <c r="R135" i="18"/>
  <c r="V135" i="18"/>
  <c r="M134" i="18"/>
  <c r="V140" i="18"/>
  <c r="T138" i="18"/>
  <c r="V137" i="18"/>
  <c r="M164" i="10"/>
  <c r="U139" i="18" l="1"/>
  <c r="U134" i="18"/>
  <c r="U140" i="18"/>
  <c r="U137" i="18"/>
  <c r="U136" i="18"/>
  <c r="W135" i="18"/>
  <c r="W139" i="18"/>
  <c r="W134" i="18"/>
  <c r="W138" i="18"/>
  <c r="W140" i="18"/>
  <c r="W137" i="18"/>
  <c r="W136" i="18"/>
  <c r="AI3" i="18" l="1"/>
  <c r="AG24" i="18" s="1"/>
  <c r="AH24" i="18" s="1"/>
  <c r="AE22" i="18" l="1"/>
  <c r="AG128" i="18"/>
  <c r="AG112" i="18"/>
  <c r="AH112" i="18" s="1"/>
  <c r="AG22" i="18"/>
  <c r="AG131" i="18"/>
  <c r="AG127" i="18"/>
  <c r="AG123" i="18"/>
  <c r="AH123" i="18" s="1"/>
  <c r="AG119" i="18"/>
  <c r="AH119" i="18" s="1"/>
  <c r="AG115" i="18"/>
  <c r="AH115" i="18" s="1"/>
  <c r="AG111" i="18"/>
  <c r="AH111" i="18" s="1"/>
  <c r="AG107" i="18"/>
  <c r="AH107" i="18" s="1"/>
  <c r="AG103" i="18"/>
  <c r="AH103" i="18" s="1"/>
  <c r="AG99" i="18"/>
  <c r="AH99" i="18" s="1"/>
  <c r="AG95" i="18"/>
  <c r="AH95" i="18" s="1"/>
  <c r="AG91" i="18"/>
  <c r="AH91" i="18" s="1"/>
  <c r="AG87" i="18"/>
  <c r="AH87" i="18" s="1"/>
  <c r="AG83" i="18"/>
  <c r="AH83" i="18" s="1"/>
  <c r="AG79" i="18"/>
  <c r="AH79" i="18" s="1"/>
  <c r="AG75" i="18"/>
  <c r="AH75" i="18" s="1"/>
  <c r="AG71" i="18"/>
  <c r="AH71" i="18" s="1"/>
  <c r="AG67" i="18"/>
  <c r="AH67" i="18" s="1"/>
  <c r="AG63" i="18"/>
  <c r="AH63" i="18" s="1"/>
  <c r="AG59" i="18"/>
  <c r="AH59" i="18" s="1"/>
  <c r="AG55" i="18"/>
  <c r="AH55" i="18" s="1"/>
  <c r="AG51" i="18"/>
  <c r="AH51" i="18" s="1"/>
  <c r="AG47" i="18"/>
  <c r="AH47" i="18" s="1"/>
  <c r="AG43" i="18"/>
  <c r="AH43" i="18" s="1"/>
  <c r="AG39" i="18"/>
  <c r="AH39" i="18" s="1"/>
  <c r="AG35" i="18"/>
  <c r="AH35" i="18" s="1"/>
  <c r="AG31" i="18"/>
  <c r="AH31" i="18" s="1"/>
  <c r="AG27" i="18"/>
  <c r="AH27" i="18" s="1"/>
  <c r="AG23" i="18"/>
  <c r="AH23" i="18" s="1"/>
  <c r="AG130" i="18"/>
  <c r="AG126" i="18"/>
  <c r="AH126" i="18" s="1"/>
  <c r="AG122" i="18"/>
  <c r="AH122" i="18" s="1"/>
  <c r="AG118" i="18"/>
  <c r="AH118" i="18" s="1"/>
  <c r="AG114" i="18"/>
  <c r="AH114" i="18" s="1"/>
  <c r="AG110" i="18"/>
  <c r="AH110" i="18" s="1"/>
  <c r="AG106" i="18"/>
  <c r="AH106" i="18" s="1"/>
  <c r="AG102" i="18"/>
  <c r="AH102" i="18" s="1"/>
  <c r="AG98" i="18"/>
  <c r="AH98" i="18" s="1"/>
  <c r="AG94" i="18"/>
  <c r="AH94" i="18" s="1"/>
  <c r="AG90" i="18"/>
  <c r="AH90" i="18" s="1"/>
  <c r="AG86" i="18"/>
  <c r="AH86" i="18" s="1"/>
  <c r="AG82" i="18"/>
  <c r="AH82" i="18" s="1"/>
  <c r="AG78" i="18"/>
  <c r="AH78" i="18" s="1"/>
  <c r="AG74" i="18"/>
  <c r="AH74" i="18" s="1"/>
  <c r="AG70" i="18"/>
  <c r="AH70" i="18" s="1"/>
  <c r="AG66" i="18"/>
  <c r="AH66" i="18" s="1"/>
  <c r="AG62" i="18"/>
  <c r="AH62" i="18" s="1"/>
  <c r="AG58" i="18"/>
  <c r="AH58" i="18" s="1"/>
  <c r="AG54" i="18"/>
  <c r="AH54" i="18" s="1"/>
  <c r="AG50" i="18"/>
  <c r="AH50" i="18" s="1"/>
  <c r="AG46" i="18"/>
  <c r="AH46" i="18" s="1"/>
  <c r="AG42" i="18"/>
  <c r="AH42" i="18" s="1"/>
  <c r="AG38" i="18"/>
  <c r="AH38" i="18" s="1"/>
  <c r="AG34" i="18"/>
  <c r="AH34" i="18" s="1"/>
  <c r="AG30" i="18"/>
  <c r="AH30" i="18" s="1"/>
  <c r="AG26" i="18"/>
  <c r="AH26" i="18" s="1"/>
  <c r="AG124" i="18"/>
  <c r="AH124" i="18" s="1"/>
  <c r="AG116" i="18"/>
  <c r="AH116" i="18" s="1"/>
  <c r="AG129" i="18"/>
  <c r="AG125" i="18"/>
  <c r="AH125" i="18" s="1"/>
  <c r="AG121" i="18"/>
  <c r="AH121" i="18" s="1"/>
  <c r="AG117" i="18"/>
  <c r="AH117" i="18" s="1"/>
  <c r="AG113" i="18"/>
  <c r="AH113" i="18" s="1"/>
  <c r="AG109" i="18"/>
  <c r="AH109" i="18" s="1"/>
  <c r="AG105" i="18"/>
  <c r="AH105" i="18" s="1"/>
  <c r="AG101" i="18"/>
  <c r="AH101" i="18" s="1"/>
  <c r="AG97" i="18"/>
  <c r="AH97" i="18" s="1"/>
  <c r="AG93" i="18"/>
  <c r="AH93" i="18" s="1"/>
  <c r="AG89" i="18"/>
  <c r="AH89" i="18" s="1"/>
  <c r="AG85" i="18"/>
  <c r="AH85" i="18" s="1"/>
  <c r="AG81" i="18"/>
  <c r="AH81" i="18" s="1"/>
  <c r="AG77" i="18"/>
  <c r="AH77" i="18" s="1"/>
  <c r="AG73" i="18"/>
  <c r="AH73" i="18" s="1"/>
  <c r="AG69" i="18"/>
  <c r="AH69" i="18" s="1"/>
  <c r="AG65" i="18"/>
  <c r="AH65" i="18" s="1"/>
  <c r="AG61" i="18"/>
  <c r="AH61" i="18" s="1"/>
  <c r="AG57" i="18"/>
  <c r="AH57" i="18" s="1"/>
  <c r="AG53" i="18"/>
  <c r="AH53" i="18" s="1"/>
  <c r="AG49" i="18"/>
  <c r="AH49" i="18" s="1"/>
  <c r="AG45" i="18"/>
  <c r="AH45" i="18" s="1"/>
  <c r="AG41" i="18"/>
  <c r="AH41" i="18" s="1"/>
  <c r="AG37" i="18"/>
  <c r="AH37" i="18" s="1"/>
  <c r="AG33" i="18"/>
  <c r="AH33" i="18" s="1"/>
  <c r="AG29" i="18"/>
  <c r="AH29" i="18" s="1"/>
  <c r="AG25" i="18"/>
  <c r="AH25" i="18" s="1"/>
  <c r="AG132" i="18"/>
  <c r="AG120" i="18"/>
  <c r="AH120" i="18" s="1"/>
  <c r="AG108" i="18"/>
  <c r="AH108" i="18" s="1"/>
  <c r="AG104" i="18"/>
  <c r="AH104" i="18" s="1"/>
  <c r="AG100" i="18"/>
  <c r="AH100" i="18" s="1"/>
  <c r="AG96" i="18"/>
  <c r="AH96" i="18" s="1"/>
  <c r="AG92" i="18"/>
  <c r="AH92" i="18" s="1"/>
  <c r="AG88" i="18"/>
  <c r="AH88" i="18" s="1"/>
  <c r="AG84" i="18"/>
  <c r="AH84" i="18" s="1"/>
  <c r="AG80" i="18"/>
  <c r="AH80" i="18" s="1"/>
  <c r="AG76" i="18"/>
  <c r="AH76" i="18" s="1"/>
  <c r="AG72" i="18"/>
  <c r="AH72" i="18" s="1"/>
  <c r="AG68" i="18"/>
  <c r="AH68" i="18" s="1"/>
  <c r="AG64" i="18"/>
  <c r="AH64" i="18" s="1"/>
  <c r="AG60" i="18"/>
  <c r="AH60" i="18" s="1"/>
  <c r="AG56" i="18"/>
  <c r="AH56" i="18" s="1"/>
  <c r="AG52" i="18"/>
  <c r="AH52" i="18" s="1"/>
  <c r="AG48" i="18"/>
  <c r="AH48" i="18" s="1"/>
  <c r="AG44" i="18"/>
  <c r="AH44" i="18" s="1"/>
  <c r="AG40" i="18"/>
  <c r="AH40" i="18" s="1"/>
  <c r="AG36" i="18"/>
  <c r="AH36" i="18" s="1"/>
  <c r="AG32" i="18"/>
  <c r="AH32" i="18" s="1"/>
  <c r="AG28" i="18"/>
  <c r="AH28" i="18" s="1"/>
  <c r="AC154" i="6"/>
  <c r="AC153" i="6"/>
  <c r="AC152" i="6"/>
  <c r="AC151" i="6"/>
  <c r="AC150" i="6"/>
  <c r="AC149" i="6"/>
  <c r="AC148" i="6"/>
  <c r="AC147" i="6"/>
  <c r="AC146" i="6"/>
  <c r="AC145" i="6"/>
  <c r="AC144" i="6"/>
  <c r="AC143" i="6"/>
  <c r="AC142" i="6"/>
  <c r="AC141" i="6"/>
  <c r="AC140" i="6"/>
  <c r="AC139" i="6"/>
  <c r="AC138" i="6"/>
  <c r="AC137" i="6"/>
  <c r="AC136" i="6"/>
  <c r="AC135" i="6"/>
  <c r="AC134" i="6"/>
  <c r="AC133" i="6"/>
  <c r="AC132" i="6"/>
  <c r="AC131" i="6"/>
  <c r="AC130" i="6"/>
  <c r="AC129" i="6"/>
  <c r="AC128" i="6"/>
  <c r="AC127" i="6"/>
  <c r="AC126" i="6"/>
  <c r="AC125" i="6"/>
  <c r="AC124" i="6"/>
  <c r="AC123" i="6"/>
  <c r="AC122" i="6"/>
  <c r="AC121" i="6"/>
  <c r="AC120" i="6"/>
  <c r="AC119" i="6"/>
  <c r="AC118" i="6"/>
  <c r="AC117" i="6"/>
  <c r="AC116" i="6"/>
  <c r="AC115" i="6"/>
  <c r="AC114" i="6"/>
  <c r="AC113" i="6"/>
  <c r="AC112" i="6"/>
  <c r="AC111" i="6"/>
  <c r="AC110" i="6"/>
  <c r="AC109" i="6"/>
  <c r="AC108" i="6"/>
  <c r="AC107" i="6"/>
  <c r="AC106" i="6"/>
  <c r="AC105" i="6"/>
  <c r="AC104" i="6"/>
  <c r="AC103" i="6"/>
  <c r="AC102" i="6"/>
  <c r="AC101" i="6"/>
  <c r="AC100" i="6"/>
  <c r="AC99" i="6"/>
  <c r="AC98" i="6"/>
  <c r="AC97" i="6"/>
  <c r="AC96" i="6"/>
  <c r="AC95" i="6"/>
  <c r="AC94" i="6"/>
  <c r="AC93" i="6"/>
  <c r="AC92" i="6"/>
  <c r="AC91" i="6"/>
  <c r="AC90" i="6"/>
  <c r="AC89" i="6"/>
  <c r="AC88" i="6"/>
  <c r="AC87" i="6"/>
  <c r="AC86" i="6"/>
  <c r="AC85" i="6"/>
  <c r="AC84" i="6"/>
  <c r="AC83" i="6"/>
  <c r="AC82" i="6"/>
  <c r="AC81" i="6"/>
  <c r="AC80" i="6"/>
  <c r="AC79" i="6"/>
  <c r="AC78" i="6"/>
  <c r="AC77" i="6"/>
  <c r="AC76" i="6"/>
  <c r="AC75" i="6"/>
  <c r="AC74" i="6"/>
  <c r="AC73" i="6"/>
  <c r="AC72" i="6"/>
  <c r="AC71" i="6"/>
  <c r="AC70" i="6"/>
  <c r="AC69" i="6"/>
  <c r="AC68" i="6"/>
  <c r="AC67" i="6"/>
  <c r="AC66" i="6"/>
  <c r="AC65" i="6"/>
  <c r="AC64" i="6"/>
  <c r="AC63" i="6"/>
  <c r="AC62" i="6"/>
  <c r="AC61" i="6"/>
  <c r="AC60" i="6"/>
  <c r="AC59" i="6"/>
  <c r="AC58" i="6"/>
  <c r="AC57" i="6"/>
  <c r="AC56" i="6"/>
  <c r="AC55" i="6"/>
  <c r="AC54" i="6"/>
  <c r="AC53" i="6"/>
  <c r="AC52" i="6"/>
  <c r="AC51" i="6"/>
  <c r="AC50" i="6"/>
  <c r="AC49" i="6"/>
  <c r="AC48" i="6"/>
  <c r="AC47" i="6"/>
  <c r="AC46" i="6"/>
  <c r="AC45" i="6"/>
  <c r="AC44" i="6"/>
  <c r="AC43" i="6"/>
  <c r="AC42" i="6"/>
  <c r="AC41" i="6"/>
  <c r="AC40" i="6"/>
  <c r="AC39" i="6"/>
  <c r="AC38" i="6"/>
  <c r="AC37" i="6"/>
  <c r="AC36" i="6"/>
  <c r="AC35" i="6"/>
  <c r="AC34" i="6"/>
  <c r="AC33" i="6"/>
  <c r="AC32" i="6"/>
  <c r="AC31" i="6"/>
  <c r="AC30" i="6"/>
  <c r="AC29" i="6"/>
  <c r="AC28" i="6"/>
  <c r="AC27" i="6"/>
  <c r="AC26" i="6"/>
  <c r="AC25" i="6"/>
  <c r="AC24" i="6"/>
  <c r="AC23" i="6"/>
  <c r="AC22" i="6"/>
  <c r="AC21" i="6"/>
  <c r="AC20" i="6"/>
  <c r="AC19" i="6"/>
  <c r="AC18" i="6"/>
  <c r="AC17" i="6"/>
  <c r="AC16" i="6"/>
  <c r="AC15" i="6"/>
  <c r="AC14" i="6"/>
  <c r="AC13" i="6"/>
  <c r="AC12" i="6"/>
  <c r="AC11" i="6"/>
  <c r="AE3" i="6"/>
  <c r="AD161" i="6" s="1"/>
  <c r="AH22" i="18" l="1"/>
  <c r="AG1" i="18"/>
  <c r="AD40" i="6"/>
  <c r="AE40" i="6" s="1"/>
  <c r="AD44" i="6"/>
  <c r="AE44" i="6" s="1"/>
  <c r="AD48" i="6"/>
  <c r="AE48" i="6" s="1"/>
  <c r="AD52" i="6"/>
  <c r="AE52" i="6" s="1"/>
  <c r="AD56" i="6"/>
  <c r="AE56" i="6" s="1"/>
  <c r="AD60" i="6"/>
  <c r="AE60" i="6" s="1"/>
  <c r="AD64" i="6"/>
  <c r="AE64" i="6" s="1"/>
  <c r="AD68" i="6"/>
  <c r="AE68" i="6" s="1"/>
  <c r="AD72" i="6"/>
  <c r="AE72" i="6" s="1"/>
  <c r="AD76" i="6"/>
  <c r="AE76" i="6" s="1"/>
  <c r="AD80" i="6"/>
  <c r="AE80" i="6" s="1"/>
  <c r="AD84" i="6"/>
  <c r="AE84" i="6" s="1"/>
  <c r="AD88" i="6"/>
  <c r="AE88" i="6" s="1"/>
  <c r="AD92" i="6"/>
  <c r="AE92" i="6" s="1"/>
  <c r="AD96" i="6"/>
  <c r="AE96" i="6" s="1"/>
  <c r="AD100" i="6"/>
  <c r="AE100" i="6" s="1"/>
  <c r="AD104" i="6"/>
  <c r="AE104" i="6" s="1"/>
  <c r="AD108" i="6"/>
  <c r="AE108" i="6" s="1"/>
  <c r="AD112" i="6"/>
  <c r="AE112" i="6" s="1"/>
  <c r="AD116" i="6"/>
  <c r="AE116" i="6" s="1"/>
  <c r="AD120" i="6"/>
  <c r="AE120" i="6" s="1"/>
  <c r="AD124" i="6"/>
  <c r="AE124" i="6" s="1"/>
  <c r="AD128" i="6"/>
  <c r="AE128" i="6" s="1"/>
  <c r="AD132" i="6"/>
  <c r="AE132" i="6" s="1"/>
  <c r="AD136" i="6"/>
  <c r="AE136" i="6" s="1"/>
  <c r="AD140" i="6"/>
  <c r="AE140" i="6" s="1"/>
  <c r="AD144" i="6"/>
  <c r="AE144" i="6" s="1"/>
  <c r="AD148" i="6"/>
  <c r="AE148" i="6" s="1"/>
  <c r="AD152" i="6"/>
  <c r="AE152" i="6" s="1"/>
  <c r="AD156" i="6"/>
  <c r="AD160" i="6"/>
  <c r="AD23" i="6"/>
  <c r="AD25" i="6"/>
  <c r="AD27" i="6"/>
  <c r="AD29" i="6"/>
  <c r="AD31" i="6"/>
  <c r="AD33" i="6"/>
  <c r="AD35" i="6"/>
  <c r="AD37" i="6"/>
  <c r="AD39" i="6"/>
  <c r="AE39" i="6" s="1"/>
  <c r="AD43" i="6"/>
  <c r="AE43" i="6" s="1"/>
  <c r="AD47" i="6"/>
  <c r="AE47" i="6" s="1"/>
  <c r="AD51" i="6"/>
  <c r="AE51" i="6" s="1"/>
  <c r="AD55" i="6"/>
  <c r="AE55" i="6" s="1"/>
  <c r="AD59" i="6"/>
  <c r="AE59" i="6" s="1"/>
  <c r="AD63" i="6"/>
  <c r="AE63" i="6" s="1"/>
  <c r="AD67" i="6"/>
  <c r="AE67" i="6" s="1"/>
  <c r="AD71" i="6"/>
  <c r="AE71" i="6" s="1"/>
  <c r="AD75" i="6"/>
  <c r="AE75" i="6" s="1"/>
  <c r="AD79" i="6"/>
  <c r="AE79" i="6" s="1"/>
  <c r="AD83" i="6"/>
  <c r="AE83" i="6" s="1"/>
  <c r="AD87" i="6"/>
  <c r="AE87" i="6" s="1"/>
  <c r="AD91" i="6"/>
  <c r="AE91" i="6" s="1"/>
  <c r="AD95" i="6"/>
  <c r="AE95" i="6" s="1"/>
  <c r="AD99" i="6"/>
  <c r="AE99" i="6" s="1"/>
  <c r="AD103" i="6"/>
  <c r="AE103" i="6" s="1"/>
  <c r="AD107" i="6"/>
  <c r="AE107" i="6" s="1"/>
  <c r="AD111" i="6"/>
  <c r="AE111" i="6" s="1"/>
  <c r="AD115" i="6"/>
  <c r="AE115" i="6" s="1"/>
  <c r="AD119" i="6"/>
  <c r="AE119" i="6" s="1"/>
  <c r="AD123" i="6"/>
  <c r="AE123" i="6" s="1"/>
  <c r="AD127" i="6"/>
  <c r="AE127" i="6" s="1"/>
  <c r="AD131" i="6"/>
  <c r="AE131" i="6" s="1"/>
  <c r="AD135" i="6"/>
  <c r="AE135" i="6" s="1"/>
  <c r="AD139" i="6"/>
  <c r="AE139" i="6" s="1"/>
  <c r="AD143" i="6"/>
  <c r="AE143" i="6" s="1"/>
  <c r="AD147" i="6"/>
  <c r="AE147" i="6" s="1"/>
  <c r="AD151" i="6"/>
  <c r="AE151" i="6" s="1"/>
  <c r="AD155" i="6"/>
  <c r="AD159" i="6"/>
  <c r="AD42" i="6"/>
  <c r="AE42" i="6" s="1"/>
  <c r="AD46" i="6"/>
  <c r="AE46" i="6" s="1"/>
  <c r="AD50" i="6"/>
  <c r="AE50" i="6" s="1"/>
  <c r="AD54" i="6"/>
  <c r="AE54" i="6" s="1"/>
  <c r="AD58" i="6"/>
  <c r="AE58" i="6" s="1"/>
  <c r="AD62" i="6"/>
  <c r="AE62" i="6" s="1"/>
  <c r="AD66" i="6"/>
  <c r="AE66" i="6" s="1"/>
  <c r="AD70" i="6"/>
  <c r="AE70" i="6" s="1"/>
  <c r="AD74" i="6"/>
  <c r="AE74" i="6" s="1"/>
  <c r="AD78" i="6"/>
  <c r="AE78" i="6" s="1"/>
  <c r="AD82" i="6"/>
  <c r="AE82" i="6" s="1"/>
  <c r="AD86" i="6"/>
  <c r="AE86" i="6" s="1"/>
  <c r="AD90" i="6"/>
  <c r="AE90" i="6" s="1"/>
  <c r="AD94" i="6"/>
  <c r="AE94" i="6" s="1"/>
  <c r="AD98" i="6"/>
  <c r="AE98" i="6" s="1"/>
  <c r="AD102" i="6"/>
  <c r="AE102" i="6" s="1"/>
  <c r="AD106" i="6"/>
  <c r="AE106" i="6" s="1"/>
  <c r="AD110" i="6"/>
  <c r="AE110" i="6" s="1"/>
  <c r="AD114" i="6"/>
  <c r="AE114" i="6" s="1"/>
  <c r="AD118" i="6"/>
  <c r="AE118" i="6" s="1"/>
  <c r="AD122" i="6"/>
  <c r="AE122" i="6" s="1"/>
  <c r="AD126" i="6"/>
  <c r="AE126" i="6" s="1"/>
  <c r="AD130" i="6"/>
  <c r="AE130" i="6" s="1"/>
  <c r="AD134" i="6"/>
  <c r="AE134" i="6" s="1"/>
  <c r="AD138" i="6"/>
  <c r="AE138" i="6" s="1"/>
  <c r="AD142" i="6"/>
  <c r="AE142" i="6" s="1"/>
  <c r="AD146" i="6"/>
  <c r="AE146" i="6" s="1"/>
  <c r="AD150" i="6"/>
  <c r="AE150" i="6" s="1"/>
  <c r="AD154" i="6"/>
  <c r="AE154" i="6" s="1"/>
  <c r="AD158" i="6"/>
  <c r="AD22" i="6"/>
  <c r="AD24" i="6"/>
  <c r="AD26" i="6"/>
  <c r="AD28" i="6"/>
  <c r="AD30" i="6"/>
  <c r="AD32" i="6"/>
  <c r="AD34" i="6"/>
  <c r="AD36" i="6"/>
  <c r="AD38" i="6"/>
  <c r="AD41" i="6"/>
  <c r="AE41" i="6" s="1"/>
  <c r="AD45" i="6"/>
  <c r="AE45" i="6" s="1"/>
  <c r="AD49" i="6"/>
  <c r="AE49" i="6" s="1"/>
  <c r="AD53" i="6"/>
  <c r="AE53" i="6" s="1"/>
  <c r="AD57" i="6"/>
  <c r="AE57" i="6" s="1"/>
  <c r="AD61" i="6"/>
  <c r="AE61" i="6" s="1"/>
  <c r="AD65" i="6"/>
  <c r="AE65" i="6" s="1"/>
  <c r="AD69" i="6"/>
  <c r="AE69" i="6" s="1"/>
  <c r="AD73" i="6"/>
  <c r="AE73" i="6" s="1"/>
  <c r="AD77" i="6"/>
  <c r="AE77" i="6" s="1"/>
  <c r="AD81" i="6"/>
  <c r="AE81" i="6" s="1"/>
  <c r="AD85" i="6"/>
  <c r="AE85" i="6" s="1"/>
  <c r="AD89" i="6"/>
  <c r="AE89" i="6" s="1"/>
  <c r="AD93" i="6"/>
  <c r="AE93" i="6" s="1"/>
  <c r="AD97" i="6"/>
  <c r="AE97" i="6" s="1"/>
  <c r="AD101" i="6"/>
  <c r="AE101" i="6" s="1"/>
  <c r="AD105" i="6"/>
  <c r="AE105" i="6" s="1"/>
  <c r="AD109" i="6"/>
  <c r="AE109" i="6" s="1"/>
  <c r="AD113" i="6"/>
  <c r="AE113" i="6" s="1"/>
  <c r="AD117" i="6"/>
  <c r="AE117" i="6" s="1"/>
  <c r="AD121" i="6"/>
  <c r="AE121" i="6" s="1"/>
  <c r="AD125" i="6"/>
  <c r="AE125" i="6" s="1"/>
  <c r="AD129" i="6"/>
  <c r="AE129" i="6" s="1"/>
  <c r="AD133" i="6"/>
  <c r="AE133" i="6" s="1"/>
  <c r="AD137" i="6"/>
  <c r="AE137" i="6" s="1"/>
  <c r="AD141" i="6"/>
  <c r="AE141" i="6" s="1"/>
  <c r="AD145" i="6"/>
  <c r="AE145" i="6" s="1"/>
  <c r="AD149" i="6"/>
  <c r="AE149" i="6" s="1"/>
  <c r="AD153" i="6"/>
  <c r="AE153" i="6" s="1"/>
  <c r="AD157" i="6"/>
  <c r="P162" i="25"/>
  <c r="R162" i="25" s="1"/>
  <c r="N162" i="25"/>
  <c r="Q162" i="25" s="1"/>
  <c r="I162" i="25"/>
  <c r="H162" i="25"/>
  <c r="G162" i="25"/>
  <c r="F162" i="25"/>
  <c r="P161" i="25"/>
  <c r="R161" i="25" s="1"/>
  <c r="N161" i="25"/>
  <c r="Q161" i="25" s="1"/>
  <c r="I161" i="25"/>
  <c r="H161" i="25"/>
  <c r="G161" i="25"/>
  <c r="F161" i="25"/>
  <c r="P160" i="25"/>
  <c r="R160" i="25" s="1"/>
  <c r="N160" i="25"/>
  <c r="Q160" i="25" s="1"/>
  <c r="I160" i="25"/>
  <c r="H160" i="25"/>
  <c r="G160" i="25"/>
  <c r="F160" i="25"/>
  <c r="P159" i="25"/>
  <c r="N159" i="25"/>
  <c r="Q159" i="25" s="1"/>
  <c r="I159" i="25"/>
  <c r="H159" i="25"/>
  <c r="G159" i="25"/>
  <c r="F159" i="25"/>
  <c r="P158" i="25"/>
  <c r="R158" i="25" s="1"/>
  <c r="N158" i="25"/>
  <c r="Q158" i="25" s="1"/>
  <c r="I158" i="25"/>
  <c r="H158" i="25"/>
  <c r="G158" i="25"/>
  <c r="F158" i="25"/>
  <c r="P157" i="25"/>
  <c r="N157" i="25"/>
  <c r="Q157" i="25" s="1"/>
  <c r="I157" i="25"/>
  <c r="H157" i="25"/>
  <c r="G157" i="25"/>
  <c r="F157" i="25"/>
  <c r="P156" i="25"/>
  <c r="R156" i="25" s="1"/>
  <c r="N156" i="25"/>
  <c r="Q156" i="25" s="1"/>
  <c r="I156" i="25"/>
  <c r="H156" i="25"/>
  <c r="G156" i="25"/>
  <c r="AC162" i="25" s="1"/>
  <c r="F156" i="25"/>
  <c r="AB162" i="25" s="1"/>
  <c r="P155" i="25"/>
  <c r="N155" i="25"/>
  <c r="Q155" i="25" s="1"/>
  <c r="I155" i="25"/>
  <c r="H155" i="25"/>
  <c r="G155" i="25"/>
  <c r="F155" i="25"/>
  <c r="AB161" i="25" s="1"/>
  <c r="P154" i="25"/>
  <c r="R154" i="25" s="1"/>
  <c r="N154" i="25"/>
  <c r="Q154" i="25" s="1"/>
  <c r="I154" i="25"/>
  <c r="H154" i="25"/>
  <c r="G154" i="25"/>
  <c r="AC160" i="25" s="1"/>
  <c r="F154" i="25"/>
  <c r="AB160" i="25" s="1"/>
  <c r="P153" i="25"/>
  <c r="N153" i="25"/>
  <c r="Q153" i="25" s="1"/>
  <c r="I153" i="25"/>
  <c r="H153" i="25"/>
  <c r="G153" i="25"/>
  <c r="F153" i="25"/>
  <c r="AB159" i="25" s="1"/>
  <c r="P152" i="25"/>
  <c r="R152" i="25" s="1"/>
  <c r="N152" i="25"/>
  <c r="Q152" i="25" s="1"/>
  <c r="I152" i="25"/>
  <c r="H152" i="25"/>
  <c r="G152" i="25"/>
  <c r="AC158" i="25" s="1"/>
  <c r="F152" i="25"/>
  <c r="AB158" i="25" s="1"/>
  <c r="P151" i="25"/>
  <c r="N151" i="25"/>
  <c r="Q151" i="25" s="1"/>
  <c r="I151" i="25"/>
  <c r="H151" i="25"/>
  <c r="G151" i="25"/>
  <c r="F151" i="25"/>
  <c r="AB157" i="25" s="1"/>
  <c r="P150" i="25"/>
  <c r="R150" i="25" s="1"/>
  <c r="N150" i="25"/>
  <c r="Q150" i="25" s="1"/>
  <c r="I150" i="25"/>
  <c r="H150" i="25"/>
  <c r="G150" i="25"/>
  <c r="AC156" i="25" s="1"/>
  <c r="F150" i="25"/>
  <c r="AB156" i="25" s="1"/>
  <c r="P149" i="25"/>
  <c r="N149" i="25"/>
  <c r="Q149" i="25" s="1"/>
  <c r="I149" i="25"/>
  <c r="H149" i="25"/>
  <c r="G149" i="25"/>
  <c r="AC155" i="25" s="1"/>
  <c r="F149" i="25"/>
  <c r="AB155" i="25" s="1"/>
  <c r="P148" i="25"/>
  <c r="R148" i="25" s="1"/>
  <c r="N148" i="25"/>
  <c r="Q148" i="25" s="1"/>
  <c r="I148" i="25"/>
  <c r="H148" i="25"/>
  <c r="G148" i="25"/>
  <c r="AC154" i="25" s="1"/>
  <c r="F148" i="25"/>
  <c r="AB154" i="25" s="1"/>
  <c r="P147" i="25"/>
  <c r="R147" i="25" s="1"/>
  <c r="N147" i="25"/>
  <c r="Q147" i="25" s="1"/>
  <c r="I147" i="25"/>
  <c r="H147" i="25"/>
  <c r="G147" i="25"/>
  <c r="AC153" i="25" s="1"/>
  <c r="F147" i="25"/>
  <c r="AB153" i="25" s="1"/>
  <c r="P146" i="25"/>
  <c r="R146" i="25" s="1"/>
  <c r="N146" i="25"/>
  <c r="Q146" i="25" s="1"/>
  <c r="I146" i="25"/>
  <c r="H146" i="25"/>
  <c r="G146" i="25"/>
  <c r="AC152" i="25" s="1"/>
  <c r="F146" i="25"/>
  <c r="AB152" i="25" s="1"/>
  <c r="P145" i="25"/>
  <c r="R145" i="25" s="1"/>
  <c r="N145" i="25"/>
  <c r="Q145" i="25" s="1"/>
  <c r="I145" i="25"/>
  <c r="H145" i="25"/>
  <c r="G145" i="25"/>
  <c r="AC151" i="25" s="1"/>
  <c r="F145" i="25"/>
  <c r="AB151" i="25" s="1"/>
  <c r="P144" i="25"/>
  <c r="R144" i="25" s="1"/>
  <c r="N144" i="25"/>
  <c r="Q144" i="25" s="1"/>
  <c r="I144" i="25"/>
  <c r="H144" i="25"/>
  <c r="G144" i="25"/>
  <c r="AC150" i="25" s="1"/>
  <c r="F144" i="25"/>
  <c r="AB150" i="25" s="1"/>
  <c r="P143" i="25"/>
  <c r="R143" i="25" s="1"/>
  <c r="N143" i="25"/>
  <c r="Q143" i="25" s="1"/>
  <c r="I143" i="25"/>
  <c r="H143" i="25"/>
  <c r="G143" i="25"/>
  <c r="AC149" i="25" s="1"/>
  <c r="F143" i="25"/>
  <c r="AB149" i="25" s="1"/>
  <c r="P142" i="25"/>
  <c r="R142" i="25" s="1"/>
  <c r="N142" i="25"/>
  <c r="Q142" i="25" s="1"/>
  <c r="K142" i="25"/>
  <c r="I142" i="25"/>
  <c r="H142" i="25"/>
  <c r="L142" i="25" s="1"/>
  <c r="G142" i="25"/>
  <c r="F142" i="25"/>
  <c r="AB148" i="25" s="1"/>
  <c r="P141" i="25"/>
  <c r="N141" i="25"/>
  <c r="Q141" i="25" s="1"/>
  <c r="I141" i="25"/>
  <c r="H141" i="25"/>
  <c r="L141" i="25" s="1"/>
  <c r="G141" i="25"/>
  <c r="F141" i="25"/>
  <c r="AB147" i="25" s="1"/>
  <c r="P140" i="25"/>
  <c r="N140" i="25"/>
  <c r="Q140" i="25" s="1"/>
  <c r="I140" i="25"/>
  <c r="H140" i="25"/>
  <c r="L140" i="25" s="1"/>
  <c r="G140" i="25"/>
  <c r="F140" i="25"/>
  <c r="AB146" i="25" s="1"/>
  <c r="P139" i="25"/>
  <c r="N139" i="25"/>
  <c r="Q139" i="25" s="1"/>
  <c r="I139" i="25"/>
  <c r="H139" i="25"/>
  <c r="L139" i="25" s="1"/>
  <c r="G139" i="25"/>
  <c r="F139" i="25"/>
  <c r="AB145" i="25" s="1"/>
  <c r="P138" i="25"/>
  <c r="N138" i="25"/>
  <c r="Q138" i="25" s="1"/>
  <c r="I138" i="25"/>
  <c r="H138" i="25"/>
  <c r="L138" i="25" s="1"/>
  <c r="G138" i="25"/>
  <c r="F138" i="25"/>
  <c r="AB144" i="25" s="1"/>
  <c r="P137" i="25"/>
  <c r="N137" i="25"/>
  <c r="Q137" i="25" s="1"/>
  <c r="I137" i="25"/>
  <c r="H137" i="25"/>
  <c r="L137" i="25" s="1"/>
  <c r="G137" i="25"/>
  <c r="F137" i="25"/>
  <c r="AB143" i="25" s="1"/>
  <c r="P136" i="25"/>
  <c r="N136" i="25"/>
  <c r="Q136" i="25" s="1"/>
  <c r="I136" i="25"/>
  <c r="H136" i="25"/>
  <c r="L136" i="25" s="1"/>
  <c r="G136" i="25"/>
  <c r="AC142" i="25" s="1"/>
  <c r="F136" i="25"/>
  <c r="AB142" i="25" s="1"/>
  <c r="P135" i="25"/>
  <c r="N135" i="25"/>
  <c r="Q135" i="25" s="1"/>
  <c r="I135" i="25"/>
  <c r="H135" i="25"/>
  <c r="G135" i="25"/>
  <c r="F135" i="25"/>
  <c r="AB141" i="25" s="1"/>
  <c r="P134" i="25"/>
  <c r="N134" i="25"/>
  <c r="Q134" i="25" s="1"/>
  <c r="I134" i="25"/>
  <c r="H134" i="25"/>
  <c r="L134" i="25" s="1"/>
  <c r="G134" i="25"/>
  <c r="AC140" i="25" s="1"/>
  <c r="F134" i="25"/>
  <c r="AB140" i="25" s="1"/>
  <c r="P133" i="25"/>
  <c r="N133" i="25"/>
  <c r="Q133" i="25" s="1"/>
  <c r="I133" i="25"/>
  <c r="H133" i="25"/>
  <c r="L133" i="25" s="1"/>
  <c r="G133" i="25"/>
  <c r="F133" i="25"/>
  <c r="J133" i="25" s="1"/>
  <c r="P132" i="25"/>
  <c r="N132" i="25"/>
  <c r="Q132" i="25" s="1"/>
  <c r="R132" i="25" s="1"/>
  <c r="I132" i="25"/>
  <c r="H132" i="25"/>
  <c r="L132" i="25" s="1"/>
  <c r="G132" i="25"/>
  <c r="AC138" i="25" s="1"/>
  <c r="F132" i="25"/>
  <c r="AB138" i="25" s="1"/>
  <c r="P131" i="25"/>
  <c r="N131" i="25"/>
  <c r="Q131" i="25" s="1"/>
  <c r="R131" i="25" s="1"/>
  <c r="I131" i="25"/>
  <c r="H131" i="25"/>
  <c r="L131" i="25" s="1"/>
  <c r="G131" i="25"/>
  <c r="F131" i="25"/>
  <c r="J131" i="25" s="1"/>
  <c r="P130" i="25"/>
  <c r="N130" i="25"/>
  <c r="Q130" i="25" s="1"/>
  <c r="R130" i="25" s="1"/>
  <c r="I130" i="25"/>
  <c r="H130" i="25"/>
  <c r="L130" i="25" s="1"/>
  <c r="G130" i="25"/>
  <c r="AC136" i="25" s="1"/>
  <c r="F130" i="25"/>
  <c r="AB136" i="25" s="1"/>
  <c r="P129" i="25"/>
  <c r="N129" i="25"/>
  <c r="Q129" i="25" s="1"/>
  <c r="R129" i="25" s="1"/>
  <c r="I129" i="25"/>
  <c r="H129" i="25"/>
  <c r="L129" i="25" s="1"/>
  <c r="G129" i="25"/>
  <c r="F129" i="25"/>
  <c r="J129" i="25" s="1"/>
  <c r="P128" i="25"/>
  <c r="N128" i="25"/>
  <c r="Q128" i="25" s="1"/>
  <c r="R128" i="25" s="1"/>
  <c r="I128" i="25"/>
  <c r="H128" i="25"/>
  <c r="L128" i="25" s="1"/>
  <c r="G128" i="25"/>
  <c r="AC134" i="25" s="1"/>
  <c r="F128" i="25"/>
  <c r="AB134" i="25" s="1"/>
  <c r="P127" i="25"/>
  <c r="N127" i="25"/>
  <c r="Q127" i="25" s="1"/>
  <c r="R127" i="25" s="1"/>
  <c r="I127" i="25"/>
  <c r="H127" i="25"/>
  <c r="L127" i="25" s="1"/>
  <c r="G127" i="25"/>
  <c r="F127" i="25"/>
  <c r="AB133" i="25" s="1"/>
  <c r="P126" i="25"/>
  <c r="N126" i="25"/>
  <c r="Q126" i="25" s="1"/>
  <c r="R126" i="25" s="1"/>
  <c r="I126" i="25"/>
  <c r="H126" i="25"/>
  <c r="L126" i="25" s="1"/>
  <c r="G126" i="25"/>
  <c r="AC132" i="25" s="1"/>
  <c r="F126" i="25"/>
  <c r="AB132" i="25" s="1"/>
  <c r="P125" i="25"/>
  <c r="N125" i="25"/>
  <c r="Q125" i="25" s="1"/>
  <c r="R125" i="25" s="1"/>
  <c r="I125" i="25"/>
  <c r="H125" i="25"/>
  <c r="L125" i="25" s="1"/>
  <c r="G125" i="25"/>
  <c r="F125" i="25"/>
  <c r="AB131" i="25" s="1"/>
  <c r="P124" i="25"/>
  <c r="N124" i="25"/>
  <c r="Q124" i="25" s="1"/>
  <c r="R124" i="25" s="1"/>
  <c r="I124" i="25"/>
  <c r="H124" i="25"/>
  <c r="L124" i="25" s="1"/>
  <c r="G124" i="25"/>
  <c r="AC130" i="25" s="1"/>
  <c r="F124" i="25"/>
  <c r="AB130" i="25" s="1"/>
  <c r="P123" i="25"/>
  <c r="N123" i="25"/>
  <c r="Q123" i="25" s="1"/>
  <c r="R123" i="25" s="1"/>
  <c r="I123" i="25"/>
  <c r="H123" i="25"/>
  <c r="L123" i="25" s="1"/>
  <c r="G123" i="25"/>
  <c r="F123" i="25"/>
  <c r="AB129" i="25" s="1"/>
  <c r="P122" i="25"/>
  <c r="N122" i="25"/>
  <c r="Q122" i="25" s="1"/>
  <c r="R122" i="25" s="1"/>
  <c r="I122" i="25"/>
  <c r="H122" i="25"/>
  <c r="L122" i="25" s="1"/>
  <c r="G122" i="25"/>
  <c r="AC128" i="25" s="1"/>
  <c r="F122" i="25"/>
  <c r="AB128" i="25" s="1"/>
  <c r="P121" i="25"/>
  <c r="N121" i="25"/>
  <c r="Q121" i="25" s="1"/>
  <c r="R121" i="25" s="1"/>
  <c r="I121" i="25"/>
  <c r="H121" i="25"/>
  <c r="L121" i="25" s="1"/>
  <c r="G121" i="25"/>
  <c r="F121" i="25"/>
  <c r="AB127" i="25" s="1"/>
  <c r="P120" i="25"/>
  <c r="N120" i="25"/>
  <c r="Q120" i="25" s="1"/>
  <c r="R120" i="25" s="1"/>
  <c r="I120" i="25"/>
  <c r="H120" i="25"/>
  <c r="L120" i="25" s="1"/>
  <c r="G120" i="25"/>
  <c r="AC126" i="25" s="1"/>
  <c r="F120" i="25"/>
  <c r="AB126" i="25" s="1"/>
  <c r="P119" i="25"/>
  <c r="N119" i="25"/>
  <c r="Q119" i="25" s="1"/>
  <c r="R119" i="25" s="1"/>
  <c r="I119" i="25"/>
  <c r="H119" i="25"/>
  <c r="L119" i="25" s="1"/>
  <c r="G119" i="25"/>
  <c r="F119" i="25"/>
  <c r="AB125" i="25" s="1"/>
  <c r="P118" i="25"/>
  <c r="N118" i="25"/>
  <c r="Q118" i="25" s="1"/>
  <c r="R118" i="25" s="1"/>
  <c r="I118" i="25"/>
  <c r="H118" i="25"/>
  <c r="G118" i="25"/>
  <c r="AC124" i="25" s="1"/>
  <c r="F118" i="25"/>
  <c r="AB124" i="25" s="1"/>
  <c r="P117" i="25"/>
  <c r="N117" i="25"/>
  <c r="Q117" i="25" s="1"/>
  <c r="I117" i="25"/>
  <c r="H117" i="25"/>
  <c r="G117" i="25"/>
  <c r="AC123" i="25" s="1"/>
  <c r="F117" i="25"/>
  <c r="P116" i="25"/>
  <c r="N116" i="25"/>
  <c r="Q116" i="25" s="1"/>
  <c r="R116" i="25" s="1"/>
  <c r="I116" i="25"/>
  <c r="H116" i="25"/>
  <c r="G116" i="25"/>
  <c r="AC122" i="25" s="1"/>
  <c r="F116" i="25"/>
  <c r="AB122" i="25" s="1"/>
  <c r="P115" i="25"/>
  <c r="N115" i="25"/>
  <c r="Q115" i="25" s="1"/>
  <c r="R115" i="25" s="1"/>
  <c r="I115" i="25"/>
  <c r="H115" i="25"/>
  <c r="G115" i="25"/>
  <c r="AC121" i="25" s="1"/>
  <c r="F115" i="25"/>
  <c r="AB121" i="25" s="1"/>
  <c r="P114" i="25"/>
  <c r="N114" i="25"/>
  <c r="Q114" i="25" s="1"/>
  <c r="R114" i="25" s="1"/>
  <c r="I114" i="25"/>
  <c r="H114" i="25"/>
  <c r="L114" i="25" s="1"/>
  <c r="G114" i="25"/>
  <c r="AC120" i="25" s="1"/>
  <c r="F114" i="25"/>
  <c r="AB120" i="25" s="1"/>
  <c r="P113" i="25"/>
  <c r="N113" i="25"/>
  <c r="Q113" i="25" s="1"/>
  <c r="I113" i="25"/>
  <c r="H113" i="25"/>
  <c r="G113" i="25"/>
  <c r="AC119" i="25" s="1"/>
  <c r="F113" i="25"/>
  <c r="AB119" i="25" s="1"/>
  <c r="P112" i="25"/>
  <c r="N112" i="25"/>
  <c r="Q112" i="25" s="1"/>
  <c r="R112" i="25" s="1"/>
  <c r="I112" i="25"/>
  <c r="H112" i="25"/>
  <c r="G112" i="25"/>
  <c r="AC118" i="25" s="1"/>
  <c r="F112" i="25"/>
  <c r="P111" i="25"/>
  <c r="N111" i="25"/>
  <c r="Q111" i="25" s="1"/>
  <c r="I111" i="25"/>
  <c r="H111" i="25"/>
  <c r="G111" i="25"/>
  <c r="F111" i="25"/>
  <c r="AB117" i="25" s="1"/>
  <c r="P110" i="25"/>
  <c r="N110" i="25"/>
  <c r="Q110" i="25" s="1"/>
  <c r="I110" i="25"/>
  <c r="H110" i="25"/>
  <c r="G110" i="25"/>
  <c r="AC116" i="25" s="1"/>
  <c r="F110" i="25"/>
  <c r="P109" i="25"/>
  <c r="N109" i="25"/>
  <c r="Q109" i="25" s="1"/>
  <c r="I109" i="25"/>
  <c r="H109" i="25"/>
  <c r="G109" i="25"/>
  <c r="F109" i="25"/>
  <c r="P108" i="25"/>
  <c r="N108" i="25"/>
  <c r="Q108" i="25" s="1"/>
  <c r="R108" i="25" s="1"/>
  <c r="I108" i="25"/>
  <c r="H108" i="25"/>
  <c r="G108" i="25"/>
  <c r="F108" i="25"/>
  <c r="AB114" i="25" s="1"/>
  <c r="P107" i="25"/>
  <c r="N107" i="25"/>
  <c r="Q107" i="25" s="1"/>
  <c r="R107" i="25" s="1"/>
  <c r="I107" i="25"/>
  <c r="H107" i="25"/>
  <c r="G107" i="25"/>
  <c r="F107" i="25"/>
  <c r="AB113" i="25" s="1"/>
  <c r="P106" i="25"/>
  <c r="N106" i="25"/>
  <c r="Q106" i="25" s="1"/>
  <c r="R106" i="25" s="1"/>
  <c r="I106" i="25"/>
  <c r="H106" i="25"/>
  <c r="G106" i="25"/>
  <c r="F106" i="25"/>
  <c r="P105" i="25"/>
  <c r="N105" i="25"/>
  <c r="Q105" i="25" s="1"/>
  <c r="R105" i="25" s="1"/>
  <c r="I105" i="25"/>
  <c r="H105" i="25"/>
  <c r="G105" i="25"/>
  <c r="F105" i="25"/>
  <c r="AB111" i="25" s="1"/>
  <c r="P104" i="25"/>
  <c r="N104" i="25"/>
  <c r="Q104" i="25" s="1"/>
  <c r="R104" i="25" s="1"/>
  <c r="I104" i="25"/>
  <c r="H104" i="25"/>
  <c r="G104" i="25"/>
  <c r="AC110" i="25" s="1"/>
  <c r="F104" i="25"/>
  <c r="AB110" i="25" s="1"/>
  <c r="P103" i="25"/>
  <c r="N103" i="25"/>
  <c r="Q103" i="25" s="1"/>
  <c r="R103" i="25" s="1"/>
  <c r="I103" i="25"/>
  <c r="H103" i="25"/>
  <c r="G103" i="25"/>
  <c r="F103" i="25"/>
  <c r="AB109" i="25" s="1"/>
  <c r="P102" i="25"/>
  <c r="N102" i="25"/>
  <c r="Q102" i="25" s="1"/>
  <c r="R102" i="25" s="1"/>
  <c r="I102" i="25"/>
  <c r="H102" i="25"/>
  <c r="G102" i="25"/>
  <c r="AC108" i="25" s="1"/>
  <c r="F102" i="25"/>
  <c r="P101" i="25"/>
  <c r="N101" i="25"/>
  <c r="Q101" i="25" s="1"/>
  <c r="R101" i="25" s="1"/>
  <c r="I101" i="25"/>
  <c r="H101" i="25"/>
  <c r="G101" i="25"/>
  <c r="F101" i="25"/>
  <c r="AB107" i="25" s="1"/>
  <c r="P100" i="25"/>
  <c r="N100" i="25"/>
  <c r="Q100" i="25" s="1"/>
  <c r="R100" i="25" s="1"/>
  <c r="I100" i="25"/>
  <c r="H100" i="25"/>
  <c r="G100" i="25"/>
  <c r="AC106" i="25" s="1"/>
  <c r="F100" i="25"/>
  <c r="AB106" i="25" s="1"/>
  <c r="P99" i="25"/>
  <c r="N99" i="25"/>
  <c r="Q99" i="25" s="1"/>
  <c r="R99" i="25" s="1"/>
  <c r="I99" i="25"/>
  <c r="H99" i="25"/>
  <c r="G99" i="25"/>
  <c r="AC105" i="25" s="1"/>
  <c r="F99" i="25"/>
  <c r="AB105" i="25" s="1"/>
  <c r="P98" i="25"/>
  <c r="N98" i="25"/>
  <c r="Q98" i="25" s="1"/>
  <c r="R98" i="25" s="1"/>
  <c r="I98" i="25"/>
  <c r="H98" i="25"/>
  <c r="G98" i="25"/>
  <c r="AC104" i="25" s="1"/>
  <c r="F98" i="25"/>
  <c r="AB104" i="25" s="1"/>
  <c r="P97" i="25"/>
  <c r="N97" i="25"/>
  <c r="Q97" i="25" s="1"/>
  <c r="R97" i="25" s="1"/>
  <c r="I97" i="25"/>
  <c r="H97" i="25"/>
  <c r="G97" i="25"/>
  <c r="AC103" i="25" s="1"/>
  <c r="F97" i="25"/>
  <c r="AB103" i="25" s="1"/>
  <c r="P96" i="25"/>
  <c r="N96" i="25"/>
  <c r="Q96" i="25" s="1"/>
  <c r="R96" i="25" s="1"/>
  <c r="I96" i="25"/>
  <c r="H96" i="25"/>
  <c r="G96" i="25"/>
  <c r="AC102" i="25" s="1"/>
  <c r="F96" i="25"/>
  <c r="AB102" i="25" s="1"/>
  <c r="P95" i="25"/>
  <c r="N95" i="25"/>
  <c r="Q95" i="25" s="1"/>
  <c r="R95" i="25" s="1"/>
  <c r="I95" i="25"/>
  <c r="H95" i="25"/>
  <c r="G95" i="25"/>
  <c r="AC101" i="25" s="1"/>
  <c r="F95" i="25"/>
  <c r="AB101" i="25" s="1"/>
  <c r="P94" i="25"/>
  <c r="N94" i="25"/>
  <c r="Q94" i="25" s="1"/>
  <c r="R94" i="25" s="1"/>
  <c r="I94" i="25"/>
  <c r="H94" i="25"/>
  <c r="G94" i="25"/>
  <c r="AC100" i="25" s="1"/>
  <c r="F94" i="25"/>
  <c r="AB100" i="25" s="1"/>
  <c r="P93" i="25"/>
  <c r="N93" i="25"/>
  <c r="Q93" i="25" s="1"/>
  <c r="R93" i="25" s="1"/>
  <c r="I93" i="25"/>
  <c r="H93" i="25"/>
  <c r="G93" i="25"/>
  <c r="AC99" i="25" s="1"/>
  <c r="F93" i="25"/>
  <c r="AB99" i="25" s="1"/>
  <c r="P92" i="25"/>
  <c r="N92" i="25"/>
  <c r="Q92" i="25" s="1"/>
  <c r="R92" i="25" s="1"/>
  <c r="I92" i="25"/>
  <c r="H92" i="25"/>
  <c r="G92" i="25"/>
  <c r="AC98" i="25" s="1"/>
  <c r="F92" i="25"/>
  <c r="AB98" i="25" s="1"/>
  <c r="P91" i="25"/>
  <c r="N91" i="25"/>
  <c r="Q91" i="25" s="1"/>
  <c r="R91" i="25" s="1"/>
  <c r="I91" i="25"/>
  <c r="H91" i="25"/>
  <c r="G91" i="25"/>
  <c r="AC97" i="25" s="1"/>
  <c r="F91" i="25"/>
  <c r="AB97" i="25" s="1"/>
  <c r="P90" i="25"/>
  <c r="N90" i="25"/>
  <c r="Q90" i="25" s="1"/>
  <c r="R90" i="25" s="1"/>
  <c r="I90" i="25"/>
  <c r="H90" i="25"/>
  <c r="G90" i="25"/>
  <c r="AC96" i="25" s="1"/>
  <c r="F90" i="25"/>
  <c r="AB96" i="25" s="1"/>
  <c r="P89" i="25"/>
  <c r="N89" i="25"/>
  <c r="Q89" i="25" s="1"/>
  <c r="R89" i="25" s="1"/>
  <c r="I89" i="25"/>
  <c r="H89" i="25"/>
  <c r="G89" i="25"/>
  <c r="AC95" i="25" s="1"/>
  <c r="F89" i="25"/>
  <c r="AB95" i="25" s="1"/>
  <c r="P88" i="25"/>
  <c r="N88" i="25"/>
  <c r="Q88" i="25" s="1"/>
  <c r="R88" i="25" s="1"/>
  <c r="I88" i="25"/>
  <c r="H88" i="25"/>
  <c r="G88" i="25"/>
  <c r="AC94" i="25" s="1"/>
  <c r="F88" i="25"/>
  <c r="AB94" i="25" s="1"/>
  <c r="P87" i="25"/>
  <c r="N87" i="25"/>
  <c r="Q87" i="25" s="1"/>
  <c r="R87" i="25" s="1"/>
  <c r="I87" i="25"/>
  <c r="H87" i="25"/>
  <c r="G87" i="25"/>
  <c r="AC93" i="25" s="1"/>
  <c r="F87" i="25"/>
  <c r="AB93" i="25" s="1"/>
  <c r="P86" i="25"/>
  <c r="N86" i="25"/>
  <c r="Q86" i="25" s="1"/>
  <c r="R86" i="25" s="1"/>
  <c r="I86" i="25"/>
  <c r="H86" i="25"/>
  <c r="G86" i="25"/>
  <c r="AC92" i="25" s="1"/>
  <c r="F86" i="25"/>
  <c r="AB92" i="25" s="1"/>
  <c r="P85" i="25"/>
  <c r="N85" i="25"/>
  <c r="Q85" i="25" s="1"/>
  <c r="R85" i="25" s="1"/>
  <c r="I85" i="25"/>
  <c r="H85" i="25"/>
  <c r="G85" i="25"/>
  <c r="AC91" i="25" s="1"/>
  <c r="F85" i="25"/>
  <c r="AB91" i="25" s="1"/>
  <c r="P84" i="25"/>
  <c r="N84" i="25"/>
  <c r="Q84" i="25" s="1"/>
  <c r="R84" i="25" s="1"/>
  <c r="I84" i="25"/>
  <c r="H84" i="25"/>
  <c r="G84" i="25"/>
  <c r="AC90" i="25" s="1"/>
  <c r="F84" i="25"/>
  <c r="P83" i="25"/>
  <c r="N83" i="25"/>
  <c r="Q83" i="25" s="1"/>
  <c r="R83" i="25" s="1"/>
  <c r="I83" i="25"/>
  <c r="H83" i="25"/>
  <c r="G83" i="25"/>
  <c r="AC89" i="25" s="1"/>
  <c r="F83" i="25"/>
  <c r="AB89" i="25" s="1"/>
  <c r="P82" i="25"/>
  <c r="N82" i="25"/>
  <c r="Q82" i="25" s="1"/>
  <c r="R82" i="25" s="1"/>
  <c r="I82" i="25"/>
  <c r="H82" i="25"/>
  <c r="G82" i="25"/>
  <c r="AC88" i="25" s="1"/>
  <c r="F82" i="25"/>
  <c r="AB88" i="25" s="1"/>
  <c r="P81" i="25"/>
  <c r="N81" i="25"/>
  <c r="Q81" i="25" s="1"/>
  <c r="R81" i="25" s="1"/>
  <c r="I81" i="25"/>
  <c r="H81" i="25"/>
  <c r="G81" i="25"/>
  <c r="AC87" i="25" s="1"/>
  <c r="F81" i="25"/>
  <c r="AB87" i="25" s="1"/>
  <c r="P80" i="25"/>
  <c r="N80" i="25"/>
  <c r="Q80" i="25" s="1"/>
  <c r="R80" i="25" s="1"/>
  <c r="I80" i="25"/>
  <c r="H80" i="25"/>
  <c r="G80" i="25"/>
  <c r="AC86" i="25" s="1"/>
  <c r="F80" i="25"/>
  <c r="AB86" i="25" s="1"/>
  <c r="P79" i="25"/>
  <c r="N79" i="25"/>
  <c r="Q79" i="25" s="1"/>
  <c r="R79" i="25" s="1"/>
  <c r="I79" i="25"/>
  <c r="H79" i="25"/>
  <c r="G79" i="25"/>
  <c r="AC85" i="25" s="1"/>
  <c r="F79" i="25"/>
  <c r="AB85" i="25" s="1"/>
  <c r="P78" i="25"/>
  <c r="R78" i="25" s="1"/>
  <c r="N78" i="25"/>
  <c r="Q78" i="25" s="1"/>
  <c r="I78" i="25"/>
  <c r="H78" i="25"/>
  <c r="G78" i="25"/>
  <c r="AC84" i="25" s="1"/>
  <c r="F78" i="25"/>
  <c r="P77" i="25"/>
  <c r="N77" i="25"/>
  <c r="Q77" i="25" s="1"/>
  <c r="I77" i="25"/>
  <c r="H77" i="25"/>
  <c r="G77" i="25"/>
  <c r="F77" i="25"/>
  <c r="P76" i="25"/>
  <c r="R76" i="25" s="1"/>
  <c r="N76" i="25"/>
  <c r="Q76" i="25" s="1"/>
  <c r="I76" i="25"/>
  <c r="H76" i="25"/>
  <c r="G76" i="25"/>
  <c r="F76" i="25"/>
  <c r="P75" i="25"/>
  <c r="N75" i="25"/>
  <c r="Q75" i="25" s="1"/>
  <c r="R75" i="25" s="1"/>
  <c r="I75" i="25"/>
  <c r="H75" i="25"/>
  <c r="G75" i="25"/>
  <c r="F75" i="25"/>
  <c r="AB81" i="25" s="1"/>
  <c r="P74" i="25"/>
  <c r="N74" i="25"/>
  <c r="Q74" i="25" s="1"/>
  <c r="I74" i="25"/>
  <c r="H74" i="25"/>
  <c r="G74" i="25"/>
  <c r="F74" i="25"/>
  <c r="J74" i="25" s="1"/>
  <c r="P73" i="25"/>
  <c r="N73" i="25"/>
  <c r="Q73" i="25" s="1"/>
  <c r="R73" i="25" s="1"/>
  <c r="I73" i="25"/>
  <c r="H73" i="25"/>
  <c r="G73" i="25"/>
  <c r="F73" i="25"/>
  <c r="J73" i="25" s="1"/>
  <c r="P72" i="25"/>
  <c r="N72" i="25"/>
  <c r="Q72" i="25" s="1"/>
  <c r="I72" i="25"/>
  <c r="H72" i="25"/>
  <c r="G72" i="25"/>
  <c r="F72" i="25"/>
  <c r="AB78" i="25" s="1"/>
  <c r="P71" i="25"/>
  <c r="N71" i="25"/>
  <c r="Q71" i="25" s="1"/>
  <c r="I71" i="25"/>
  <c r="H71" i="25"/>
  <c r="G71" i="25"/>
  <c r="F71" i="25"/>
  <c r="P70" i="25"/>
  <c r="N70" i="25"/>
  <c r="Q70" i="25" s="1"/>
  <c r="I70" i="25"/>
  <c r="H70" i="25"/>
  <c r="G70" i="25"/>
  <c r="F70" i="25"/>
  <c r="P69" i="25"/>
  <c r="N69" i="25"/>
  <c r="Q69" i="25" s="1"/>
  <c r="R69" i="25" s="1"/>
  <c r="I69" i="25"/>
  <c r="H69" i="25"/>
  <c r="G69" i="25"/>
  <c r="AC75" i="25" s="1"/>
  <c r="F69" i="25"/>
  <c r="AB75" i="25" s="1"/>
  <c r="P68" i="25"/>
  <c r="N68" i="25"/>
  <c r="Q68" i="25" s="1"/>
  <c r="R68" i="25" s="1"/>
  <c r="I68" i="25"/>
  <c r="H68" i="25"/>
  <c r="G68" i="25"/>
  <c r="F68" i="25"/>
  <c r="Q67" i="25"/>
  <c r="P67" i="25"/>
  <c r="N67" i="25"/>
  <c r="I67" i="25"/>
  <c r="H67" i="25"/>
  <c r="L67" i="25" s="1"/>
  <c r="G67" i="25"/>
  <c r="F67" i="25"/>
  <c r="Q66" i="25"/>
  <c r="P66" i="25"/>
  <c r="N66" i="25"/>
  <c r="I66" i="25"/>
  <c r="H66" i="25"/>
  <c r="G66" i="25"/>
  <c r="AC72" i="25" s="1"/>
  <c r="F66" i="25"/>
  <c r="P65" i="25"/>
  <c r="N65" i="25"/>
  <c r="Q65" i="25" s="1"/>
  <c r="R65" i="25" s="1"/>
  <c r="I65" i="25"/>
  <c r="H65" i="25"/>
  <c r="G65" i="25"/>
  <c r="F65" i="25"/>
  <c r="P64" i="25"/>
  <c r="N64" i="25"/>
  <c r="Q64" i="25" s="1"/>
  <c r="R64" i="25" s="1"/>
  <c r="I64" i="25"/>
  <c r="H64" i="25"/>
  <c r="G64" i="25"/>
  <c r="AC70" i="25" s="1"/>
  <c r="F64" i="25"/>
  <c r="P63" i="25"/>
  <c r="N63" i="25"/>
  <c r="Q63" i="25" s="1"/>
  <c r="R63" i="25" s="1"/>
  <c r="I63" i="25"/>
  <c r="H63" i="25"/>
  <c r="L63" i="25" s="1"/>
  <c r="G63" i="25"/>
  <c r="AC69" i="25" s="1"/>
  <c r="F63" i="25"/>
  <c r="P62" i="25"/>
  <c r="N62" i="25"/>
  <c r="Q62" i="25" s="1"/>
  <c r="R62" i="25" s="1"/>
  <c r="I62" i="25"/>
  <c r="H62" i="25"/>
  <c r="G62" i="25"/>
  <c r="F62" i="25"/>
  <c r="P61" i="25"/>
  <c r="N61" i="25"/>
  <c r="Q61" i="25" s="1"/>
  <c r="R61" i="25" s="1"/>
  <c r="I61" i="25"/>
  <c r="H61" i="25"/>
  <c r="G61" i="25"/>
  <c r="F61" i="25"/>
  <c r="AB67" i="25" s="1"/>
  <c r="P60" i="25"/>
  <c r="N60" i="25"/>
  <c r="Q60" i="25" s="1"/>
  <c r="I60" i="25"/>
  <c r="H60" i="25"/>
  <c r="G60" i="25"/>
  <c r="F60" i="25"/>
  <c r="Q59" i="25"/>
  <c r="P59" i="25"/>
  <c r="N59" i="25"/>
  <c r="I59" i="25"/>
  <c r="H59" i="25"/>
  <c r="G59" i="25"/>
  <c r="F59" i="25"/>
  <c r="P58" i="25"/>
  <c r="N58" i="25"/>
  <c r="Q58" i="25" s="1"/>
  <c r="I58" i="25"/>
  <c r="H58" i="25"/>
  <c r="G58" i="25"/>
  <c r="F58" i="25"/>
  <c r="P57" i="25"/>
  <c r="N57" i="25"/>
  <c r="Q57" i="25" s="1"/>
  <c r="I57" i="25"/>
  <c r="H57" i="25"/>
  <c r="G57" i="25"/>
  <c r="F57" i="25"/>
  <c r="AB63" i="25" s="1"/>
  <c r="Q56" i="25"/>
  <c r="P56" i="25"/>
  <c r="N56" i="25"/>
  <c r="I56" i="25"/>
  <c r="H56" i="25"/>
  <c r="G56" i="25"/>
  <c r="AC62" i="25" s="1"/>
  <c r="F56" i="25"/>
  <c r="P55" i="25"/>
  <c r="N55" i="25"/>
  <c r="Q55" i="25" s="1"/>
  <c r="R55" i="25" s="1"/>
  <c r="I55" i="25"/>
  <c r="H55" i="25"/>
  <c r="L55" i="25" s="1"/>
  <c r="G55" i="25"/>
  <c r="F55" i="25"/>
  <c r="P54" i="25"/>
  <c r="N54" i="25"/>
  <c r="Q54" i="25" s="1"/>
  <c r="R54" i="25" s="1"/>
  <c r="I54" i="25"/>
  <c r="H54" i="25"/>
  <c r="G54" i="25"/>
  <c r="F54" i="25"/>
  <c r="P53" i="25"/>
  <c r="N53" i="25"/>
  <c r="Q53" i="25" s="1"/>
  <c r="R53" i="25" s="1"/>
  <c r="I53" i="25"/>
  <c r="H53" i="25"/>
  <c r="G53" i="25"/>
  <c r="F53" i="25"/>
  <c r="AB59" i="25" s="1"/>
  <c r="P52" i="25"/>
  <c r="N52" i="25"/>
  <c r="Q52" i="25" s="1"/>
  <c r="I52" i="25"/>
  <c r="H52" i="25"/>
  <c r="G52" i="25"/>
  <c r="F52" i="25"/>
  <c r="Q51" i="25"/>
  <c r="P51" i="25"/>
  <c r="N51" i="25"/>
  <c r="I51" i="25"/>
  <c r="H51" i="25"/>
  <c r="G51" i="25"/>
  <c r="F51" i="25"/>
  <c r="P50" i="25"/>
  <c r="N50" i="25"/>
  <c r="Q50" i="25" s="1"/>
  <c r="I50" i="25"/>
  <c r="H50" i="25"/>
  <c r="G50" i="25"/>
  <c r="F50" i="25"/>
  <c r="P49" i="25"/>
  <c r="N49" i="25"/>
  <c r="Q49" i="25" s="1"/>
  <c r="I49" i="25"/>
  <c r="H49" i="25"/>
  <c r="G49" i="25"/>
  <c r="F49" i="25"/>
  <c r="AB55" i="25" s="1"/>
  <c r="P48" i="25"/>
  <c r="N48" i="25"/>
  <c r="Q48" i="25" s="1"/>
  <c r="I48" i="25"/>
  <c r="H48" i="25"/>
  <c r="G48" i="25"/>
  <c r="F48" i="25"/>
  <c r="P47" i="25"/>
  <c r="N47" i="25"/>
  <c r="Q47" i="25" s="1"/>
  <c r="I47" i="25"/>
  <c r="H47" i="25"/>
  <c r="G47" i="25"/>
  <c r="AC53" i="25" s="1"/>
  <c r="F47" i="25"/>
  <c r="Q46" i="25"/>
  <c r="P46" i="25"/>
  <c r="N46" i="25"/>
  <c r="I46" i="25"/>
  <c r="H46" i="25"/>
  <c r="G46" i="25"/>
  <c r="F46" i="25"/>
  <c r="P45" i="25"/>
  <c r="N45" i="25"/>
  <c r="Q45" i="25" s="1"/>
  <c r="R45" i="25" s="1"/>
  <c r="I45" i="25"/>
  <c r="H45" i="25"/>
  <c r="G45" i="25"/>
  <c r="F45" i="25"/>
  <c r="AB51" i="25" s="1"/>
  <c r="P44" i="25"/>
  <c r="N44" i="25"/>
  <c r="Q44" i="25" s="1"/>
  <c r="R44" i="25" s="1"/>
  <c r="I44" i="25"/>
  <c r="H44" i="25"/>
  <c r="G44" i="25"/>
  <c r="F44" i="25"/>
  <c r="P43" i="25"/>
  <c r="N43" i="25"/>
  <c r="Q43" i="25" s="1"/>
  <c r="R43" i="25" s="1"/>
  <c r="I43" i="25"/>
  <c r="H43" i="25"/>
  <c r="G43" i="25"/>
  <c r="AC49" i="25" s="1"/>
  <c r="F43" i="25"/>
  <c r="P42" i="25"/>
  <c r="N42" i="25"/>
  <c r="Q42" i="25" s="1"/>
  <c r="R42" i="25" s="1"/>
  <c r="I42" i="25"/>
  <c r="H42" i="25"/>
  <c r="G42" i="25"/>
  <c r="F42" i="25"/>
  <c r="P41" i="25"/>
  <c r="R41" i="25" s="1"/>
  <c r="N41" i="25"/>
  <c r="Q41" i="25" s="1"/>
  <c r="I41" i="25"/>
  <c r="H41" i="25"/>
  <c r="G41" i="25"/>
  <c r="F41" i="25"/>
  <c r="P40" i="25"/>
  <c r="N40" i="25"/>
  <c r="Q40" i="25" s="1"/>
  <c r="R40" i="25" s="1"/>
  <c r="I40" i="25"/>
  <c r="H40" i="25"/>
  <c r="L40" i="25" s="1"/>
  <c r="G40" i="25"/>
  <c r="F40" i="25"/>
  <c r="P39" i="25"/>
  <c r="N39" i="25"/>
  <c r="Q39" i="25" s="1"/>
  <c r="I39" i="25"/>
  <c r="H39" i="25"/>
  <c r="G39" i="25"/>
  <c r="F39" i="25"/>
  <c r="AB45" i="25" s="1"/>
  <c r="P38" i="25"/>
  <c r="N38" i="25"/>
  <c r="Q38" i="25" s="1"/>
  <c r="R38" i="25" s="1"/>
  <c r="I38" i="25"/>
  <c r="H38" i="25"/>
  <c r="G38" i="25"/>
  <c r="F38" i="25"/>
  <c r="P37" i="25"/>
  <c r="N37" i="25"/>
  <c r="Q37" i="25" s="1"/>
  <c r="I37" i="25"/>
  <c r="H37" i="25"/>
  <c r="G37" i="25"/>
  <c r="F37" i="25"/>
  <c r="P36" i="25"/>
  <c r="N36" i="25"/>
  <c r="Q36" i="25" s="1"/>
  <c r="I36" i="25"/>
  <c r="H36" i="25"/>
  <c r="G36" i="25"/>
  <c r="F36" i="25"/>
  <c r="P35" i="25"/>
  <c r="N35" i="25"/>
  <c r="Q35" i="25" s="1"/>
  <c r="I35" i="25"/>
  <c r="H35" i="25"/>
  <c r="G35" i="25"/>
  <c r="F35" i="25"/>
  <c r="Q34" i="25"/>
  <c r="P34" i="25"/>
  <c r="N34" i="25"/>
  <c r="I34" i="25"/>
  <c r="H34" i="25"/>
  <c r="G34" i="25"/>
  <c r="AC40" i="25" s="1"/>
  <c r="F34" i="25"/>
  <c r="P33" i="25"/>
  <c r="N33" i="25"/>
  <c r="Q33" i="25" s="1"/>
  <c r="I33" i="25"/>
  <c r="H33" i="25"/>
  <c r="G33" i="25"/>
  <c r="F33" i="25"/>
  <c r="R32" i="25"/>
  <c r="I32" i="25"/>
  <c r="H32" i="25"/>
  <c r="G32" i="25"/>
  <c r="F32" i="25"/>
  <c r="R31" i="25"/>
  <c r="I31" i="25"/>
  <c r="H31" i="25"/>
  <c r="G31" i="25"/>
  <c r="F31" i="25"/>
  <c r="AB37" i="25" s="1"/>
  <c r="R30" i="25"/>
  <c r="I30" i="25"/>
  <c r="H30" i="25"/>
  <c r="G30" i="25"/>
  <c r="F30" i="25"/>
  <c r="R29" i="25"/>
  <c r="I29" i="25"/>
  <c r="H29" i="25"/>
  <c r="G29" i="25"/>
  <c r="F29" i="25"/>
  <c r="R28" i="25"/>
  <c r="I28" i="25"/>
  <c r="H28" i="25"/>
  <c r="G28" i="25"/>
  <c r="F28" i="25"/>
  <c r="R27" i="25"/>
  <c r="I27" i="25"/>
  <c r="H27" i="25"/>
  <c r="G27" i="25"/>
  <c r="F27" i="25"/>
  <c r="AB32" i="25" s="1"/>
  <c r="R26" i="25"/>
  <c r="I26" i="25"/>
  <c r="H26" i="25"/>
  <c r="G26" i="25"/>
  <c r="F26" i="25"/>
  <c r="R25" i="25"/>
  <c r="I25" i="25"/>
  <c r="H25" i="25"/>
  <c r="G25" i="25"/>
  <c r="F25" i="25"/>
  <c r="R24" i="25"/>
  <c r="I24" i="25"/>
  <c r="H24" i="25"/>
  <c r="G24" i="25"/>
  <c r="F24" i="25"/>
  <c r="R23" i="25"/>
  <c r="I23" i="25"/>
  <c r="H23" i="25"/>
  <c r="G23" i="25"/>
  <c r="F23" i="25"/>
  <c r="AB28" i="25" s="1"/>
  <c r="R22" i="25"/>
  <c r="I22" i="25"/>
  <c r="H22" i="25"/>
  <c r="G22" i="25"/>
  <c r="F22" i="25"/>
  <c r="R21" i="25"/>
  <c r="I21" i="25"/>
  <c r="H21" i="25"/>
  <c r="G21" i="25"/>
  <c r="F21" i="25"/>
  <c r="R20" i="25"/>
  <c r="I20" i="25"/>
  <c r="H20" i="25"/>
  <c r="G20" i="25"/>
  <c r="F20" i="25"/>
  <c r="R19" i="25"/>
  <c r="I19" i="25"/>
  <c r="H19" i="25"/>
  <c r="G19" i="25"/>
  <c r="F19" i="25"/>
  <c r="AB24" i="25" s="1"/>
  <c r="R18" i="25"/>
  <c r="I18" i="25"/>
  <c r="H18" i="25"/>
  <c r="G18" i="25"/>
  <c r="F18" i="25"/>
  <c r="R17" i="25"/>
  <c r="I17" i="25"/>
  <c r="H17" i="25"/>
  <c r="G17" i="25"/>
  <c r="F17" i="25"/>
  <c r="R16" i="25"/>
  <c r="I16" i="25"/>
  <c r="H16" i="25"/>
  <c r="G16" i="25"/>
  <c r="F16" i="25"/>
  <c r="R15" i="25"/>
  <c r="I15" i="25"/>
  <c r="H15" i="25"/>
  <c r="G15" i="25"/>
  <c r="F15" i="25"/>
  <c r="AB20" i="25" s="1"/>
  <c r="R14" i="25"/>
  <c r="I14" i="25"/>
  <c r="H14" i="25"/>
  <c r="G14" i="25"/>
  <c r="F14" i="25"/>
  <c r="R13" i="25"/>
  <c r="I13" i="25"/>
  <c r="H13" i="25"/>
  <c r="G13" i="25"/>
  <c r="F13" i="25"/>
  <c r="R12" i="25"/>
  <c r="I12" i="25"/>
  <c r="H12" i="25"/>
  <c r="G12" i="25"/>
  <c r="F12" i="25"/>
  <c r="R11" i="25"/>
  <c r="I11" i="25"/>
  <c r="H11" i="25"/>
  <c r="G11" i="25"/>
  <c r="F11" i="25"/>
  <c r="AB16" i="25" s="1"/>
  <c r="R10" i="25"/>
  <c r="I10" i="25"/>
  <c r="H10" i="25"/>
  <c r="G10" i="25"/>
  <c r="F10" i="25"/>
  <c r="R9" i="25"/>
  <c r="I9" i="25"/>
  <c r="H9" i="25"/>
  <c r="G9" i="25"/>
  <c r="F9" i="25"/>
  <c r="R8" i="25"/>
  <c r="I8" i="25"/>
  <c r="H8" i="25"/>
  <c r="G8" i="25"/>
  <c r="F8" i="25"/>
  <c r="R7" i="25"/>
  <c r="I7" i="25"/>
  <c r="H7" i="25"/>
  <c r="G7" i="25"/>
  <c r="F7" i="25"/>
  <c r="AB12" i="25" s="1"/>
  <c r="R6" i="25"/>
  <c r="I6" i="25"/>
  <c r="H6" i="25"/>
  <c r="G6" i="25"/>
  <c r="F6" i="25"/>
  <c r="R5" i="25"/>
  <c r="I5" i="25"/>
  <c r="H5" i="25"/>
  <c r="G5" i="25"/>
  <c r="F5" i="25"/>
  <c r="R4" i="25"/>
  <c r="I4" i="25"/>
  <c r="N2" i="25"/>
  <c r="C1" i="25"/>
  <c r="B1" i="25"/>
  <c r="AC157" i="25" l="1"/>
  <c r="AC159" i="25"/>
  <c r="L34" i="25"/>
  <c r="R34" i="25"/>
  <c r="R48" i="25"/>
  <c r="R50" i="25"/>
  <c r="L51" i="25"/>
  <c r="R51" i="25"/>
  <c r="R57" i="25"/>
  <c r="R67" i="25"/>
  <c r="K41" i="25"/>
  <c r="R47" i="25"/>
  <c r="R49" i="25"/>
  <c r="R58" i="25"/>
  <c r="L59" i="25"/>
  <c r="R59" i="25"/>
  <c r="AC14" i="25"/>
  <c r="AC17" i="25"/>
  <c r="AC21" i="25"/>
  <c r="AC25" i="25"/>
  <c r="AC29" i="25"/>
  <c r="AC34" i="25"/>
  <c r="AC38" i="25"/>
  <c r="AC41" i="25"/>
  <c r="R35" i="25"/>
  <c r="K37" i="25"/>
  <c r="R37" i="25"/>
  <c r="AC50" i="25"/>
  <c r="AC52" i="25"/>
  <c r="L47" i="25"/>
  <c r="AC55" i="25"/>
  <c r="AC57" i="25"/>
  <c r="AC60" i="25"/>
  <c r="AC63" i="25"/>
  <c r="AC65" i="25"/>
  <c r="AC68" i="25"/>
  <c r="AC76" i="25"/>
  <c r="R70" i="25"/>
  <c r="L81" i="25"/>
  <c r="L83" i="25"/>
  <c r="L85" i="25"/>
  <c r="L87" i="25"/>
  <c r="L89" i="25"/>
  <c r="L91" i="25"/>
  <c r="L93" i="25"/>
  <c r="L95" i="25"/>
  <c r="L97" i="25"/>
  <c r="L99" i="25"/>
  <c r="L101" i="25"/>
  <c r="J102" i="25"/>
  <c r="L103" i="25"/>
  <c r="L105" i="25"/>
  <c r="J106" i="25"/>
  <c r="L107" i="25"/>
  <c r="R109" i="25"/>
  <c r="R117" i="25"/>
  <c r="AC125" i="25"/>
  <c r="AC127" i="25"/>
  <c r="AC129" i="25"/>
  <c r="AC131" i="25"/>
  <c r="AC133" i="25"/>
  <c r="AC143" i="25"/>
  <c r="AC145" i="25"/>
  <c r="AC147" i="25"/>
  <c r="AC161" i="25"/>
  <c r="AC11" i="25"/>
  <c r="AC15" i="25"/>
  <c r="AC19" i="25"/>
  <c r="AC23" i="25"/>
  <c r="AC27" i="25"/>
  <c r="AC31" i="25"/>
  <c r="AC36" i="25"/>
  <c r="AC42" i="25"/>
  <c r="AC44" i="25"/>
  <c r="AC46" i="25"/>
  <c r="L43" i="25"/>
  <c r="AC51" i="25"/>
  <c r="AC54" i="25"/>
  <c r="AC56" i="25"/>
  <c r="AC59" i="25"/>
  <c r="AC61" i="25"/>
  <c r="AC64" i="25"/>
  <c r="AC67" i="25"/>
  <c r="J65" i="25"/>
  <c r="L66" i="25"/>
  <c r="AC77" i="25"/>
  <c r="R71" i="25"/>
  <c r="AC81" i="25"/>
  <c r="L80" i="25"/>
  <c r="L82" i="25"/>
  <c r="L84" i="25"/>
  <c r="L86" i="25"/>
  <c r="L88" i="25"/>
  <c r="L90" i="25"/>
  <c r="L92" i="25"/>
  <c r="L94" i="25"/>
  <c r="L96" i="25"/>
  <c r="L98" i="25"/>
  <c r="L100" i="25"/>
  <c r="L102" i="25"/>
  <c r="L104" i="25"/>
  <c r="L106" i="25"/>
  <c r="L108" i="25"/>
  <c r="R110" i="25"/>
  <c r="AC144" i="25"/>
  <c r="AC146" i="25"/>
  <c r="AC148" i="25"/>
  <c r="AC48" i="25"/>
  <c r="AC58" i="25"/>
  <c r="AC66" i="25"/>
  <c r="AC71" i="25"/>
  <c r="J67" i="25"/>
  <c r="AC74" i="25"/>
  <c r="AC83" i="25"/>
  <c r="AC107" i="25"/>
  <c r="AC109" i="25"/>
  <c r="R133" i="25"/>
  <c r="R36" i="25"/>
  <c r="R134" i="25"/>
  <c r="AB11" i="25"/>
  <c r="AB22" i="25"/>
  <c r="AB26" i="25"/>
  <c r="AB35" i="25"/>
  <c r="AB46" i="25"/>
  <c r="AB49" i="25"/>
  <c r="L45" i="25"/>
  <c r="L49" i="25"/>
  <c r="L61" i="25"/>
  <c r="R33" i="25"/>
  <c r="AB42" i="25"/>
  <c r="L38" i="25"/>
  <c r="L41" i="25"/>
  <c r="AB48" i="25"/>
  <c r="L44" i="25"/>
  <c r="AB52" i="25"/>
  <c r="L48" i="25"/>
  <c r="AB56" i="25"/>
  <c r="L52" i="25"/>
  <c r="R52" i="25"/>
  <c r="AB60" i="25"/>
  <c r="L56" i="25"/>
  <c r="R56" i="25"/>
  <c r="AB64" i="25"/>
  <c r="L60" i="25"/>
  <c r="R60" i="25"/>
  <c r="AB68" i="25"/>
  <c r="K63" i="25"/>
  <c r="L64" i="25"/>
  <c r="AB72" i="25"/>
  <c r="K67" i="25"/>
  <c r="M67" i="25" s="1"/>
  <c r="L68" i="25"/>
  <c r="AB76" i="25"/>
  <c r="J77" i="25"/>
  <c r="R77" i="25"/>
  <c r="K102" i="25"/>
  <c r="K106" i="25"/>
  <c r="L109" i="25"/>
  <c r="R111" i="25"/>
  <c r="R113" i="25"/>
  <c r="AB123" i="25"/>
  <c r="K133" i="25"/>
  <c r="K135" i="25"/>
  <c r="R135" i="25"/>
  <c r="R137" i="25"/>
  <c r="R139" i="25"/>
  <c r="R141" i="25"/>
  <c r="L144" i="25"/>
  <c r="L146" i="25"/>
  <c r="L148" i="25"/>
  <c r="L150" i="25"/>
  <c r="L152" i="25"/>
  <c r="L154" i="25"/>
  <c r="L156" i="25"/>
  <c r="J157" i="25"/>
  <c r="L158" i="25"/>
  <c r="J159" i="25"/>
  <c r="L160" i="25"/>
  <c r="J161" i="25"/>
  <c r="L162" i="25"/>
  <c r="K157" i="25"/>
  <c r="K159" i="25"/>
  <c r="K161" i="25"/>
  <c r="AB41" i="25"/>
  <c r="L36" i="25"/>
  <c r="L37" i="25"/>
  <c r="AB44" i="25"/>
  <c r="K39" i="25"/>
  <c r="AB47" i="25"/>
  <c r="L42" i="25"/>
  <c r="AB50" i="25"/>
  <c r="L46" i="25"/>
  <c r="R46" i="25"/>
  <c r="AB54" i="25"/>
  <c r="L50" i="25"/>
  <c r="AB58" i="25"/>
  <c r="L54" i="25"/>
  <c r="AB62" i="25"/>
  <c r="L58" i="25"/>
  <c r="AB66" i="25"/>
  <c r="L62" i="25"/>
  <c r="J64" i="25"/>
  <c r="R66" i="25"/>
  <c r="J68" i="25"/>
  <c r="AB77" i="25"/>
  <c r="R72" i="25"/>
  <c r="R74" i="25"/>
  <c r="J76" i="25"/>
  <c r="J78" i="25"/>
  <c r="K105" i="25"/>
  <c r="K107" i="25"/>
  <c r="K129" i="25"/>
  <c r="M129" i="25" s="1"/>
  <c r="K131" i="25"/>
  <c r="M131" i="25" s="1"/>
  <c r="R136" i="25"/>
  <c r="R138" i="25"/>
  <c r="R140" i="25"/>
  <c r="L143" i="25"/>
  <c r="L145" i="25"/>
  <c r="L147" i="25"/>
  <c r="L149" i="25"/>
  <c r="L151" i="25"/>
  <c r="L153" i="25"/>
  <c r="L155" i="25"/>
  <c r="L157" i="25"/>
  <c r="J158" i="25"/>
  <c r="L159" i="25"/>
  <c r="J160" i="25"/>
  <c r="L161" i="25"/>
  <c r="J162" i="25"/>
  <c r="AB14" i="25"/>
  <c r="AB18" i="25"/>
  <c r="AB30" i="25"/>
  <c r="AB39" i="25"/>
  <c r="L39" i="25"/>
  <c r="AB53" i="25"/>
  <c r="AB57" i="25"/>
  <c r="L53" i="25"/>
  <c r="AB61" i="25"/>
  <c r="L57" i="25"/>
  <c r="AB65" i="25"/>
  <c r="J63" i="25"/>
  <c r="L65" i="25"/>
  <c r="AB90" i="25"/>
  <c r="K158" i="25"/>
  <c r="K160" i="25"/>
  <c r="K162" i="25"/>
  <c r="AC13" i="25"/>
  <c r="AC12" i="25"/>
  <c r="AB15" i="25"/>
  <c r="AC16" i="25"/>
  <c r="AB19" i="25"/>
  <c r="AC20" i="25"/>
  <c r="AB23" i="25"/>
  <c r="AC24" i="25"/>
  <c r="AB27" i="25"/>
  <c r="AC28" i="25"/>
  <c r="AB36" i="25"/>
  <c r="AC37" i="25"/>
  <c r="AB31" i="25"/>
  <c r="AC32" i="25"/>
  <c r="AB40" i="25"/>
  <c r="L35" i="25"/>
  <c r="AB43" i="25"/>
  <c r="J37" i="25"/>
  <c r="M37" i="25" s="1"/>
  <c r="J33" i="25"/>
  <c r="AB13" i="25"/>
  <c r="AB17" i="25"/>
  <c r="AC18" i="25"/>
  <c r="AB21" i="25"/>
  <c r="AC22" i="25"/>
  <c r="AB25" i="25"/>
  <c r="AC26" i="25"/>
  <c r="AB34" i="25"/>
  <c r="AC35" i="25"/>
  <c r="AB29" i="25"/>
  <c r="AC30" i="25"/>
  <c r="AB38" i="25"/>
  <c r="AC39" i="25"/>
  <c r="K33" i="25"/>
  <c r="AB33" i="25"/>
  <c r="J35" i="25"/>
  <c r="R39" i="25"/>
  <c r="L33" i="25"/>
  <c r="AC33" i="25"/>
  <c r="K35" i="25"/>
  <c r="K34" i="25"/>
  <c r="K36" i="25"/>
  <c r="K38" i="25"/>
  <c r="K40" i="25"/>
  <c r="K42" i="25"/>
  <c r="K43" i="25"/>
  <c r="AC43" i="25"/>
  <c r="K44" i="25"/>
  <c r="K45" i="25"/>
  <c r="AC45" i="25"/>
  <c r="K46" i="25"/>
  <c r="K47" i="25"/>
  <c r="AC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4" i="25"/>
  <c r="K65" i="25"/>
  <c r="K66" i="25"/>
  <c r="K68" i="25"/>
  <c r="L69" i="25"/>
  <c r="AB69" i="25"/>
  <c r="K70" i="25"/>
  <c r="J71" i="25"/>
  <c r="L73" i="25"/>
  <c r="AB73" i="25"/>
  <c r="AC80" i="25"/>
  <c r="K74" i="25"/>
  <c r="J75" i="25"/>
  <c r="L77" i="25"/>
  <c r="L78" i="25"/>
  <c r="AB79" i="25"/>
  <c r="AB80" i="25"/>
  <c r="AB82" i="25"/>
  <c r="AB83" i="25"/>
  <c r="AB84" i="25"/>
  <c r="J39" i="25"/>
  <c r="M39" i="25" s="1"/>
  <c r="J41" i="25"/>
  <c r="M41" i="25" s="1"/>
  <c r="L70" i="25"/>
  <c r="AB70" i="25"/>
  <c r="K71" i="25"/>
  <c r="J72" i="25"/>
  <c r="AC73" i="25"/>
  <c r="L74" i="25"/>
  <c r="AB74" i="25"/>
  <c r="K75" i="25"/>
  <c r="J79" i="25"/>
  <c r="J80" i="25"/>
  <c r="J81" i="25"/>
  <c r="J82" i="25"/>
  <c r="J83" i="25"/>
  <c r="J84" i="25"/>
  <c r="J69" i="25"/>
  <c r="L71" i="25"/>
  <c r="AB71" i="25"/>
  <c r="AC78" i="25"/>
  <c r="K72" i="25"/>
  <c r="L75" i="25"/>
  <c r="AC82" i="25"/>
  <c r="K76" i="25"/>
  <c r="J34" i="25"/>
  <c r="M34" i="25" s="1"/>
  <c r="J36" i="25"/>
  <c r="M36" i="25" s="1"/>
  <c r="J38" i="25"/>
  <c r="J40" i="25"/>
  <c r="M40" i="25" s="1"/>
  <c r="J42" i="25"/>
  <c r="M42" i="25" s="1"/>
  <c r="J43" i="25"/>
  <c r="M43" i="25" s="1"/>
  <c r="J44" i="25"/>
  <c r="J45" i="25"/>
  <c r="J46" i="25"/>
  <c r="M46" i="25" s="1"/>
  <c r="J47" i="25"/>
  <c r="M47" i="25" s="1"/>
  <c r="J48" i="25"/>
  <c r="J49" i="25"/>
  <c r="J50" i="25"/>
  <c r="J51" i="25"/>
  <c r="J52" i="25"/>
  <c r="J53" i="25"/>
  <c r="J54" i="25"/>
  <c r="J55" i="25"/>
  <c r="J56" i="25"/>
  <c r="J57" i="25"/>
  <c r="J58" i="25"/>
  <c r="J59" i="25"/>
  <c r="J60" i="25"/>
  <c r="J61" i="25"/>
  <c r="J62" i="25"/>
  <c r="J66" i="25"/>
  <c r="K69" i="25"/>
  <c r="J70" i="25"/>
  <c r="L72" i="25"/>
  <c r="AC79" i="25"/>
  <c r="K73" i="25"/>
  <c r="M73" i="25" s="1"/>
  <c r="L76" i="25"/>
  <c r="K77" i="25"/>
  <c r="L79" i="25"/>
  <c r="M106" i="25"/>
  <c r="AB108" i="25"/>
  <c r="AC115" i="25"/>
  <c r="K109" i="25"/>
  <c r="AB116" i="25"/>
  <c r="J110" i="25"/>
  <c r="AC111" i="25"/>
  <c r="L112" i="25"/>
  <c r="AB112" i="25"/>
  <c r="K113" i="25"/>
  <c r="L117" i="25"/>
  <c r="J85" i="25"/>
  <c r="J86" i="25"/>
  <c r="J87" i="25"/>
  <c r="J88" i="25"/>
  <c r="J89" i="25"/>
  <c r="J90" i="25"/>
  <c r="J91" i="25"/>
  <c r="J92" i="25"/>
  <c r="J93" i="25"/>
  <c r="J94" i="25"/>
  <c r="J95" i="25"/>
  <c r="J96" i="25"/>
  <c r="J97" i="25"/>
  <c r="J98" i="25"/>
  <c r="J99" i="25"/>
  <c r="J100" i="25"/>
  <c r="J101" i="25"/>
  <c r="J103" i="25"/>
  <c r="J104" i="25"/>
  <c r="J105" i="25"/>
  <c r="M105" i="25" s="1"/>
  <c r="J107" i="25"/>
  <c r="J108" i="25"/>
  <c r="K110" i="25"/>
  <c r="J111" i="25"/>
  <c r="AC112" i="25"/>
  <c r="L113" i="25"/>
  <c r="AC113" i="25"/>
  <c r="L118" i="25"/>
  <c r="K78" i="25"/>
  <c r="K79" i="25"/>
  <c r="K80" i="25"/>
  <c r="K81" i="25"/>
  <c r="K82" i="25"/>
  <c r="K83" i="25"/>
  <c r="K84" i="25"/>
  <c r="K85" i="25"/>
  <c r="K86" i="25"/>
  <c r="K87" i="25"/>
  <c r="K88" i="25"/>
  <c r="K89" i="25"/>
  <c r="K90" i="25"/>
  <c r="K91" i="25"/>
  <c r="K92" i="25"/>
  <c r="K93" i="25"/>
  <c r="K94" i="25"/>
  <c r="K95" i="25"/>
  <c r="K96" i="25"/>
  <c r="K97" i="25"/>
  <c r="K98" i="25"/>
  <c r="K99" i="25"/>
  <c r="K100" i="25"/>
  <c r="K101" i="25"/>
  <c r="K103" i="25"/>
  <c r="K104" i="25"/>
  <c r="AC114" i="25"/>
  <c r="K108" i="25"/>
  <c r="L110" i="25"/>
  <c r="AC117" i="25"/>
  <c r="K111" i="25"/>
  <c r="AB118" i="25"/>
  <c r="J112" i="25"/>
  <c r="L115" i="25"/>
  <c r="AB115" i="25"/>
  <c r="J109" i="25"/>
  <c r="M109" i="25" s="1"/>
  <c r="L111" i="25"/>
  <c r="K112" i="25"/>
  <c r="J113" i="25"/>
  <c r="L116" i="25"/>
  <c r="M133" i="25"/>
  <c r="J135" i="25"/>
  <c r="AB135" i="25"/>
  <c r="J137" i="25"/>
  <c r="AB137" i="25"/>
  <c r="J139" i="25"/>
  <c r="AB139" i="25"/>
  <c r="J141" i="25"/>
  <c r="AC141" i="25"/>
  <c r="M161" i="25"/>
  <c r="AC135" i="25"/>
  <c r="K137" i="25"/>
  <c r="AC137" i="25"/>
  <c r="K139" i="25"/>
  <c r="AC139" i="25"/>
  <c r="K141" i="25"/>
  <c r="R149" i="25"/>
  <c r="R151" i="25"/>
  <c r="R153" i="25"/>
  <c r="R155" i="25"/>
  <c r="R157" i="25"/>
  <c r="R159" i="25"/>
  <c r="J114" i="25"/>
  <c r="J115" i="25"/>
  <c r="J116" i="25"/>
  <c r="J117" i="25"/>
  <c r="J118" i="25"/>
  <c r="J119" i="25"/>
  <c r="J120" i="25"/>
  <c r="J121" i="25"/>
  <c r="J122" i="25"/>
  <c r="J123" i="25"/>
  <c r="J124" i="25"/>
  <c r="J125" i="25"/>
  <c r="J126" i="25"/>
  <c r="J127" i="25"/>
  <c r="J128" i="25"/>
  <c r="J130" i="25"/>
  <c r="J132" i="25"/>
  <c r="J134" i="25"/>
  <c r="L135" i="25"/>
  <c r="J136" i="25"/>
  <c r="J138" i="25"/>
  <c r="J140" i="25"/>
  <c r="M158" i="25"/>
  <c r="M160" i="25"/>
  <c r="K114" i="25"/>
  <c r="K115" i="25"/>
  <c r="K116" i="25"/>
  <c r="K117" i="25"/>
  <c r="K118" i="25"/>
  <c r="K119" i="25"/>
  <c r="K120" i="25"/>
  <c r="K121" i="25"/>
  <c r="K122" i="25"/>
  <c r="K123" i="25"/>
  <c r="K124" i="25"/>
  <c r="K125" i="25"/>
  <c r="K126" i="25"/>
  <c r="K127" i="25"/>
  <c r="K128" i="25"/>
  <c r="K130" i="25"/>
  <c r="K132" i="25"/>
  <c r="K134" i="25"/>
  <c r="K136" i="25"/>
  <c r="K138" i="25"/>
  <c r="K140" i="25"/>
  <c r="J142" i="25"/>
  <c r="M142" i="25" s="1"/>
  <c r="J143" i="25"/>
  <c r="J144" i="25"/>
  <c r="J145" i="25"/>
  <c r="J146" i="25"/>
  <c r="J147" i="25"/>
  <c r="J148" i="25"/>
  <c r="J149" i="25"/>
  <c r="J150" i="25"/>
  <c r="J151" i="25"/>
  <c r="J152" i="25"/>
  <c r="J153" i="25"/>
  <c r="J154" i="25"/>
  <c r="J155" i="25"/>
  <c r="J156" i="25"/>
  <c r="K143" i="25"/>
  <c r="K144" i="25"/>
  <c r="K145" i="25"/>
  <c r="K146" i="25"/>
  <c r="K147" i="25"/>
  <c r="K148" i="25"/>
  <c r="K149" i="25"/>
  <c r="K150" i="25"/>
  <c r="K151" i="25"/>
  <c r="K152" i="25"/>
  <c r="K153" i="25"/>
  <c r="K154" i="25"/>
  <c r="K155" i="25"/>
  <c r="K156" i="25"/>
  <c r="I4" i="24"/>
  <c r="R4" i="24"/>
  <c r="P162" i="24"/>
  <c r="N162" i="24"/>
  <c r="Q162" i="24" s="1"/>
  <c r="I162" i="24"/>
  <c r="H162" i="24"/>
  <c r="G162" i="24"/>
  <c r="F162" i="24"/>
  <c r="P161" i="24"/>
  <c r="N161" i="24"/>
  <c r="Q161" i="24" s="1"/>
  <c r="I161" i="24"/>
  <c r="H161" i="24"/>
  <c r="G161" i="24"/>
  <c r="F161" i="24"/>
  <c r="P160" i="24"/>
  <c r="N160" i="24"/>
  <c r="Q160" i="24" s="1"/>
  <c r="R160" i="24" s="1"/>
  <c r="I160" i="24"/>
  <c r="H160" i="24"/>
  <c r="G160" i="24"/>
  <c r="F160" i="24"/>
  <c r="J160" i="24" s="1"/>
  <c r="P159" i="24"/>
  <c r="N159" i="24"/>
  <c r="Q159" i="24" s="1"/>
  <c r="I159" i="24"/>
  <c r="H159" i="24"/>
  <c r="G159" i="24"/>
  <c r="F159" i="24"/>
  <c r="P158" i="24"/>
  <c r="N158" i="24"/>
  <c r="Q158" i="24" s="1"/>
  <c r="I158" i="24"/>
  <c r="H158" i="24"/>
  <c r="G158" i="24"/>
  <c r="F158" i="24"/>
  <c r="P157" i="24"/>
  <c r="N157" i="24"/>
  <c r="Q157" i="24" s="1"/>
  <c r="I157" i="24"/>
  <c r="H157" i="24"/>
  <c r="G157" i="24"/>
  <c r="F157" i="24"/>
  <c r="P156" i="24"/>
  <c r="N156" i="24"/>
  <c r="Q156" i="24" s="1"/>
  <c r="R156" i="24" s="1"/>
  <c r="I156" i="24"/>
  <c r="H156" i="24"/>
  <c r="G156" i="24"/>
  <c r="F156" i="24"/>
  <c r="AB162" i="24" s="1"/>
  <c r="P155" i="24"/>
  <c r="N155" i="24"/>
  <c r="Q155" i="24" s="1"/>
  <c r="I155" i="24"/>
  <c r="H155" i="24"/>
  <c r="G155" i="24"/>
  <c r="F155" i="24"/>
  <c r="P154" i="24"/>
  <c r="N154" i="24"/>
  <c r="Q154" i="24" s="1"/>
  <c r="I154" i="24"/>
  <c r="H154" i="24"/>
  <c r="G154" i="24"/>
  <c r="F154" i="24"/>
  <c r="P153" i="24"/>
  <c r="N153" i="24"/>
  <c r="Q153" i="24" s="1"/>
  <c r="I153" i="24"/>
  <c r="H153" i="24"/>
  <c r="G153" i="24"/>
  <c r="F153" i="24"/>
  <c r="P152" i="24"/>
  <c r="N152" i="24"/>
  <c r="Q152" i="24" s="1"/>
  <c r="I152" i="24"/>
  <c r="H152" i="24"/>
  <c r="G152" i="24"/>
  <c r="F152" i="24"/>
  <c r="P151" i="24"/>
  <c r="N151" i="24"/>
  <c r="Q151" i="24" s="1"/>
  <c r="I151" i="24"/>
  <c r="H151" i="24"/>
  <c r="G151" i="24"/>
  <c r="F151" i="24"/>
  <c r="P150" i="24"/>
  <c r="N150" i="24"/>
  <c r="Q150" i="24" s="1"/>
  <c r="I150" i="24"/>
  <c r="H150" i="24"/>
  <c r="G150" i="24"/>
  <c r="F150" i="24"/>
  <c r="P149" i="24"/>
  <c r="N149" i="24"/>
  <c r="Q149" i="24" s="1"/>
  <c r="R149" i="24" s="1"/>
  <c r="I149" i="24"/>
  <c r="H149" i="24"/>
  <c r="G149" i="24"/>
  <c r="F149" i="24"/>
  <c r="P148" i="24"/>
  <c r="N148" i="24"/>
  <c r="Q148" i="24" s="1"/>
  <c r="I148" i="24"/>
  <c r="H148" i="24"/>
  <c r="G148" i="24"/>
  <c r="F148" i="24"/>
  <c r="AB154" i="24" s="1"/>
  <c r="P147" i="24"/>
  <c r="N147" i="24"/>
  <c r="Q147" i="24" s="1"/>
  <c r="R147" i="24" s="1"/>
  <c r="I147" i="24"/>
  <c r="H147" i="24"/>
  <c r="G147" i="24"/>
  <c r="F147" i="24"/>
  <c r="J147" i="24" s="1"/>
  <c r="P146" i="24"/>
  <c r="N146" i="24"/>
  <c r="Q146" i="24" s="1"/>
  <c r="I146" i="24"/>
  <c r="H146" i="24"/>
  <c r="G146" i="24"/>
  <c r="F146" i="24"/>
  <c r="AB152" i="24" s="1"/>
  <c r="P145" i="24"/>
  <c r="N145" i="24"/>
  <c r="Q145" i="24" s="1"/>
  <c r="I145" i="24"/>
  <c r="H145" i="24"/>
  <c r="G145" i="24"/>
  <c r="F145" i="24"/>
  <c r="P144" i="24"/>
  <c r="N144" i="24"/>
  <c r="Q144" i="24" s="1"/>
  <c r="I144" i="24"/>
  <c r="H144" i="24"/>
  <c r="G144" i="24"/>
  <c r="AC150" i="24" s="1"/>
  <c r="F144" i="24"/>
  <c r="P143" i="24"/>
  <c r="N143" i="24"/>
  <c r="Q143" i="24" s="1"/>
  <c r="I143" i="24"/>
  <c r="H143" i="24"/>
  <c r="G143" i="24"/>
  <c r="F143" i="24"/>
  <c r="P142" i="24"/>
  <c r="N142" i="24"/>
  <c r="Q142" i="24" s="1"/>
  <c r="I142" i="24"/>
  <c r="H142" i="24"/>
  <c r="G142" i="24"/>
  <c r="AC148" i="24" s="1"/>
  <c r="F142" i="24"/>
  <c r="P141" i="24"/>
  <c r="N141" i="24"/>
  <c r="Q141" i="24" s="1"/>
  <c r="R141" i="24" s="1"/>
  <c r="I141" i="24"/>
  <c r="H141" i="24"/>
  <c r="G141" i="24"/>
  <c r="F141" i="24"/>
  <c r="AB147" i="24" s="1"/>
  <c r="P140" i="24"/>
  <c r="N140" i="24"/>
  <c r="Q140" i="24" s="1"/>
  <c r="I140" i="24"/>
  <c r="H140" i="24"/>
  <c r="G140" i="24"/>
  <c r="AC146" i="24" s="1"/>
  <c r="F140" i="24"/>
  <c r="P139" i="24"/>
  <c r="N139" i="24"/>
  <c r="Q139" i="24" s="1"/>
  <c r="R139" i="24" s="1"/>
  <c r="I139" i="24"/>
  <c r="H139" i="24"/>
  <c r="G139" i="24"/>
  <c r="F139" i="24"/>
  <c r="AB145" i="24" s="1"/>
  <c r="P138" i="24"/>
  <c r="N138" i="24"/>
  <c r="Q138" i="24" s="1"/>
  <c r="I138" i="24"/>
  <c r="H138" i="24"/>
  <c r="G138" i="24"/>
  <c r="AC144" i="24" s="1"/>
  <c r="F138" i="24"/>
  <c r="P137" i="24"/>
  <c r="N137" i="24"/>
  <c r="Q137" i="24" s="1"/>
  <c r="I137" i="24"/>
  <c r="H137" i="24"/>
  <c r="G137" i="24"/>
  <c r="F137" i="24"/>
  <c r="P136" i="24"/>
  <c r="N136" i="24"/>
  <c r="Q136" i="24" s="1"/>
  <c r="I136" i="24"/>
  <c r="H136" i="24"/>
  <c r="G136" i="24"/>
  <c r="AC142" i="24" s="1"/>
  <c r="F136" i="24"/>
  <c r="P135" i="24"/>
  <c r="N135" i="24"/>
  <c r="Q135" i="24" s="1"/>
  <c r="I135" i="24"/>
  <c r="H135" i="24"/>
  <c r="G135" i="24"/>
  <c r="F135" i="24"/>
  <c r="P134" i="24"/>
  <c r="N134" i="24"/>
  <c r="Q134" i="24" s="1"/>
  <c r="I134" i="24"/>
  <c r="H134" i="24"/>
  <c r="L134" i="24" s="1"/>
  <c r="G134" i="24"/>
  <c r="F134" i="24"/>
  <c r="AB140" i="24" s="1"/>
  <c r="P133" i="24"/>
  <c r="N133" i="24"/>
  <c r="Q133" i="24" s="1"/>
  <c r="I133" i="24"/>
  <c r="H133" i="24"/>
  <c r="L133" i="24" s="1"/>
  <c r="G133" i="24"/>
  <c r="F133" i="24"/>
  <c r="P132" i="24"/>
  <c r="N132" i="24"/>
  <c r="Q132" i="24" s="1"/>
  <c r="I132" i="24"/>
  <c r="H132" i="24"/>
  <c r="L132" i="24" s="1"/>
  <c r="G132" i="24"/>
  <c r="AC138" i="24" s="1"/>
  <c r="F132" i="24"/>
  <c r="P131" i="24"/>
  <c r="N131" i="24"/>
  <c r="Q131" i="24" s="1"/>
  <c r="I131" i="24"/>
  <c r="H131" i="24"/>
  <c r="G131" i="24"/>
  <c r="F131" i="24"/>
  <c r="AB137" i="24" s="1"/>
  <c r="P130" i="24"/>
  <c r="N130" i="24"/>
  <c r="Q130" i="24" s="1"/>
  <c r="I130" i="24"/>
  <c r="H130" i="24"/>
  <c r="G130" i="24"/>
  <c r="F130" i="24"/>
  <c r="P129" i="24"/>
  <c r="N129" i="24"/>
  <c r="Q129" i="24" s="1"/>
  <c r="I129" i="24"/>
  <c r="H129" i="24"/>
  <c r="G129" i="24"/>
  <c r="F129" i="24"/>
  <c r="P128" i="24"/>
  <c r="N128" i="24"/>
  <c r="Q128" i="24" s="1"/>
  <c r="I128" i="24"/>
  <c r="H128" i="24"/>
  <c r="G128" i="24"/>
  <c r="AC134" i="24" s="1"/>
  <c r="F128" i="24"/>
  <c r="P127" i="24"/>
  <c r="N127" i="24"/>
  <c r="Q127" i="24" s="1"/>
  <c r="I127" i="24"/>
  <c r="H127" i="24"/>
  <c r="G127" i="24"/>
  <c r="AC133" i="24" s="1"/>
  <c r="F127" i="24"/>
  <c r="P126" i="24"/>
  <c r="N126" i="24"/>
  <c r="Q126" i="24" s="1"/>
  <c r="I126" i="24"/>
  <c r="H126" i="24"/>
  <c r="L126" i="24" s="1"/>
  <c r="G126" i="24"/>
  <c r="F126" i="24"/>
  <c r="P125" i="24"/>
  <c r="N125" i="24"/>
  <c r="Q125" i="24" s="1"/>
  <c r="I125" i="24"/>
  <c r="H125" i="24"/>
  <c r="G125" i="24"/>
  <c r="F125" i="24"/>
  <c r="P124" i="24"/>
  <c r="N124" i="24"/>
  <c r="Q124" i="24" s="1"/>
  <c r="I124" i="24"/>
  <c r="H124" i="24"/>
  <c r="G124" i="24"/>
  <c r="F124" i="24"/>
  <c r="Q123" i="24"/>
  <c r="P123" i="24"/>
  <c r="N123" i="24"/>
  <c r="I123" i="24"/>
  <c r="H123" i="24"/>
  <c r="G123" i="24"/>
  <c r="AC129" i="24" s="1"/>
  <c r="F123" i="24"/>
  <c r="P122" i="24"/>
  <c r="N122" i="24"/>
  <c r="Q122" i="24" s="1"/>
  <c r="I122" i="24"/>
  <c r="L123" i="24" s="1"/>
  <c r="H122" i="24"/>
  <c r="G122" i="24"/>
  <c r="F122" i="24"/>
  <c r="P121" i="24"/>
  <c r="N121" i="24"/>
  <c r="Q121" i="24" s="1"/>
  <c r="I121" i="24"/>
  <c r="H121" i="24"/>
  <c r="G121" i="24"/>
  <c r="F121" i="24"/>
  <c r="P120" i="24"/>
  <c r="N120" i="24"/>
  <c r="Q120" i="24" s="1"/>
  <c r="I120" i="24"/>
  <c r="H120" i="24"/>
  <c r="G120" i="24"/>
  <c r="F120" i="24"/>
  <c r="P119" i="24"/>
  <c r="N119" i="24"/>
  <c r="Q119" i="24" s="1"/>
  <c r="I119" i="24"/>
  <c r="H119" i="24"/>
  <c r="G119" i="24"/>
  <c r="F119" i="24"/>
  <c r="P118" i="24"/>
  <c r="N118" i="24"/>
  <c r="Q118" i="24" s="1"/>
  <c r="I118" i="24"/>
  <c r="L119" i="24" s="1"/>
  <c r="H118" i="24"/>
  <c r="G118" i="24"/>
  <c r="AC124" i="24" s="1"/>
  <c r="F118" i="24"/>
  <c r="P117" i="24"/>
  <c r="N117" i="24"/>
  <c r="Q117" i="24" s="1"/>
  <c r="I117" i="24"/>
  <c r="L118" i="24" s="1"/>
  <c r="H117" i="24"/>
  <c r="G117" i="24"/>
  <c r="F117" i="24"/>
  <c r="P116" i="24"/>
  <c r="N116" i="24"/>
  <c r="Q116" i="24" s="1"/>
  <c r="I116" i="24"/>
  <c r="H116" i="24"/>
  <c r="G116" i="24"/>
  <c r="F116" i="24"/>
  <c r="AB122" i="24" s="1"/>
  <c r="P115" i="24"/>
  <c r="N115" i="24"/>
  <c r="Q115" i="24" s="1"/>
  <c r="I115" i="24"/>
  <c r="H115" i="24"/>
  <c r="G115" i="24"/>
  <c r="F115" i="24"/>
  <c r="P114" i="24"/>
  <c r="N114" i="24"/>
  <c r="Q114" i="24" s="1"/>
  <c r="I114" i="24"/>
  <c r="H114" i="24"/>
  <c r="G114" i="24"/>
  <c r="F114" i="24"/>
  <c r="P113" i="24"/>
  <c r="R113" i="24" s="1"/>
  <c r="N113" i="24"/>
  <c r="Q113" i="24" s="1"/>
  <c r="I113" i="24"/>
  <c r="H113" i="24"/>
  <c r="G113" i="24"/>
  <c r="AC117" i="24" s="1"/>
  <c r="F113" i="24"/>
  <c r="R112" i="24"/>
  <c r="P112" i="24"/>
  <c r="N112" i="24"/>
  <c r="Q112" i="24" s="1"/>
  <c r="I112" i="24"/>
  <c r="H112" i="24"/>
  <c r="G112" i="24"/>
  <c r="F112" i="24"/>
  <c r="P111" i="24"/>
  <c r="N111" i="24"/>
  <c r="Q111" i="24" s="1"/>
  <c r="R111" i="24" s="1"/>
  <c r="I111" i="24"/>
  <c r="H111" i="24"/>
  <c r="L111" i="24" s="1"/>
  <c r="G111" i="24"/>
  <c r="F111" i="24"/>
  <c r="J111" i="24" s="1"/>
  <c r="P110" i="24"/>
  <c r="N110" i="24"/>
  <c r="Q110" i="24" s="1"/>
  <c r="R110" i="24" s="1"/>
  <c r="I110" i="24"/>
  <c r="H110" i="24"/>
  <c r="L110" i="24" s="1"/>
  <c r="G110" i="24"/>
  <c r="AC116" i="24" s="1"/>
  <c r="F110" i="24"/>
  <c r="P109" i="24"/>
  <c r="N109" i="24"/>
  <c r="Q109" i="24" s="1"/>
  <c r="I109" i="24"/>
  <c r="H109" i="24"/>
  <c r="G109" i="24"/>
  <c r="F109" i="24"/>
  <c r="P108" i="24"/>
  <c r="N108" i="24"/>
  <c r="Q108" i="24" s="1"/>
  <c r="R108" i="24" s="1"/>
  <c r="I108" i="24"/>
  <c r="H108" i="24"/>
  <c r="G108" i="24"/>
  <c r="F108" i="24"/>
  <c r="AB113" i="24" s="1"/>
  <c r="P107" i="24"/>
  <c r="N107" i="24"/>
  <c r="Q107" i="24" s="1"/>
  <c r="R107" i="24" s="1"/>
  <c r="I107" i="24"/>
  <c r="H107" i="24"/>
  <c r="L107" i="24" s="1"/>
  <c r="G107" i="24"/>
  <c r="F107" i="24"/>
  <c r="J107" i="24" s="1"/>
  <c r="P106" i="24"/>
  <c r="N106" i="24"/>
  <c r="Q106" i="24" s="1"/>
  <c r="R106" i="24" s="1"/>
  <c r="I106" i="24"/>
  <c r="H106" i="24"/>
  <c r="G106" i="24"/>
  <c r="AC112" i="24" s="1"/>
  <c r="F106" i="24"/>
  <c r="P105" i="24"/>
  <c r="N105" i="24"/>
  <c r="Q105" i="24" s="1"/>
  <c r="I105" i="24"/>
  <c r="H105" i="24"/>
  <c r="G105" i="24"/>
  <c r="AC111" i="24" s="1"/>
  <c r="F105" i="24"/>
  <c r="P104" i="24"/>
  <c r="N104" i="24"/>
  <c r="Q104" i="24" s="1"/>
  <c r="R104" i="24" s="1"/>
  <c r="I104" i="24"/>
  <c r="H104" i="24"/>
  <c r="G104" i="24"/>
  <c r="F104" i="24"/>
  <c r="P103" i="24"/>
  <c r="N103" i="24"/>
  <c r="Q103" i="24" s="1"/>
  <c r="I103" i="24"/>
  <c r="H103" i="24"/>
  <c r="G103" i="24"/>
  <c r="AC109" i="24" s="1"/>
  <c r="F103" i="24"/>
  <c r="AB109" i="24" s="1"/>
  <c r="P102" i="24"/>
  <c r="N102" i="24"/>
  <c r="Q102" i="24" s="1"/>
  <c r="R102" i="24" s="1"/>
  <c r="I102" i="24"/>
  <c r="H102" i="24"/>
  <c r="G102" i="24"/>
  <c r="F102" i="24"/>
  <c r="P101" i="24"/>
  <c r="N101" i="24"/>
  <c r="Q101" i="24" s="1"/>
  <c r="I101" i="24"/>
  <c r="H101" i="24"/>
  <c r="G101" i="24"/>
  <c r="AC107" i="24" s="1"/>
  <c r="F101" i="24"/>
  <c r="P100" i="24"/>
  <c r="N100" i="24"/>
  <c r="Q100" i="24" s="1"/>
  <c r="I100" i="24"/>
  <c r="H100" i="24"/>
  <c r="L100" i="24" s="1"/>
  <c r="G100" i="24"/>
  <c r="F100" i="24"/>
  <c r="P99" i="24"/>
  <c r="N99" i="24"/>
  <c r="Q99" i="24" s="1"/>
  <c r="I99" i="24"/>
  <c r="H99" i="24"/>
  <c r="G99" i="24"/>
  <c r="F99" i="24"/>
  <c r="P98" i="24"/>
  <c r="N98" i="24"/>
  <c r="Q98" i="24" s="1"/>
  <c r="I98" i="24"/>
  <c r="H98" i="24"/>
  <c r="G98" i="24"/>
  <c r="F98" i="24"/>
  <c r="P97" i="24"/>
  <c r="N97" i="24"/>
  <c r="Q97" i="24" s="1"/>
  <c r="I97" i="24"/>
  <c r="H97" i="24"/>
  <c r="G97" i="24"/>
  <c r="F97" i="24"/>
  <c r="Q96" i="24"/>
  <c r="P96" i="24"/>
  <c r="N96" i="24"/>
  <c r="I96" i="24"/>
  <c r="H96" i="24"/>
  <c r="G96" i="24"/>
  <c r="F96" i="24"/>
  <c r="AB102" i="24" s="1"/>
  <c r="P95" i="24"/>
  <c r="N95" i="24"/>
  <c r="Q95" i="24" s="1"/>
  <c r="I95" i="24"/>
  <c r="H95" i="24"/>
  <c r="G95" i="24"/>
  <c r="F95" i="24"/>
  <c r="P94" i="24"/>
  <c r="N94" i="24"/>
  <c r="Q94" i="24" s="1"/>
  <c r="I94" i="24"/>
  <c r="H94" i="24"/>
  <c r="G94" i="24"/>
  <c r="AC100" i="24" s="1"/>
  <c r="F94" i="24"/>
  <c r="AB100" i="24" s="1"/>
  <c r="P93" i="24"/>
  <c r="N93" i="24"/>
  <c r="Q93" i="24" s="1"/>
  <c r="I93" i="24"/>
  <c r="H93" i="24"/>
  <c r="G93" i="24"/>
  <c r="F93" i="24"/>
  <c r="P92" i="24"/>
  <c r="N92" i="24"/>
  <c r="Q92" i="24" s="1"/>
  <c r="I92" i="24"/>
  <c r="H92" i="24"/>
  <c r="G92" i="24"/>
  <c r="AC98" i="24" s="1"/>
  <c r="F92" i="24"/>
  <c r="P91" i="24"/>
  <c r="N91" i="24"/>
  <c r="Q91" i="24" s="1"/>
  <c r="I91" i="24"/>
  <c r="H91" i="24"/>
  <c r="G91" i="24"/>
  <c r="AC97" i="24" s="1"/>
  <c r="F91" i="24"/>
  <c r="P90" i="24"/>
  <c r="R90" i="24" s="1"/>
  <c r="N90" i="24"/>
  <c r="Q90" i="24" s="1"/>
  <c r="I90" i="24"/>
  <c r="K91" i="24" s="1"/>
  <c r="H90" i="24"/>
  <c r="G90" i="24"/>
  <c r="AC96" i="24" s="1"/>
  <c r="F90" i="24"/>
  <c r="P89" i="24"/>
  <c r="N89" i="24"/>
  <c r="Q89" i="24" s="1"/>
  <c r="I89" i="24"/>
  <c r="H89" i="24"/>
  <c r="G89" i="24"/>
  <c r="F89" i="24"/>
  <c r="AB95" i="24" s="1"/>
  <c r="P88" i="24"/>
  <c r="N88" i="24"/>
  <c r="Q88" i="24" s="1"/>
  <c r="I88" i="24"/>
  <c r="H88" i="24"/>
  <c r="G88" i="24"/>
  <c r="F88" i="24"/>
  <c r="Q87" i="24"/>
  <c r="P87" i="24"/>
  <c r="N87" i="24"/>
  <c r="I87" i="24"/>
  <c r="H87" i="24"/>
  <c r="G87" i="24"/>
  <c r="F87" i="24"/>
  <c r="Q86" i="24"/>
  <c r="P86" i="24"/>
  <c r="N86" i="24"/>
  <c r="I86" i="24"/>
  <c r="K87" i="24" s="1"/>
  <c r="H86" i="24"/>
  <c r="G86" i="24"/>
  <c r="AC92" i="24" s="1"/>
  <c r="F86" i="24"/>
  <c r="P85" i="24"/>
  <c r="R85" i="24" s="1"/>
  <c r="N85" i="24"/>
  <c r="Q85" i="24" s="1"/>
  <c r="I85" i="24"/>
  <c r="H85" i="24"/>
  <c r="G85" i="24"/>
  <c r="F85" i="24"/>
  <c r="P84" i="24"/>
  <c r="N84" i="24"/>
  <c r="Q84" i="24" s="1"/>
  <c r="I84" i="24"/>
  <c r="H84" i="24"/>
  <c r="G84" i="24"/>
  <c r="AC90" i="24" s="1"/>
  <c r="F84" i="24"/>
  <c r="P83" i="24"/>
  <c r="N83" i="24"/>
  <c r="Q83" i="24" s="1"/>
  <c r="I83" i="24"/>
  <c r="L84" i="24" s="1"/>
  <c r="H83" i="24"/>
  <c r="G83" i="24"/>
  <c r="F83" i="24"/>
  <c r="P82" i="24"/>
  <c r="N82" i="24"/>
  <c r="Q82" i="24" s="1"/>
  <c r="I82" i="24"/>
  <c r="K83" i="24" s="1"/>
  <c r="H82" i="24"/>
  <c r="G82" i="24"/>
  <c r="AC88" i="24" s="1"/>
  <c r="F82" i="24"/>
  <c r="AB88" i="24" s="1"/>
  <c r="P81" i="24"/>
  <c r="N81" i="24"/>
  <c r="Q81" i="24" s="1"/>
  <c r="I81" i="24"/>
  <c r="H81" i="24"/>
  <c r="G81" i="24"/>
  <c r="F81" i="24"/>
  <c r="P80" i="24"/>
  <c r="N80" i="24"/>
  <c r="Q80" i="24" s="1"/>
  <c r="I80" i="24"/>
  <c r="H80" i="24"/>
  <c r="G80" i="24"/>
  <c r="F80" i="24"/>
  <c r="Q79" i="24"/>
  <c r="P79" i="24"/>
  <c r="N79" i="24"/>
  <c r="I79" i="24"/>
  <c r="L80" i="24" s="1"/>
  <c r="H79" i="24"/>
  <c r="G79" i="24"/>
  <c r="F79" i="24"/>
  <c r="Q78" i="24"/>
  <c r="P78" i="24"/>
  <c r="N78" i="24"/>
  <c r="I78" i="24"/>
  <c r="K79" i="24" s="1"/>
  <c r="H78" i="24"/>
  <c r="G78" i="24"/>
  <c r="F78" i="24"/>
  <c r="AB84" i="24" s="1"/>
  <c r="P77" i="24"/>
  <c r="N77" i="24"/>
  <c r="Q77" i="24" s="1"/>
  <c r="I77" i="24"/>
  <c r="H77" i="24"/>
  <c r="G77" i="24"/>
  <c r="F77" i="24"/>
  <c r="P76" i="24"/>
  <c r="N76" i="24"/>
  <c r="Q76" i="24" s="1"/>
  <c r="I76" i="24"/>
  <c r="H76" i="24"/>
  <c r="G76" i="24"/>
  <c r="AC80" i="24" s="1"/>
  <c r="F76" i="24"/>
  <c r="P75" i="24"/>
  <c r="N75" i="24"/>
  <c r="Q75" i="24" s="1"/>
  <c r="I75" i="24"/>
  <c r="L76" i="24" s="1"/>
  <c r="H75" i="24"/>
  <c r="G75" i="24"/>
  <c r="F75" i="24"/>
  <c r="Q74" i="24"/>
  <c r="P74" i="24"/>
  <c r="N74" i="24"/>
  <c r="I74" i="24"/>
  <c r="H74" i="24"/>
  <c r="G74" i="24"/>
  <c r="F74" i="24"/>
  <c r="AB80" i="24" s="1"/>
  <c r="Q73" i="24"/>
  <c r="P73" i="24"/>
  <c r="N73" i="24"/>
  <c r="I73" i="24"/>
  <c r="H73" i="24"/>
  <c r="G73" i="24"/>
  <c r="F73" i="24"/>
  <c r="P72" i="24"/>
  <c r="N72" i="24"/>
  <c r="Q72" i="24" s="1"/>
  <c r="I72" i="24"/>
  <c r="H72" i="24"/>
  <c r="G72" i="24"/>
  <c r="F72" i="24"/>
  <c r="P71" i="24"/>
  <c r="N71" i="24"/>
  <c r="Q71" i="24" s="1"/>
  <c r="I71" i="24"/>
  <c r="L72" i="24" s="1"/>
  <c r="H71" i="24"/>
  <c r="G71" i="24"/>
  <c r="F71" i="24"/>
  <c r="P70" i="24"/>
  <c r="N70" i="24"/>
  <c r="Q70" i="24" s="1"/>
  <c r="I70" i="24"/>
  <c r="K71" i="24" s="1"/>
  <c r="H70" i="24"/>
  <c r="G70" i="24"/>
  <c r="F70" i="24"/>
  <c r="AB76" i="24" s="1"/>
  <c r="P69" i="24"/>
  <c r="N69" i="24"/>
  <c r="Q69" i="24" s="1"/>
  <c r="I69" i="24"/>
  <c r="H69" i="24"/>
  <c r="G69" i="24"/>
  <c r="F69" i="24"/>
  <c r="P68" i="24"/>
  <c r="N68" i="24"/>
  <c r="Q68" i="24" s="1"/>
  <c r="I68" i="24"/>
  <c r="H68" i="24"/>
  <c r="G68" i="24"/>
  <c r="F68" i="24"/>
  <c r="P67" i="24"/>
  <c r="N67" i="24"/>
  <c r="Q67" i="24" s="1"/>
  <c r="I67" i="24"/>
  <c r="L68" i="24" s="1"/>
  <c r="H67" i="24"/>
  <c r="G67" i="24"/>
  <c r="F67" i="24"/>
  <c r="Q66" i="24"/>
  <c r="P66" i="24"/>
  <c r="N66" i="24"/>
  <c r="I66" i="24"/>
  <c r="K67" i="24" s="1"/>
  <c r="H66" i="24"/>
  <c r="L66" i="24" s="1"/>
  <c r="G66" i="24"/>
  <c r="F66" i="24"/>
  <c r="AB72" i="24" s="1"/>
  <c r="P65" i="24"/>
  <c r="N65" i="24"/>
  <c r="Q65" i="24" s="1"/>
  <c r="I65" i="24"/>
  <c r="H65" i="24"/>
  <c r="G65" i="24"/>
  <c r="F65" i="24"/>
  <c r="P64" i="24"/>
  <c r="N64" i="24"/>
  <c r="Q64" i="24" s="1"/>
  <c r="I64" i="24"/>
  <c r="H64" i="24"/>
  <c r="L64" i="24" s="1"/>
  <c r="G64" i="24"/>
  <c r="F64" i="24"/>
  <c r="AB70" i="24" s="1"/>
  <c r="P63" i="24"/>
  <c r="N63" i="24"/>
  <c r="Q63" i="24" s="1"/>
  <c r="I63" i="24"/>
  <c r="H63" i="24"/>
  <c r="L63" i="24" s="1"/>
  <c r="G63" i="24"/>
  <c r="F63" i="24"/>
  <c r="P62" i="24"/>
  <c r="N62" i="24"/>
  <c r="Q62" i="24" s="1"/>
  <c r="I62" i="24"/>
  <c r="H62" i="24"/>
  <c r="L62" i="24" s="1"/>
  <c r="G62" i="24"/>
  <c r="F62" i="24"/>
  <c r="AB68" i="24" s="1"/>
  <c r="P61" i="24"/>
  <c r="N61" i="24"/>
  <c r="Q61" i="24" s="1"/>
  <c r="I61" i="24"/>
  <c r="H61" i="24"/>
  <c r="G61" i="24"/>
  <c r="F61" i="24"/>
  <c r="P60" i="24"/>
  <c r="N60" i="24"/>
  <c r="Q60" i="24" s="1"/>
  <c r="I60" i="24"/>
  <c r="H60" i="24"/>
  <c r="G60" i="24"/>
  <c r="F60" i="24"/>
  <c r="P59" i="24"/>
  <c r="N59" i="24"/>
  <c r="Q59" i="24" s="1"/>
  <c r="I59" i="24"/>
  <c r="H59" i="24"/>
  <c r="G59" i="24"/>
  <c r="F59" i="24"/>
  <c r="P58" i="24"/>
  <c r="N58" i="24"/>
  <c r="Q58" i="24" s="1"/>
  <c r="I58" i="24"/>
  <c r="H58" i="24"/>
  <c r="G58" i="24"/>
  <c r="F58" i="24"/>
  <c r="P57" i="24"/>
  <c r="N57" i="24"/>
  <c r="Q57" i="24" s="1"/>
  <c r="I57" i="24"/>
  <c r="H57" i="24"/>
  <c r="G57" i="24"/>
  <c r="AC63" i="24" s="1"/>
  <c r="F57" i="24"/>
  <c r="P56" i="24"/>
  <c r="N56" i="24"/>
  <c r="Q56" i="24" s="1"/>
  <c r="I56" i="24"/>
  <c r="H56" i="24"/>
  <c r="L56" i="24" s="1"/>
  <c r="G56" i="24"/>
  <c r="F56" i="24"/>
  <c r="P55" i="24"/>
  <c r="N55" i="24"/>
  <c r="Q55" i="24" s="1"/>
  <c r="I55" i="24"/>
  <c r="H55" i="24"/>
  <c r="G55" i="24"/>
  <c r="F55" i="24"/>
  <c r="P54" i="24"/>
  <c r="N54" i="24"/>
  <c r="Q54" i="24" s="1"/>
  <c r="I54" i="24"/>
  <c r="H54" i="24"/>
  <c r="G54" i="24"/>
  <c r="F54" i="24"/>
  <c r="J54" i="24" s="1"/>
  <c r="P53" i="24"/>
  <c r="N53" i="24"/>
  <c r="Q53" i="24" s="1"/>
  <c r="I53" i="24"/>
  <c r="H53" i="24"/>
  <c r="G53" i="24"/>
  <c r="F53" i="24"/>
  <c r="P52" i="24"/>
  <c r="N52" i="24"/>
  <c r="Q52" i="24" s="1"/>
  <c r="I52" i="24"/>
  <c r="H52" i="24"/>
  <c r="G52" i="24"/>
  <c r="F52" i="24"/>
  <c r="AB58" i="24" s="1"/>
  <c r="P51" i="24"/>
  <c r="N51" i="24"/>
  <c r="Q51" i="24" s="1"/>
  <c r="I51" i="24"/>
  <c r="H51" i="24"/>
  <c r="G51" i="24"/>
  <c r="F51" i="24"/>
  <c r="P50" i="24"/>
  <c r="N50" i="24"/>
  <c r="Q50" i="24" s="1"/>
  <c r="I50" i="24"/>
  <c r="H50" i="24"/>
  <c r="G50" i="24"/>
  <c r="AC56" i="24" s="1"/>
  <c r="F50" i="24"/>
  <c r="P49" i="24"/>
  <c r="N49" i="24"/>
  <c r="Q49" i="24" s="1"/>
  <c r="I49" i="24"/>
  <c r="H49" i="24"/>
  <c r="G49" i="24"/>
  <c r="F49" i="24"/>
  <c r="AB55" i="24" s="1"/>
  <c r="Q48" i="24"/>
  <c r="P48" i="24"/>
  <c r="N48" i="24"/>
  <c r="I48" i="24"/>
  <c r="H48" i="24"/>
  <c r="G48" i="24"/>
  <c r="F48" i="24"/>
  <c r="P47" i="24"/>
  <c r="N47" i="24"/>
  <c r="Q47" i="24" s="1"/>
  <c r="I47" i="24"/>
  <c r="H47" i="24"/>
  <c r="G47" i="24"/>
  <c r="AC53" i="24" s="1"/>
  <c r="F47" i="24"/>
  <c r="AB53" i="24" s="1"/>
  <c r="P46" i="24"/>
  <c r="N46" i="24"/>
  <c r="Q46" i="24" s="1"/>
  <c r="I46" i="24"/>
  <c r="H46" i="24"/>
  <c r="G46" i="24"/>
  <c r="F46" i="24"/>
  <c r="AB52" i="24" s="1"/>
  <c r="P45" i="24"/>
  <c r="N45" i="24"/>
  <c r="Q45" i="24" s="1"/>
  <c r="I45" i="24"/>
  <c r="H45" i="24"/>
  <c r="G45" i="24"/>
  <c r="AC51" i="24" s="1"/>
  <c r="F45" i="24"/>
  <c r="AB51" i="24" s="1"/>
  <c r="P44" i="24"/>
  <c r="N44" i="24"/>
  <c r="Q44" i="24" s="1"/>
  <c r="I44" i="24"/>
  <c r="H44" i="24"/>
  <c r="G44" i="24"/>
  <c r="F44" i="24"/>
  <c r="P43" i="24"/>
  <c r="N43" i="24"/>
  <c r="Q43" i="24" s="1"/>
  <c r="I43" i="24"/>
  <c r="H43" i="24"/>
  <c r="G43" i="24"/>
  <c r="F43" i="24"/>
  <c r="AB49" i="24" s="1"/>
  <c r="P42" i="24"/>
  <c r="N42" i="24"/>
  <c r="Q42" i="24" s="1"/>
  <c r="I42" i="24"/>
  <c r="H42" i="24"/>
  <c r="G42" i="24"/>
  <c r="AC48" i="24" s="1"/>
  <c r="F42" i="24"/>
  <c r="AB48" i="24" s="1"/>
  <c r="P41" i="24"/>
  <c r="N41" i="24"/>
  <c r="Q41" i="24" s="1"/>
  <c r="I41" i="24"/>
  <c r="H41" i="24"/>
  <c r="G41" i="24"/>
  <c r="F41" i="24"/>
  <c r="Q40" i="24"/>
  <c r="P40" i="24"/>
  <c r="N40" i="24"/>
  <c r="I40" i="24"/>
  <c r="H40" i="24"/>
  <c r="G40" i="24"/>
  <c r="F40" i="24"/>
  <c r="AB46" i="24" s="1"/>
  <c r="P39" i="24"/>
  <c r="N39" i="24"/>
  <c r="Q39" i="24" s="1"/>
  <c r="R39" i="24" s="1"/>
  <c r="I39" i="24"/>
  <c r="H39" i="24"/>
  <c r="G39" i="24"/>
  <c r="F39" i="24"/>
  <c r="Q38" i="24"/>
  <c r="P38" i="24"/>
  <c r="N38" i="24"/>
  <c r="I38" i="24"/>
  <c r="H38" i="24"/>
  <c r="G38" i="24"/>
  <c r="F38" i="24"/>
  <c r="P37" i="24"/>
  <c r="N37" i="24"/>
  <c r="Q37" i="24" s="1"/>
  <c r="I37" i="24"/>
  <c r="L38" i="24" s="1"/>
  <c r="H37" i="24"/>
  <c r="G37" i="24"/>
  <c r="F37" i="24"/>
  <c r="AB43" i="24" s="1"/>
  <c r="P36" i="24"/>
  <c r="N36" i="24"/>
  <c r="Q36" i="24" s="1"/>
  <c r="I36" i="24"/>
  <c r="H36" i="24"/>
  <c r="G36" i="24"/>
  <c r="F36" i="24"/>
  <c r="AB42" i="24" s="1"/>
  <c r="P35" i="24"/>
  <c r="N35" i="24"/>
  <c r="Q35" i="24" s="1"/>
  <c r="I35" i="24"/>
  <c r="H35" i="24"/>
  <c r="G35" i="24"/>
  <c r="AC41" i="24" s="1"/>
  <c r="F35" i="24"/>
  <c r="P34" i="24"/>
  <c r="N34" i="24"/>
  <c r="Q34" i="24" s="1"/>
  <c r="I34" i="24"/>
  <c r="H34" i="24"/>
  <c r="G34" i="24"/>
  <c r="F34" i="24"/>
  <c r="AB40" i="24" s="1"/>
  <c r="P33" i="24"/>
  <c r="N33" i="24"/>
  <c r="Q33" i="24" s="1"/>
  <c r="I33" i="24"/>
  <c r="H33" i="24"/>
  <c r="G33" i="24"/>
  <c r="F33" i="24"/>
  <c r="R32" i="24"/>
  <c r="I32" i="24"/>
  <c r="H32" i="24"/>
  <c r="G32" i="24"/>
  <c r="F32" i="24"/>
  <c r="AB38" i="24" s="1"/>
  <c r="R31" i="24"/>
  <c r="I31" i="24"/>
  <c r="H31" i="24"/>
  <c r="G31" i="24"/>
  <c r="F31" i="24"/>
  <c r="R30" i="24"/>
  <c r="I30" i="24"/>
  <c r="H30" i="24"/>
  <c r="G30" i="24"/>
  <c r="F30" i="24"/>
  <c r="R29" i="24"/>
  <c r="I29" i="24"/>
  <c r="H29" i="24"/>
  <c r="G29" i="24"/>
  <c r="AC35" i="24" s="1"/>
  <c r="F29" i="24"/>
  <c r="R28" i="24"/>
  <c r="I28" i="24"/>
  <c r="H28" i="24"/>
  <c r="G28" i="24"/>
  <c r="F28" i="24"/>
  <c r="AB34" i="24" s="1"/>
  <c r="R27" i="24"/>
  <c r="I27" i="24"/>
  <c r="H27" i="24"/>
  <c r="G27" i="24"/>
  <c r="F27" i="24"/>
  <c r="R26" i="24"/>
  <c r="I26" i="24"/>
  <c r="H26" i="24"/>
  <c r="G26" i="24"/>
  <c r="F26" i="24"/>
  <c r="R25" i="24"/>
  <c r="I25" i="24"/>
  <c r="H25" i="24"/>
  <c r="G25" i="24"/>
  <c r="AC31" i="24" s="1"/>
  <c r="F25" i="24"/>
  <c r="R24" i="24"/>
  <c r="I24" i="24"/>
  <c r="H24" i="24"/>
  <c r="G24" i="24"/>
  <c r="F24" i="24"/>
  <c r="AB30" i="24" s="1"/>
  <c r="R23" i="24"/>
  <c r="I23" i="24"/>
  <c r="H23" i="24"/>
  <c r="G23" i="24"/>
  <c r="F23" i="24"/>
  <c r="R22" i="24"/>
  <c r="I22" i="24"/>
  <c r="H22" i="24"/>
  <c r="G22" i="24"/>
  <c r="F22" i="24"/>
  <c r="R21" i="24"/>
  <c r="I21" i="24"/>
  <c r="H21" i="24"/>
  <c r="G21" i="24"/>
  <c r="AC27" i="24" s="1"/>
  <c r="F21" i="24"/>
  <c r="R20" i="24"/>
  <c r="I20" i="24"/>
  <c r="H20" i="24"/>
  <c r="G20" i="24"/>
  <c r="F20" i="24"/>
  <c r="AB26" i="24" s="1"/>
  <c r="R19" i="24"/>
  <c r="I19" i="24"/>
  <c r="H19" i="24"/>
  <c r="G19" i="24"/>
  <c r="F19" i="24"/>
  <c r="R18" i="24"/>
  <c r="I18" i="24"/>
  <c r="H18" i="24"/>
  <c r="G18" i="24"/>
  <c r="F18" i="24"/>
  <c r="R17" i="24"/>
  <c r="I17" i="24"/>
  <c r="H17" i="24"/>
  <c r="G17" i="24"/>
  <c r="AC23" i="24" s="1"/>
  <c r="F17" i="24"/>
  <c r="R16" i="24"/>
  <c r="I16" i="24"/>
  <c r="H16" i="24"/>
  <c r="G16" i="24"/>
  <c r="F16" i="24"/>
  <c r="AB22" i="24" s="1"/>
  <c r="R15" i="24"/>
  <c r="I15" i="24"/>
  <c r="H15" i="24"/>
  <c r="G15" i="24"/>
  <c r="F15" i="24"/>
  <c r="R14" i="24"/>
  <c r="I14" i="24"/>
  <c r="H14" i="24"/>
  <c r="G14" i="24"/>
  <c r="F14" i="24"/>
  <c r="R13" i="24"/>
  <c r="I13" i="24"/>
  <c r="H13" i="24"/>
  <c r="G13" i="24"/>
  <c r="AC19" i="24" s="1"/>
  <c r="F13" i="24"/>
  <c r="R12" i="24"/>
  <c r="I12" i="24"/>
  <c r="H12" i="24"/>
  <c r="G12" i="24"/>
  <c r="F12" i="24"/>
  <c r="AB18" i="24" s="1"/>
  <c r="R11" i="24"/>
  <c r="I11" i="24"/>
  <c r="H11" i="24"/>
  <c r="G11" i="24"/>
  <c r="F11" i="24"/>
  <c r="R10" i="24"/>
  <c r="I10" i="24"/>
  <c r="H10" i="24"/>
  <c r="G10" i="24"/>
  <c r="F10" i="24"/>
  <c r="R9" i="24"/>
  <c r="I9" i="24"/>
  <c r="H9" i="24"/>
  <c r="G9" i="24"/>
  <c r="AC15" i="24" s="1"/>
  <c r="F9" i="24"/>
  <c r="R8" i="24"/>
  <c r="I8" i="24"/>
  <c r="H8" i="24"/>
  <c r="G8" i="24"/>
  <c r="F8" i="24"/>
  <c r="AB14" i="24" s="1"/>
  <c r="R7" i="24"/>
  <c r="I7" i="24"/>
  <c r="H7" i="24"/>
  <c r="G7" i="24"/>
  <c r="F7" i="24"/>
  <c r="R6" i="24"/>
  <c r="I6" i="24"/>
  <c r="H6" i="24"/>
  <c r="G6" i="24"/>
  <c r="F6" i="24"/>
  <c r="R5" i="24"/>
  <c r="I5" i="24"/>
  <c r="H5" i="24"/>
  <c r="G5" i="24"/>
  <c r="AC11" i="24" s="1"/>
  <c r="F5" i="24"/>
  <c r="N2" i="24"/>
  <c r="C1" i="24"/>
  <c r="B1" i="24"/>
  <c r="I4" i="22"/>
  <c r="R4" i="22"/>
  <c r="AB161" i="24" l="1"/>
  <c r="R161" i="24"/>
  <c r="AC158" i="24"/>
  <c r="AC160" i="24"/>
  <c r="R155" i="24"/>
  <c r="J157" i="24"/>
  <c r="R157" i="24"/>
  <c r="R159" i="24"/>
  <c r="J161" i="24"/>
  <c r="M102" i="25"/>
  <c r="M66" i="25"/>
  <c r="M59" i="25"/>
  <c r="M55" i="25"/>
  <c r="M51" i="25"/>
  <c r="M65" i="25"/>
  <c r="M134" i="25"/>
  <c r="M127" i="25"/>
  <c r="M123" i="25"/>
  <c r="M119" i="25"/>
  <c r="M70" i="25"/>
  <c r="M61" i="25"/>
  <c r="M57" i="25"/>
  <c r="M53" i="25"/>
  <c r="M49" i="25"/>
  <c r="M45" i="25"/>
  <c r="M68" i="25"/>
  <c r="M63" i="25"/>
  <c r="M162" i="25"/>
  <c r="M38" i="25"/>
  <c r="M159" i="25"/>
  <c r="M113" i="25"/>
  <c r="M77" i="25"/>
  <c r="M62" i="25"/>
  <c r="M58" i="25"/>
  <c r="M54" i="25"/>
  <c r="M50" i="25"/>
  <c r="M64" i="25"/>
  <c r="AE3" i="25"/>
  <c r="AD160" i="25" s="1"/>
  <c r="AE160" i="25" s="1"/>
  <c r="M139" i="25"/>
  <c r="M76" i="25"/>
  <c r="M74" i="25"/>
  <c r="M157" i="25"/>
  <c r="M154" i="25"/>
  <c r="M150" i="25"/>
  <c r="M146" i="25"/>
  <c r="M78" i="25"/>
  <c r="M107" i="25"/>
  <c r="M60" i="25"/>
  <c r="M56" i="25"/>
  <c r="M52" i="25"/>
  <c r="M48" i="25"/>
  <c r="M44" i="25"/>
  <c r="AD158" i="25"/>
  <c r="AE158" i="25" s="1"/>
  <c r="AD156" i="25"/>
  <c r="AE156" i="25" s="1"/>
  <c r="AD153" i="25"/>
  <c r="AE153" i="25" s="1"/>
  <c r="AD150" i="25"/>
  <c r="AE150" i="25" s="1"/>
  <c r="AD148" i="25"/>
  <c r="AE148" i="25" s="1"/>
  <c r="AD145" i="25"/>
  <c r="AE145" i="25" s="1"/>
  <c r="AD142" i="25"/>
  <c r="AE142" i="25" s="1"/>
  <c r="AD140" i="25"/>
  <c r="AE140" i="25" s="1"/>
  <c r="AD137" i="25"/>
  <c r="AD135" i="25"/>
  <c r="AE135" i="25" s="1"/>
  <c r="AD133" i="25"/>
  <c r="AE133" i="25" s="1"/>
  <c r="AD131" i="25"/>
  <c r="AE131" i="25" s="1"/>
  <c r="AD129" i="25"/>
  <c r="AE129" i="25" s="1"/>
  <c r="AD127" i="25"/>
  <c r="AE127" i="25" s="1"/>
  <c r="AD125" i="25"/>
  <c r="AE125" i="25" s="1"/>
  <c r="AD123" i="25"/>
  <c r="AE123" i="25" s="1"/>
  <c r="AD121" i="25"/>
  <c r="AE121" i="25" s="1"/>
  <c r="AD119" i="25"/>
  <c r="AE119" i="25" s="1"/>
  <c r="AD117" i="25"/>
  <c r="AD115" i="25"/>
  <c r="AE115" i="25" s="1"/>
  <c r="AD113" i="25"/>
  <c r="AD111" i="25"/>
  <c r="AE111" i="25" s="1"/>
  <c r="AD110" i="25"/>
  <c r="AE110" i="25" s="1"/>
  <c r="AD109" i="25"/>
  <c r="AE109" i="25" s="1"/>
  <c r="AD107" i="25"/>
  <c r="AE107" i="25" s="1"/>
  <c r="AD106" i="25"/>
  <c r="AE106" i="25" s="1"/>
  <c r="AD105" i="25"/>
  <c r="AE105" i="25" s="1"/>
  <c r="AD103" i="25"/>
  <c r="AE103" i="25" s="1"/>
  <c r="AD102" i="25"/>
  <c r="AE102" i="25" s="1"/>
  <c r="AD101" i="25"/>
  <c r="AE101" i="25" s="1"/>
  <c r="AD99" i="25"/>
  <c r="AE99" i="25" s="1"/>
  <c r="AD98" i="25"/>
  <c r="AE98" i="25" s="1"/>
  <c r="AD97" i="25"/>
  <c r="AE97" i="25" s="1"/>
  <c r="AD96" i="25"/>
  <c r="AE96" i="25" s="1"/>
  <c r="AD95" i="25"/>
  <c r="AE95" i="25" s="1"/>
  <c r="AD94" i="25"/>
  <c r="AE94" i="25" s="1"/>
  <c r="AD93" i="25"/>
  <c r="AE93" i="25" s="1"/>
  <c r="AD92" i="25"/>
  <c r="AE92" i="25" s="1"/>
  <c r="AD91" i="25"/>
  <c r="AE91" i="25" s="1"/>
  <c r="AD90" i="25"/>
  <c r="AE90" i="25" s="1"/>
  <c r="AD89" i="25"/>
  <c r="AE89" i="25" s="1"/>
  <c r="AD88" i="25"/>
  <c r="AE88" i="25" s="1"/>
  <c r="AD87" i="25"/>
  <c r="AE87" i="25" s="1"/>
  <c r="AD86" i="25"/>
  <c r="AE86" i="25" s="1"/>
  <c r="AD85" i="25"/>
  <c r="AE85" i="25" s="1"/>
  <c r="AD84" i="25"/>
  <c r="AE84" i="25" s="1"/>
  <c r="AD83" i="25"/>
  <c r="AE83" i="25" s="1"/>
  <c r="AD82" i="25"/>
  <c r="AE82" i="25" s="1"/>
  <c r="AD81" i="25"/>
  <c r="AE81" i="25" s="1"/>
  <c r="AD80" i="25"/>
  <c r="AD79" i="25"/>
  <c r="AE79" i="25" s="1"/>
  <c r="AD78" i="25"/>
  <c r="AE78" i="25" s="1"/>
  <c r="AD77" i="25"/>
  <c r="AE77" i="25" s="1"/>
  <c r="AD76" i="25"/>
  <c r="AE76" i="25" s="1"/>
  <c r="AD75" i="25"/>
  <c r="AE75" i="25" s="1"/>
  <c r="AD74" i="25"/>
  <c r="AE74" i="25" s="1"/>
  <c r="AD73" i="25"/>
  <c r="AD72" i="25"/>
  <c r="AE72" i="25" s="1"/>
  <c r="AD71" i="25"/>
  <c r="AE71" i="25" s="1"/>
  <c r="AD70" i="25"/>
  <c r="AE70" i="25" s="1"/>
  <c r="AD69" i="25"/>
  <c r="AE69" i="25" s="1"/>
  <c r="AD68" i="25"/>
  <c r="AE68" i="25" s="1"/>
  <c r="AD67" i="25"/>
  <c r="AE67" i="25" s="1"/>
  <c r="AD66" i="25"/>
  <c r="AE66" i="25" s="1"/>
  <c r="AD65" i="25"/>
  <c r="AE65" i="25" s="1"/>
  <c r="AD64" i="25"/>
  <c r="AE64" i="25" s="1"/>
  <c r="AD63" i="25"/>
  <c r="AE63" i="25" s="1"/>
  <c r="AD62" i="25"/>
  <c r="AE62" i="25" s="1"/>
  <c r="AD61" i="25"/>
  <c r="AE61" i="25" s="1"/>
  <c r="AD60" i="25"/>
  <c r="AE60" i="25" s="1"/>
  <c r="AD59" i="25"/>
  <c r="AE59" i="25" s="1"/>
  <c r="AD58" i="25"/>
  <c r="AE58" i="25" s="1"/>
  <c r="AD57" i="25"/>
  <c r="AE57" i="25" s="1"/>
  <c r="AD56" i="25"/>
  <c r="AE56" i="25" s="1"/>
  <c r="AD55" i="25"/>
  <c r="AE55" i="25" s="1"/>
  <c r="AD54" i="25"/>
  <c r="AE54" i="25" s="1"/>
  <c r="AD53" i="25"/>
  <c r="AE53" i="25" s="1"/>
  <c r="AD52" i="25"/>
  <c r="AE52" i="25" s="1"/>
  <c r="AD51" i="25"/>
  <c r="AE51" i="25" s="1"/>
  <c r="AD50" i="25"/>
  <c r="AE50" i="25" s="1"/>
  <c r="AD49" i="25"/>
  <c r="AE49" i="25" s="1"/>
  <c r="AD48" i="25"/>
  <c r="AE48" i="25" s="1"/>
  <c r="AD47" i="25"/>
  <c r="AE47" i="25" s="1"/>
  <c r="AD46" i="25"/>
  <c r="AE46" i="25" s="1"/>
  <c r="AD45" i="25"/>
  <c r="AD44" i="25"/>
  <c r="AE44" i="25" s="1"/>
  <c r="AD43" i="25"/>
  <c r="AE43" i="25" s="1"/>
  <c r="AD42" i="25"/>
  <c r="M155" i="25"/>
  <c r="M151" i="25"/>
  <c r="M147" i="25"/>
  <c r="M143" i="25"/>
  <c r="M128" i="25"/>
  <c r="M124" i="25"/>
  <c r="M120" i="25"/>
  <c r="M116" i="25"/>
  <c r="M111" i="25"/>
  <c r="M100" i="25"/>
  <c r="M96" i="25"/>
  <c r="M92" i="25"/>
  <c r="M88" i="25"/>
  <c r="M110" i="25"/>
  <c r="M81" i="25"/>
  <c r="M72" i="25"/>
  <c r="AE80" i="25"/>
  <c r="M140" i="25"/>
  <c r="M115" i="25"/>
  <c r="AE137" i="25"/>
  <c r="M135" i="25"/>
  <c r="AE117" i="25"/>
  <c r="AE113" i="25"/>
  <c r="M104" i="25"/>
  <c r="M99" i="25"/>
  <c r="M95" i="25"/>
  <c r="M91" i="25"/>
  <c r="M87" i="25"/>
  <c r="M84" i="25"/>
  <c r="M80" i="25"/>
  <c r="AE45" i="25"/>
  <c r="M35" i="25"/>
  <c r="M153" i="25"/>
  <c r="M149" i="25"/>
  <c r="M145" i="25"/>
  <c r="M138" i="25"/>
  <c r="M132" i="25"/>
  <c r="M126" i="25"/>
  <c r="M122" i="25"/>
  <c r="M118" i="25"/>
  <c r="M114" i="25"/>
  <c r="M112" i="25"/>
  <c r="M108" i="25"/>
  <c r="M103" i="25"/>
  <c r="M98" i="25"/>
  <c r="M94" i="25"/>
  <c r="M90" i="25"/>
  <c r="M86" i="25"/>
  <c r="M69" i="25"/>
  <c r="M83" i="25"/>
  <c r="M79" i="25"/>
  <c r="M75" i="25"/>
  <c r="M156" i="25"/>
  <c r="M152" i="25"/>
  <c r="M148" i="25"/>
  <c r="M144" i="25"/>
  <c r="M136" i="25"/>
  <c r="M130" i="25"/>
  <c r="M125" i="25"/>
  <c r="M121" i="25"/>
  <c r="M117" i="25"/>
  <c r="M141" i="25"/>
  <c r="M137" i="25"/>
  <c r="M101" i="25"/>
  <c r="M97" i="25"/>
  <c r="M93" i="25"/>
  <c r="M89" i="25"/>
  <c r="M85" i="25"/>
  <c r="M82" i="25"/>
  <c r="AE73" i="25"/>
  <c r="M71" i="25"/>
  <c r="L70" i="24"/>
  <c r="R115" i="24"/>
  <c r="L120" i="24"/>
  <c r="J121" i="24"/>
  <c r="L122" i="24"/>
  <c r="K73" i="24"/>
  <c r="L48" i="24"/>
  <c r="R114" i="24"/>
  <c r="L117" i="24"/>
  <c r="J120" i="24"/>
  <c r="L121" i="24"/>
  <c r="J122" i="24"/>
  <c r="L127" i="24"/>
  <c r="L131" i="24"/>
  <c r="L124" i="24"/>
  <c r="AC28" i="24"/>
  <c r="AC32" i="24"/>
  <c r="AC40" i="24"/>
  <c r="AC44" i="24"/>
  <c r="L44" i="24"/>
  <c r="AC14" i="24"/>
  <c r="AC18" i="24"/>
  <c r="AC22" i="24"/>
  <c r="AC26" i="24"/>
  <c r="AC30" i="24"/>
  <c r="AC34" i="24"/>
  <c r="AC38" i="24"/>
  <c r="L36" i="24"/>
  <c r="AC46" i="24"/>
  <c r="L41" i="24"/>
  <c r="L43" i="24"/>
  <c r="AC54" i="24"/>
  <c r="K51" i="24"/>
  <c r="R51" i="24"/>
  <c r="AC59" i="24"/>
  <c r="R53" i="24"/>
  <c r="K55" i="24"/>
  <c r="L60" i="24"/>
  <c r="AC68" i="24"/>
  <c r="K69" i="24"/>
  <c r="AC85" i="24"/>
  <c r="L92" i="24"/>
  <c r="K97" i="24"/>
  <c r="AC105" i="24"/>
  <c r="AC114" i="24"/>
  <c r="L115" i="24"/>
  <c r="AC127" i="24"/>
  <c r="AC130" i="24"/>
  <c r="AC132" i="24"/>
  <c r="R129" i="24"/>
  <c r="K135" i="24"/>
  <c r="AC143" i="24"/>
  <c r="R137" i="24"/>
  <c r="AC145" i="24"/>
  <c r="AC147" i="24"/>
  <c r="AC149" i="24"/>
  <c r="AC151" i="24"/>
  <c r="R145" i="24"/>
  <c r="AC153" i="24"/>
  <c r="AC155" i="24"/>
  <c r="AC157" i="24"/>
  <c r="AC159" i="24"/>
  <c r="AC161" i="24"/>
  <c r="AC12" i="24"/>
  <c r="AC16" i="24"/>
  <c r="L35" i="24"/>
  <c r="AC50" i="24"/>
  <c r="L47" i="24"/>
  <c r="AC58" i="24"/>
  <c r="AC62" i="24"/>
  <c r="L59" i="24"/>
  <c r="K61" i="24"/>
  <c r="K65" i="24"/>
  <c r="AC72" i="24"/>
  <c r="AC76" i="24"/>
  <c r="K75" i="24"/>
  <c r="L78" i="24"/>
  <c r="AC87" i="24"/>
  <c r="L86" i="24"/>
  <c r="L91" i="24"/>
  <c r="AC99" i="24"/>
  <c r="R93" i="24"/>
  <c r="L96" i="24"/>
  <c r="AC104" i="24"/>
  <c r="AC106" i="24"/>
  <c r="J104" i="24"/>
  <c r="R105" i="24"/>
  <c r="AC113" i="24"/>
  <c r="AC115" i="24"/>
  <c r="R109" i="24"/>
  <c r="AC126" i="24"/>
  <c r="AC128" i="24"/>
  <c r="AC131" i="24"/>
  <c r="R136" i="24"/>
  <c r="R142" i="24"/>
  <c r="R144" i="24"/>
  <c r="R150" i="24"/>
  <c r="R152" i="24"/>
  <c r="R154" i="24"/>
  <c r="AC162" i="24"/>
  <c r="R158" i="24"/>
  <c r="AC20" i="24"/>
  <c r="AC24" i="24"/>
  <c r="AC37" i="24"/>
  <c r="AC42" i="24"/>
  <c r="AC49" i="24"/>
  <c r="AC52" i="24"/>
  <c r="AC55" i="24"/>
  <c r="AC64" i="24"/>
  <c r="AC84" i="24"/>
  <c r="AC89" i="24"/>
  <c r="K85" i="24"/>
  <c r="AC101" i="24"/>
  <c r="AC108" i="24"/>
  <c r="AB11" i="24"/>
  <c r="AB15" i="24"/>
  <c r="AB21" i="24"/>
  <c r="AB25" i="24"/>
  <c r="AB29" i="24"/>
  <c r="AB32" i="24"/>
  <c r="AB37" i="24"/>
  <c r="L33" i="24"/>
  <c r="R37" i="24"/>
  <c r="R40" i="24"/>
  <c r="R43" i="24"/>
  <c r="R47" i="24"/>
  <c r="R34" i="24"/>
  <c r="K37" i="24"/>
  <c r="J39" i="24"/>
  <c r="L40" i="24"/>
  <c r="R42" i="24"/>
  <c r="R46" i="24"/>
  <c r="L50" i="24"/>
  <c r="R55" i="24"/>
  <c r="L58" i="24"/>
  <c r="R91" i="24"/>
  <c r="J33" i="24"/>
  <c r="R33" i="24"/>
  <c r="L34" i="24"/>
  <c r="R36" i="24"/>
  <c r="L37" i="24"/>
  <c r="AB44" i="24"/>
  <c r="K39" i="24"/>
  <c r="J41" i="24"/>
  <c r="R41" i="24"/>
  <c r="L42" i="24"/>
  <c r="AB50" i="24"/>
  <c r="R45" i="24"/>
  <c r="L46" i="24"/>
  <c r="AB54" i="24"/>
  <c r="R49" i="24"/>
  <c r="L52" i="24"/>
  <c r="AB62" i="24"/>
  <c r="AB19" i="24"/>
  <c r="AB23" i="24"/>
  <c r="AB27" i="24"/>
  <c r="AB31" i="24"/>
  <c r="AB36" i="24"/>
  <c r="K33" i="24"/>
  <c r="AB41" i="24"/>
  <c r="R35" i="24"/>
  <c r="R38" i="24"/>
  <c r="L39" i="24"/>
  <c r="K41" i="24"/>
  <c r="R44" i="24"/>
  <c r="L45" i="24"/>
  <c r="R48" i="24"/>
  <c r="L49" i="24"/>
  <c r="AB56" i="24"/>
  <c r="L54" i="24"/>
  <c r="AB64" i="24"/>
  <c r="L74" i="24"/>
  <c r="K77" i="24"/>
  <c r="J51" i="24"/>
  <c r="R52" i="24"/>
  <c r="L53" i="24"/>
  <c r="J55" i="24"/>
  <c r="R56" i="24"/>
  <c r="L57" i="24"/>
  <c r="K59" i="24"/>
  <c r="K62" i="24"/>
  <c r="L65" i="24"/>
  <c r="AB73" i="24"/>
  <c r="AB74" i="24"/>
  <c r="AB75" i="24"/>
  <c r="K70" i="24"/>
  <c r="R70" i="24"/>
  <c r="L71" i="24"/>
  <c r="L73" i="24"/>
  <c r="AB81" i="24"/>
  <c r="AB82" i="24"/>
  <c r="AB83" i="24"/>
  <c r="K78" i="24"/>
  <c r="R78" i="24"/>
  <c r="L79" i="24"/>
  <c r="L81" i="24"/>
  <c r="AB89" i="24"/>
  <c r="AB90" i="24"/>
  <c r="AB91" i="24"/>
  <c r="R86" i="24"/>
  <c r="L87" i="24"/>
  <c r="R87" i="24"/>
  <c r="L88" i="24"/>
  <c r="AB96" i="24"/>
  <c r="R92" i="24"/>
  <c r="L93" i="24"/>
  <c r="AB101" i="24"/>
  <c r="K96" i="24"/>
  <c r="R96" i="24"/>
  <c r="L97" i="24"/>
  <c r="J99" i="24"/>
  <c r="R100" i="24"/>
  <c r="L101" i="24"/>
  <c r="J109" i="24"/>
  <c r="K110" i="24"/>
  <c r="R122" i="24"/>
  <c r="L128" i="24"/>
  <c r="L130" i="24"/>
  <c r="K133" i="24"/>
  <c r="AB141" i="24"/>
  <c r="R135" i="24"/>
  <c r="AB143" i="24"/>
  <c r="R138" i="24"/>
  <c r="R140" i="24"/>
  <c r="AB148" i="24"/>
  <c r="AB150" i="24"/>
  <c r="R151" i="24"/>
  <c r="AB159" i="24"/>
  <c r="R153" i="24"/>
  <c r="K159" i="24"/>
  <c r="K161" i="24"/>
  <c r="R95" i="24"/>
  <c r="J98" i="24"/>
  <c r="R99" i="24"/>
  <c r="J102" i="24"/>
  <c r="J106" i="24"/>
  <c r="J114" i="24"/>
  <c r="J125" i="24"/>
  <c r="K129" i="24"/>
  <c r="R50" i="24"/>
  <c r="L51" i="24"/>
  <c r="J53" i="24"/>
  <c r="K54" i="24"/>
  <c r="R54" i="24"/>
  <c r="L55" i="24"/>
  <c r="J57" i="24"/>
  <c r="K58" i="24"/>
  <c r="L61" i="24"/>
  <c r="K63" i="24"/>
  <c r="AB71" i="24"/>
  <c r="K66" i="24"/>
  <c r="R66" i="24"/>
  <c r="L67" i="24"/>
  <c r="L69" i="24"/>
  <c r="AB77" i="24"/>
  <c r="AB78" i="24"/>
  <c r="AB79" i="24"/>
  <c r="K74" i="24"/>
  <c r="R74" i="24"/>
  <c r="L75" i="24"/>
  <c r="L77" i="24"/>
  <c r="AB85" i="24"/>
  <c r="AB86" i="24"/>
  <c r="AB87" i="24"/>
  <c r="R82" i="24"/>
  <c r="L83" i="24"/>
  <c r="L85" i="24"/>
  <c r="AB93" i="24"/>
  <c r="AB94" i="24"/>
  <c r="K89" i="24"/>
  <c r="R89" i="24"/>
  <c r="L90" i="24"/>
  <c r="AB99" i="24"/>
  <c r="R94" i="24"/>
  <c r="L95" i="24"/>
  <c r="J97" i="24"/>
  <c r="M97" i="24" s="1"/>
  <c r="R98" i="24"/>
  <c r="L99" i="24"/>
  <c r="AB107" i="24"/>
  <c r="R103" i="24"/>
  <c r="J105" i="24"/>
  <c r="J113" i="24"/>
  <c r="R116" i="24"/>
  <c r="R121" i="24"/>
  <c r="J124" i="24"/>
  <c r="R125" i="24"/>
  <c r="AB133" i="24"/>
  <c r="J128" i="24"/>
  <c r="L129" i="24"/>
  <c r="AB136" i="24"/>
  <c r="K131" i="24"/>
  <c r="AB142" i="24"/>
  <c r="AB149" i="24"/>
  <c r="R143" i="24"/>
  <c r="AB151" i="24"/>
  <c r="R146" i="24"/>
  <c r="R148" i="24"/>
  <c r="AB156" i="24"/>
  <c r="AB158" i="24"/>
  <c r="L153" i="24"/>
  <c r="AB160" i="24"/>
  <c r="K157" i="24"/>
  <c r="R162" i="24"/>
  <c r="L82" i="24"/>
  <c r="AB92" i="24"/>
  <c r="K88" i="24"/>
  <c r="R88" i="24"/>
  <c r="L89" i="24"/>
  <c r="AB97" i="24"/>
  <c r="AB98" i="24"/>
  <c r="L94" i="24"/>
  <c r="J96" i="24"/>
  <c r="M96" i="24" s="1"/>
  <c r="R97" i="24"/>
  <c r="L98" i="24"/>
  <c r="J100" i="24"/>
  <c r="R101" i="24"/>
  <c r="L102" i="24"/>
  <c r="L106" i="24"/>
  <c r="AB117" i="24"/>
  <c r="L114" i="24"/>
  <c r="J118" i="24"/>
  <c r="AB125" i="24"/>
  <c r="L125" i="24"/>
  <c r="R130" i="24"/>
  <c r="AB144" i="24"/>
  <c r="AB146" i="24"/>
  <c r="M55" i="24"/>
  <c r="AB12" i="24"/>
  <c r="AC17" i="24"/>
  <c r="AC21" i="24"/>
  <c r="AB24" i="24"/>
  <c r="AB28" i="24"/>
  <c r="AB33" i="24"/>
  <c r="J35" i="24"/>
  <c r="AC33" i="24"/>
  <c r="K35" i="24"/>
  <c r="AC39" i="24"/>
  <c r="AB57" i="24"/>
  <c r="AB65" i="24"/>
  <c r="J59" i="24"/>
  <c r="R59" i="24"/>
  <c r="AC60" i="24"/>
  <c r="AB61" i="24"/>
  <c r="AB69" i="24"/>
  <c r="J63" i="24"/>
  <c r="M63" i="24" s="1"/>
  <c r="R63" i="24"/>
  <c r="R65" i="24"/>
  <c r="AC67" i="24"/>
  <c r="R69" i="24"/>
  <c r="AC71" i="24"/>
  <c r="R73" i="24"/>
  <c r="AC75" i="24"/>
  <c r="R77" i="24"/>
  <c r="AC79" i="24"/>
  <c r="R81" i="24"/>
  <c r="K82" i="24"/>
  <c r="AC83" i="24"/>
  <c r="AC93" i="24"/>
  <c r="AC13" i="24"/>
  <c r="AB20" i="24"/>
  <c r="AC25" i="24"/>
  <c r="AC29" i="24"/>
  <c r="AB35" i="24"/>
  <c r="J37" i="24"/>
  <c r="AB13" i="24"/>
  <c r="AB17" i="24"/>
  <c r="J34" i="24"/>
  <c r="J36" i="24"/>
  <c r="J38" i="24"/>
  <c r="J40" i="24"/>
  <c r="J42" i="24"/>
  <c r="J43" i="24"/>
  <c r="J44" i="24"/>
  <c r="J45" i="24"/>
  <c r="AB45" i="24"/>
  <c r="J46" i="24"/>
  <c r="J47" i="24"/>
  <c r="AB47" i="24"/>
  <c r="J48" i="24"/>
  <c r="J49" i="24"/>
  <c r="J50" i="24"/>
  <c r="J52" i="24"/>
  <c r="J56" i="24"/>
  <c r="AC57" i="24"/>
  <c r="AB66" i="24"/>
  <c r="J60" i="24"/>
  <c r="R60" i="24"/>
  <c r="AC61" i="24"/>
  <c r="J64" i="24"/>
  <c r="R64" i="24"/>
  <c r="AC66" i="24"/>
  <c r="R68" i="24"/>
  <c r="AC70" i="24"/>
  <c r="R72" i="24"/>
  <c r="AC74" i="24"/>
  <c r="R76" i="24"/>
  <c r="AC78" i="24"/>
  <c r="R80" i="24"/>
  <c r="K81" i="24"/>
  <c r="AC82" i="24"/>
  <c r="R84" i="24"/>
  <c r="AC94" i="24"/>
  <c r="K34" i="24"/>
  <c r="K36" i="24"/>
  <c r="AC36" i="24"/>
  <c r="K38" i="24"/>
  <c r="K40" i="24"/>
  <c r="K42" i="24"/>
  <c r="K43" i="24"/>
  <c r="AC43" i="24"/>
  <c r="K44" i="24"/>
  <c r="K45" i="24"/>
  <c r="AC45" i="24"/>
  <c r="K46" i="24"/>
  <c r="K47" i="24"/>
  <c r="AC47" i="24"/>
  <c r="K48" i="24"/>
  <c r="K49" i="24"/>
  <c r="K50" i="24"/>
  <c r="K52" i="24"/>
  <c r="K53" i="24"/>
  <c r="M53" i="24" s="1"/>
  <c r="K56" i="24"/>
  <c r="K57" i="24"/>
  <c r="R57" i="24"/>
  <c r="AB59" i="24"/>
  <c r="K60" i="24"/>
  <c r="AB67" i="24"/>
  <c r="J61" i="24"/>
  <c r="R61" i="24"/>
  <c r="AB63" i="24"/>
  <c r="K64" i="24"/>
  <c r="AC65" i="24"/>
  <c r="R67" i="24"/>
  <c r="K68" i="24"/>
  <c r="AC69" i="24"/>
  <c r="R71" i="24"/>
  <c r="K72" i="24"/>
  <c r="AC73" i="24"/>
  <c r="R75" i="24"/>
  <c r="K76" i="24"/>
  <c r="AC77" i="24"/>
  <c r="R79" i="24"/>
  <c r="K80" i="24"/>
  <c r="AC81" i="24"/>
  <c r="R83" i="24"/>
  <c r="K84" i="24"/>
  <c r="AC91" i="24"/>
  <c r="K86" i="24"/>
  <c r="AC86" i="24"/>
  <c r="AC95" i="24"/>
  <c r="K90" i="24"/>
  <c r="AB16" i="24"/>
  <c r="AB39" i="24"/>
  <c r="J58" i="24"/>
  <c r="M58" i="24" s="1"/>
  <c r="R58" i="24"/>
  <c r="AB60" i="24"/>
  <c r="J62" i="24"/>
  <c r="M62" i="24" s="1"/>
  <c r="R62" i="24"/>
  <c r="AC102" i="24"/>
  <c r="L103" i="24"/>
  <c r="AB103" i="24"/>
  <c r="AC110" i="24"/>
  <c r="K104" i="24"/>
  <c r="AB104" i="24"/>
  <c r="L105" i="24"/>
  <c r="AB108" i="24"/>
  <c r="L109" i="24"/>
  <c r="AC118" i="24"/>
  <c r="AB112" i="24"/>
  <c r="L113" i="24"/>
  <c r="AB121" i="24"/>
  <c r="J115" i="24"/>
  <c r="J117" i="24"/>
  <c r="AC125" i="24"/>
  <c r="K119" i="24"/>
  <c r="AB119" i="24"/>
  <c r="AB120" i="24"/>
  <c r="AB127" i="24"/>
  <c r="AB128" i="24"/>
  <c r="J65" i="24"/>
  <c r="M65" i="24" s="1"/>
  <c r="J66" i="24"/>
  <c r="J67" i="24"/>
  <c r="M67" i="24" s="1"/>
  <c r="J68" i="24"/>
  <c r="M68" i="24" s="1"/>
  <c r="J69" i="24"/>
  <c r="J70" i="24"/>
  <c r="M70" i="24" s="1"/>
  <c r="J71" i="24"/>
  <c r="M71" i="24" s="1"/>
  <c r="J72" i="24"/>
  <c r="J73" i="24"/>
  <c r="M73" i="24" s="1"/>
  <c r="J74" i="24"/>
  <c r="J75" i="24"/>
  <c r="M75" i="24" s="1"/>
  <c r="J76" i="24"/>
  <c r="M76" i="24" s="1"/>
  <c r="J77" i="24"/>
  <c r="M77" i="24" s="1"/>
  <c r="J78" i="24"/>
  <c r="M78" i="24" s="1"/>
  <c r="J79" i="24"/>
  <c r="M79" i="24" s="1"/>
  <c r="J80" i="24"/>
  <c r="J81" i="24"/>
  <c r="J82" i="24"/>
  <c r="M82" i="24" s="1"/>
  <c r="J83" i="24"/>
  <c r="M83" i="24" s="1"/>
  <c r="J84" i="24"/>
  <c r="M84" i="24" s="1"/>
  <c r="J85" i="24"/>
  <c r="M85" i="24" s="1"/>
  <c r="J86" i="24"/>
  <c r="J87" i="24"/>
  <c r="M87" i="24" s="1"/>
  <c r="J88" i="24"/>
  <c r="M88" i="24" s="1"/>
  <c r="J89" i="24"/>
  <c r="M89" i="24" s="1"/>
  <c r="J90" i="24"/>
  <c r="J91" i="24"/>
  <c r="M91" i="24" s="1"/>
  <c r="J92" i="24"/>
  <c r="J93" i="24"/>
  <c r="J94" i="24"/>
  <c r="J95" i="24"/>
  <c r="J101" i="24"/>
  <c r="AC103" i="24"/>
  <c r="L104" i="24"/>
  <c r="L108" i="24"/>
  <c r="AB116" i="24"/>
  <c r="J110" i="24"/>
  <c r="M110" i="24" s="1"/>
  <c r="K111" i="24"/>
  <c r="M111" i="24" s="1"/>
  <c r="AB111" i="24"/>
  <c r="L112" i="24"/>
  <c r="AB115" i="24"/>
  <c r="L116" i="24"/>
  <c r="K118" i="24"/>
  <c r="M118" i="24" s="1"/>
  <c r="AB129" i="24"/>
  <c r="J123" i="24"/>
  <c r="R126" i="24"/>
  <c r="J130" i="24"/>
  <c r="K92" i="24"/>
  <c r="K93" i="24"/>
  <c r="K94" i="24"/>
  <c r="K95" i="24"/>
  <c r="K98" i="24"/>
  <c r="M98" i="24" s="1"/>
  <c r="K99" i="24"/>
  <c r="M99" i="24" s="1"/>
  <c r="K100" i="24"/>
  <c r="K101" i="24"/>
  <c r="K102" i="24"/>
  <c r="M102" i="24" s="1"/>
  <c r="J103" i="24"/>
  <c r="AB106" i="24"/>
  <c r="AB110" i="24"/>
  <c r="AB114" i="24"/>
  <c r="AB118" i="24"/>
  <c r="AB123" i="24"/>
  <c r="AB124" i="24"/>
  <c r="K103" i="24"/>
  <c r="AB105" i="24"/>
  <c r="J108" i="24"/>
  <c r="J112" i="24"/>
  <c r="J116" i="24"/>
  <c r="J119" i="24"/>
  <c r="AB131" i="24"/>
  <c r="AB132" i="24"/>
  <c r="J126" i="24"/>
  <c r="J127" i="24"/>
  <c r="K105" i="24"/>
  <c r="K106" i="24"/>
  <c r="M106" i="24" s="1"/>
  <c r="K107" i="24"/>
  <c r="M107" i="24" s="1"/>
  <c r="K108" i="24"/>
  <c r="K109" i="24"/>
  <c r="K112" i="24"/>
  <c r="AC119" i="24"/>
  <c r="K113" i="24"/>
  <c r="AC120" i="24"/>
  <c r="K114" i="24"/>
  <c r="M114" i="24" s="1"/>
  <c r="AC121" i="24"/>
  <c r="K115" i="24"/>
  <c r="AC122" i="24"/>
  <c r="K116" i="24"/>
  <c r="R117" i="24"/>
  <c r="R120" i="24"/>
  <c r="R124" i="24"/>
  <c r="AB126" i="24"/>
  <c r="R128" i="24"/>
  <c r="AB135" i="24"/>
  <c r="J129" i="24"/>
  <c r="M129" i="24" s="1"/>
  <c r="AC136" i="24"/>
  <c r="AB130" i="24"/>
  <c r="R132" i="24"/>
  <c r="AB139" i="24"/>
  <c r="J133" i="24"/>
  <c r="M133" i="24" s="1"/>
  <c r="AC140" i="24"/>
  <c r="AB134" i="24"/>
  <c r="L136" i="24"/>
  <c r="AC123" i="24"/>
  <c r="K117" i="24"/>
  <c r="R118" i="24"/>
  <c r="R119" i="24"/>
  <c r="R123" i="24"/>
  <c r="R127" i="24"/>
  <c r="R131" i="24"/>
  <c r="AB138" i="24"/>
  <c r="J132" i="24"/>
  <c r="AC135" i="24"/>
  <c r="J131" i="24"/>
  <c r="M131" i="24" s="1"/>
  <c r="R134" i="24"/>
  <c r="K137" i="24"/>
  <c r="J138" i="24"/>
  <c r="R133" i="24"/>
  <c r="J134" i="24"/>
  <c r="AC141" i="24"/>
  <c r="AC137" i="24"/>
  <c r="AC139" i="24"/>
  <c r="K120" i="24"/>
  <c r="M120" i="24" s="1"/>
  <c r="K121" i="24"/>
  <c r="M121" i="24" s="1"/>
  <c r="K122" i="24"/>
  <c r="M122" i="24" s="1"/>
  <c r="K123" i="24"/>
  <c r="K124" i="24"/>
  <c r="M124" i="24" s="1"/>
  <c r="K125" i="24"/>
  <c r="M125" i="24" s="1"/>
  <c r="K126" i="24"/>
  <c r="K127" i="24"/>
  <c r="K128" i="24"/>
  <c r="M128" i="24" s="1"/>
  <c r="K130" i="24"/>
  <c r="K132" i="24"/>
  <c r="K134" i="24"/>
  <c r="L135" i="24"/>
  <c r="K136" i="24"/>
  <c r="J137" i="24"/>
  <c r="L139" i="24"/>
  <c r="K140" i="24"/>
  <c r="J141" i="24"/>
  <c r="L143" i="24"/>
  <c r="K144" i="24"/>
  <c r="J145" i="24"/>
  <c r="L147" i="24"/>
  <c r="AC154" i="24"/>
  <c r="K148" i="24"/>
  <c r="AB155" i="24"/>
  <c r="J149" i="24"/>
  <c r="L151" i="24"/>
  <c r="K152" i="24"/>
  <c r="AB153" i="24"/>
  <c r="L154" i="24"/>
  <c r="L157" i="24"/>
  <c r="M157" i="24" s="1"/>
  <c r="K158" i="24"/>
  <c r="J159" i="24"/>
  <c r="L161" i="24"/>
  <c r="L162" i="24"/>
  <c r="L140" i="24"/>
  <c r="K141" i="24"/>
  <c r="J142" i="24"/>
  <c r="L144" i="24"/>
  <c r="K145" i="24"/>
  <c r="J146" i="24"/>
  <c r="L148" i="24"/>
  <c r="K149" i="24"/>
  <c r="J150" i="24"/>
  <c r="L152" i="24"/>
  <c r="L158" i="24"/>
  <c r="J135" i="24"/>
  <c r="L137" i="24"/>
  <c r="K138" i="24"/>
  <c r="J139" i="24"/>
  <c r="L141" i="24"/>
  <c r="K142" i="24"/>
  <c r="J143" i="24"/>
  <c r="L145" i="24"/>
  <c r="AC152" i="24"/>
  <c r="K146" i="24"/>
  <c r="L149" i="24"/>
  <c r="AC156" i="24"/>
  <c r="K150" i="24"/>
  <c r="AB157" i="24"/>
  <c r="J151" i="24"/>
  <c r="J154" i="24"/>
  <c r="L155" i="24"/>
  <c r="L159" i="24"/>
  <c r="K160" i="24"/>
  <c r="J162" i="24"/>
  <c r="J136" i="24"/>
  <c r="L138" i="24"/>
  <c r="K139" i="24"/>
  <c r="J140" i="24"/>
  <c r="M140" i="24" s="1"/>
  <c r="L142" i="24"/>
  <c r="K143" i="24"/>
  <c r="J144" i="24"/>
  <c r="L146" i="24"/>
  <c r="K147" i="24"/>
  <c r="J148" i="24"/>
  <c r="L150" i="24"/>
  <c r="K151" i="24"/>
  <c r="J152" i="24"/>
  <c r="J153" i="24"/>
  <c r="L156" i="24"/>
  <c r="J158" i="24"/>
  <c r="L160" i="24"/>
  <c r="K162" i="24"/>
  <c r="J155" i="24"/>
  <c r="J156" i="24"/>
  <c r="K153" i="24"/>
  <c r="K154" i="24"/>
  <c r="K155" i="24"/>
  <c r="K156" i="24"/>
  <c r="M158" i="24" l="1"/>
  <c r="M161" i="24"/>
  <c r="AD100" i="25"/>
  <c r="AE100" i="25" s="1"/>
  <c r="AD104" i="25"/>
  <c r="AE104" i="25" s="1"/>
  <c r="AD108" i="25"/>
  <c r="AE108" i="25" s="1"/>
  <c r="AD112" i="25"/>
  <c r="AE112" i="25" s="1"/>
  <c r="AD116" i="25"/>
  <c r="AE116" i="25" s="1"/>
  <c r="AD120" i="25"/>
  <c r="AE120" i="25" s="1"/>
  <c r="AD124" i="25"/>
  <c r="AE124" i="25" s="1"/>
  <c r="AD128" i="25"/>
  <c r="AE128" i="25" s="1"/>
  <c r="AD132" i="25"/>
  <c r="AE132" i="25" s="1"/>
  <c r="AD136" i="25"/>
  <c r="AE136" i="25" s="1"/>
  <c r="AD141" i="25"/>
  <c r="AE141" i="25" s="1"/>
  <c r="AD146" i="25"/>
  <c r="AE146" i="25" s="1"/>
  <c r="AD152" i="25"/>
  <c r="AE152" i="25" s="1"/>
  <c r="AD157" i="25"/>
  <c r="AE157" i="25" s="1"/>
  <c r="AD114" i="25"/>
  <c r="AE114" i="25" s="1"/>
  <c r="AD118" i="25"/>
  <c r="AE118" i="25" s="1"/>
  <c r="AD122" i="25"/>
  <c r="AE122" i="25" s="1"/>
  <c r="AD126" i="25"/>
  <c r="AE126" i="25" s="1"/>
  <c r="AD130" i="25"/>
  <c r="AE130" i="25" s="1"/>
  <c r="AD134" i="25"/>
  <c r="AE134" i="25" s="1"/>
  <c r="AD138" i="25"/>
  <c r="AE138" i="25" s="1"/>
  <c r="AD144" i="25"/>
  <c r="AE144" i="25" s="1"/>
  <c r="AD149" i="25"/>
  <c r="AE149" i="25" s="1"/>
  <c r="AD154" i="25"/>
  <c r="AE154" i="25" s="1"/>
  <c r="AD161" i="25"/>
  <c r="AE161" i="25" s="1"/>
  <c r="AD162" i="25"/>
  <c r="AE162" i="25" s="1"/>
  <c r="AD139" i="25"/>
  <c r="AE139" i="25" s="1"/>
  <c r="AD143" i="25"/>
  <c r="AE143" i="25" s="1"/>
  <c r="AD147" i="25"/>
  <c r="AE147" i="25" s="1"/>
  <c r="AD151" i="25"/>
  <c r="AE151" i="25" s="1"/>
  <c r="AD155" i="25"/>
  <c r="AE155" i="25" s="1"/>
  <c r="AD159" i="25"/>
  <c r="AE159" i="25" s="1"/>
  <c r="AE42" i="25"/>
  <c r="M142" i="24"/>
  <c r="M147" i="24"/>
  <c r="M35" i="24"/>
  <c r="M51" i="24"/>
  <c r="M105" i="24"/>
  <c r="M38" i="24"/>
  <c r="M81" i="24"/>
  <c r="M54" i="24"/>
  <c r="M104" i="24"/>
  <c r="M160" i="24"/>
  <c r="M95" i="24"/>
  <c r="M61" i="24"/>
  <c r="M37" i="24"/>
  <c r="M59" i="24"/>
  <c r="AC1" i="24"/>
  <c r="M153" i="24"/>
  <c r="M148" i="24"/>
  <c r="M109" i="24"/>
  <c r="M86" i="24"/>
  <c r="M74" i="24"/>
  <c r="M66" i="24"/>
  <c r="M57" i="24"/>
  <c r="AE3" i="24"/>
  <c r="AD161" i="24" s="1"/>
  <c r="AE161" i="24" s="1"/>
  <c r="M135" i="24"/>
  <c r="M113" i="24"/>
  <c r="M100" i="24"/>
  <c r="M93" i="24"/>
  <c r="M69" i="24"/>
  <c r="M56" i="24"/>
  <c r="M42" i="24"/>
  <c r="M41" i="24"/>
  <c r="M39" i="24"/>
  <c r="AD159" i="24"/>
  <c r="AE159" i="24" s="1"/>
  <c r="AD158" i="24"/>
  <c r="AE158" i="24" s="1"/>
  <c r="AD155" i="24"/>
  <c r="AE155" i="24" s="1"/>
  <c r="AD154" i="24"/>
  <c r="AE154" i="24" s="1"/>
  <c r="AD151" i="24"/>
  <c r="AE151" i="24" s="1"/>
  <c r="AD150" i="24"/>
  <c r="AE150" i="24" s="1"/>
  <c r="AD147" i="24"/>
  <c r="AE147" i="24" s="1"/>
  <c r="AD146" i="24"/>
  <c r="AE146" i="24" s="1"/>
  <c r="AD143" i="24"/>
  <c r="AE143" i="24" s="1"/>
  <c r="AD142" i="24"/>
  <c r="AE142" i="24" s="1"/>
  <c r="AD139" i="24"/>
  <c r="AD138" i="24"/>
  <c r="AE138" i="24" s="1"/>
  <c r="AD135" i="24"/>
  <c r="AD134" i="24"/>
  <c r="AE134" i="24" s="1"/>
  <c r="AD133" i="24"/>
  <c r="AE133" i="24" s="1"/>
  <c r="AD130" i="24"/>
  <c r="AE130" i="24" s="1"/>
  <c r="AD126" i="24"/>
  <c r="AE126" i="24" s="1"/>
  <c r="AD118" i="24"/>
  <c r="AE118" i="24" s="1"/>
  <c r="AD115" i="24"/>
  <c r="AE115" i="24" s="1"/>
  <c r="AD114" i="24"/>
  <c r="AE114" i="24" s="1"/>
  <c r="AD112" i="24"/>
  <c r="AE112" i="24" s="1"/>
  <c r="AD111" i="24"/>
  <c r="AE111" i="24" s="1"/>
  <c r="AD110" i="24"/>
  <c r="AE110" i="24" s="1"/>
  <c r="AD108" i="24"/>
  <c r="AE108" i="24" s="1"/>
  <c r="AD107" i="24"/>
  <c r="AE107" i="24" s="1"/>
  <c r="AD106" i="24"/>
  <c r="AE106" i="24" s="1"/>
  <c r="AD104" i="24"/>
  <c r="AE104" i="24" s="1"/>
  <c r="AD103" i="24"/>
  <c r="AD102" i="24"/>
  <c r="AE102" i="24" s="1"/>
  <c r="AD127" i="24"/>
  <c r="AE127" i="24" s="1"/>
  <c r="AD123" i="24"/>
  <c r="AD119" i="24"/>
  <c r="AE119" i="24" s="1"/>
  <c r="AD124" i="24"/>
  <c r="AE124" i="24" s="1"/>
  <c r="AD116" i="24"/>
  <c r="AE116" i="24" s="1"/>
  <c r="AD101" i="24"/>
  <c r="AE101" i="24" s="1"/>
  <c r="AD99" i="24"/>
  <c r="AE99" i="24" s="1"/>
  <c r="AD98" i="24"/>
  <c r="AE98" i="24" s="1"/>
  <c r="AD97" i="24"/>
  <c r="AE97" i="24" s="1"/>
  <c r="AD95" i="24"/>
  <c r="AD94" i="24"/>
  <c r="AE94" i="24" s="1"/>
  <c r="AD93" i="24"/>
  <c r="AE93" i="24" s="1"/>
  <c r="AD91" i="24"/>
  <c r="AE91" i="24" s="1"/>
  <c r="AD90" i="24"/>
  <c r="AE90" i="24" s="1"/>
  <c r="AD89" i="24"/>
  <c r="AE89" i="24" s="1"/>
  <c r="AD87" i="24"/>
  <c r="AE87" i="24" s="1"/>
  <c r="AD86" i="24"/>
  <c r="AD85" i="24"/>
  <c r="AE85" i="24" s="1"/>
  <c r="AD128" i="24"/>
  <c r="AE128" i="24" s="1"/>
  <c r="AD120" i="24"/>
  <c r="AD129" i="24"/>
  <c r="AE129" i="24" s="1"/>
  <c r="AD121" i="24"/>
  <c r="AD81" i="24"/>
  <c r="AD77" i="24"/>
  <c r="AD73" i="24"/>
  <c r="AE73" i="24" s="1"/>
  <c r="AD69" i="24"/>
  <c r="AD65" i="24"/>
  <c r="AE65" i="24" s="1"/>
  <c r="AD62" i="24"/>
  <c r="AE62" i="24" s="1"/>
  <c r="AD58" i="24"/>
  <c r="AE58" i="24" s="1"/>
  <c r="AD56" i="24"/>
  <c r="AE56" i="24" s="1"/>
  <c r="AD55" i="24"/>
  <c r="AE55" i="24" s="1"/>
  <c r="AD54" i="24"/>
  <c r="AE54" i="24" s="1"/>
  <c r="AD53" i="24"/>
  <c r="AE53" i="24" s="1"/>
  <c r="AD52" i="24"/>
  <c r="AE52" i="24" s="1"/>
  <c r="AD51" i="24"/>
  <c r="AE51" i="24" s="1"/>
  <c r="AD50" i="24"/>
  <c r="AE50" i="24" s="1"/>
  <c r="AD49" i="24"/>
  <c r="AE49" i="24" s="1"/>
  <c r="AD48" i="24"/>
  <c r="AE48" i="24" s="1"/>
  <c r="AD47" i="24"/>
  <c r="AE47" i="24" s="1"/>
  <c r="AD46" i="24"/>
  <c r="AE46" i="24" s="1"/>
  <c r="AD45" i="24"/>
  <c r="AE45" i="24" s="1"/>
  <c r="AD44" i="24"/>
  <c r="AE44" i="24" s="1"/>
  <c r="AD43" i="24"/>
  <c r="AE43" i="24" s="1"/>
  <c r="AD42" i="24"/>
  <c r="AD82" i="24"/>
  <c r="AE82" i="24" s="1"/>
  <c r="AD78" i="24"/>
  <c r="AD74" i="24"/>
  <c r="AE74" i="24" s="1"/>
  <c r="AD70" i="24"/>
  <c r="AD66" i="24"/>
  <c r="AE66" i="24" s="1"/>
  <c r="AD61" i="24"/>
  <c r="AD57" i="24"/>
  <c r="AE57" i="24" s="1"/>
  <c r="AD83" i="24"/>
  <c r="AD79" i="24"/>
  <c r="AE79" i="24" s="1"/>
  <c r="AD75" i="24"/>
  <c r="AD71" i="24"/>
  <c r="AE71" i="24" s="1"/>
  <c r="AD67" i="24"/>
  <c r="AD60" i="24"/>
  <c r="AE60" i="24" s="1"/>
  <c r="AD84" i="24"/>
  <c r="AE84" i="24" s="1"/>
  <c r="AD80" i="24"/>
  <c r="AE80" i="24" s="1"/>
  <c r="AD76" i="24"/>
  <c r="AE76" i="24" s="1"/>
  <c r="AD72" i="24"/>
  <c r="AE72" i="24" s="1"/>
  <c r="AD68" i="24"/>
  <c r="AE68" i="24" s="1"/>
  <c r="AD64" i="24"/>
  <c r="AE64" i="24" s="1"/>
  <c r="AD63" i="24"/>
  <c r="AE63" i="24" s="1"/>
  <c r="AD59" i="24"/>
  <c r="AE59" i="24" s="1"/>
  <c r="M151" i="24"/>
  <c r="M149" i="24"/>
  <c r="M152" i="24"/>
  <c r="M136" i="24"/>
  <c r="M146" i="24"/>
  <c r="M159" i="24"/>
  <c r="M145" i="24"/>
  <c r="M134" i="24"/>
  <c r="M138" i="24"/>
  <c r="M132" i="24"/>
  <c r="AE120" i="24"/>
  <c r="M112" i="24"/>
  <c r="M103" i="24"/>
  <c r="M101" i="24"/>
  <c r="M92" i="24"/>
  <c r="M80" i="24"/>
  <c r="M72" i="24"/>
  <c r="AE81" i="24"/>
  <c r="AE61" i="24"/>
  <c r="M49" i="24"/>
  <c r="M46" i="24"/>
  <c r="M43" i="24"/>
  <c r="M36" i="24"/>
  <c r="M156" i="24"/>
  <c r="M150" i="24"/>
  <c r="M127" i="24"/>
  <c r="M108" i="24"/>
  <c r="M123" i="24"/>
  <c r="AE69" i="24"/>
  <c r="M48" i="24"/>
  <c r="M34" i="24"/>
  <c r="AE83" i="24"/>
  <c r="M162" i="24"/>
  <c r="AE139" i="24"/>
  <c r="M155" i="24"/>
  <c r="M144" i="24"/>
  <c r="M154" i="24"/>
  <c r="M139" i="24"/>
  <c r="M137" i="24"/>
  <c r="AE123" i="24"/>
  <c r="AE121" i="24"/>
  <c r="M126" i="24"/>
  <c r="M119" i="24"/>
  <c r="M130" i="24"/>
  <c r="M94" i="24"/>
  <c r="M90" i="24"/>
  <c r="M117" i="24"/>
  <c r="AE95" i="24"/>
  <c r="M60" i="24"/>
  <c r="M52" i="24"/>
  <c r="M45" i="24"/>
  <c r="M40" i="24"/>
  <c r="AE75" i="24"/>
  <c r="AE67" i="24"/>
  <c r="M143" i="24"/>
  <c r="M141" i="24"/>
  <c r="AE135" i="24"/>
  <c r="M116" i="24"/>
  <c r="AE103" i="24"/>
  <c r="M115" i="24"/>
  <c r="AE86" i="24"/>
  <c r="AE77" i="24"/>
  <c r="AE78" i="24"/>
  <c r="AE70" i="24"/>
  <c r="M64" i="24"/>
  <c r="M50" i="24"/>
  <c r="M47" i="24"/>
  <c r="M44" i="24"/>
  <c r="AD136" i="24" l="1"/>
  <c r="AE136" i="24" s="1"/>
  <c r="AD140" i="24"/>
  <c r="AE140" i="24" s="1"/>
  <c r="AD144" i="24"/>
  <c r="AE144" i="24" s="1"/>
  <c r="AD148" i="24"/>
  <c r="AE148" i="24" s="1"/>
  <c r="AD152" i="24"/>
  <c r="AE152" i="24" s="1"/>
  <c r="AD156" i="24"/>
  <c r="AE156" i="24" s="1"/>
  <c r="AD160" i="24"/>
  <c r="AE160" i="24" s="1"/>
  <c r="AD125" i="24"/>
  <c r="AE125" i="24" s="1"/>
  <c r="AD88" i="24"/>
  <c r="AE88" i="24" s="1"/>
  <c r="AD92" i="24"/>
  <c r="AE92" i="24" s="1"/>
  <c r="AD96" i="24"/>
  <c r="AE96" i="24" s="1"/>
  <c r="AD100" i="24"/>
  <c r="AE100" i="24" s="1"/>
  <c r="AD117" i="24"/>
  <c r="AE117" i="24" s="1"/>
  <c r="AD131" i="24"/>
  <c r="AE131" i="24" s="1"/>
  <c r="AD105" i="24"/>
  <c r="AE105" i="24" s="1"/>
  <c r="AD109" i="24"/>
  <c r="AE109" i="24" s="1"/>
  <c r="AD113" i="24"/>
  <c r="AE113" i="24" s="1"/>
  <c r="AD122" i="24"/>
  <c r="AE122" i="24" s="1"/>
  <c r="AD132" i="24"/>
  <c r="AE132" i="24" s="1"/>
  <c r="AD137" i="24"/>
  <c r="AE137" i="24" s="1"/>
  <c r="AD141" i="24"/>
  <c r="AE141" i="24" s="1"/>
  <c r="AD145" i="24"/>
  <c r="AE145" i="24" s="1"/>
  <c r="AD149" i="24"/>
  <c r="AE149" i="24" s="1"/>
  <c r="AD153" i="24"/>
  <c r="AE153" i="24" s="1"/>
  <c r="AD157" i="24"/>
  <c r="AE157" i="24" s="1"/>
  <c r="AD162" i="24"/>
  <c r="AE162" i="24" s="1"/>
  <c r="AE42" i="24"/>
  <c r="AD1" i="24" l="1"/>
  <c r="P162" i="23" l="1"/>
  <c r="R162" i="23" s="1"/>
  <c r="N162" i="23"/>
  <c r="Q162" i="23" s="1"/>
  <c r="I162" i="23"/>
  <c r="H162" i="23"/>
  <c r="G162" i="23"/>
  <c r="F162" i="23"/>
  <c r="P161" i="23"/>
  <c r="R161" i="23" s="1"/>
  <c r="N161" i="23"/>
  <c r="Q161" i="23" s="1"/>
  <c r="I161" i="23"/>
  <c r="H161" i="23"/>
  <c r="G161" i="23"/>
  <c r="F161" i="23"/>
  <c r="P160" i="23"/>
  <c r="R160" i="23" s="1"/>
  <c r="N160" i="23"/>
  <c r="Q160" i="23" s="1"/>
  <c r="I160" i="23"/>
  <c r="H160" i="23"/>
  <c r="G160" i="23"/>
  <c r="F160" i="23"/>
  <c r="P159" i="23"/>
  <c r="R159" i="23" s="1"/>
  <c r="N159" i="23"/>
  <c r="Q159" i="23" s="1"/>
  <c r="I159" i="23"/>
  <c r="H159" i="23"/>
  <c r="G159" i="23"/>
  <c r="F159" i="23"/>
  <c r="P158" i="23"/>
  <c r="R158" i="23" s="1"/>
  <c r="N158" i="23"/>
  <c r="Q158" i="23" s="1"/>
  <c r="I158" i="23"/>
  <c r="H158" i="23"/>
  <c r="G158" i="23"/>
  <c r="F158" i="23"/>
  <c r="P157" i="23"/>
  <c r="R157" i="23" s="1"/>
  <c r="N157" i="23"/>
  <c r="Q157" i="23" s="1"/>
  <c r="I157" i="23"/>
  <c r="H157" i="23"/>
  <c r="G157" i="23"/>
  <c r="F157" i="23"/>
  <c r="P156" i="23"/>
  <c r="R156" i="23" s="1"/>
  <c r="N156" i="23"/>
  <c r="Q156" i="23" s="1"/>
  <c r="I156" i="23"/>
  <c r="H156" i="23"/>
  <c r="G156" i="23"/>
  <c r="AC162" i="23" s="1"/>
  <c r="F156" i="23"/>
  <c r="AB162" i="23" s="1"/>
  <c r="P155" i="23"/>
  <c r="R155" i="23" s="1"/>
  <c r="N155" i="23"/>
  <c r="Q155" i="23" s="1"/>
  <c r="I155" i="23"/>
  <c r="H155" i="23"/>
  <c r="G155" i="23"/>
  <c r="AC161" i="23" s="1"/>
  <c r="F155" i="23"/>
  <c r="AB161" i="23" s="1"/>
  <c r="P154" i="23"/>
  <c r="R154" i="23" s="1"/>
  <c r="N154" i="23"/>
  <c r="Q154" i="23" s="1"/>
  <c r="I154" i="23"/>
  <c r="H154" i="23"/>
  <c r="G154" i="23"/>
  <c r="AC160" i="23" s="1"/>
  <c r="F154" i="23"/>
  <c r="AB160" i="23" s="1"/>
  <c r="P153" i="23"/>
  <c r="R153" i="23" s="1"/>
  <c r="N153" i="23"/>
  <c r="Q153" i="23" s="1"/>
  <c r="I153" i="23"/>
  <c r="H153" i="23"/>
  <c r="G153" i="23"/>
  <c r="AC159" i="23" s="1"/>
  <c r="F153" i="23"/>
  <c r="AB159" i="23" s="1"/>
  <c r="P152" i="23"/>
  <c r="R152" i="23" s="1"/>
  <c r="N152" i="23"/>
  <c r="Q152" i="23" s="1"/>
  <c r="I152" i="23"/>
  <c r="H152" i="23"/>
  <c r="G152" i="23"/>
  <c r="AC158" i="23" s="1"/>
  <c r="F152" i="23"/>
  <c r="AB158" i="23" s="1"/>
  <c r="P151" i="23"/>
  <c r="R151" i="23" s="1"/>
  <c r="N151" i="23"/>
  <c r="Q151" i="23" s="1"/>
  <c r="I151" i="23"/>
  <c r="H151" i="23"/>
  <c r="G151" i="23"/>
  <c r="AC157" i="23" s="1"/>
  <c r="F151" i="23"/>
  <c r="AB157" i="23" s="1"/>
  <c r="P150" i="23"/>
  <c r="R150" i="23" s="1"/>
  <c r="N150" i="23"/>
  <c r="Q150" i="23" s="1"/>
  <c r="I150" i="23"/>
  <c r="H150" i="23"/>
  <c r="G150" i="23"/>
  <c r="AC156" i="23" s="1"/>
  <c r="F150" i="23"/>
  <c r="AB156" i="23" s="1"/>
  <c r="P149" i="23"/>
  <c r="N149" i="23"/>
  <c r="Q149" i="23" s="1"/>
  <c r="I149" i="23"/>
  <c r="K150" i="23" s="1"/>
  <c r="H149" i="23"/>
  <c r="G149" i="23"/>
  <c r="AC155" i="23" s="1"/>
  <c r="AC1" i="23" s="1"/>
  <c r="F149" i="23"/>
  <c r="P148" i="23"/>
  <c r="R148" i="23" s="1"/>
  <c r="N148" i="23"/>
  <c r="Q148" i="23" s="1"/>
  <c r="I148" i="23"/>
  <c r="K149" i="23" s="1"/>
  <c r="H148" i="23"/>
  <c r="G148" i="23"/>
  <c r="AC154" i="23" s="1"/>
  <c r="F148" i="23"/>
  <c r="AB154" i="23" s="1"/>
  <c r="P147" i="23"/>
  <c r="N147" i="23"/>
  <c r="Q147" i="23" s="1"/>
  <c r="I147" i="23"/>
  <c r="K148" i="23" s="1"/>
  <c r="H147" i="23"/>
  <c r="G147" i="23"/>
  <c r="F147" i="23"/>
  <c r="P146" i="23"/>
  <c r="R146" i="23" s="1"/>
  <c r="N146" i="23"/>
  <c r="Q146" i="23" s="1"/>
  <c r="I146" i="23"/>
  <c r="K147" i="23" s="1"/>
  <c r="H146" i="23"/>
  <c r="G146" i="23"/>
  <c r="AC152" i="23" s="1"/>
  <c r="F146" i="23"/>
  <c r="AB152" i="23" s="1"/>
  <c r="P145" i="23"/>
  <c r="R145" i="23" s="1"/>
  <c r="N145" i="23"/>
  <c r="Q145" i="23" s="1"/>
  <c r="I145" i="23"/>
  <c r="K146" i="23" s="1"/>
  <c r="H145" i="23"/>
  <c r="G145" i="23"/>
  <c r="F145" i="23"/>
  <c r="P144" i="23"/>
  <c r="R144" i="23" s="1"/>
  <c r="N144" i="23"/>
  <c r="Q144" i="23" s="1"/>
  <c r="I144" i="23"/>
  <c r="K145" i="23" s="1"/>
  <c r="H144" i="23"/>
  <c r="G144" i="23"/>
  <c r="AC150" i="23" s="1"/>
  <c r="F144" i="23"/>
  <c r="P143" i="23"/>
  <c r="N143" i="23"/>
  <c r="Q143" i="23" s="1"/>
  <c r="I143" i="23"/>
  <c r="H143" i="23"/>
  <c r="G143" i="23"/>
  <c r="AC149" i="23" s="1"/>
  <c r="F143" i="23"/>
  <c r="P142" i="23"/>
  <c r="R142" i="23" s="1"/>
  <c r="N142" i="23"/>
  <c r="Q142" i="23" s="1"/>
  <c r="I142" i="23"/>
  <c r="K143" i="23" s="1"/>
  <c r="H142" i="23"/>
  <c r="G142" i="23"/>
  <c r="F142" i="23"/>
  <c r="P141" i="23"/>
  <c r="N141" i="23"/>
  <c r="Q141" i="23" s="1"/>
  <c r="I141" i="23"/>
  <c r="H141" i="23"/>
  <c r="G141" i="23"/>
  <c r="AC147" i="23" s="1"/>
  <c r="F141" i="23"/>
  <c r="P140" i="23"/>
  <c r="N140" i="23"/>
  <c r="Q140" i="23" s="1"/>
  <c r="I140" i="23"/>
  <c r="K141" i="23" s="1"/>
  <c r="H140" i="23"/>
  <c r="G140" i="23"/>
  <c r="F140" i="23"/>
  <c r="P139" i="23"/>
  <c r="R139" i="23" s="1"/>
  <c r="N139" i="23"/>
  <c r="Q139" i="23" s="1"/>
  <c r="I139" i="23"/>
  <c r="H139" i="23"/>
  <c r="G139" i="23"/>
  <c r="F139" i="23"/>
  <c r="AB145" i="23" s="1"/>
  <c r="P138" i="23"/>
  <c r="N138" i="23"/>
  <c r="Q138" i="23" s="1"/>
  <c r="I138" i="23"/>
  <c r="H138" i="23"/>
  <c r="G138" i="23"/>
  <c r="F138" i="23"/>
  <c r="P137" i="23"/>
  <c r="N137" i="23"/>
  <c r="Q137" i="23" s="1"/>
  <c r="I137" i="23"/>
  <c r="H137" i="23"/>
  <c r="G137" i="23"/>
  <c r="F137" i="23"/>
  <c r="AB143" i="23" s="1"/>
  <c r="P136" i="23"/>
  <c r="N136" i="23"/>
  <c r="Q136" i="23" s="1"/>
  <c r="I136" i="23"/>
  <c r="H136" i="23"/>
  <c r="G136" i="23"/>
  <c r="F136" i="23"/>
  <c r="P135" i="23"/>
  <c r="N135" i="23"/>
  <c r="Q135" i="23" s="1"/>
  <c r="I135" i="23"/>
  <c r="H135" i="23"/>
  <c r="G135" i="23"/>
  <c r="F135" i="23"/>
  <c r="AB141" i="23" s="1"/>
  <c r="P134" i="23"/>
  <c r="N134" i="23"/>
  <c r="Q134" i="23" s="1"/>
  <c r="I134" i="23"/>
  <c r="H134" i="23"/>
  <c r="G134" i="23"/>
  <c r="F134" i="23"/>
  <c r="P133" i="23"/>
  <c r="N133" i="23"/>
  <c r="Q133" i="23" s="1"/>
  <c r="I133" i="23"/>
  <c r="H133" i="23"/>
  <c r="G133" i="23"/>
  <c r="F133" i="23"/>
  <c r="P132" i="23"/>
  <c r="N132" i="23"/>
  <c r="Q132" i="23" s="1"/>
  <c r="I132" i="23"/>
  <c r="K133" i="23" s="1"/>
  <c r="H132" i="23"/>
  <c r="G132" i="23"/>
  <c r="AC138" i="23" s="1"/>
  <c r="F132" i="23"/>
  <c r="R131" i="23"/>
  <c r="P131" i="23"/>
  <c r="N131" i="23"/>
  <c r="Q131" i="23" s="1"/>
  <c r="I131" i="23"/>
  <c r="H131" i="23"/>
  <c r="G131" i="23"/>
  <c r="F131" i="23"/>
  <c r="P130" i="23"/>
  <c r="N130" i="23"/>
  <c r="Q130" i="23" s="1"/>
  <c r="I130" i="23"/>
  <c r="K131" i="23" s="1"/>
  <c r="H130" i="23"/>
  <c r="G130" i="23"/>
  <c r="AC136" i="23" s="1"/>
  <c r="F130" i="23"/>
  <c r="P129" i="23"/>
  <c r="R129" i="23" s="1"/>
  <c r="N129" i="23"/>
  <c r="Q129" i="23" s="1"/>
  <c r="I129" i="23"/>
  <c r="H129" i="23"/>
  <c r="G129" i="23"/>
  <c r="F129" i="23"/>
  <c r="P128" i="23"/>
  <c r="R128" i="23" s="1"/>
  <c r="N128" i="23"/>
  <c r="Q128" i="23" s="1"/>
  <c r="I128" i="23"/>
  <c r="K129" i="23" s="1"/>
  <c r="H128" i="23"/>
  <c r="G128" i="23"/>
  <c r="AC134" i="23" s="1"/>
  <c r="F128" i="23"/>
  <c r="P127" i="23"/>
  <c r="N127" i="23"/>
  <c r="Q127" i="23" s="1"/>
  <c r="R127" i="23" s="1"/>
  <c r="I127" i="23"/>
  <c r="H127" i="23"/>
  <c r="G127" i="23"/>
  <c r="F127" i="23"/>
  <c r="AB133" i="23" s="1"/>
  <c r="P126" i="23"/>
  <c r="N126" i="23"/>
  <c r="Q126" i="23" s="1"/>
  <c r="I126" i="23"/>
  <c r="K127" i="23" s="1"/>
  <c r="H126" i="23"/>
  <c r="G126" i="23"/>
  <c r="F126" i="23"/>
  <c r="AB132" i="23" s="1"/>
  <c r="P125" i="23"/>
  <c r="N125" i="23"/>
  <c r="Q125" i="23" s="1"/>
  <c r="R125" i="23" s="1"/>
  <c r="I125" i="23"/>
  <c r="H125" i="23"/>
  <c r="G125" i="23"/>
  <c r="F125" i="23"/>
  <c r="AB131" i="23" s="1"/>
  <c r="P124" i="23"/>
  <c r="N124" i="23"/>
  <c r="Q124" i="23" s="1"/>
  <c r="I124" i="23"/>
  <c r="K125" i="23" s="1"/>
  <c r="H124" i="23"/>
  <c r="G124" i="23"/>
  <c r="AC130" i="23" s="1"/>
  <c r="F124" i="23"/>
  <c r="P123" i="23"/>
  <c r="R123" i="23" s="1"/>
  <c r="N123" i="23"/>
  <c r="Q123" i="23" s="1"/>
  <c r="I123" i="23"/>
  <c r="H123" i="23"/>
  <c r="G123" i="23"/>
  <c r="F123" i="23"/>
  <c r="P122" i="23"/>
  <c r="R122" i="23" s="1"/>
  <c r="N122" i="23"/>
  <c r="Q122" i="23" s="1"/>
  <c r="I122" i="23"/>
  <c r="K123" i="23" s="1"/>
  <c r="H122" i="23"/>
  <c r="G122" i="23"/>
  <c r="AC126" i="23" s="1"/>
  <c r="F122" i="23"/>
  <c r="P121" i="23"/>
  <c r="N121" i="23"/>
  <c r="Q121" i="23" s="1"/>
  <c r="I121" i="23"/>
  <c r="H121" i="23"/>
  <c r="G121" i="23"/>
  <c r="F121" i="23"/>
  <c r="AB127" i="23" s="1"/>
  <c r="P120" i="23"/>
  <c r="N120" i="23"/>
  <c r="Q120" i="23" s="1"/>
  <c r="I120" i="23"/>
  <c r="K121" i="23" s="1"/>
  <c r="H120" i="23"/>
  <c r="G120" i="23"/>
  <c r="F120" i="23"/>
  <c r="AB126" i="23" s="1"/>
  <c r="P119" i="23"/>
  <c r="N119" i="23"/>
  <c r="Q119" i="23" s="1"/>
  <c r="I119" i="23"/>
  <c r="H119" i="23"/>
  <c r="G119" i="23"/>
  <c r="F119" i="23"/>
  <c r="P118" i="23"/>
  <c r="N118" i="23"/>
  <c r="Q118" i="23" s="1"/>
  <c r="I118" i="23"/>
  <c r="H118" i="23"/>
  <c r="G118" i="23"/>
  <c r="F118" i="23"/>
  <c r="AB124" i="23" s="1"/>
  <c r="P117" i="23"/>
  <c r="N117" i="23"/>
  <c r="Q117" i="23" s="1"/>
  <c r="I117" i="23"/>
  <c r="H117" i="23"/>
  <c r="G117" i="23"/>
  <c r="F117" i="23"/>
  <c r="P116" i="23"/>
  <c r="N116" i="23"/>
  <c r="Q116" i="23" s="1"/>
  <c r="I116" i="23"/>
  <c r="H116" i="23"/>
  <c r="G116" i="23"/>
  <c r="F116" i="23"/>
  <c r="P115" i="23"/>
  <c r="N115" i="23"/>
  <c r="Q115" i="23" s="1"/>
  <c r="I115" i="23"/>
  <c r="H115" i="23"/>
  <c r="G115" i="23"/>
  <c r="F115" i="23"/>
  <c r="P114" i="23"/>
  <c r="N114" i="23"/>
  <c r="Q114" i="23" s="1"/>
  <c r="I114" i="23"/>
  <c r="H114" i="23"/>
  <c r="G114" i="23"/>
  <c r="F114" i="23"/>
  <c r="P113" i="23"/>
  <c r="N113" i="23"/>
  <c r="Q113" i="23" s="1"/>
  <c r="I113" i="23"/>
  <c r="H113" i="23"/>
  <c r="G113" i="23"/>
  <c r="F113" i="23"/>
  <c r="P112" i="23"/>
  <c r="N112" i="23"/>
  <c r="Q112" i="23" s="1"/>
  <c r="I112" i="23"/>
  <c r="H112" i="23"/>
  <c r="G112" i="23"/>
  <c r="F112" i="23"/>
  <c r="P111" i="23"/>
  <c r="N111" i="23"/>
  <c r="Q111" i="23" s="1"/>
  <c r="I111" i="23"/>
  <c r="H111" i="23"/>
  <c r="G111" i="23"/>
  <c r="AC117" i="23" s="1"/>
  <c r="F111" i="23"/>
  <c r="AB117" i="23" s="1"/>
  <c r="P110" i="23"/>
  <c r="N110" i="23"/>
  <c r="Q110" i="23" s="1"/>
  <c r="I110" i="23"/>
  <c r="H110" i="23"/>
  <c r="G110" i="23"/>
  <c r="F110" i="23"/>
  <c r="P109" i="23"/>
  <c r="N109" i="23"/>
  <c r="Q109" i="23" s="1"/>
  <c r="I109" i="23"/>
  <c r="H109" i="23"/>
  <c r="G109" i="23"/>
  <c r="AC115" i="23" s="1"/>
  <c r="F109" i="23"/>
  <c r="AB115" i="23" s="1"/>
  <c r="P108" i="23"/>
  <c r="N108" i="23"/>
  <c r="Q108" i="23" s="1"/>
  <c r="I108" i="23"/>
  <c r="H108" i="23"/>
  <c r="G108" i="23"/>
  <c r="AC114" i="23" s="1"/>
  <c r="F108" i="23"/>
  <c r="P107" i="23"/>
  <c r="N107" i="23"/>
  <c r="Q107" i="23" s="1"/>
  <c r="I107" i="23"/>
  <c r="H107" i="23"/>
  <c r="G107" i="23"/>
  <c r="AC113" i="23" s="1"/>
  <c r="F107" i="23"/>
  <c r="AB113" i="23" s="1"/>
  <c r="P106" i="23"/>
  <c r="N106" i="23"/>
  <c r="Q106" i="23" s="1"/>
  <c r="I106" i="23"/>
  <c r="H106" i="23"/>
  <c r="G106" i="23"/>
  <c r="AC112" i="23" s="1"/>
  <c r="F106" i="23"/>
  <c r="P105" i="23"/>
  <c r="N105" i="23"/>
  <c r="Q105" i="23" s="1"/>
  <c r="I105" i="23"/>
  <c r="H105" i="23"/>
  <c r="G105" i="23"/>
  <c r="AC111" i="23" s="1"/>
  <c r="F105" i="23"/>
  <c r="AB111" i="23" s="1"/>
  <c r="P104" i="23"/>
  <c r="N104" i="23"/>
  <c r="Q104" i="23" s="1"/>
  <c r="I104" i="23"/>
  <c r="H104" i="23"/>
  <c r="G104" i="23"/>
  <c r="AC110" i="23" s="1"/>
  <c r="F104" i="23"/>
  <c r="P103" i="23"/>
  <c r="N103" i="23"/>
  <c r="Q103" i="23" s="1"/>
  <c r="I103" i="23"/>
  <c r="H103" i="23"/>
  <c r="G103" i="23"/>
  <c r="AC109" i="23" s="1"/>
  <c r="F103" i="23"/>
  <c r="AB109" i="23" s="1"/>
  <c r="P102" i="23"/>
  <c r="N102" i="23"/>
  <c r="Q102" i="23" s="1"/>
  <c r="I102" i="23"/>
  <c r="H102" i="23"/>
  <c r="G102" i="23"/>
  <c r="AC108" i="23" s="1"/>
  <c r="F102" i="23"/>
  <c r="P101" i="23"/>
  <c r="N101" i="23"/>
  <c r="Q101" i="23" s="1"/>
  <c r="I101" i="23"/>
  <c r="H101" i="23"/>
  <c r="G101" i="23"/>
  <c r="AC107" i="23" s="1"/>
  <c r="F101" i="23"/>
  <c r="P100" i="23"/>
  <c r="N100" i="23"/>
  <c r="Q100" i="23" s="1"/>
  <c r="I100" i="23"/>
  <c r="H100" i="23"/>
  <c r="G100" i="23"/>
  <c r="AC106" i="23" s="1"/>
  <c r="F100" i="23"/>
  <c r="AB106" i="23" s="1"/>
  <c r="P99" i="23"/>
  <c r="N99" i="23"/>
  <c r="Q99" i="23" s="1"/>
  <c r="I99" i="23"/>
  <c r="H99" i="23"/>
  <c r="G99" i="23"/>
  <c r="AC105" i="23" s="1"/>
  <c r="F99" i="23"/>
  <c r="P98" i="23"/>
  <c r="N98" i="23"/>
  <c r="Q98" i="23" s="1"/>
  <c r="I98" i="23"/>
  <c r="H98" i="23"/>
  <c r="G98" i="23"/>
  <c r="AC104" i="23" s="1"/>
  <c r="F98" i="23"/>
  <c r="AB104" i="23" s="1"/>
  <c r="P97" i="23"/>
  <c r="N97" i="23"/>
  <c r="Q97" i="23" s="1"/>
  <c r="I97" i="23"/>
  <c r="H97" i="23"/>
  <c r="G97" i="23"/>
  <c r="AC103" i="23" s="1"/>
  <c r="F97" i="23"/>
  <c r="P96" i="23"/>
  <c r="N96" i="23"/>
  <c r="Q96" i="23" s="1"/>
  <c r="I96" i="23"/>
  <c r="K97" i="23" s="1"/>
  <c r="H96" i="23"/>
  <c r="G96" i="23"/>
  <c r="AC102" i="23" s="1"/>
  <c r="F96" i="23"/>
  <c r="P95" i="23"/>
  <c r="N95" i="23"/>
  <c r="Q95" i="23" s="1"/>
  <c r="I95" i="23"/>
  <c r="H95" i="23"/>
  <c r="G95" i="23"/>
  <c r="AC101" i="23" s="1"/>
  <c r="F95" i="23"/>
  <c r="P94" i="23"/>
  <c r="N94" i="23"/>
  <c r="Q94" i="23" s="1"/>
  <c r="I94" i="23"/>
  <c r="H94" i="23"/>
  <c r="G94" i="23"/>
  <c r="F94" i="23"/>
  <c r="P93" i="23"/>
  <c r="N93" i="23"/>
  <c r="Q93" i="23" s="1"/>
  <c r="I93" i="23"/>
  <c r="K94" i="23" s="1"/>
  <c r="H93" i="23"/>
  <c r="G93" i="23"/>
  <c r="F93" i="23"/>
  <c r="AB99" i="23" s="1"/>
  <c r="P92" i="23"/>
  <c r="N92" i="23"/>
  <c r="Q92" i="23" s="1"/>
  <c r="I92" i="23"/>
  <c r="K93" i="23" s="1"/>
  <c r="H92" i="23"/>
  <c r="G92" i="23"/>
  <c r="F92" i="23"/>
  <c r="P91" i="23"/>
  <c r="N91" i="23"/>
  <c r="Q91" i="23" s="1"/>
  <c r="I91" i="23"/>
  <c r="H91" i="23"/>
  <c r="G91" i="23"/>
  <c r="AC97" i="23" s="1"/>
  <c r="F91" i="23"/>
  <c r="AB97" i="23" s="1"/>
  <c r="P90" i="23"/>
  <c r="R90" i="23" s="1"/>
  <c r="N90" i="23"/>
  <c r="Q90" i="23" s="1"/>
  <c r="I90" i="23"/>
  <c r="H90" i="23"/>
  <c r="G90" i="23"/>
  <c r="F90" i="23"/>
  <c r="P89" i="23"/>
  <c r="R89" i="23" s="1"/>
  <c r="N89" i="23"/>
  <c r="Q89" i="23" s="1"/>
  <c r="I89" i="23"/>
  <c r="K90" i="23" s="1"/>
  <c r="H89" i="23"/>
  <c r="G89" i="23"/>
  <c r="F89" i="23"/>
  <c r="P88" i="23"/>
  <c r="R88" i="23" s="1"/>
  <c r="N88" i="23"/>
  <c r="Q88" i="23" s="1"/>
  <c r="I88" i="23"/>
  <c r="K89" i="23" s="1"/>
  <c r="H88" i="23"/>
  <c r="G88" i="23"/>
  <c r="F88" i="23"/>
  <c r="P87" i="23"/>
  <c r="N87" i="23"/>
  <c r="Q87" i="23" s="1"/>
  <c r="I87" i="23"/>
  <c r="H87" i="23"/>
  <c r="G87" i="23"/>
  <c r="F87" i="23"/>
  <c r="P86" i="23"/>
  <c r="N86" i="23"/>
  <c r="Q86" i="23" s="1"/>
  <c r="I86" i="23"/>
  <c r="H86" i="23"/>
  <c r="G86" i="23"/>
  <c r="F86" i="23"/>
  <c r="AB92" i="23" s="1"/>
  <c r="P85" i="23"/>
  <c r="N85" i="23"/>
  <c r="Q85" i="23" s="1"/>
  <c r="I85" i="23"/>
  <c r="K86" i="23" s="1"/>
  <c r="H85" i="23"/>
  <c r="G85" i="23"/>
  <c r="F85" i="23"/>
  <c r="P84" i="23"/>
  <c r="N84" i="23"/>
  <c r="Q84" i="23" s="1"/>
  <c r="I84" i="23"/>
  <c r="K85" i="23" s="1"/>
  <c r="H84" i="23"/>
  <c r="G84" i="23"/>
  <c r="F84" i="23"/>
  <c r="AB90" i="23" s="1"/>
  <c r="P83" i="23"/>
  <c r="N83" i="23"/>
  <c r="Q83" i="23" s="1"/>
  <c r="I83" i="23"/>
  <c r="H83" i="23"/>
  <c r="G83" i="23"/>
  <c r="F83" i="23"/>
  <c r="P82" i="23"/>
  <c r="R82" i="23" s="1"/>
  <c r="N82" i="23"/>
  <c r="Q82" i="23" s="1"/>
  <c r="I82" i="23"/>
  <c r="H82" i="23"/>
  <c r="G82" i="23"/>
  <c r="F82" i="23"/>
  <c r="P81" i="23"/>
  <c r="R81" i="23" s="1"/>
  <c r="N81" i="23"/>
  <c r="Q81" i="23" s="1"/>
  <c r="I81" i="23"/>
  <c r="K82" i="23" s="1"/>
  <c r="H81" i="23"/>
  <c r="G81" i="23"/>
  <c r="F81" i="23"/>
  <c r="P80" i="23"/>
  <c r="R80" i="23" s="1"/>
  <c r="N80" i="23"/>
  <c r="Q80" i="23" s="1"/>
  <c r="I80" i="23"/>
  <c r="K81" i="23" s="1"/>
  <c r="H80" i="23"/>
  <c r="G80" i="23"/>
  <c r="F80" i="23"/>
  <c r="P79" i="23"/>
  <c r="N79" i="23"/>
  <c r="Q79" i="23" s="1"/>
  <c r="I79" i="23"/>
  <c r="H79" i="23"/>
  <c r="G79" i="23"/>
  <c r="F79" i="23"/>
  <c r="P78" i="23"/>
  <c r="N78" i="23"/>
  <c r="Q78" i="23" s="1"/>
  <c r="I78" i="23"/>
  <c r="H78" i="23"/>
  <c r="G78" i="23"/>
  <c r="F78" i="23"/>
  <c r="P77" i="23"/>
  <c r="R77" i="23" s="1"/>
  <c r="N77" i="23"/>
  <c r="Q77" i="23" s="1"/>
  <c r="I77" i="23"/>
  <c r="H77" i="23"/>
  <c r="G77" i="23"/>
  <c r="F77" i="23"/>
  <c r="P76" i="23"/>
  <c r="R76" i="23" s="1"/>
  <c r="N76" i="23"/>
  <c r="Q76" i="23" s="1"/>
  <c r="I76" i="23"/>
  <c r="H76" i="23"/>
  <c r="G76" i="23"/>
  <c r="F76" i="23"/>
  <c r="AB82" i="23" s="1"/>
  <c r="P75" i="23"/>
  <c r="N75" i="23"/>
  <c r="Q75" i="23" s="1"/>
  <c r="I75" i="23"/>
  <c r="H75" i="23"/>
  <c r="G75" i="23"/>
  <c r="AC81" i="23" s="1"/>
  <c r="F75" i="23"/>
  <c r="P74" i="23"/>
  <c r="N74" i="23"/>
  <c r="Q74" i="23" s="1"/>
  <c r="I74" i="23"/>
  <c r="H74" i="23"/>
  <c r="G74" i="23"/>
  <c r="F74" i="23"/>
  <c r="P73" i="23"/>
  <c r="N73" i="23"/>
  <c r="Q73" i="23" s="1"/>
  <c r="I73" i="23"/>
  <c r="H73" i="23"/>
  <c r="G73" i="23"/>
  <c r="F73" i="23"/>
  <c r="P72" i="23"/>
  <c r="N72" i="23"/>
  <c r="Q72" i="23" s="1"/>
  <c r="I72" i="23"/>
  <c r="H72" i="23"/>
  <c r="G72" i="23"/>
  <c r="F72" i="23"/>
  <c r="P71" i="23"/>
  <c r="N71" i="23"/>
  <c r="Q71" i="23" s="1"/>
  <c r="I71" i="23"/>
  <c r="H71" i="23"/>
  <c r="G71" i="23"/>
  <c r="F71" i="23"/>
  <c r="P70" i="23"/>
  <c r="N70" i="23"/>
  <c r="Q70" i="23" s="1"/>
  <c r="I70" i="23"/>
  <c r="H70" i="23"/>
  <c r="G70" i="23"/>
  <c r="AC76" i="23" s="1"/>
  <c r="F70" i="23"/>
  <c r="P69" i="23"/>
  <c r="N69" i="23"/>
  <c r="Q69" i="23" s="1"/>
  <c r="I69" i="23"/>
  <c r="H69" i="23"/>
  <c r="G69" i="23"/>
  <c r="F69" i="23"/>
  <c r="P68" i="23"/>
  <c r="N68" i="23"/>
  <c r="Q68" i="23" s="1"/>
  <c r="I68" i="23"/>
  <c r="H68" i="23"/>
  <c r="G68" i="23"/>
  <c r="F68" i="23"/>
  <c r="P67" i="23"/>
  <c r="N67" i="23"/>
  <c r="Q67" i="23" s="1"/>
  <c r="I67" i="23"/>
  <c r="H67" i="23"/>
  <c r="G67" i="23"/>
  <c r="F67" i="23"/>
  <c r="P66" i="23"/>
  <c r="N66" i="23"/>
  <c r="Q66" i="23" s="1"/>
  <c r="I66" i="23"/>
  <c r="H66" i="23"/>
  <c r="G66" i="23"/>
  <c r="F66" i="23"/>
  <c r="P65" i="23"/>
  <c r="N65" i="23"/>
  <c r="Q65" i="23" s="1"/>
  <c r="I65" i="23"/>
  <c r="H65" i="23"/>
  <c r="G65" i="23"/>
  <c r="F65" i="23"/>
  <c r="P64" i="23"/>
  <c r="N64" i="23"/>
  <c r="Q64" i="23" s="1"/>
  <c r="I64" i="23"/>
  <c r="L65" i="23" s="1"/>
  <c r="H64" i="23"/>
  <c r="G64" i="23"/>
  <c r="F64" i="23"/>
  <c r="P63" i="23"/>
  <c r="N63" i="23"/>
  <c r="Q63" i="23" s="1"/>
  <c r="I63" i="23"/>
  <c r="L64" i="23" s="1"/>
  <c r="H63" i="23"/>
  <c r="G63" i="23"/>
  <c r="F63" i="23"/>
  <c r="AB69" i="23" s="1"/>
  <c r="Q62" i="23"/>
  <c r="P62" i="23"/>
  <c r="N62" i="23"/>
  <c r="I62" i="23"/>
  <c r="H62" i="23"/>
  <c r="G62" i="23"/>
  <c r="AC68" i="23" s="1"/>
  <c r="F62" i="23"/>
  <c r="Q61" i="23"/>
  <c r="P61" i="23"/>
  <c r="N61" i="23"/>
  <c r="I61" i="23"/>
  <c r="H61" i="23"/>
  <c r="G61" i="23"/>
  <c r="F61" i="23"/>
  <c r="P60" i="23"/>
  <c r="N60" i="23"/>
  <c r="Q60" i="23" s="1"/>
  <c r="R60" i="23" s="1"/>
  <c r="I60" i="23"/>
  <c r="L61" i="23" s="1"/>
  <c r="H60" i="23"/>
  <c r="G60" i="23"/>
  <c r="AC66" i="23" s="1"/>
  <c r="F60" i="23"/>
  <c r="P59" i="23"/>
  <c r="N59" i="23"/>
  <c r="Q59" i="23" s="1"/>
  <c r="I59" i="23"/>
  <c r="L60" i="23" s="1"/>
  <c r="H59" i="23"/>
  <c r="L59" i="23" s="1"/>
  <c r="G59" i="23"/>
  <c r="F59" i="23"/>
  <c r="AB65" i="23" s="1"/>
  <c r="P58" i="23"/>
  <c r="N58" i="23"/>
  <c r="Q58" i="23" s="1"/>
  <c r="I58" i="23"/>
  <c r="H58" i="23"/>
  <c r="G58" i="23"/>
  <c r="F58" i="23"/>
  <c r="AB64" i="23" s="1"/>
  <c r="P57" i="23"/>
  <c r="N57" i="23"/>
  <c r="Q57" i="23" s="1"/>
  <c r="R57" i="23" s="1"/>
  <c r="I57" i="23"/>
  <c r="L58" i="23" s="1"/>
  <c r="H57" i="23"/>
  <c r="L57" i="23" s="1"/>
  <c r="G57" i="23"/>
  <c r="F57" i="23"/>
  <c r="AB63" i="23" s="1"/>
  <c r="P56" i="23"/>
  <c r="N56" i="23"/>
  <c r="Q56" i="23" s="1"/>
  <c r="R56" i="23" s="1"/>
  <c r="I56" i="23"/>
  <c r="H56" i="23"/>
  <c r="L56" i="23" s="1"/>
  <c r="G56" i="23"/>
  <c r="F56" i="23"/>
  <c r="AB62" i="23" s="1"/>
  <c r="P55" i="23"/>
  <c r="N55" i="23"/>
  <c r="Q55" i="23" s="1"/>
  <c r="R55" i="23" s="1"/>
  <c r="I55" i="23"/>
  <c r="H55" i="23"/>
  <c r="L55" i="23" s="1"/>
  <c r="G55" i="23"/>
  <c r="F55" i="23"/>
  <c r="AB61" i="23" s="1"/>
  <c r="P54" i="23"/>
  <c r="N54" i="23"/>
  <c r="Q54" i="23" s="1"/>
  <c r="R54" i="23" s="1"/>
  <c r="I54" i="23"/>
  <c r="H54" i="23"/>
  <c r="L54" i="23" s="1"/>
  <c r="G54" i="23"/>
  <c r="F54" i="23"/>
  <c r="AB60" i="23" s="1"/>
  <c r="P53" i="23"/>
  <c r="N53" i="23"/>
  <c r="Q53" i="23" s="1"/>
  <c r="R53" i="23" s="1"/>
  <c r="I53" i="23"/>
  <c r="H53" i="23"/>
  <c r="L53" i="23" s="1"/>
  <c r="G53" i="23"/>
  <c r="AC59" i="23" s="1"/>
  <c r="F53" i="23"/>
  <c r="AB59" i="23" s="1"/>
  <c r="P52" i="23"/>
  <c r="N52" i="23"/>
  <c r="Q52" i="23" s="1"/>
  <c r="R52" i="23" s="1"/>
  <c r="I52" i="23"/>
  <c r="H52" i="23"/>
  <c r="L52" i="23" s="1"/>
  <c r="G52" i="23"/>
  <c r="AC58" i="23" s="1"/>
  <c r="F52" i="23"/>
  <c r="AB58" i="23" s="1"/>
  <c r="P51" i="23"/>
  <c r="N51" i="23"/>
  <c r="Q51" i="23" s="1"/>
  <c r="R51" i="23" s="1"/>
  <c r="I51" i="23"/>
  <c r="H51" i="23"/>
  <c r="L51" i="23" s="1"/>
  <c r="G51" i="23"/>
  <c r="AC57" i="23" s="1"/>
  <c r="F51" i="23"/>
  <c r="AB57" i="23" s="1"/>
  <c r="P50" i="23"/>
  <c r="N50" i="23"/>
  <c r="Q50" i="23" s="1"/>
  <c r="R50" i="23" s="1"/>
  <c r="I50" i="23"/>
  <c r="H50" i="23"/>
  <c r="L50" i="23" s="1"/>
  <c r="G50" i="23"/>
  <c r="AC56" i="23" s="1"/>
  <c r="F50" i="23"/>
  <c r="AB56" i="23" s="1"/>
  <c r="P49" i="23"/>
  <c r="N49" i="23"/>
  <c r="Q49" i="23" s="1"/>
  <c r="R49" i="23" s="1"/>
  <c r="I49" i="23"/>
  <c r="H49" i="23"/>
  <c r="L49" i="23" s="1"/>
  <c r="G49" i="23"/>
  <c r="AC55" i="23" s="1"/>
  <c r="F49" i="23"/>
  <c r="AB55" i="23" s="1"/>
  <c r="P48" i="23"/>
  <c r="N48" i="23"/>
  <c r="Q48" i="23" s="1"/>
  <c r="R48" i="23" s="1"/>
  <c r="I48" i="23"/>
  <c r="H48" i="23"/>
  <c r="L48" i="23" s="1"/>
  <c r="G48" i="23"/>
  <c r="AC54" i="23" s="1"/>
  <c r="F48" i="23"/>
  <c r="AB54" i="23" s="1"/>
  <c r="P47" i="23"/>
  <c r="N47" i="23"/>
  <c r="Q47" i="23" s="1"/>
  <c r="R47" i="23" s="1"/>
  <c r="I47" i="23"/>
  <c r="H47" i="23"/>
  <c r="L47" i="23" s="1"/>
  <c r="G47" i="23"/>
  <c r="AC53" i="23" s="1"/>
  <c r="F47" i="23"/>
  <c r="AB53" i="23" s="1"/>
  <c r="P46" i="23"/>
  <c r="N46" i="23"/>
  <c r="Q46" i="23" s="1"/>
  <c r="R46" i="23" s="1"/>
  <c r="I46" i="23"/>
  <c r="H46" i="23"/>
  <c r="L46" i="23" s="1"/>
  <c r="G46" i="23"/>
  <c r="AC52" i="23" s="1"/>
  <c r="F46" i="23"/>
  <c r="AB52" i="23" s="1"/>
  <c r="P45" i="23"/>
  <c r="N45" i="23"/>
  <c r="Q45" i="23" s="1"/>
  <c r="R45" i="23" s="1"/>
  <c r="I45" i="23"/>
  <c r="H45" i="23"/>
  <c r="L45" i="23" s="1"/>
  <c r="G45" i="23"/>
  <c r="AC51" i="23" s="1"/>
  <c r="F45" i="23"/>
  <c r="AB51" i="23" s="1"/>
  <c r="P44" i="23"/>
  <c r="N44" i="23"/>
  <c r="Q44" i="23" s="1"/>
  <c r="R44" i="23" s="1"/>
  <c r="I44" i="23"/>
  <c r="H44" i="23"/>
  <c r="L44" i="23" s="1"/>
  <c r="G44" i="23"/>
  <c r="AC50" i="23" s="1"/>
  <c r="F44" i="23"/>
  <c r="AB50" i="23" s="1"/>
  <c r="P43" i="23"/>
  <c r="N43" i="23"/>
  <c r="Q43" i="23" s="1"/>
  <c r="R43" i="23" s="1"/>
  <c r="I43" i="23"/>
  <c r="H43" i="23"/>
  <c r="L43" i="23" s="1"/>
  <c r="G43" i="23"/>
  <c r="AC49" i="23" s="1"/>
  <c r="F43" i="23"/>
  <c r="AB49" i="23" s="1"/>
  <c r="P42" i="23"/>
  <c r="N42" i="23"/>
  <c r="Q42" i="23" s="1"/>
  <c r="R42" i="23" s="1"/>
  <c r="I42" i="23"/>
  <c r="H42" i="23"/>
  <c r="L42" i="23" s="1"/>
  <c r="G42" i="23"/>
  <c r="AC48" i="23" s="1"/>
  <c r="F42" i="23"/>
  <c r="AB48" i="23" s="1"/>
  <c r="P41" i="23"/>
  <c r="N41" i="23"/>
  <c r="Q41" i="23" s="1"/>
  <c r="I41" i="23"/>
  <c r="H41" i="23"/>
  <c r="G41" i="23"/>
  <c r="F41" i="23"/>
  <c r="P40" i="23"/>
  <c r="N40" i="23"/>
  <c r="Q40" i="23" s="1"/>
  <c r="I40" i="23"/>
  <c r="H40" i="23"/>
  <c r="G40" i="23"/>
  <c r="AC46" i="23" s="1"/>
  <c r="F40" i="23"/>
  <c r="P39" i="23"/>
  <c r="N39" i="23"/>
  <c r="Q39" i="23" s="1"/>
  <c r="I39" i="23"/>
  <c r="H39" i="23"/>
  <c r="G39" i="23"/>
  <c r="F39" i="23"/>
  <c r="P38" i="23"/>
  <c r="N38" i="23"/>
  <c r="Q38" i="23" s="1"/>
  <c r="R38" i="23" s="1"/>
  <c r="I38" i="23"/>
  <c r="H38" i="23"/>
  <c r="G38" i="23"/>
  <c r="F38" i="23"/>
  <c r="AB44" i="23" s="1"/>
  <c r="P37" i="23"/>
  <c r="N37" i="23"/>
  <c r="Q37" i="23" s="1"/>
  <c r="I37" i="23"/>
  <c r="H37" i="23"/>
  <c r="G37" i="23"/>
  <c r="F37" i="23"/>
  <c r="P36" i="23"/>
  <c r="N36" i="23"/>
  <c r="Q36" i="23" s="1"/>
  <c r="I36" i="23"/>
  <c r="H36" i="23"/>
  <c r="G36" i="23"/>
  <c r="F36" i="23"/>
  <c r="P35" i="23"/>
  <c r="N35" i="23"/>
  <c r="Q35" i="23" s="1"/>
  <c r="I35" i="23"/>
  <c r="H35" i="23"/>
  <c r="G35" i="23"/>
  <c r="AC41" i="23" s="1"/>
  <c r="F35" i="23"/>
  <c r="P34" i="23"/>
  <c r="N34" i="23"/>
  <c r="Q34" i="23" s="1"/>
  <c r="R34" i="23" s="1"/>
  <c r="I34" i="23"/>
  <c r="H34" i="23"/>
  <c r="G34" i="23"/>
  <c r="F34" i="23"/>
  <c r="AB40" i="23" s="1"/>
  <c r="P33" i="23"/>
  <c r="N33" i="23"/>
  <c r="Q33" i="23" s="1"/>
  <c r="I33" i="23"/>
  <c r="H33" i="23"/>
  <c r="G33" i="23"/>
  <c r="F33" i="23"/>
  <c r="R32" i="23"/>
  <c r="I32" i="23"/>
  <c r="H32" i="23"/>
  <c r="G32" i="23"/>
  <c r="F32" i="23"/>
  <c r="R31" i="23"/>
  <c r="I31" i="23"/>
  <c r="H31" i="23"/>
  <c r="G31" i="23"/>
  <c r="F31" i="23"/>
  <c r="R30" i="23"/>
  <c r="I30" i="23"/>
  <c r="H30" i="23"/>
  <c r="G30" i="23"/>
  <c r="F30" i="23"/>
  <c r="R29" i="23"/>
  <c r="I29" i="23"/>
  <c r="H29" i="23"/>
  <c r="G29" i="23"/>
  <c r="F29" i="23"/>
  <c r="AB35" i="23" s="1"/>
  <c r="R28" i="23"/>
  <c r="I28" i="23"/>
  <c r="H28" i="23"/>
  <c r="G28" i="23"/>
  <c r="F28" i="23"/>
  <c r="R27" i="23"/>
  <c r="I27" i="23"/>
  <c r="H27" i="23"/>
  <c r="G27" i="23"/>
  <c r="F27" i="23"/>
  <c r="R26" i="23"/>
  <c r="I26" i="23"/>
  <c r="H26" i="23"/>
  <c r="G26" i="23"/>
  <c r="F26" i="23"/>
  <c r="R25" i="23"/>
  <c r="I25" i="23"/>
  <c r="H25" i="23"/>
  <c r="G25" i="23"/>
  <c r="F25" i="23"/>
  <c r="AB30" i="23" s="1"/>
  <c r="R24" i="23"/>
  <c r="I24" i="23"/>
  <c r="H24" i="23"/>
  <c r="G24" i="23"/>
  <c r="F24" i="23"/>
  <c r="R23" i="23"/>
  <c r="I23" i="23"/>
  <c r="H23" i="23"/>
  <c r="G23" i="23"/>
  <c r="F23" i="23"/>
  <c r="AB29" i="23" s="1"/>
  <c r="R22" i="23"/>
  <c r="I22" i="23"/>
  <c r="H22" i="23"/>
  <c r="G22" i="23"/>
  <c r="F22" i="23"/>
  <c r="R21" i="23"/>
  <c r="I21" i="23"/>
  <c r="H21" i="23"/>
  <c r="G21" i="23"/>
  <c r="F21" i="23"/>
  <c r="AB26" i="23" s="1"/>
  <c r="R20" i="23"/>
  <c r="I20" i="23"/>
  <c r="H20" i="23"/>
  <c r="G20" i="23"/>
  <c r="F20" i="23"/>
  <c r="R19" i="23"/>
  <c r="I19" i="23"/>
  <c r="H19" i="23"/>
  <c r="G19" i="23"/>
  <c r="F19" i="23"/>
  <c r="AB25" i="23" s="1"/>
  <c r="R18" i="23"/>
  <c r="I18" i="23"/>
  <c r="H18" i="23"/>
  <c r="G18" i="23"/>
  <c r="F18" i="23"/>
  <c r="R17" i="23"/>
  <c r="I17" i="23"/>
  <c r="H17" i="23"/>
  <c r="G17" i="23"/>
  <c r="F17" i="23"/>
  <c r="AB22" i="23" s="1"/>
  <c r="R16" i="23"/>
  <c r="I16" i="23"/>
  <c r="H16" i="23"/>
  <c r="G16" i="23"/>
  <c r="F16" i="23"/>
  <c r="R15" i="23"/>
  <c r="I15" i="23"/>
  <c r="H15" i="23"/>
  <c r="G15" i="23"/>
  <c r="AC21" i="23" s="1"/>
  <c r="F15" i="23"/>
  <c r="AB21" i="23" s="1"/>
  <c r="R14" i="23"/>
  <c r="I14" i="23"/>
  <c r="H14" i="23"/>
  <c r="G14" i="23"/>
  <c r="F14" i="23"/>
  <c r="R13" i="23"/>
  <c r="I13" i="23"/>
  <c r="H13" i="23"/>
  <c r="G13" i="23"/>
  <c r="F13" i="23"/>
  <c r="AB18" i="23" s="1"/>
  <c r="R12" i="23"/>
  <c r="I12" i="23"/>
  <c r="H12" i="23"/>
  <c r="G12" i="23"/>
  <c r="F12" i="23"/>
  <c r="R11" i="23"/>
  <c r="I11" i="23"/>
  <c r="H11" i="23"/>
  <c r="G11" i="23"/>
  <c r="AC15" i="23" s="1"/>
  <c r="F11" i="23"/>
  <c r="AB17" i="23" s="1"/>
  <c r="R10" i="23"/>
  <c r="I10" i="23"/>
  <c r="H10" i="23"/>
  <c r="G10" i="23"/>
  <c r="F10" i="23"/>
  <c r="R9" i="23"/>
  <c r="I9" i="23"/>
  <c r="H9" i="23"/>
  <c r="G9" i="23"/>
  <c r="F9" i="23"/>
  <c r="AB15" i="23" s="1"/>
  <c r="R8" i="23"/>
  <c r="I8" i="23"/>
  <c r="H8" i="23"/>
  <c r="G8" i="23"/>
  <c r="F8" i="23"/>
  <c r="R7" i="23"/>
  <c r="I7" i="23"/>
  <c r="H7" i="23"/>
  <c r="G7" i="23"/>
  <c r="AC12" i="23" s="1"/>
  <c r="F7" i="23"/>
  <c r="AB13" i="23" s="1"/>
  <c r="R6" i="23"/>
  <c r="I6" i="23"/>
  <c r="H6" i="23"/>
  <c r="G6" i="23"/>
  <c r="F6" i="23"/>
  <c r="R5" i="23"/>
  <c r="I5" i="23"/>
  <c r="H5" i="23"/>
  <c r="G5" i="23"/>
  <c r="F5" i="23"/>
  <c r="AB11" i="23" s="1"/>
  <c r="R4" i="23"/>
  <c r="I4" i="23"/>
  <c r="N2" i="23"/>
  <c r="C1" i="23"/>
  <c r="B1" i="23"/>
  <c r="P162" i="22"/>
  <c r="N162" i="22"/>
  <c r="Q162" i="22" s="1"/>
  <c r="I162" i="22"/>
  <c r="H162" i="22"/>
  <c r="G162" i="22"/>
  <c r="F162" i="22"/>
  <c r="P161" i="22"/>
  <c r="N161" i="22"/>
  <c r="Q161" i="22" s="1"/>
  <c r="I161" i="22"/>
  <c r="H161" i="22"/>
  <c r="L161" i="22" s="1"/>
  <c r="G161" i="22"/>
  <c r="F161" i="22"/>
  <c r="P160" i="22"/>
  <c r="N160" i="22"/>
  <c r="Q160" i="22" s="1"/>
  <c r="R160" i="22" s="1"/>
  <c r="I160" i="22"/>
  <c r="H160" i="22"/>
  <c r="L160" i="22" s="1"/>
  <c r="G160" i="22"/>
  <c r="F160" i="22"/>
  <c r="J160" i="22" s="1"/>
  <c r="P159" i="22"/>
  <c r="N159" i="22"/>
  <c r="Q159" i="22" s="1"/>
  <c r="R159" i="22" s="1"/>
  <c r="I159" i="22"/>
  <c r="H159" i="22"/>
  <c r="L159" i="22" s="1"/>
  <c r="G159" i="22"/>
  <c r="F159" i="22"/>
  <c r="J159" i="22" s="1"/>
  <c r="P158" i="22"/>
  <c r="N158" i="22"/>
  <c r="Q158" i="22" s="1"/>
  <c r="R158" i="22" s="1"/>
  <c r="I158" i="22"/>
  <c r="H158" i="22"/>
  <c r="L158" i="22" s="1"/>
  <c r="G158" i="22"/>
  <c r="F158" i="22"/>
  <c r="J158" i="22" s="1"/>
  <c r="P157" i="22"/>
  <c r="N157" i="22"/>
  <c r="Q157" i="22" s="1"/>
  <c r="R157" i="22" s="1"/>
  <c r="I157" i="22"/>
  <c r="H157" i="22"/>
  <c r="L157" i="22" s="1"/>
  <c r="G157" i="22"/>
  <c r="F157" i="22"/>
  <c r="J157" i="22" s="1"/>
  <c r="P156" i="22"/>
  <c r="N156" i="22"/>
  <c r="Q156" i="22" s="1"/>
  <c r="R156" i="22" s="1"/>
  <c r="I156" i="22"/>
  <c r="H156" i="22"/>
  <c r="L156" i="22" s="1"/>
  <c r="G156" i="22"/>
  <c r="AC162" i="22" s="1"/>
  <c r="F156" i="22"/>
  <c r="AB162" i="22" s="1"/>
  <c r="P155" i="22"/>
  <c r="N155" i="22"/>
  <c r="Q155" i="22" s="1"/>
  <c r="R155" i="22" s="1"/>
  <c r="I155" i="22"/>
  <c r="H155" i="22"/>
  <c r="L155" i="22" s="1"/>
  <c r="G155" i="22"/>
  <c r="AC161" i="22" s="1"/>
  <c r="F155" i="22"/>
  <c r="P154" i="22"/>
  <c r="N154" i="22"/>
  <c r="Q154" i="22" s="1"/>
  <c r="R154" i="22" s="1"/>
  <c r="I154" i="22"/>
  <c r="H154" i="22"/>
  <c r="L154" i="22" s="1"/>
  <c r="G154" i="22"/>
  <c r="AC160" i="22" s="1"/>
  <c r="F154" i="22"/>
  <c r="AB160" i="22" s="1"/>
  <c r="P153" i="22"/>
  <c r="N153" i="22"/>
  <c r="Q153" i="22" s="1"/>
  <c r="R153" i="22" s="1"/>
  <c r="I153" i="22"/>
  <c r="H153" i="22"/>
  <c r="L153" i="22" s="1"/>
  <c r="G153" i="22"/>
  <c r="AC159" i="22" s="1"/>
  <c r="F153" i="22"/>
  <c r="P152" i="22"/>
  <c r="N152" i="22"/>
  <c r="Q152" i="22" s="1"/>
  <c r="R152" i="22" s="1"/>
  <c r="I152" i="22"/>
  <c r="H152" i="22"/>
  <c r="L152" i="22" s="1"/>
  <c r="G152" i="22"/>
  <c r="AC158" i="22" s="1"/>
  <c r="F152" i="22"/>
  <c r="AB158" i="22" s="1"/>
  <c r="P151" i="22"/>
  <c r="N151" i="22"/>
  <c r="Q151" i="22" s="1"/>
  <c r="R151" i="22" s="1"/>
  <c r="I151" i="22"/>
  <c r="H151" i="22"/>
  <c r="L151" i="22" s="1"/>
  <c r="G151" i="22"/>
  <c r="AC157" i="22" s="1"/>
  <c r="F151" i="22"/>
  <c r="P150" i="22"/>
  <c r="N150" i="22"/>
  <c r="Q150" i="22" s="1"/>
  <c r="R150" i="22" s="1"/>
  <c r="I150" i="22"/>
  <c r="H150" i="22"/>
  <c r="L150" i="22" s="1"/>
  <c r="G150" i="22"/>
  <c r="AC156" i="22" s="1"/>
  <c r="F150" i="22"/>
  <c r="AB156" i="22" s="1"/>
  <c r="P149" i="22"/>
  <c r="N149" i="22"/>
  <c r="Q149" i="22" s="1"/>
  <c r="R149" i="22" s="1"/>
  <c r="I149" i="22"/>
  <c r="H149" i="22"/>
  <c r="L149" i="22" s="1"/>
  <c r="G149" i="22"/>
  <c r="AC155" i="22" s="1"/>
  <c r="F149" i="22"/>
  <c r="P148" i="22"/>
  <c r="N148" i="22"/>
  <c r="Q148" i="22" s="1"/>
  <c r="R148" i="22" s="1"/>
  <c r="I148" i="22"/>
  <c r="H148" i="22"/>
  <c r="L148" i="22" s="1"/>
  <c r="G148" i="22"/>
  <c r="AC154" i="22" s="1"/>
  <c r="F148" i="22"/>
  <c r="AB154" i="22" s="1"/>
  <c r="P147" i="22"/>
  <c r="N147" i="22"/>
  <c r="Q147" i="22" s="1"/>
  <c r="R147" i="22" s="1"/>
  <c r="I147" i="22"/>
  <c r="H147" i="22"/>
  <c r="L147" i="22" s="1"/>
  <c r="G147" i="22"/>
  <c r="AC153" i="22" s="1"/>
  <c r="F147" i="22"/>
  <c r="P146" i="22"/>
  <c r="N146" i="22"/>
  <c r="Q146" i="22" s="1"/>
  <c r="R146" i="22" s="1"/>
  <c r="I146" i="22"/>
  <c r="H146" i="22"/>
  <c r="L146" i="22" s="1"/>
  <c r="G146" i="22"/>
  <c r="AC152" i="22" s="1"/>
  <c r="F146" i="22"/>
  <c r="AB152" i="22" s="1"/>
  <c r="P145" i="22"/>
  <c r="N145" i="22"/>
  <c r="Q145" i="22" s="1"/>
  <c r="R145" i="22" s="1"/>
  <c r="I145" i="22"/>
  <c r="H145" i="22"/>
  <c r="G145" i="22"/>
  <c r="AC151" i="22" s="1"/>
  <c r="F145" i="22"/>
  <c r="P144" i="22"/>
  <c r="N144" i="22"/>
  <c r="Q144" i="22" s="1"/>
  <c r="R144" i="22" s="1"/>
  <c r="I144" i="22"/>
  <c r="H144" i="22"/>
  <c r="G144" i="22"/>
  <c r="AC150" i="22" s="1"/>
  <c r="F144" i="22"/>
  <c r="AB150" i="22" s="1"/>
  <c r="P143" i="22"/>
  <c r="N143" i="22"/>
  <c r="Q143" i="22" s="1"/>
  <c r="R143" i="22" s="1"/>
  <c r="I143" i="22"/>
  <c r="H143" i="22"/>
  <c r="G143" i="22"/>
  <c r="AC149" i="22" s="1"/>
  <c r="F143" i="22"/>
  <c r="P142" i="22"/>
  <c r="N142" i="22"/>
  <c r="Q142" i="22" s="1"/>
  <c r="I142" i="22"/>
  <c r="H142" i="22"/>
  <c r="G142" i="22"/>
  <c r="AC148" i="22" s="1"/>
  <c r="F142" i="22"/>
  <c r="P141" i="22"/>
  <c r="N141" i="22"/>
  <c r="Q141" i="22" s="1"/>
  <c r="I141" i="22"/>
  <c r="H141" i="22"/>
  <c r="G141" i="22"/>
  <c r="F141" i="22"/>
  <c r="P140" i="22"/>
  <c r="R140" i="22" s="1"/>
  <c r="N140" i="22"/>
  <c r="Q140" i="22" s="1"/>
  <c r="I140" i="22"/>
  <c r="H140" i="22"/>
  <c r="G140" i="22"/>
  <c r="F140" i="22"/>
  <c r="P139" i="22"/>
  <c r="N139" i="22"/>
  <c r="Q139" i="22" s="1"/>
  <c r="I139" i="22"/>
  <c r="H139" i="22"/>
  <c r="G139" i="22"/>
  <c r="F139" i="22"/>
  <c r="P138" i="22"/>
  <c r="R138" i="22" s="1"/>
  <c r="N138" i="22"/>
  <c r="Q138" i="22" s="1"/>
  <c r="I138" i="22"/>
  <c r="H138" i="22"/>
  <c r="G138" i="22"/>
  <c r="F138" i="22"/>
  <c r="P137" i="22"/>
  <c r="N137" i="22"/>
  <c r="Q137" i="22" s="1"/>
  <c r="I137" i="22"/>
  <c r="H137" i="22"/>
  <c r="G137" i="22"/>
  <c r="F137" i="22"/>
  <c r="P136" i="22"/>
  <c r="R136" i="22" s="1"/>
  <c r="N136" i="22"/>
  <c r="Q136" i="22" s="1"/>
  <c r="I136" i="22"/>
  <c r="H136" i="22"/>
  <c r="G136" i="22"/>
  <c r="F136" i="22"/>
  <c r="AB142" i="22" s="1"/>
  <c r="P135" i="22"/>
  <c r="N135" i="22"/>
  <c r="Q135" i="22" s="1"/>
  <c r="I135" i="22"/>
  <c r="H135" i="22"/>
  <c r="G135" i="22"/>
  <c r="F135" i="22"/>
  <c r="P134" i="22"/>
  <c r="N134" i="22"/>
  <c r="Q134" i="22" s="1"/>
  <c r="I134" i="22"/>
  <c r="H134" i="22"/>
  <c r="G134" i="22"/>
  <c r="AC140" i="22" s="1"/>
  <c r="F134" i="22"/>
  <c r="AB140" i="22" s="1"/>
  <c r="P133" i="22"/>
  <c r="N133" i="22"/>
  <c r="Q133" i="22" s="1"/>
  <c r="I133" i="22"/>
  <c r="H133" i="22"/>
  <c r="G133" i="22"/>
  <c r="F133" i="22"/>
  <c r="AB139" i="22" s="1"/>
  <c r="P132" i="22"/>
  <c r="N132" i="22"/>
  <c r="Q132" i="22" s="1"/>
  <c r="I132" i="22"/>
  <c r="H132" i="22"/>
  <c r="G132" i="22"/>
  <c r="AC138" i="22" s="1"/>
  <c r="F132" i="22"/>
  <c r="P131" i="22"/>
  <c r="N131" i="22"/>
  <c r="Q131" i="22" s="1"/>
  <c r="I131" i="22"/>
  <c r="H131" i="22"/>
  <c r="G131" i="22"/>
  <c r="F131" i="22"/>
  <c r="AB137" i="22" s="1"/>
  <c r="P130" i="22"/>
  <c r="N130" i="22"/>
  <c r="Q130" i="22" s="1"/>
  <c r="I130" i="22"/>
  <c r="H130" i="22"/>
  <c r="G130" i="22"/>
  <c r="AC136" i="22" s="1"/>
  <c r="F130" i="22"/>
  <c r="P129" i="22"/>
  <c r="N129" i="22"/>
  <c r="Q129" i="22" s="1"/>
  <c r="I129" i="22"/>
  <c r="H129" i="22"/>
  <c r="G129" i="22"/>
  <c r="F129" i="22"/>
  <c r="AB135" i="22" s="1"/>
  <c r="P128" i="22"/>
  <c r="N128" i="22"/>
  <c r="Q128" i="22" s="1"/>
  <c r="I128" i="22"/>
  <c r="H128" i="22"/>
  <c r="G128" i="22"/>
  <c r="AC134" i="22" s="1"/>
  <c r="F128" i="22"/>
  <c r="P127" i="22"/>
  <c r="N127" i="22"/>
  <c r="Q127" i="22" s="1"/>
  <c r="I127" i="22"/>
  <c r="H127" i="22"/>
  <c r="G127" i="22"/>
  <c r="F127" i="22"/>
  <c r="AB133" i="22" s="1"/>
  <c r="P126" i="22"/>
  <c r="N126" i="22"/>
  <c r="Q126" i="22" s="1"/>
  <c r="I126" i="22"/>
  <c r="H126" i="22"/>
  <c r="G126" i="22"/>
  <c r="AC132" i="22" s="1"/>
  <c r="F126" i="22"/>
  <c r="P125" i="22"/>
  <c r="N125" i="22"/>
  <c r="Q125" i="22" s="1"/>
  <c r="I125" i="22"/>
  <c r="H125" i="22"/>
  <c r="G125" i="22"/>
  <c r="F125" i="22"/>
  <c r="P124" i="22"/>
  <c r="N124" i="22"/>
  <c r="Q124" i="22" s="1"/>
  <c r="I124" i="22"/>
  <c r="H124" i="22"/>
  <c r="G124" i="22"/>
  <c r="AC130" i="22" s="1"/>
  <c r="F124" i="22"/>
  <c r="P123" i="22"/>
  <c r="N123" i="22"/>
  <c r="Q123" i="22" s="1"/>
  <c r="I123" i="22"/>
  <c r="H123" i="22"/>
  <c r="G123" i="22"/>
  <c r="F123" i="22"/>
  <c r="P122" i="22"/>
  <c r="N122" i="22"/>
  <c r="Q122" i="22" s="1"/>
  <c r="I122" i="22"/>
  <c r="H122" i="22"/>
  <c r="G122" i="22"/>
  <c r="F122" i="22"/>
  <c r="P121" i="22"/>
  <c r="N121" i="22"/>
  <c r="Q121" i="22" s="1"/>
  <c r="I121" i="22"/>
  <c r="H121" i="22"/>
  <c r="G121" i="22"/>
  <c r="AC127" i="22" s="1"/>
  <c r="F121" i="22"/>
  <c r="P120" i="22"/>
  <c r="R120" i="22" s="1"/>
  <c r="N120" i="22"/>
  <c r="Q120" i="22" s="1"/>
  <c r="I120" i="22"/>
  <c r="H120" i="22"/>
  <c r="L120" i="22" s="1"/>
  <c r="G120" i="22"/>
  <c r="F120" i="22"/>
  <c r="P119" i="22"/>
  <c r="N119" i="22"/>
  <c r="Q119" i="22" s="1"/>
  <c r="I119" i="22"/>
  <c r="H119" i="22"/>
  <c r="G119" i="22"/>
  <c r="F119" i="22"/>
  <c r="P118" i="22"/>
  <c r="N118" i="22"/>
  <c r="Q118" i="22" s="1"/>
  <c r="I118" i="22"/>
  <c r="K119" i="22" s="1"/>
  <c r="H118" i="22"/>
  <c r="G118" i="22"/>
  <c r="F118" i="22"/>
  <c r="P117" i="22"/>
  <c r="N117" i="22"/>
  <c r="Q117" i="22" s="1"/>
  <c r="K117" i="22"/>
  <c r="I117" i="22"/>
  <c r="H117" i="22"/>
  <c r="L117" i="22" s="1"/>
  <c r="G117" i="22"/>
  <c r="F117" i="22"/>
  <c r="P116" i="22"/>
  <c r="N116" i="22"/>
  <c r="Q116" i="22" s="1"/>
  <c r="I116" i="22"/>
  <c r="H116" i="22"/>
  <c r="G116" i="22"/>
  <c r="F116" i="22"/>
  <c r="AB118" i="22" s="1"/>
  <c r="P115" i="22"/>
  <c r="N115" i="22"/>
  <c r="Q115" i="22" s="1"/>
  <c r="I115" i="22"/>
  <c r="H115" i="22"/>
  <c r="G115" i="22"/>
  <c r="AC121" i="22" s="1"/>
  <c r="F115" i="22"/>
  <c r="P114" i="22"/>
  <c r="N114" i="22"/>
  <c r="Q114" i="22" s="1"/>
  <c r="I114" i="22"/>
  <c r="H114" i="22"/>
  <c r="G114" i="22"/>
  <c r="F114" i="22"/>
  <c r="P113" i="22"/>
  <c r="R113" i="22" s="1"/>
  <c r="N113" i="22"/>
  <c r="Q113" i="22" s="1"/>
  <c r="I113" i="22"/>
  <c r="K114" i="22" s="1"/>
  <c r="H113" i="22"/>
  <c r="G113" i="22"/>
  <c r="AC119" i="22" s="1"/>
  <c r="F113" i="22"/>
  <c r="P112" i="22"/>
  <c r="N112" i="22"/>
  <c r="Q112" i="22" s="1"/>
  <c r="R112" i="22" s="1"/>
  <c r="I112" i="22"/>
  <c r="H112" i="22"/>
  <c r="G112" i="22"/>
  <c r="F112" i="22"/>
  <c r="P111" i="22"/>
  <c r="N111" i="22"/>
  <c r="Q111" i="22" s="1"/>
  <c r="I111" i="22"/>
  <c r="K112" i="22" s="1"/>
  <c r="H111" i="22"/>
  <c r="G111" i="22"/>
  <c r="F111" i="22"/>
  <c r="P110" i="22"/>
  <c r="N110" i="22"/>
  <c r="Q110" i="22" s="1"/>
  <c r="R110" i="22" s="1"/>
  <c r="I110" i="22"/>
  <c r="H110" i="22"/>
  <c r="L110" i="22" s="1"/>
  <c r="G110" i="22"/>
  <c r="F110" i="22"/>
  <c r="P109" i="22"/>
  <c r="N109" i="22"/>
  <c r="Q109" i="22" s="1"/>
  <c r="I109" i="22"/>
  <c r="K110" i="22" s="1"/>
  <c r="H109" i="22"/>
  <c r="G109" i="22"/>
  <c r="F109" i="22"/>
  <c r="P108" i="22"/>
  <c r="N108" i="22"/>
  <c r="Q108" i="22" s="1"/>
  <c r="I108" i="22"/>
  <c r="H108" i="22"/>
  <c r="G108" i="22"/>
  <c r="F108" i="22"/>
  <c r="P107" i="22"/>
  <c r="N107" i="22"/>
  <c r="Q107" i="22" s="1"/>
  <c r="I107" i="22"/>
  <c r="K108" i="22" s="1"/>
  <c r="H107" i="22"/>
  <c r="G107" i="22"/>
  <c r="F107" i="22"/>
  <c r="P106" i="22"/>
  <c r="N106" i="22"/>
  <c r="Q106" i="22" s="1"/>
  <c r="I106" i="22"/>
  <c r="H106" i="22"/>
  <c r="G106" i="22"/>
  <c r="AC112" i="22" s="1"/>
  <c r="F106" i="22"/>
  <c r="P105" i="22"/>
  <c r="N105" i="22"/>
  <c r="Q105" i="22" s="1"/>
  <c r="I105" i="22"/>
  <c r="K106" i="22" s="1"/>
  <c r="H105" i="22"/>
  <c r="G105" i="22"/>
  <c r="AC111" i="22" s="1"/>
  <c r="F105" i="22"/>
  <c r="P104" i="22"/>
  <c r="N104" i="22"/>
  <c r="Q104" i="22" s="1"/>
  <c r="R104" i="22" s="1"/>
  <c r="I104" i="22"/>
  <c r="H104" i="22"/>
  <c r="G104" i="22"/>
  <c r="AC110" i="22" s="1"/>
  <c r="F104" i="22"/>
  <c r="AB110" i="22" s="1"/>
  <c r="P103" i="22"/>
  <c r="N103" i="22"/>
  <c r="Q103" i="22" s="1"/>
  <c r="I103" i="22"/>
  <c r="K104" i="22" s="1"/>
  <c r="H103" i="22"/>
  <c r="G103" i="22"/>
  <c r="F103" i="22"/>
  <c r="P102" i="22"/>
  <c r="N102" i="22"/>
  <c r="Q102" i="22" s="1"/>
  <c r="R102" i="22" s="1"/>
  <c r="I102" i="22"/>
  <c r="H102" i="22"/>
  <c r="G102" i="22"/>
  <c r="AC108" i="22" s="1"/>
  <c r="F102" i="22"/>
  <c r="P101" i="22"/>
  <c r="R101" i="22" s="1"/>
  <c r="N101" i="22"/>
  <c r="Q101" i="22" s="1"/>
  <c r="I101" i="22"/>
  <c r="K102" i="22" s="1"/>
  <c r="H101" i="22"/>
  <c r="G101" i="22"/>
  <c r="F101" i="22"/>
  <c r="P100" i="22"/>
  <c r="N100" i="22"/>
  <c r="Q100" i="22" s="1"/>
  <c r="I100" i="22"/>
  <c r="H100" i="22"/>
  <c r="G100" i="22"/>
  <c r="F100" i="22"/>
  <c r="P99" i="22"/>
  <c r="R99" i="22" s="1"/>
  <c r="N99" i="22"/>
  <c r="Q99" i="22" s="1"/>
  <c r="I99" i="22"/>
  <c r="H99" i="22"/>
  <c r="G99" i="22"/>
  <c r="F99" i="22"/>
  <c r="P98" i="22"/>
  <c r="N98" i="22"/>
  <c r="Q98" i="22" s="1"/>
  <c r="R98" i="22" s="1"/>
  <c r="I98" i="22"/>
  <c r="H98" i="22"/>
  <c r="G98" i="22"/>
  <c r="AC103" i="22" s="1"/>
  <c r="F98" i="22"/>
  <c r="P97" i="22"/>
  <c r="N97" i="22"/>
  <c r="Q97" i="22" s="1"/>
  <c r="I97" i="22"/>
  <c r="H97" i="22"/>
  <c r="G97" i="22"/>
  <c r="F97" i="22"/>
  <c r="P96" i="22"/>
  <c r="N96" i="22"/>
  <c r="Q96" i="22" s="1"/>
  <c r="I96" i="22"/>
  <c r="H96" i="22"/>
  <c r="G96" i="22"/>
  <c r="F96" i="22"/>
  <c r="P95" i="22"/>
  <c r="N95" i="22"/>
  <c r="Q95" i="22" s="1"/>
  <c r="I95" i="22"/>
  <c r="H95" i="22"/>
  <c r="G95" i="22"/>
  <c r="F95" i="22"/>
  <c r="P94" i="22"/>
  <c r="N94" i="22"/>
  <c r="Q94" i="22" s="1"/>
  <c r="R94" i="22" s="1"/>
  <c r="I94" i="22"/>
  <c r="H94" i="22"/>
  <c r="G94" i="22"/>
  <c r="F94" i="22"/>
  <c r="P93" i="22"/>
  <c r="N93" i="22"/>
  <c r="Q93" i="22" s="1"/>
  <c r="R93" i="22" s="1"/>
  <c r="I93" i="22"/>
  <c r="H93" i="22"/>
  <c r="G93" i="22"/>
  <c r="F93" i="22"/>
  <c r="P92" i="22"/>
  <c r="N92" i="22"/>
  <c r="Q92" i="22" s="1"/>
  <c r="I92" i="22"/>
  <c r="H92" i="22"/>
  <c r="G92" i="22"/>
  <c r="F92" i="22"/>
  <c r="P91" i="22"/>
  <c r="N91" i="22"/>
  <c r="Q91" i="22" s="1"/>
  <c r="I91" i="22"/>
  <c r="K92" i="22" s="1"/>
  <c r="H91" i="22"/>
  <c r="G91" i="22"/>
  <c r="F91" i="22"/>
  <c r="AB97" i="22" s="1"/>
  <c r="P90" i="22"/>
  <c r="N90" i="22"/>
  <c r="Q90" i="22" s="1"/>
  <c r="R90" i="22" s="1"/>
  <c r="I90" i="22"/>
  <c r="H90" i="22"/>
  <c r="G90" i="22"/>
  <c r="F90" i="22"/>
  <c r="P89" i="22"/>
  <c r="N89" i="22"/>
  <c r="Q89" i="22" s="1"/>
  <c r="I89" i="22"/>
  <c r="K90" i="22" s="1"/>
  <c r="H89" i="22"/>
  <c r="G89" i="22"/>
  <c r="AC95" i="22" s="1"/>
  <c r="F89" i="22"/>
  <c r="P88" i="22"/>
  <c r="R88" i="22" s="1"/>
  <c r="N88" i="22"/>
  <c r="Q88" i="22" s="1"/>
  <c r="I88" i="22"/>
  <c r="H88" i="22"/>
  <c r="G88" i="22"/>
  <c r="F88" i="22"/>
  <c r="P87" i="22"/>
  <c r="R87" i="22" s="1"/>
  <c r="N87" i="22"/>
  <c r="Q87" i="22" s="1"/>
  <c r="I87" i="22"/>
  <c r="K88" i="22" s="1"/>
  <c r="H87" i="22"/>
  <c r="G87" i="22"/>
  <c r="AC93" i="22" s="1"/>
  <c r="F87" i="22"/>
  <c r="P86" i="22"/>
  <c r="N86" i="22"/>
  <c r="Q86" i="22" s="1"/>
  <c r="I86" i="22"/>
  <c r="H86" i="22"/>
  <c r="G86" i="22"/>
  <c r="F86" i="22"/>
  <c r="AB92" i="22" s="1"/>
  <c r="P85" i="22"/>
  <c r="N85" i="22"/>
  <c r="Q85" i="22" s="1"/>
  <c r="I85" i="22"/>
  <c r="K86" i="22" s="1"/>
  <c r="H85" i="22"/>
  <c r="G85" i="22"/>
  <c r="F85" i="22"/>
  <c r="P84" i="22"/>
  <c r="N84" i="22"/>
  <c r="Q84" i="22" s="1"/>
  <c r="I84" i="22"/>
  <c r="H84" i="22"/>
  <c r="G84" i="22"/>
  <c r="F84" i="22"/>
  <c r="AB90" i="22" s="1"/>
  <c r="P83" i="22"/>
  <c r="N83" i="22"/>
  <c r="Q83" i="22" s="1"/>
  <c r="I83" i="22"/>
  <c r="K84" i="22" s="1"/>
  <c r="H83" i="22"/>
  <c r="G83" i="22"/>
  <c r="AC89" i="22" s="1"/>
  <c r="F83" i="22"/>
  <c r="P82" i="22"/>
  <c r="R82" i="22" s="1"/>
  <c r="N82" i="22"/>
  <c r="Q82" i="22" s="1"/>
  <c r="I82" i="22"/>
  <c r="H82" i="22"/>
  <c r="G82" i="22"/>
  <c r="F82" i="22"/>
  <c r="P81" i="22"/>
  <c r="R81" i="22" s="1"/>
  <c r="N81" i="22"/>
  <c r="Q81" i="22" s="1"/>
  <c r="I81" i="22"/>
  <c r="K82" i="22" s="1"/>
  <c r="H81" i="22"/>
  <c r="G81" i="22"/>
  <c r="F81" i="22"/>
  <c r="P80" i="22"/>
  <c r="N80" i="22"/>
  <c r="Q80" i="22" s="1"/>
  <c r="I80" i="22"/>
  <c r="H80" i="22"/>
  <c r="G80" i="22"/>
  <c r="F80" i="22"/>
  <c r="P79" i="22"/>
  <c r="R79" i="22" s="1"/>
  <c r="N79" i="22"/>
  <c r="Q79" i="22" s="1"/>
  <c r="I79" i="22"/>
  <c r="K80" i="22" s="1"/>
  <c r="H79" i="22"/>
  <c r="G79" i="22"/>
  <c r="AC85" i="22" s="1"/>
  <c r="F79" i="22"/>
  <c r="P78" i="22"/>
  <c r="N78" i="22"/>
  <c r="Q78" i="22" s="1"/>
  <c r="I78" i="22"/>
  <c r="H78" i="22"/>
  <c r="G78" i="22"/>
  <c r="F78" i="22"/>
  <c r="P77" i="22"/>
  <c r="N77" i="22"/>
  <c r="Q77" i="22" s="1"/>
  <c r="I77" i="22"/>
  <c r="K78" i="22" s="1"/>
  <c r="H77" i="22"/>
  <c r="G77" i="22"/>
  <c r="F77" i="22"/>
  <c r="AB83" i="22" s="1"/>
  <c r="P76" i="22"/>
  <c r="N76" i="22"/>
  <c r="Q76" i="22" s="1"/>
  <c r="I76" i="22"/>
  <c r="H76" i="22"/>
  <c r="G76" i="22"/>
  <c r="F76" i="22"/>
  <c r="P75" i="22"/>
  <c r="N75" i="22"/>
  <c r="Q75" i="22" s="1"/>
  <c r="I75" i="22"/>
  <c r="K76" i="22" s="1"/>
  <c r="H75" i="22"/>
  <c r="G75" i="22"/>
  <c r="F75" i="22"/>
  <c r="AB81" i="22" s="1"/>
  <c r="P74" i="22"/>
  <c r="N74" i="22"/>
  <c r="Q74" i="22" s="1"/>
  <c r="I74" i="22"/>
  <c r="H74" i="22"/>
  <c r="G74" i="22"/>
  <c r="F74" i="22"/>
  <c r="P73" i="22"/>
  <c r="N73" i="22"/>
  <c r="Q73" i="22" s="1"/>
  <c r="I73" i="22"/>
  <c r="K74" i="22" s="1"/>
  <c r="H73" i="22"/>
  <c r="G73" i="22"/>
  <c r="F73" i="22"/>
  <c r="P72" i="22"/>
  <c r="N72" i="22"/>
  <c r="Q72" i="22" s="1"/>
  <c r="I72" i="22"/>
  <c r="H72" i="22"/>
  <c r="G72" i="22"/>
  <c r="AC78" i="22" s="1"/>
  <c r="F72" i="22"/>
  <c r="P71" i="22"/>
  <c r="N71" i="22"/>
  <c r="Q71" i="22" s="1"/>
  <c r="I71" i="22"/>
  <c r="K72" i="22" s="1"/>
  <c r="H71" i="22"/>
  <c r="G71" i="22"/>
  <c r="F71" i="22"/>
  <c r="P70" i="22"/>
  <c r="N70" i="22"/>
  <c r="Q70" i="22" s="1"/>
  <c r="I70" i="22"/>
  <c r="H70" i="22"/>
  <c r="G70" i="22"/>
  <c r="AC76" i="22" s="1"/>
  <c r="F70" i="22"/>
  <c r="AB76" i="22" s="1"/>
  <c r="P69" i="22"/>
  <c r="N69" i="22"/>
  <c r="Q69" i="22" s="1"/>
  <c r="I69" i="22"/>
  <c r="K70" i="22" s="1"/>
  <c r="H69" i="22"/>
  <c r="G69" i="22"/>
  <c r="F69" i="22"/>
  <c r="P68" i="22"/>
  <c r="N68" i="22"/>
  <c r="Q68" i="22" s="1"/>
  <c r="I68" i="22"/>
  <c r="H68" i="22"/>
  <c r="G68" i="22"/>
  <c r="AC74" i="22" s="1"/>
  <c r="F68" i="22"/>
  <c r="AB74" i="22" s="1"/>
  <c r="P67" i="22"/>
  <c r="N67" i="22"/>
  <c r="Q67" i="22" s="1"/>
  <c r="I67" i="22"/>
  <c r="K68" i="22" s="1"/>
  <c r="H67" i="22"/>
  <c r="G67" i="22"/>
  <c r="F67" i="22"/>
  <c r="P66" i="22"/>
  <c r="N66" i="22"/>
  <c r="Q66" i="22" s="1"/>
  <c r="I66" i="22"/>
  <c r="H66" i="22"/>
  <c r="G66" i="22"/>
  <c r="AC72" i="22" s="1"/>
  <c r="F66" i="22"/>
  <c r="P65" i="22"/>
  <c r="R65" i="22" s="1"/>
  <c r="N65" i="22"/>
  <c r="Q65" i="22" s="1"/>
  <c r="I65" i="22"/>
  <c r="K66" i="22" s="1"/>
  <c r="H65" i="22"/>
  <c r="G65" i="22"/>
  <c r="F65" i="22"/>
  <c r="P64" i="22"/>
  <c r="N64" i="22"/>
  <c r="Q64" i="22" s="1"/>
  <c r="I64" i="22"/>
  <c r="H64" i="22"/>
  <c r="G64" i="22"/>
  <c r="AC70" i="22" s="1"/>
  <c r="F64" i="22"/>
  <c r="P63" i="22"/>
  <c r="R63" i="22" s="1"/>
  <c r="N63" i="22"/>
  <c r="Q63" i="22" s="1"/>
  <c r="I63" i="22"/>
  <c r="K64" i="22" s="1"/>
  <c r="H63" i="22"/>
  <c r="G63" i="22"/>
  <c r="F63" i="22"/>
  <c r="R62" i="22"/>
  <c r="P62" i="22"/>
  <c r="N62" i="22"/>
  <c r="Q62" i="22" s="1"/>
  <c r="I62" i="22"/>
  <c r="H62" i="22"/>
  <c r="G62" i="22"/>
  <c r="AC67" i="22" s="1"/>
  <c r="F62" i="22"/>
  <c r="P61" i="22"/>
  <c r="N61" i="22"/>
  <c r="Q61" i="22" s="1"/>
  <c r="I61" i="22"/>
  <c r="H61" i="22"/>
  <c r="G61" i="22"/>
  <c r="F61" i="22"/>
  <c r="AB67" i="22" s="1"/>
  <c r="P60" i="22"/>
  <c r="N60" i="22"/>
  <c r="Q60" i="22" s="1"/>
  <c r="R60" i="22" s="1"/>
  <c r="I60" i="22"/>
  <c r="H60" i="22"/>
  <c r="G60" i="22"/>
  <c r="AC65" i="22" s="1"/>
  <c r="F60" i="22"/>
  <c r="P59" i="22"/>
  <c r="N59" i="22"/>
  <c r="Q59" i="22" s="1"/>
  <c r="I59" i="22"/>
  <c r="H59" i="22"/>
  <c r="G59" i="22"/>
  <c r="F59" i="22"/>
  <c r="AB65" i="22" s="1"/>
  <c r="P58" i="22"/>
  <c r="R58" i="22" s="1"/>
  <c r="N58" i="22"/>
  <c r="Q58" i="22" s="1"/>
  <c r="I58" i="22"/>
  <c r="H58" i="22"/>
  <c r="G58" i="22"/>
  <c r="AC63" i="22" s="1"/>
  <c r="F58" i="22"/>
  <c r="P57" i="22"/>
  <c r="N57" i="22"/>
  <c r="Q57" i="22" s="1"/>
  <c r="I57" i="22"/>
  <c r="H57" i="22"/>
  <c r="G57" i="22"/>
  <c r="F57" i="22"/>
  <c r="P56" i="22"/>
  <c r="N56" i="22"/>
  <c r="Q56" i="22" s="1"/>
  <c r="I56" i="22"/>
  <c r="H56" i="22"/>
  <c r="G56" i="22"/>
  <c r="F56" i="22"/>
  <c r="P55" i="22"/>
  <c r="N55" i="22"/>
  <c r="Q55" i="22" s="1"/>
  <c r="I55" i="22"/>
  <c r="H55" i="22"/>
  <c r="G55" i="22"/>
  <c r="F55" i="22"/>
  <c r="P54" i="22"/>
  <c r="R54" i="22" s="1"/>
  <c r="N54" i="22"/>
  <c r="Q54" i="22" s="1"/>
  <c r="I54" i="22"/>
  <c r="H54" i="22"/>
  <c r="G54" i="22"/>
  <c r="F54" i="22"/>
  <c r="P53" i="22"/>
  <c r="N53" i="22"/>
  <c r="Q53" i="22" s="1"/>
  <c r="I53" i="22"/>
  <c r="H53" i="22"/>
  <c r="G53" i="22"/>
  <c r="F53" i="22"/>
  <c r="P52" i="22"/>
  <c r="R52" i="22" s="1"/>
  <c r="N52" i="22"/>
  <c r="Q52" i="22" s="1"/>
  <c r="I52" i="22"/>
  <c r="H52" i="22"/>
  <c r="G52" i="22"/>
  <c r="AC58" i="22" s="1"/>
  <c r="F52" i="22"/>
  <c r="AB58" i="22" s="1"/>
  <c r="P51" i="22"/>
  <c r="N51" i="22"/>
  <c r="Q51" i="22" s="1"/>
  <c r="I51" i="22"/>
  <c r="H51" i="22"/>
  <c r="G51" i="22"/>
  <c r="F51" i="22"/>
  <c r="P50" i="22"/>
  <c r="N50" i="22"/>
  <c r="Q50" i="22" s="1"/>
  <c r="I50" i="22"/>
  <c r="H50" i="22"/>
  <c r="G50" i="22"/>
  <c r="F50" i="22"/>
  <c r="P49" i="22"/>
  <c r="N49" i="22"/>
  <c r="Q49" i="22" s="1"/>
  <c r="I49" i="22"/>
  <c r="H49" i="22"/>
  <c r="G49" i="22"/>
  <c r="F49" i="22"/>
  <c r="P48" i="22"/>
  <c r="N48" i="22"/>
  <c r="Q48" i="22" s="1"/>
  <c r="I48" i="22"/>
  <c r="H48" i="22"/>
  <c r="G48" i="22"/>
  <c r="AC54" i="22" s="1"/>
  <c r="F48" i="22"/>
  <c r="AB54" i="22" s="1"/>
  <c r="P47" i="22"/>
  <c r="N47" i="22"/>
  <c r="Q47" i="22" s="1"/>
  <c r="I47" i="22"/>
  <c r="H47" i="22"/>
  <c r="G47" i="22"/>
  <c r="F47" i="22"/>
  <c r="P46" i="22"/>
  <c r="N46" i="22"/>
  <c r="Q46" i="22" s="1"/>
  <c r="I46" i="22"/>
  <c r="H46" i="22"/>
  <c r="G46" i="22"/>
  <c r="AC52" i="22" s="1"/>
  <c r="F46" i="22"/>
  <c r="AB52" i="22" s="1"/>
  <c r="P45" i="22"/>
  <c r="N45" i="22"/>
  <c r="Q45" i="22" s="1"/>
  <c r="I45" i="22"/>
  <c r="H45" i="22"/>
  <c r="G45" i="22"/>
  <c r="F45" i="22"/>
  <c r="P44" i="22"/>
  <c r="N44" i="22"/>
  <c r="Q44" i="22" s="1"/>
  <c r="I44" i="22"/>
  <c r="H44" i="22"/>
  <c r="G44" i="22"/>
  <c r="AC50" i="22" s="1"/>
  <c r="F44" i="22"/>
  <c r="AB50" i="22" s="1"/>
  <c r="P43" i="22"/>
  <c r="N43" i="22"/>
  <c r="Q43" i="22" s="1"/>
  <c r="I43" i="22"/>
  <c r="H43" i="22"/>
  <c r="G43" i="22"/>
  <c r="F43" i="22"/>
  <c r="P42" i="22"/>
  <c r="R42" i="22" s="1"/>
  <c r="N42" i="22"/>
  <c r="Q42" i="22" s="1"/>
  <c r="I42" i="22"/>
  <c r="H42" i="22"/>
  <c r="G42" i="22"/>
  <c r="F42" i="22"/>
  <c r="P41" i="22"/>
  <c r="N41" i="22"/>
  <c r="Q41" i="22" s="1"/>
  <c r="I41" i="22"/>
  <c r="K42" i="22" s="1"/>
  <c r="H41" i="22"/>
  <c r="G41" i="22"/>
  <c r="F41" i="22"/>
  <c r="AB47" i="22" s="1"/>
  <c r="P40" i="22"/>
  <c r="N40" i="22"/>
  <c r="Q40" i="22" s="1"/>
  <c r="I40" i="22"/>
  <c r="H40" i="22"/>
  <c r="G40" i="22"/>
  <c r="F40" i="22"/>
  <c r="Q39" i="22"/>
  <c r="R39" i="22" s="1"/>
  <c r="P39" i="22"/>
  <c r="N39" i="22"/>
  <c r="I39" i="22"/>
  <c r="H39" i="22"/>
  <c r="G39" i="22"/>
  <c r="F39" i="22"/>
  <c r="AB45" i="22" s="1"/>
  <c r="P38" i="22"/>
  <c r="N38" i="22"/>
  <c r="Q38" i="22" s="1"/>
  <c r="I38" i="22"/>
  <c r="H38" i="22"/>
  <c r="G38" i="22"/>
  <c r="F38" i="22"/>
  <c r="P37" i="22"/>
  <c r="R37" i="22" s="1"/>
  <c r="N37" i="22"/>
  <c r="Q37" i="22" s="1"/>
  <c r="I37" i="22"/>
  <c r="H37" i="22"/>
  <c r="G37" i="22"/>
  <c r="F37" i="22"/>
  <c r="P36" i="22"/>
  <c r="R36" i="22" s="1"/>
  <c r="N36" i="22"/>
  <c r="Q36" i="22" s="1"/>
  <c r="I36" i="22"/>
  <c r="H36" i="22"/>
  <c r="G36" i="22"/>
  <c r="F36" i="22"/>
  <c r="AB42" i="22" s="1"/>
  <c r="P35" i="22"/>
  <c r="R35" i="22" s="1"/>
  <c r="N35" i="22"/>
  <c r="Q35" i="22" s="1"/>
  <c r="I35" i="22"/>
  <c r="H35" i="22"/>
  <c r="G35" i="22"/>
  <c r="F35" i="22"/>
  <c r="AB41" i="22" s="1"/>
  <c r="R34" i="22"/>
  <c r="P34" i="22"/>
  <c r="N34" i="22"/>
  <c r="Q34" i="22" s="1"/>
  <c r="I34" i="22"/>
  <c r="H34" i="22"/>
  <c r="G34" i="22"/>
  <c r="F34" i="22"/>
  <c r="AB40" i="22" s="1"/>
  <c r="P33" i="22"/>
  <c r="R33" i="22" s="1"/>
  <c r="N33" i="22"/>
  <c r="Q33" i="22" s="1"/>
  <c r="I33" i="22"/>
  <c r="H33" i="22"/>
  <c r="G33" i="22"/>
  <c r="F33" i="22"/>
  <c r="R32" i="22"/>
  <c r="I32" i="22"/>
  <c r="L33" i="22" s="1"/>
  <c r="H32" i="22"/>
  <c r="G32" i="22"/>
  <c r="AC37" i="22" s="1"/>
  <c r="F32" i="22"/>
  <c r="R31" i="22"/>
  <c r="I31" i="22"/>
  <c r="H31" i="22"/>
  <c r="G31" i="22"/>
  <c r="F31" i="22"/>
  <c r="R30" i="22"/>
  <c r="I30" i="22"/>
  <c r="H30" i="22"/>
  <c r="G30" i="22"/>
  <c r="F30" i="22"/>
  <c r="R29" i="22"/>
  <c r="I29" i="22"/>
  <c r="H29" i="22"/>
  <c r="G29" i="22"/>
  <c r="F29" i="22"/>
  <c r="AB35" i="22" s="1"/>
  <c r="R28" i="22"/>
  <c r="I28" i="22"/>
  <c r="H28" i="22"/>
  <c r="G28" i="22"/>
  <c r="AC34" i="22" s="1"/>
  <c r="F28" i="22"/>
  <c r="R27" i="22"/>
  <c r="I27" i="22"/>
  <c r="H27" i="22"/>
  <c r="G27" i="22"/>
  <c r="F27" i="22"/>
  <c r="AB33" i="22" s="1"/>
  <c r="R26" i="22"/>
  <c r="I26" i="22"/>
  <c r="H26" i="22"/>
  <c r="G26" i="22"/>
  <c r="F26" i="22"/>
  <c r="AB32" i="22" s="1"/>
  <c r="R25" i="22"/>
  <c r="I25" i="22"/>
  <c r="H25" i="22"/>
  <c r="G25" i="22"/>
  <c r="F25" i="22"/>
  <c r="R24" i="22"/>
  <c r="I24" i="22"/>
  <c r="H24" i="22"/>
  <c r="G24" i="22"/>
  <c r="AC30" i="22" s="1"/>
  <c r="F24" i="22"/>
  <c r="R23" i="22"/>
  <c r="I23" i="22"/>
  <c r="H23" i="22"/>
  <c r="G23" i="22"/>
  <c r="F23" i="22"/>
  <c r="R22" i="22"/>
  <c r="I22" i="22"/>
  <c r="H22" i="22"/>
  <c r="G22" i="22"/>
  <c r="F22" i="22"/>
  <c r="AB28" i="22" s="1"/>
  <c r="R21" i="22"/>
  <c r="I21" i="22"/>
  <c r="H21" i="22"/>
  <c r="G21" i="22"/>
  <c r="F21" i="22"/>
  <c r="R20" i="22"/>
  <c r="I20" i="22"/>
  <c r="H20" i="22"/>
  <c r="G20" i="22"/>
  <c r="AC26" i="22" s="1"/>
  <c r="F20" i="22"/>
  <c r="AB26" i="22" s="1"/>
  <c r="R19" i="22"/>
  <c r="I19" i="22"/>
  <c r="H19" i="22"/>
  <c r="G19" i="22"/>
  <c r="F19" i="22"/>
  <c r="AB25" i="22" s="1"/>
  <c r="R18" i="22"/>
  <c r="I18" i="22"/>
  <c r="H18" i="22"/>
  <c r="G18" i="22"/>
  <c r="F18" i="22"/>
  <c r="R17" i="22"/>
  <c r="I17" i="22"/>
  <c r="H17" i="22"/>
  <c r="G17" i="22"/>
  <c r="F17" i="22"/>
  <c r="R16" i="22"/>
  <c r="I16" i="22"/>
  <c r="H16" i="22"/>
  <c r="G16" i="22"/>
  <c r="AC22" i="22" s="1"/>
  <c r="F16" i="22"/>
  <c r="R15" i="22"/>
  <c r="I15" i="22"/>
  <c r="H15" i="22"/>
  <c r="G15" i="22"/>
  <c r="F15" i="22"/>
  <c r="R14" i="22"/>
  <c r="I14" i="22"/>
  <c r="H14" i="22"/>
  <c r="G14" i="22"/>
  <c r="F14" i="22"/>
  <c r="AB20" i="22" s="1"/>
  <c r="R13" i="22"/>
  <c r="I13" i="22"/>
  <c r="H13" i="22"/>
  <c r="G13" i="22"/>
  <c r="F13" i="22"/>
  <c r="R12" i="22"/>
  <c r="I12" i="22"/>
  <c r="H12" i="22"/>
  <c r="G12" i="22"/>
  <c r="AC18" i="22" s="1"/>
  <c r="F12" i="22"/>
  <c r="AB18" i="22" s="1"/>
  <c r="R11" i="22"/>
  <c r="I11" i="22"/>
  <c r="H11" i="22"/>
  <c r="G11" i="22"/>
  <c r="F11" i="22"/>
  <c r="R10" i="22"/>
  <c r="I10" i="22"/>
  <c r="H10" i="22"/>
  <c r="G10" i="22"/>
  <c r="F10" i="22"/>
  <c r="AB16" i="22" s="1"/>
  <c r="R9" i="22"/>
  <c r="I9" i="22"/>
  <c r="H9" i="22"/>
  <c r="G9" i="22"/>
  <c r="F9" i="22"/>
  <c r="R8" i="22"/>
  <c r="I8" i="22"/>
  <c r="H8" i="22"/>
  <c r="G8" i="22"/>
  <c r="F8" i="22"/>
  <c r="AB14" i="22" s="1"/>
  <c r="R7" i="22"/>
  <c r="I7" i="22"/>
  <c r="H7" i="22"/>
  <c r="G7" i="22"/>
  <c r="F7" i="22"/>
  <c r="R6" i="22"/>
  <c r="I6" i="22"/>
  <c r="H6" i="22"/>
  <c r="G6" i="22"/>
  <c r="F6" i="22"/>
  <c r="AB12" i="22" s="1"/>
  <c r="R5" i="22"/>
  <c r="I5" i="22"/>
  <c r="H5" i="22"/>
  <c r="G5" i="22"/>
  <c r="F5" i="22"/>
  <c r="N2" i="22"/>
  <c r="C1" i="22"/>
  <c r="B1" i="22"/>
  <c r="AC43" i="21"/>
  <c r="AC42" i="21"/>
  <c r="AC41" i="21"/>
  <c r="AC40" i="21"/>
  <c r="AC39" i="21"/>
  <c r="AC38" i="21"/>
  <c r="AC37" i="21"/>
  <c r="AC36" i="21"/>
  <c r="AC35" i="21"/>
  <c r="AC34" i="21"/>
  <c r="AC33" i="21"/>
  <c r="AC32" i="21"/>
  <c r="AC31" i="21"/>
  <c r="AC30" i="21"/>
  <c r="AC29" i="21"/>
  <c r="AC28" i="21"/>
  <c r="AC27" i="21"/>
  <c r="AC26" i="21"/>
  <c r="AC25" i="21"/>
  <c r="AC24" i="21"/>
  <c r="AC23" i="21"/>
  <c r="AC22" i="21"/>
  <c r="AC21" i="21"/>
  <c r="AC20" i="21"/>
  <c r="AC19" i="21"/>
  <c r="AC18" i="21"/>
  <c r="AC17" i="21"/>
  <c r="AC16" i="21"/>
  <c r="AC15" i="21"/>
  <c r="AC14" i="21"/>
  <c r="AC13" i="21"/>
  <c r="AC12" i="21"/>
  <c r="AC11" i="21"/>
  <c r="AE3" i="21"/>
  <c r="AD43" i="21" s="1"/>
  <c r="AE46" i="20"/>
  <c r="AE48" i="20"/>
  <c r="AE50" i="20"/>
  <c r="AE52" i="20"/>
  <c r="AE54" i="20"/>
  <c r="AE56" i="20"/>
  <c r="AE58" i="20"/>
  <c r="AE60" i="20"/>
  <c r="AE64" i="20"/>
  <c r="AD42" i="20"/>
  <c r="AE42" i="20" s="1"/>
  <c r="AD43" i="20"/>
  <c r="AE43" i="20" s="1"/>
  <c r="AD44" i="20"/>
  <c r="AE44" i="20" s="1"/>
  <c r="AD45" i="20"/>
  <c r="AE45" i="20" s="1"/>
  <c r="AD46" i="20"/>
  <c r="AD47" i="20"/>
  <c r="AE47" i="20" s="1"/>
  <c r="AD48" i="20"/>
  <c r="AD49" i="20"/>
  <c r="AE49" i="20" s="1"/>
  <c r="AD50" i="20"/>
  <c r="AD51" i="20"/>
  <c r="AE51" i="20" s="1"/>
  <c r="AD52" i="20"/>
  <c r="AD53" i="20"/>
  <c r="AE53" i="20" s="1"/>
  <c r="AD54" i="20"/>
  <c r="AD55" i="20"/>
  <c r="AE55" i="20" s="1"/>
  <c r="AD56" i="20"/>
  <c r="AD57" i="20"/>
  <c r="AE57" i="20" s="1"/>
  <c r="AD58" i="20"/>
  <c r="AD59" i="20"/>
  <c r="AE59" i="20" s="1"/>
  <c r="AD60" i="20"/>
  <c r="AD61" i="20"/>
  <c r="AE61" i="20" s="1"/>
  <c r="AD62" i="20"/>
  <c r="AE62" i="20" s="1"/>
  <c r="AD63" i="20"/>
  <c r="AE63" i="20" s="1"/>
  <c r="AD64" i="20"/>
  <c r="AD65" i="20"/>
  <c r="AE65" i="20" s="1"/>
  <c r="AD66" i="20"/>
  <c r="AE66" i="20" s="1"/>
  <c r="AD67" i="20"/>
  <c r="AE67" i="20" s="1"/>
  <c r="AD68" i="20"/>
  <c r="AE68" i="20" s="1"/>
  <c r="AD69" i="20"/>
  <c r="AE69" i="20" s="1"/>
  <c r="AD70" i="20"/>
  <c r="AE70" i="20" s="1"/>
  <c r="AD71" i="20"/>
  <c r="AE71" i="20" s="1"/>
  <c r="AD72" i="20"/>
  <c r="AE72" i="20" s="1"/>
  <c r="AD73" i="20"/>
  <c r="AE73" i="20" s="1"/>
  <c r="AD74" i="20"/>
  <c r="AE74" i="20" s="1"/>
  <c r="AD75" i="20"/>
  <c r="AE75" i="20" s="1"/>
  <c r="AD76" i="20"/>
  <c r="AE76" i="20" s="1"/>
  <c r="AD77" i="20"/>
  <c r="AE77" i="20" s="1"/>
  <c r="AD78" i="20"/>
  <c r="AE78" i="20" s="1"/>
  <c r="AD79" i="20"/>
  <c r="AE79" i="20" s="1"/>
  <c r="AD80" i="20"/>
  <c r="AE80" i="20" s="1"/>
  <c r="AD81" i="20"/>
  <c r="AE81" i="20" s="1"/>
  <c r="AD82" i="20"/>
  <c r="AE82" i="20" s="1"/>
  <c r="AD83" i="20"/>
  <c r="AE83" i="20" s="1"/>
  <c r="AD84" i="20"/>
  <c r="AE84" i="20" s="1"/>
  <c r="AD85" i="20"/>
  <c r="AE85" i="20" s="1"/>
  <c r="AD86" i="20"/>
  <c r="AE86" i="20" s="1"/>
  <c r="AD87" i="20"/>
  <c r="AE87" i="20" s="1"/>
  <c r="AD88" i="20"/>
  <c r="AE88" i="20" s="1"/>
  <c r="AD89" i="20"/>
  <c r="AE89" i="20" s="1"/>
  <c r="AD90" i="20"/>
  <c r="AE90" i="20" s="1"/>
  <c r="AD91" i="20"/>
  <c r="AE91" i="20" s="1"/>
  <c r="AD92" i="20"/>
  <c r="AE92" i="20" s="1"/>
  <c r="AD93" i="20"/>
  <c r="AE93" i="20" s="1"/>
  <c r="AD94" i="20"/>
  <c r="AE94" i="20" s="1"/>
  <c r="AD95" i="20"/>
  <c r="AE95" i="20" s="1"/>
  <c r="AD96" i="20"/>
  <c r="AE96" i="20" s="1"/>
  <c r="AD97" i="20"/>
  <c r="AE97" i="20" s="1"/>
  <c r="AD98" i="20"/>
  <c r="AE98" i="20" s="1"/>
  <c r="AD99" i="20"/>
  <c r="AE99" i="20" s="1"/>
  <c r="AD100" i="20"/>
  <c r="AE100" i="20" s="1"/>
  <c r="AD101" i="20"/>
  <c r="AE101" i="20" s="1"/>
  <c r="AD102" i="20"/>
  <c r="AE102" i="20" s="1"/>
  <c r="AD103" i="20"/>
  <c r="AE103" i="20" s="1"/>
  <c r="AD104" i="20"/>
  <c r="AE104" i="20" s="1"/>
  <c r="AD105" i="20"/>
  <c r="AE105" i="20" s="1"/>
  <c r="AD106" i="20"/>
  <c r="AE106" i="20" s="1"/>
  <c r="AD107" i="20"/>
  <c r="AE107" i="20" s="1"/>
  <c r="AD108" i="20"/>
  <c r="AE108" i="20" s="1"/>
  <c r="AD109" i="20"/>
  <c r="AE109" i="20" s="1"/>
  <c r="AD110" i="20"/>
  <c r="AE110" i="20" s="1"/>
  <c r="AD111" i="20"/>
  <c r="AE111" i="20" s="1"/>
  <c r="AD112" i="20"/>
  <c r="AE112" i="20" s="1"/>
  <c r="AD113" i="20"/>
  <c r="AE113" i="20" s="1"/>
  <c r="AD114" i="20"/>
  <c r="AE114" i="20" s="1"/>
  <c r="AD115" i="20"/>
  <c r="AE115" i="20" s="1"/>
  <c r="AD116" i="20"/>
  <c r="AE116" i="20" s="1"/>
  <c r="AD117" i="20"/>
  <c r="AE117" i="20" s="1"/>
  <c r="AD118" i="20"/>
  <c r="AE118" i="20" s="1"/>
  <c r="AD119" i="20"/>
  <c r="AE119" i="20" s="1"/>
  <c r="AD120" i="20"/>
  <c r="AE120" i="20" s="1"/>
  <c r="AD121" i="20"/>
  <c r="AE121" i="20" s="1"/>
  <c r="AD122" i="20"/>
  <c r="AE122" i="20" s="1"/>
  <c r="AD123" i="20"/>
  <c r="AE123" i="20" s="1"/>
  <c r="AD124" i="20"/>
  <c r="AE124" i="20" s="1"/>
  <c r="AD125" i="20"/>
  <c r="AE125" i="20" s="1"/>
  <c r="AD126" i="20"/>
  <c r="AE126" i="20" s="1"/>
  <c r="AD127" i="20"/>
  <c r="AE127" i="20" s="1"/>
  <c r="AD128" i="20"/>
  <c r="AE128" i="20" s="1"/>
  <c r="AD129" i="20"/>
  <c r="AE129" i="20" s="1"/>
  <c r="AD130" i="20"/>
  <c r="AE130" i="20" s="1"/>
  <c r="AD131" i="20"/>
  <c r="AE131" i="20" s="1"/>
  <c r="AD132" i="20"/>
  <c r="AE132" i="20" s="1"/>
  <c r="AD133" i="20"/>
  <c r="AE133" i="20" s="1"/>
  <c r="AD134" i="20"/>
  <c r="AE134" i="20" s="1"/>
  <c r="AD135" i="20"/>
  <c r="AE135" i="20" s="1"/>
  <c r="AD136" i="20"/>
  <c r="AE136" i="20" s="1"/>
  <c r="AD137" i="20"/>
  <c r="AE137" i="20" s="1"/>
  <c r="AD138" i="20"/>
  <c r="AE138" i="20" s="1"/>
  <c r="AD139" i="20"/>
  <c r="AE139" i="20" s="1"/>
  <c r="AD140" i="20"/>
  <c r="AE140" i="20" s="1"/>
  <c r="AD141" i="20"/>
  <c r="AE141" i="20" s="1"/>
  <c r="AD142" i="20"/>
  <c r="AE142" i="20" s="1"/>
  <c r="AD143" i="20"/>
  <c r="AE143" i="20" s="1"/>
  <c r="AD144" i="20"/>
  <c r="AE144" i="20" s="1"/>
  <c r="AD145" i="20"/>
  <c r="AE145" i="20" s="1"/>
  <c r="AD146" i="20"/>
  <c r="AE146" i="20" s="1"/>
  <c r="AD147" i="20"/>
  <c r="AE147" i="20" s="1"/>
  <c r="AD148" i="20"/>
  <c r="AE148" i="20" s="1"/>
  <c r="AD149" i="20"/>
  <c r="AE149" i="20" s="1"/>
  <c r="AD150" i="20"/>
  <c r="AE150" i="20" s="1"/>
  <c r="AD151" i="20"/>
  <c r="AE151" i="20" s="1"/>
  <c r="AD152" i="20"/>
  <c r="AE152" i="20" s="1"/>
  <c r="AD153" i="20"/>
  <c r="AE153" i="20" s="1"/>
  <c r="AD154" i="20"/>
  <c r="AE154" i="20" s="1"/>
  <c r="AD155" i="20"/>
  <c r="AD156" i="20"/>
  <c r="AD157" i="20"/>
  <c r="AD158" i="20"/>
  <c r="AD159" i="20"/>
  <c r="AD160" i="20"/>
  <c r="AD161" i="20"/>
  <c r="AD162" i="20"/>
  <c r="AC34" i="20"/>
  <c r="AC33" i="20"/>
  <c r="AC32" i="20"/>
  <c r="AC31" i="20"/>
  <c r="AC30" i="20"/>
  <c r="AC29" i="20"/>
  <c r="AC28" i="20"/>
  <c r="AC27" i="20"/>
  <c r="AC26" i="20"/>
  <c r="AC25" i="20"/>
  <c r="AC24" i="20"/>
  <c r="AC23" i="20"/>
  <c r="AC22" i="20"/>
  <c r="AC21" i="20"/>
  <c r="AC20" i="20"/>
  <c r="AC19" i="20"/>
  <c r="AC18" i="20"/>
  <c r="AC17" i="20"/>
  <c r="AC16" i="20"/>
  <c r="AC15" i="20"/>
  <c r="AC14" i="20"/>
  <c r="AC13" i="20"/>
  <c r="AC12" i="20"/>
  <c r="AC11" i="20"/>
  <c r="AE3" i="20"/>
  <c r="AC23" i="10"/>
  <c r="AC22" i="10"/>
  <c r="AC21" i="10"/>
  <c r="AC20" i="10"/>
  <c r="AC19" i="10"/>
  <c r="AC18" i="10"/>
  <c r="AC17" i="10"/>
  <c r="AC16" i="10"/>
  <c r="AC15" i="10"/>
  <c r="AC14" i="10"/>
  <c r="AC13" i="10"/>
  <c r="AC12" i="10"/>
  <c r="AC11" i="10"/>
  <c r="AC32" i="18"/>
  <c r="AC31" i="18"/>
  <c r="AC30" i="18"/>
  <c r="AC29" i="18"/>
  <c r="AC28" i="18"/>
  <c r="AC27" i="18"/>
  <c r="AC26" i="18"/>
  <c r="AC25" i="18"/>
  <c r="AC24" i="18"/>
  <c r="AC23" i="18"/>
  <c r="AC22" i="18"/>
  <c r="AC21" i="18"/>
  <c r="AC20" i="18"/>
  <c r="AC19" i="18"/>
  <c r="AC18" i="18"/>
  <c r="AC17" i="18"/>
  <c r="AC16" i="18"/>
  <c r="AC15" i="18"/>
  <c r="AC14" i="18"/>
  <c r="AC13" i="18"/>
  <c r="AC12" i="18"/>
  <c r="AC11" i="18"/>
  <c r="AD32" i="18"/>
  <c r="AE3" i="19"/>
  <c r="AD41" i="19" s="1"/>
  <c r="AE41" i="19" s="1"/>
  <c r="P162" i="21"/>
  <c r="N162" i="21"/>
  <c r="Q162" i="21" s="1"/>
  <c r="I162" i="21"/>
  <c r="H162" i="21"/>
  <c r="G162" i="21"/>
  <c r="F162" i="21"/>
  <c r="P161" i="21"/>
  <c r="N161" i="21"/>
  <c r="Q161" i="21" s="1"/>
  <c r="I161" i="21"/>
  <c r="H161" i="21"/>
  <c r="G161" i="21"/>
  <c r="F161" i="21"/>
  <c r="P160" i="21"/>
  <c r="N160" i="21"/>
  <c r="Q160" i="21" s="1"/>
  <c r="I160" i="21"/>
  <c r="H160" i="21"/>
  <c r="G160" i="21"/>
  <c r="F160" i="21"/>
  <c r="P159" i="21"/>
  <c r="N159" i="21"/>
  <c r="Q159" i="21" s="1"/>
  <c r="I159" i="21"/>
  <c r="H159" i="21"/>
  <c r="G159" i="21"/>
  <c r="F159" i="21"/>
  <c r="P158" i="21"/>
  <c r="R158" i="21" s="1"/>
  <c r="N158" i="21"/>
  <c r="Q158" i="21" s="1"/>
  <c r="I158" i="21"/>
  <c r="H158" i="21"/>
  <c r="G158" i="21"/>
  <c r="F158" i="21"/>
  <c r="P157" i="21"/>
  <c r="R157" i="21" s="1"/>
  <c r="N157" i="21"/>
  <c r="Q157" i="21" s="1"/>
  <c r="I157" i="21"/>
  <c r="H157" i="21"/>
  <c r="G157" i="21"/>
  <c r="F157" i="21"/>
  <c r="P156" i="21"/>
  <c r="R156" i="21" s="1"/>
  <c r="N156" i="21"/>
  <c r="Q156" i="21" s="1"/>
  <c r="I156" i="21"/>
  <c r="H156" i="21"/>
  <c r="G156" i="21"/>
  <c r="F156" i="21"/>
  <c r="AB162" i="21" s="1"/>
  <c r="P155" i="21"/>
  <c r="N155" i="21"/>
  <c r="Q155" i="21" s="1"/>
  <c r="I155" i="21"/>
  <c r="H155" i="21"/>
  <c r="G155" i="21"/>
  <c r="F155" i="21"/>
  <c r="AB161" i="21" s="1"/>
  <c r="P154" i="21"/>
  <c r="R154" i="21" s="1"/>
  <c r="N154" i="21"/>
  <c r="Q154" i="21" s="1"/>
  <c r="I154" i="21"/>
  <c r="H154" i="21"/>
  <c r="G154" i="21"/>
  <c r="F154" i="21"/>
  <c r="Q153" i="21"/>
  <c r="P153" i="21"/>
  <c r="N153" i="21"/>
  <c r="I153" i="21"/>
  <c r="H153" i="21"/>
  <c r="G153" i="21"/>
  <c r="F153" i="21"/>
  <c r="P152" i="21"/>
  <c r="N152" i="21"/>
  <c r="Q152" i="21" s="1"/>
  <c r="I152" i="21"/>
  <c r="H152" i="21"/>
  <c r="G152" i="21"/>
  <c r="F152" i="21"/>
  <c r="AB158" i="21" s="1"/>
  <c r="P151" i="21"/>
  <c r="N151" i="21"/>
  <c r="Q151" i="21" s="1"/>
  <c r="R151" i="21" s="1"/>
  <c r="I151" i="21"/>
  <c r="H151" i="21"/>
  <c r="G151" i="21"/>
  <c r="F151" i="21"/>
  <c r="AB157" i="21" s="1"/>
  <c r="P150" i="21"/>
  <c r="N150" i="21"/>
  <c r="Q150" i="21" s="1"/>
  <c r="I150" i="21"/>
  <c r="H150" i="21"/>
  <c r="G150" i="21"/>
  <c r="F150" i="21"/>
  <c r="Q149" i="21"/>
  <c r="P149" i="21"/>
  <c r="N149" i="21"/>
  <c r="I149" i="21"/>
  <c r="H149" i="21"/>
  <c r="G149" i="21"/>
  <c r="F149" i="21"/>
  <c r="AB155" i="21" s="1"/>
  <c r="P148" i="21"/>
  <c r="R148" i="21" s="1"/>
  <c r="N148" i="21"/>
  <c r="Q148" i="21" s="1"/>
  <c r="I148" i="21"/>
  <c r="H148" i="21"/>
  <c r="G148" i="21"/>
  <c r="AC154" i="21" s="1"/>
  <c r="F148" i="21"/>
  <c r="AB154" i="21" s="1"/>
  <c r="P147" i="21"/>
  <c r="N147" i="21"/>
  <c r="Q147" i="21" s="1"/>
  <c r="I147" i="21"/>
  <c r="H147" i="21"/>
  <c r="G147" i="21"/>
  <c r="F147" i="21"/>
  <c r="AB153" i="21" s="1"/>
  <c r="P146" i="21"/>
  <c r="R146" i="21" s="1"/>
  <c r="N146" i="21"/>
  <c r="Q146" i="21" s="1"/>
  <c r="I146" i="21"/>
  <c r="H146" i="21"/>
  <c r="G146" i="21"/>
  <c r="AC152" i="21" s="1"/>
  <c r="F146" i="21"/>
  <c r="AB152" i="21" s="1"/>
  <c r="P145" i="21"/>
  <c r="N145" i="21"/>
  <c r="Q145" i="21" s="1"/>
  <c r="I145" i="21"/>
  <c r="H145" i="21"/>
  <c r="G145" i="21"/>
  <c r="F145" i="21"/>
  <c r="AB151" i="21" s="1"/>
  <c r="P144" i="21"/>
  <c r="R144" i="21" s="1"/>
  <c r="N144" i="21"/>
  <c r="Q144" i="21" s="1"/>
  <c r="I144" i="21"/>
  <c r="H144" i="21"/>
  <c r="G144" i="21"/>
  <c r="F144" i="21"/>
  <c r="AB150" i="21" s="1"/>
  <c r="P143" i="21"/>
  <c r="N143" i="21"/>
  <c r="Q143" i="21" s="1"/>
  <c r="I143" i="21"/>
  <c r="H143" i="21"/>
  <c r="G143" i="21"/>
  <c r="F143" i="21"/>
  <c r="AB149" i="21" s="1"/>
  <c r="P142" i="21"/>
  <c r="R142" i="21" s="1"/>
  <c r="N142" i="21"/>
  <c r="Q142" i="21" s="1"/>
  <c r="I142" i="21"/>
  <c r="H142" i="21"/>
  <c r="G142" i="21"/>
  <c r="F142" i="21"/>
  <c r="AB148" i="21" s="1"/>
  <c r="P141" i="21"/>
  <c r="N141" i="21"/>
  <c r="Q141" i="21" s="1"/>
  <c r="I141" i="21"/>
  <c r="H141" i="21"/>
  <c r="G141" i="21"/>
  <c r="AC147" i="21" s="1"/>
  <c r="F141" i="21"/>
  <c r="AB147" i="21" s="1"/>
  <c r="P140" i="21"/>
  <c r="R140" i="21" s="1"/>
  <c r="N140" i="21"/>
  <c r="Q140" i="21" s="1"/>
  <c r="I140" i="21"/>
  <c r="H140" i="21"/>
  <c r="G140" i="21"/>
  <c r="F140" i="21"/>
  <c r="AB146" i="21" s="1"/>
  <c r="P139" i="21"/>
  <c r="N139" i="21"/>
  <c r="Q139" i="21" s="1"/>
  <c r="I139" i="21"/>
  <c r="K140" i="21" s="1"/>
  <c r="H139" i="21"/>
  <c r="G139" i="21"/>
  <c r="AC145" i="21" s="1"/>
  <c r="F139" i="21"/>
  <c r="AB145" i="21" s="1"/>
  <c r="P138" i="21"/>
  <c r="N138" i="21"/>
  <c r="Q138" i="21" s="1"/>
  <c r="I138" i="21"/>
  <c r="H138" i="21"/>
  <c r="G138" i="21"/>
  <c r="F138" i="21"/>
  <c r="Q137" i="21"/>
  <c r="P137" i="21"/>
  <c r="N137" i="21"/>
  <c r="I137" i="21"/>
  <c r="H137" i="21"/>
  <c r="G137" i="21"/>
  <c r="F137" i="21"/>
  <c r="AB143" i="21" s="1"/>
  <c r="P136" i="21"/>
  <c r="N136" i="21"/>
  <c r="Q136" i="21" s="1"/>
  <c r="I136" i="21"/>
  <c r="H136" i="21"/>
  <c r="G136" i="21"/>
  <c r="F136" i="21"/>
  <c r="AB142" i="21" s="1"/>
  <c r="P135" i="21"/>
  <c r="N135" i="21"/>
  <c r="Q135" i="21" s="1"/>
  <c r="R135" i="21" s="1"/>
  <c r="I135" i="21"/>
  <c r="K136" i="21" s="1"/>
  <c r="H135" i="21"/>
  <c r="G135" i="21"/>
  <c r="F135" i="21"/>
  <c r="AB141" i="21" s="1"/>
  <c r="P134" i="21"/>
  <c r="N134" i="21"/>
  <c r="Q134" i="21" s="1"/>
  <c r="I134" i="21"/>
  <c r="H134" i="21"/>
  <c r="G134" i="21"/>
  <c r="F134" i="21"/>
  <c r="AB140" i="21" s="1"/>
  <c r="P133" i="21"/>
  <c r="R133" i="21" s="1"/>
  <c r="N133" i="21"/>
  <c r="Q133" i="21" s="1"/>
  <c r="I133" i="21"/>
  <c r="H133" i="21"/>
  <c r="G133" i="21"/>
  <c r="F133" i="21"/>
  <c r="AB139" i="21" s="1"/>
  <c r="P132" i="21"/>
  <c r="N132" i="21"/>
  <c r="Q132" i="21" s="1"/>
  <c r="I132" i="21"/>
  <c r="H132" i="21"/>
  <c r="G132" i="21"/>
  <c r="F132" i="21"/>
  <c r="AB138" i="21" s="1"/>
  <c r="P131" i="21"/>
  <c r="R131" i="21" s="1"/>
  <c r="N131" i="21"/>
  <c r="Q131" i="21" s="1"/>
  <c r="I131" i="21"/>
  <c r="K132" i="21" s="1"/>
  <c r="H131" i="21"/>
  <c r="G131" i="21"/>
  <c r="AC137" i="21" s="1"/>
  <c r="F131" i="21"/>
  <c r="AB137" i="21" s="1"/>
  <c r="P130" i="21"/>
  <c r="N130" i="21"/>
  <c r="Q130" i="21" s="1"/>
  <c r="I130" i="21"/>
  <c r="H130" i="21"/>
  <c r="G130" i="21"/>
  <c r="F130" i="21"/>
  <c r="AB136" i="21" s="1"/>
  <c r="P129" i="21"/>
  <c r="R129" i="21" s="1"/>
  <c r="N129" i="21"/>
  <c r="Q129" i="21" s="1"/>
  <c r="I129" i="21"/>
  <c r="H129" i="21"/>
  <c r="G129" i="21"/>
  <c r="F129" i="21"/>
  <c r="AB135" i="21" s="1"/>
  <c r="P128" i="21"/>
  <c r="N128" i="21"/>
  <c r="Q128" i="21" s="1"/>
  <c r="I128" i="21"/>
  <c r="H128" i="21"/>
  <c r="G128" i="21"/>
  <c r="F128" i="21"/>
  <c r="AB134" i="21" s="1"/>
  <c r="P127" i="21"/>
  <c r="N127" i="21"/>
  <c r="Q127" i="21" s="1"/>
  <c r="R127" i="21" s="1"/>
  <c r="I127" i="21"/>
  <c r="H127" i="21"/>
  <c r="G127" i="21"/>
  <c r="F127" i="21"/>
  <c r="AB133" i="21" s="1"/>
  <c r="P126" i="21"/>
  <c r="N126" i="21"/>
  <c r="Q126" i="21" s="1"/>
  <c r="I126" i="21"/>
  <c r="H126" i="21"/>
  <c r="G126" i="21"/>
  <c r="AC132" i="21" s="1"/>
  <c r="F126" i="21"/>
  <c r="P125" i="21"/>
  <c r="N125" i="21"/>
  <c r="Q125" i="21" s="1"/>
  <c r="R125" i="21" s="1"/>
  <c r="I125" i="21"/>
  <c r="H125" i="21"/>
  <c r="G125" i="21"/>
  <c r="AC131" i="21" s="1"/>
  <c r="F125" i="21"/>
  <c r="P124" i="21"/>
  <c r="N124" i="21"/>
  <c r="Q124" i="21" s="1"/>
  <c r="I124" i="21"/>
  <c r="H124" i="21"/>
  <c r="G124" i="21"/>
  <c r="F124" i="21"/>
  <c r="P123" i="21"/>
  <c r="N123" i="21"/>
  <c r="Q123" i="21" s="1"/>
  <c r="I123" i="21"/>
  <c r="H123" i="21"/>
  <c r="G123" i="21"/>
  <c r="F123" i="21"/>
  <c r="P122" i="21"/>
  <c r="R122" i="21" s="1"/>
  <c r="N122" i="21"/>
  <c r="Q122" i="21" s="1"/>
  <c r="I122" i="21"/>
  <c r="H122" i="21"/>
  <c r="G122" i="21"/>
  <c r="F122" i="21"/>
  <c r="Q121" i="21"/>
  <c r="P121" i="21"/>
  <c r="N121" i="21"/>
  <c r="I121" i="21"/>
  <c r="H121" i="21"/>
  <c r="G121" i="21"/>
  <c r="F121" i="21"/>
  <c r="AB127" i="21" s="1"/>
  <c r="P120" i="21"/>
  <c r="N120" i="21"/>
  <c r="Q120" i="21" s="1"/>
  <c r="I120" i="21"/>
  <c r="K121" i="21" s="1"/>
  <c r="H120" i="21"/>
  <c r="G120" i="21"/>
  <c r="F120" i="21"/>
  <c r="P119" i="21"/>
  <c r="R119" i="21" s="1"/>
  <c r="N119" i="21"/>
  <c r="Q119" i="21" s="1"/>
  <c r="I119" i="21"/>
  <c r="H119" i="21"/>
  <c r="G119" i="21"/>
  <c r="F119" i="21"/>
  <c r="P118" i="21"/>
  <c r="N118" i="21"/>
  <c r="Q118" i="21" s="1"/>
  <c r="I118" i="21"/>
  <c r="H118" i="21"/>
  <c r="G118" i="21"/>
  <c r="F118" i="21"/>
  <c r="Q117" i="21"/>
  <c r="P117" i="21"/>
  <c r="N117" i="21"/>
  <c r="I117" i="21"/>
  <c r="H117" i="21"/>
  <c r="G117" i="21"/>
  <c r="F117" i="21"/>
  <c r="P116" i="21"/>
  <c r="R116" i="21" s="1"/>
  <c r="N116" i="21"/>
  <c r="Q116" i="21" s="1"/>
  <c r="I116" i="21"/>
  <c r="H116" i="21"/>
  <c r="G116" i="21"/>
  <c r="AC122" i="21" s="1"/>
  <c r="F116" i="21"/>
  <c r="AB122" i="21" s="1"/>
  <c r="P115" i="21"/>
  <c r="R115" i="21" s="1"/>
  <c r="N115" i="21"/>
  <c r="Q115" i="21" s="1"/>
  <c r="I115" i="21"/>
  <c r="H115" i="21"/>
  <c r="G115" i="21"/>
  <c r="F115" i="21"/>
  <c r="AB121" i="21" s="1"/>
  <c r="P114" i="21"/>
  <c r="R114" i="21" s="1"/>
  <c r="N114" i="21"/>
  <c r="Q114" i="21" s="1"/>
  <c r="I114" i="21"/>
  <c r="H114" i="21"/>
  <c r="G114" i="21"/>
  <c r="F114" i="21"/>
  <c r="P113" i="21"/>
  <c r="N113" i="21"/>
  <c r="Q113" i="21" s="1"/>
  <c r="I113" i="21"/>
  <c r="H113" i="21"/>
  <c r="G113" i="21"/>
  <c r="F113" i="21"/>
  <c r="AB119" i="21" s="1"/>
  <c r="P112" i="21"/>
  <c r="R112" i="21" s="1"/>
  <c r="N112" i="21"/>
  <c r="Q112" i="21" s="1"/>
  <c r="I112" i="21"/>
  <c r="H112" i="21"/>
  <c r="G112" i="21"/>
  <c r="F112" i="21"/>
  <c r="AB118" i="21" s="1"/>
  <c r="P111" i="21"/>
  <c r="N111" i="21"/>
  <c r="Q111" i="21" s="1"/>
  <c r="I111" i="21"/>
  <c r="H111" i="21"/>
  <c r="G111" i="21"/>
  <c r="F111" i="21"/>
  <c r="AB117" i="21" s="1"/>
  <c r="P110" i="21"/>
  <c r="R110" i="21" s="1"/>
  <c r="N110" i="21"/>
  <c r="Q110" i="21" s="1"/>
  <c r="I110" i="21"/>
  <c r="H110" i="21"/>
  <c r="G110" i="21"/>
  <c r="F110" i="21"/>
  <c r="AB116" i="21" s="1"/>
  <c r="P109" i="21"/>
  <c r="N109" i="21"/>
  <c r="Q109" i="21" s="1"/>
  <c r="I109" i="21"/>
  <c r="H109" i="21"/>
  <c r="G109" i="21"/>
  <c r="AC115" i="21" s="1"/>
  <c r="F109" i="21"/>
  <c r="AB115" i="21" s="1"/>
  <c r="P108" i="21"/>
  <c r="R108" i="21" s="1"/>
  <c r="N108" i="21"/>
  <c r="Q108" i="21" s="1"/>
  <c r="I108" i="21"/>
  <c r="H108" i="21"/>
  <c r="G108" i="21"/>
  <c r="F108" i="21"/>
  <c r="AB114" i="21" s="1"/>
  <c r="P107" i="21"/>
  <c r="R107" i="21" s="1"/>
  <c r="N107" i="21"/>
  <c r="Q107" i="21" s="1"/>
  <c r="I107" i="21"/>
  <c r="H107" i="21"/>
  <c r="G107" i="21"/>
  <c r="F107" i="21"/>
  <c r="AB113" i="21" s="1"/>
  <c r="P106" i="21"/>
  <c r="R106" i="21" s="1"/>
  <c r="N106" i="21"/>
  <c r="Q106" i="21" s="1"/>
  <c r="I106" i="21"/>
  <c r="H106" i="21"/>
  <c r="G106" i="21"/>
  <c r="F106" i="21"/>
  <c r="AB112" i="21" s="1"/>
  <c r="P105" i="21"/>
  <c r="N105" i="21"/>
  <c r="Q105" i="21" s="1"/>
  <c r="I105" i="21"/>
  <c r="H105" i="21"/>
  <c r="G105" i="21"/>
  <c r="F105" i="21"/>
  <c r="AB111" i="21" s="1"/>
  <c r="P104" i="21"/>
  <c r="R104" i="21" s="1"/>
  <c r="N104" i="21"/>
  <c r="Q104" i="21" s="1"/>
  <c r="I104" i="21"/>
  <c r="H104" i="21"/>
  <c r="G104" i="21"/>
  <c r="F104" i="21"/>
  <c r="AB110" i="21" s="1"/>
  <c r="P103" i="21"/>
  <c r="R103" i="21" s="1"/>
  <c r="N103" i="21"/>
  <c r="Q103" i="21" s="1"/>
  <c r="I103" i="21"/>
  <c r="H103" i="21"/>
  <c r="G103" i="21"/>
  <c r="F103" i="21"/>
  <c r="AB109" i="21" s="1"/>
  <c r="P102" i="21"/>
  <c r="N102" i="21"/>
  <c r="Q102" i="21" s="1"/>
  <c r="R102" i="21" s="1"/>
  <c r="I102" i="21"/>
  <c r="H102" i="21"/>
  <c r="G102" i="21"/>
  <c r="F102" i="21"/>
  <c r="AB108" i="21" s="1"/>
  <c r="P101" i="21"/>
  <c r="N101" i="21"/>
  <c r="Q101" i="21" s="1"/>
  <c r="I101" i="21"/>
  <c r="H101" i="21"/>
  <c r="L101" i="21" s="1"/>
  <c r="G101" i="21"/>
  <c r="F101" i="21"/>
  <c r="AB107" i="21" s="1"/>
  <c r="P100" i="21"/>
  <c r="N100" i="21"/>
  <c r="Q100" i="21" s="1"/>
  <c r="R100" i="21" s="1"/>
  <c r="I100" i="21"/>
  <c r="H100" i="21"/>
  <c r="L100" i="21" s="1"/>
  <c r="G100" i="21"/>
  <c r="F100" i="21"/>
  <c r="AB106" i="21" s="1"/>
  <c r="P99" i="21"/>
  <c r="N99" i="21"/>
  <c r="Q99" i="21" s="1"/>
  <c r="I99" i="21"/>
  <c r="H99" i="21"/>
  <c r="G99" i="21"/>
  <c r="F99" i="21"/>
  <c r="AB105" i="21" s="1"/>
  <c r="P98" i="21"/>
  <c r="N98" i="21"/>
  <c r="Q98" i="21" s="1"/>
  <c r="I98" i="21"/>
  <c r="H98" i="21"/>
  <c r="G98" i="21"/>
  <c r="F98" i="21"/>
  <c r="AB104" i="21" s="1"/>
  <c r="P97" i="21"/>
  <c r="R97" i="21" s="1"/>
  <c r="N97" i="21"/>
  <c r="Q97" i="21" s="1"/>
  <c r="I97" i="21"/>
  <c r="H97" i="21"/>
  <c r="G97" i="21"/>
  <c r="AC102" i="21" s="1"/>
  <c r="F97" i="21"/>
  <c r="P96" i="21"/>
  <c r="N96" i="21"/>
  <c r="Q96" i="21" s="1"/>
  <c r="I96" i="21"/>
  <c r="H96" i="21"/>
  <c r="G96" i="21"/>
  <c r="F96" i="21"/>
  <c r="P95" i="21"/>
  <c r="N95" i="21"/>
  <c r="Q95" i="21" s="1"/>
  <c r="R95" i="21" s="1"/>
  <c r="I95" i="21"/>
  <c r="H95" i="21"/>
  <c r="G95" i="21"/>
  <c r="AC100" i="21" s="1"/>
  <c r="F95" i="21"/>
  <c r="AB101" i="21" s="1"/>
  <c r="P94" i="21"/>
  <c r="N94" i="21"/>
  <c r="Q94" i="21" s="1"/>
  <c r="I94" i="21"/>
  <c r="H94" i="21"/>
  <c r="L94" i="21" s="1"/>
  <c r="G94" i="21"/>
  <c r="F94" i="21"/>
  <c r="P93" i="21"/>
  <c r="R93" i="21" s="1"/>
  <c r="N93" i="21"/>
  <c r="Q93" i="21" s="1"/>
  <c r="I93" i="21"/>
  <c r="H93" i="21"/>
  <c r="G93" i="21"/>
  <c r="F93" i="21"/>
  <c r="P92" i="21"/>
  <c r="N92" i="21"/>
  <c r="Q92" i="21" s="1"/>
  <c r="I92" i="21"/>
  <c r="H92" i="21"/>
  <c r="G92" i="21"/>
  <c r="F92" i="21"/>
  <c r="P91" i="21"/>
  <c r="N91" i="21"/>
  <c r="Q91" i="21" s="1"/>
  <c r="R91" i="21" s="1"/>
  <c r="I91" i="21"/>
  <c r="H91" i="21"/>
  <c r="G91" i="21"/>
  <c r="F91" i="21"/>
  <c r="P90" i="21"/>
  <c r="R90" i="21" s="1"/>
  <c r="N90" i="21"/>
  <c r="Q90" i="21" s="1"/>
  <c r="I90" i="21"/>
  <c r="H90" i="21"/>
  <c r="G90" i="21"/>
  <c r="F90" i="21"/>
  <c r="AB96" i="21" s="1"/>
  <c r="P89" i="21"/>
  <c r="N89" i="21"/>
  <c r="Q89" i="21" s="1"/>
  <c r="I89" i="21"/>
  <c r="H89" i="21"/>
  <c r="G89" i="21"/>
  <c r="AC95" i="21" s="1"/>
  <c r="F89" i="21"/>
  <c r="AB95" i="21" s="1"/>
  <c r="P88" i="21"/>
  <c r="N88" i="21"/>
  <c r="Q88" i="21" s="1"/>
  <c r="R88" i="21" s="1"/>
  <c r="I88" i="21"/>
  <c r="H88" i="21"/>
  <c r="L88" i="21" s="1"/>
  <c r="G88" i="21"/>
  <c r="F88" i="21"/>
  <c r="P87" i="21"/>
  <c r="N87" i="21"/>
  <c r="Q87" i="21" s="1"/>
  <c r="I87" i="21"/>
  <c r="H87" i="21"/>
  <c r="G87" i="21"/>
  <c r="F87" i="21"/>
  <c r="P86" i="21"/>
  <c r="N86" i="21"/>
  <c r="Q86" i="21" s="1"/>
  <c r="I86" i="21"/>
  <c r="H86" i="21"/>
  <c r="G86" i="21"/>
  <c r="F86" i="21"/>
  <c r="P85" i="21"/>
  <c r="N85" i="21"/>
  <c r="Q85" i="21" s="1"/>
  <c r="I85" i="21"/>
  <c r="L86" i="21" s="1"/>
  <c r="H85" i="21"/>
  <c r="G85" i="21"/>
  <c r="F85" i="21"/>
  <c r="AB91" i="21" s="1"/>
  <c r="P84" i="21"/>
  <c r="N84" i="21"/>
  <c r="Q84" i="21" s="1"/>
  <c r="I84" i="21"/>
  <c r="H84" i="21"/>
  <c r="G84" i="21"/>
  <c r="F84" i="21"/>
  <c r="P83" i="21"/>
  <c r="N83" i="21"/>
  <c r="Q83" i="21" s="1"/>
  <c r="I83" i="21"/>
  <c r="L84" i="21" s="1"/>
  <c r="H83" i="21"/>
  <c r="G83" i="21"/>
  <c r="F83" i="21"/>
  <c r="P82" i="21"/>
  <c r="N82" i="21"/>
  <c r="Q82" i="21" s="1"/>
  <c r="I82" i="21"/>
  <c r="H82" i="21"/>
  <c r="G82" i="21"/>
  <c r="F82" i="21"/>
  <c r="P81" i="21"/>
  <c r="N81" i="21"/>
  <c r="Q81" i="21" s="1"/>
  <c r="I81" i="21"/>
  <c r="L82" i="21" s="1"/>
  <c r="H81" i="21"/>
  <c r="G81" i="21"/>
  <c r="AC87" i="21" s="1"/>
  <c r="F81" i="21"/>
  <c r="AB87" i="21" s="1"/>
  <c r="P80" i="21"/>
  <c r="N80" i="21"/>
  <c r="Q80" i="21" s="1"/>
  <c r="I80" i="21"/>
  <c r="H80" i="21"/>
  <c r="L80" i="21" s="1"/>
  <c r="G80" i="21"/>
  <c r="F80" i="21"/>
  <c r="AB86" i="21" s="1"/>
  <c r="P79" i="21"/>
  <c r="N79" i="21"/>
  <c r="Q79" i="21" s="1"/>
  <c r="I79" i="21"/>
  <c r="H79" i="21"/>
  <c r="G79" i="21"/>
  <c r="F79" i="21"/>
  <c r="P78" i="21"/>
  <c r="N78" i="21"/>
  <c r="Q78" i="21" s="1"/>
  <c r="R78" i="21" s="1"/>
  <c r="I78" i="21"/>
  <c r="H78" i="21"/>
  <c r="G78" i="21"/>
  <c r="F78" i="21"/>
  <c r="P77" i="21"/>
  <c r="N77" i="21"/>
  <c r="Q77" i="21" s="1"/>
  <c r="I77" i="21"/>
  <c r="H77" i="21"/>
  <c r="G77" i="21"/>
  <c r="F77" i="21"/>
  <c r="AB83" i="21" s="1"/>
  <c r="P76" i="21"/>
  <c r="N76" i="21"/>
  <c r="Q76" i="21" s="1"/>
  <c r="R76" i="21" s="1"/>
  <c r="I76" i="21"/>
  <c r="H76" i="21"/>
  <c r="G76" i="21"/>
  <c r="F76" i="21"/>
  <c r="AB82" i="21" s="1"/>
  <c r="P75" i="21"/>
  <c r="N75" i="21"/>
  <c r="Q75" i="21" s="1"/>
  <c r="I75" i="21"/>
  <c r="H75" i="21"/>
  <c r="G75" i="21"/>
  <c r="F75" i="21"/>
  <c r="Q74" i="21"/>
  <c r="P74" i="21"/>
  <c r="N74" i="21"/>
  <c r="L74" i="21"/>
  <c r="I74" i="21"/>
  <c r="H74" i="21"/>
  <c r="G74" i="21"/>
  <c r="F74" i="21"/>
  <c r="P73" i="21"/>
  <c r="N73" i="21"/>
  <c r="Q73" i="21" s="1"/>
  <c r="I73" i="21"/>
  <c r="H73" i="21"/>
  <c r="G73" i="21"/>
  <c r="F73" i="21"/>
  <c r="AB79" i="21" s="1"/>
  <c r="P72" i="21"/>
  <c r="N72" i="21"/>
  <c r="Q72" i="21" s="1"/>
  <c r="R72" i="21" s="1"/>
  <c r="I72" i="21"/>
  <c r="H72" i="21"/>
  <c r="G72" i="21"/>
  <c r="F72" i="21"/>
  <c r="AB78" i="21" s="1"/>
  <c r="P71" i="21"/>
  <c r="N71" i="21"/>
  <c r="Q71" i="21" s="1"/>
  <c r="I71" i="21"/>
  <c r="H71" i="21"/>
  <c r="G71" i="21"/>
  <c r="F71" i="21"/>
  <c r="Q70" i="21"/>
  <c r="P70" i="21"/>
  <c r="N70" i="21"/>
  <c r="I70" i="21"/>
  <c r="H70" i="21"/>
  <c r="G70" i="21"/>
  <c r="F70" i="21"/>
  <c r="P69" i="21"/>
  <c r="N69" i="21"/>
  <c r="Q69" i="21" s="1"/>
  <c r="I69" i="21"/>
  <c r="L70" i="21" s="1"/>
  <c r="H69" i="21"/>
  <c r="G69" i="21"/>
  <c r="AC75" i="21" s="1"/>
  <c r="F69" i="21"/>
  <c r="AB75" i="21" s="1"/>
  <c r="P68" i="21"/>
  <c r="N68" i="21"/>
  <c r="Q68" i="21" s="1"/>
  <c r="I68" i="21"/>
  <c r="H68" i="21"/>
  <c r="L68" i="21" s="1"/>
  <c r="G68" i="21"/>
  <c r="F68" i="21"/>
  <c r="AB74" i="21" s="1"/>
  <c r="P67" i="21"/>
  <c r="N67" i="21"/>
  <c r="Q67" i="21" s="1"/>
  <c r="I67" i="21"/>
  <c r="H67" i="21"/>
  <c r="L67" i="21" s="1"/>
  <c r="G67" i="21"/>
  <c r="F67" i="21"/>
  <c r="P66" i="21"/>
  <c r="N66" i="21"/>
  <c r="Q66" i="21" s="1"/>
  <c r="R66" i="21" s="1"/>
  <c r="I66" i="21"/>
  <c r="H66" i="21"/>
  <c r="G66" i="21"/>
  <c r="F66" i="21"/>
  <c r="P65" i="21"/>
  <c r="N65" i="21"/>
  <c r="Q65" i="21" s="1"/>
  <c r="I65" i="21"/>
  <c r="H65" i="21"/>
  <c r="L65" i="21" s="1"/>
  <c r="G65" i="21"/>
  <c r="F65" i="21"/>
  <c r="AB71" i="21" s="1"/>
  <c r="P64" i="21"/>
  <c r="N64" i="21"/>
  <c r="Q64" i="21" s="1"/>
  <c r="R64" i="21" s="1"/>
  <c r="I64" i="21"/>
  <c r="H64" i="21"/>
  <c r="G64" i="21"/>
  <c r="F64" i="21"/>
  <c r="AB70" i="21" s="1"/>
  <c r="P63" i="21"/>
  <c r="N63" i="21"/>
  <c r="Q63" i="21" s="1"/>
  <c r="I63" i="21"/>
  <c r="H63" i="21"/>
  <c r="G63" i="21"/>
  <c r="F63" i="21"/>
  <c r="P62" i="21"/>
  <c r="N62" i="21"/>
  <c r="Q62" i="21" s="1"/>
  <c r="R62" i="21" s="1"/>
  <c r="I62" i="21"/>
  <c r="H62" i="21"/>
  <c r="G62" i="21"/>
  <c r="F62" i="21"/>
  <c r="P61" i="21"/>
  <c r="N61" i="21"/>
  <c r="Q61" i="21" s="1"/>
  <c r="I61" i="21"/>
  <c r="H61" i="21"/>
  <c r="G61" i="21"/>
  <c r="AC67" i="21" s="1"/>
  <c r="F61" i="21"/>
  <c r="AB67" i="21" s="1"/>
  <c r="P60" i="21"/>
  <c r="N60" i="21"/>
  <c r="Q60" i="21" s="1"/>
  <c r="R60" i="21" s="1"/>
  <c r="I60" i="21"/>
  <c r="H60" i="21"/>
  <c r="G60" i="21"/>
  <c r="F60" i="21"/>
  <c r="P59" i="21"/>
  <c r="N59" i="21"/>
  <c r="Q59" i="21" s="1"/>
  <c r="I59" i="21"/>
  <c r="H59" i="21"/>
  <c r="G59" i="21"/>
  <c r="F59" i="21"/>
  <c r="P58" i="21"/>
  <c r="N58" i="21"/>
  <c r="Q58" i="21" s="1"/>
  <c r="I58" i="21"/>
  <c r="H58" i="21"/>
  <c r="G58" i="21"/>
  <c r="F58" i="21"/>
  <c r="P57" i="21"/>
  <c r="N57" i="21"/>
  <c r="Q57" i="21" s="1"/>
  <c r="R57" i="21" s="1"/>
  <c r="I57" i="21"/>
  <c r="H57" i="21"/>
  <c r="G57" i="21"/>
  <c r="F57" i="21"/>
  <c r="P56" i="21"/>
  <c r="N56" i="21"/>
  <c r="Q56" i="21" s="1"/>
  <c r="I56" i="21"/>
  <c r="H56" i="21"/>
  <c r="G56" i="21"/>
  <c r="F56" i="21"/>
  <c r="Q55" i="21"/>
  <c r="P55" i="21"/>
  <c r="N55" i="21"/>
  <c r="I55" i="21"/>
  <c r="H55" i="21"/>
  <c r="G55" i="21"/>
  <c r="F55" i="21"/>
  <c r="P54" i="21"/>
  <c r="N54" i="21"/>
  <c r="Q54" i="21" s="1"/>
  <c r="I54" i="21"/>
  <c r="H54" i="21"/>
  <c r="G54" i="21"/>
  <c r="F54" i="21"/>
  <c r="AB60" i="21" s="1"/>
  <c r="P53" i="21"/>
  <c r="N53" i="21"/>
  <c r="Q53" i="21" s="1"/>
  <c r="I53" i="21"/>
  <c r="H53" i="21"/>
  <c r="G53" i="21"/>
  <c r="F53" i="21"/>
  <c r="AB59" i="21" s="1"/>
  <c r="P52" i="21"/>
  <c r="N52" i="21"/>
  <c r="Q52" i="21" s="1"/>
  <c r="I52" i="21"/>
  <c r="H52" i="21"/>
  <c r="G52" i="21"/>
  <c r="F52" i="21"/>
  <c r="AB58" i="21" s="1"/>
  <c r="Q51" i="21"/>
  <c r="P51" i="21"/>
  <c r="N51" i="21"/>
  <c r="I51" i="21"/>
  <c r="H51" i="21"/>
  <c r="G51" i="21"/>
  <c r="F51" i="21"/>
  <c r="AB57" i="21" s="1"/>
  <c r="P50" i="21"/>
  <c r="N50" i="21"/>
  <c r="Q50" i="21" s="1"/>
  <c r="I50" i="21"/>
  <c r="H50" i="21"/>
  <c r="G50" i="21"/>
  <c r="AC56" i="21" s="1"/>
  <c r="F50" i="21"/>
  <c r="AB56" i="21" s="1"/>
  <c r="P49" i="21"/>
  <c r="N49" i="21"/>
  <c r="Q49" i="21" s="1"/>
  <c r="R49" i="21" s="1"/>
  <c r="I49" i="21"/>
  <c r="H49" i="21"/>
  <c r="G49" i="21"/>
  <c r="F49" i="21"/>
  <c r="AB55" i="21" s="1"/>
  <c r="P48" i="21"/>
  <c r="N48" i="21"/>
  <c r="Q48" i="21" s="1"/>
  <c r="I48" i="21"/>
  <c r="H48" i="21"/>
  <c r="G48" i="21"/>
  <c r="AC54" i="21" s="1"/>
  <c r="F48" i="21"/>
  <c r="AB54" i="21" s="1"/>
  <c r="P47" i="21"/>
  <c r="N47" i="21"/>
  <c r="Q47" i="21" s="1"/>
  <c r="I47" i="21"/>
  <c r="H47" i="21"/>
  <c r="G47" i="21"/>
  <c r="F47" i="21"/>
  <c r="AB53" i="21" s="1"/>
  <c r="P46" i="21"/>
  <c r="N46" i="21"/>
  <c r="Q46" i="21" s="1"/>
  <c r="I46" i="21"/>
  <c r="H46" i="21"/>
  <c r="G46" i="21"/>
  <c r="AC52" i="21" s="1"/>
  <c r="F46" i="21"/>
  <c r="AB52" i="21" s="1"/>
  <c r="P45" i="21"/>
  <c r="N45" i="21"/>
  <c r="Q45" i="21" s="1"/>
  <c r="R45" i="21" s="1"/>
  <c r="I45" i="21"/>
  <c r="H45" i="21"/>
  <c r="G45" i="21"/>
  <c r="F45" i="21"/>
  <c r="AB51" i="21" s="1"/>
  <c r="P44" i="21"/>
  <c r="N44" i="21"/>
  <c r="Q44" i="21" s="1"/>
  <c r="I44" i="21"/>
  <c r="H44" i="21"/>
  <c r="G44" i="21"/>
  <c r="AC50" i="21" s="1"/>
  <c r="F44" i="21"/>
  <c r="AB50" i="21" s="1"/>
  <c r="P43" i="21"/>
  <c r="N43" i="21"/>
  <c r="Q43" i="21" s="1"/>
  <c r="I43" i="21"/>
  <c r="H43" i="21"/>
  <c r="G43" i="21"/>
  <c r="F43" i="21"/>
  <c r="AB49" i="21" s="1"/>
  <c r="P42" i="21"/>
  <c r="N42" i="21"/>
  <c r="Q42" i="21" s="1"/>
  <c r="I42" i="21"/>
  <c r="H42" i="21"/>
  <c r="G42" i="21"/>
  <c r="AC48" i="21" s="1"/>
  <c r="F42" i="21"/>
  <c r="AB48" i="21" s="1"/>
  <c r="P41" i="21"/>
  <c r="N41" i="21"/>
  <c r="Q41" i="21" s="1"/>
  <c r="R41" i="21" s="1"/>
  <c r="I41" i="21"/>
  <c r="H41" i="21"/>
  <c r="L41" i="21" s="1"/>
  <c r="G41" i="21"/>
  <c r="F41" i="21"/>
  <c r="AB47" i="21" s="1"/>
  <c r="P40" i="21"/>
  <c r="N40" i="21"/>
  <c r="Q40" i="21" s="1"/>
  <c r="I40" i="21"/>
  <c r="H40" i="21"/>
  <c r="G40" i="21"/>
  <c r="AC46" i="21" s="1"/>
  <c r="F40" i="21"/>
  <c r="AB46" i="21" s="1"/>
  <c r="P39" i="21"/>
  <c r="N39" i="21"/>
  <c r="Q39" i="21" s="1"/>
  <c r="I39" i="21"/>
  <c r="H39" i="21"/>
  <c r="G39" i="21"/>
  <c r="F39" i="21"/>
  <c r="AB45" i="21" s="1"/>
  <c r="P38" i="21"/>
  <c r="N38" i="21"/>
  <c r="Q38" i="21" s="1"/>
  <c r="I38" i="21"/>
  <c r="H38" i="21"/>
  <c r="G38" i="21"/>
  <c r="AC44" i="21" s="1"/>
  <c r="F38" i="21"/>
  <c r="AB44" i="21" s="1"/>
  <c r="P37" i="21"/>
  <c r="N37" i="21"/>
  <c r="Q37" i="21" s="1"/>
  <c r="R37" i="21" s="1"/>
  <c r="I37" i="21"/>
  <c r="H37" i="21"/>
  <c r="G37" i="21"/>
  <c r="F37" i="21"/>
  <c r="P36" i="21"/>
  <c r="N36" i="21"/>
  <c r="Q36" i="21" s="1"/>
  <c r="I36" i="21"/>
  <c r="H36" i="21"/>
  <c r="G36" i="21"/>
  <c r="F36" i="21"/>
  <c r="AB42" i="21" s="1"/>
  <c r="P35" i="21"/>
  <c r="N35" i="21"/>
  <c r="Q35" i="21" s="1"/>
  <c r="R35" i="21" s="1"/>
  <c r="I35" i="21"/>
  <c r="H35" i="21"/>
  <c r="G35" i="21"/>
  <c r="F35" i="21"/>
  <c r="P34" i="21"/>
  <c r="N34" i="21"/>
  <c r="Q34" i="21" s="1"/>
  <c r="I34" i="21"/>
  <c r="H34" i="21"/>
  <c r="G34" i="21"/>
  <c r="F34" i="21"/>
  <c r="P33" i="21"/>
  <c r="N33" i="21"/>
  <c r="Q33" i="21" s="1"/>
  <c r="I33" i="21"/>
  <c r="H33" i="21"/>
  <c r="G33" i="21"/>
  <c r="F33" i="21"/>
  <c r="R32" i="21"/>
  <c r="I32" i="21"/>
  <c r="H32" i="21"/>
  <c r="G32" i="21"/>
  <c r="F32" i="21"/>
  <c r="AB38" i="21" s="1"/>
  <c r="R31" i="21"/>
  <c r="I31" i="21"/>
  <c r="H31" i="21"/>
  <c r="G31" i="21"/>
  <c r="F31" i="21"/>
  <c r="R30" i="21"/>
  <c r="I30" i="21"/>
  <c r="H30" i="21"/>
  <c r="G30" i="21"/>
  <c r="F30" i="21"/>
  <c r="R29" i="21"/>
  <c r="I29" i="21"/>
  <c r="H29" i="21"/>
  <c r="G29" i="21"/>
  <c r="F29" i="21"/>
  <c r="AB35" i="21" s="1"/>
  <c r="R28" i="21"/>
  <c r="I28" i="21"/>
  <c r="H28" i="21"/>
  <c r="G28" i="21"/>
  <c r="F28" i="21"/>
  <c r="AB34" i="21" s="1"/>
  <c r="R27" i="21"/>
  <c r="I27" i="21"/>
  <c r="H27" i="21"/>
  <c r="G27" i="21"/>
  <c r="F27" i="21"/>
  <c r="R26" i="21"/>
  <c r="I26" i="21"/>
  <c r="H26" i="21"/>
  <c r="G26" i="21"/>
  <c r="F26" i="21"/>
  <c r="R25" i="21"/>
  <c r="I25" i="21"/>
  <c r="H25" i="21"/>
  <c r="G25" i="21"/>
  <c r="F25" i="21"/>
  <c r="AB31" i="21" s="1"/>
  <c r="R24" i="21"/>
  <c r="I24" i="21"/>
  <c r="H24" i="21"/>
  <c r="G24" i="21"/>
  <c r="F24" i="21"/>
  <c r="AB29" i="21" s="1"/>
  <c r="R23" i="21"/>
  <c r="I23" i="21"/>
  <c r="H23" i="21"/>
  <c r="G23" i="21"/>
  <c r="F23" i="21"/>
  <c r="AB28" i="21" s="1"/>
  <c r="R22" i="21"/>
  <c r="I22" i="21"/>
  <c r="H22" i="21"/>
  <c r="G22" i="21"/>
  <c r="F22" i="21"/>
  <c r="R21" i="21"/>
  <c r="I21" i="21"/>
  <c r="H21" i="21"/>
  <c r="G21" i="21"/>
  <c r="F21" i="21"/>
  <c r="AB27" i="21" s="1"/>
  <c r="R20" i="21"/>
  <c r="I20" i="21"/>
  <c r="H20" i="21"/>
  <c r="G20" i="21"/>
  <c r="F20" i="21"/>
  <c r="AB26" i="21" s="1"/>
  <c r="R19" i="21"/>
  <c r="I19" i="21"/>
  <c r="H19" i="21"/>
  <c r="G19" i="21"/>
  <c r="F19" i="21"/>
  <c r="AB24" i="21" s="1"/>
  <c r="R18" i="21"/>
  <c r="I18" i="21"/>
  <c r="H18" i="21"/>
  <c r="G18" i="21"/>
  <c r="F18" i="21"/>
  <c r="R17" i="21"/>
  <c r="I17" i="21"/>
  <c r="H17" i="21"/>
  <c r="G17" i="21"/>
  <c r="F17" i="21"/>
  <c r="AB23" i="21" s="1"/>
  <c r="R16" i="21"/>
  <c r="I16" i="21"/>
  <c r="H16" i="21"/>
  <c r="G16" i="21"/>
  <c r="F16" i="21"/>
  <c r="R15" i="21"/>
  <c r="I15" i="21"/>
  <c r="H15" i="21"/>
  <c r="G15" i="21"/>
  <c r="F15" i="21"/>
  <c r="AB20" i="21" s="1"/>
  <c r="R14" i="21"/>
  <c r="I14" i="21"/>
  <c r="H14" i="21"/>
  <c r="G14" i="21"/>
  <c r="F14" i="21"/>
  <c r="R13" i="21"/>
  <c r="I13" i="21"/>
  <c r="H13" i="21"/>
  <c r="G13" i="21"/>
  <c r="F13" i="21"/>
  <c r="AB19" i="21" s="1"/>
  <c r="R12" i="21"/>
  <c r="I12" i="21"/>
  <c r="H12" i="21"/>
  <c r="G12" i="21"/>
  <c r="F12" i="21"/>
  <c r="R11" i="21"/>
  <c r="I11" i="21"/>
  <c r="H11" i="21"/>
  <c r="G11" i="21"/>
  <c r="F11" i="21"/>
  <c r="R10" i="21"/>
  <c r="I10" i="21"/>
  <c r="H10" i="21"/>
  <c r="G10" i="21"/>
  <c r="F10" i="21"/>
  <c r="R9" i="21"/>
  <c r="I9" i="21"/>
  <c r="H9" i="21"/>
  <c r="G9" i="21"/>
  <c r="F9" i="21"/>
  <c r="AB15" i="21" s="1"/>
  <c r="R8" i="21"/>
  <c r="I8" i="21"/>
  <c r="H8" i="21"/>
  <c r="G8" i="21"/>
  <c r="F8" i="21"/>
  <c r="AB14" i="21" s="1"/>
  <c r="R7" i="21"/>
  <c r="I7" i="21"/>
  <c r="H7" i="21"/>
  <c r="G7" i="21"/>
  <c r="F7" i="21"/>
  <c r="R6" i="21"/>
  <c r="I6" i="21"/>
  <c r="H6" i="21"/>
  <c r="G6" i="21"/>
  <c r="F6" i="21"/>
  <c r="R5" i="21"/>
  <c r="I5" i="21"/>
  <c r="H5" i="21"/>
  <c r="G5" i="21"/>
  <c r="F5" i="21"/>
  <c r="AB11" i="21" s="1"/>
  <c r="R4" i="21"/>
  <c r="I4" i="21"/>
  <c r="C1" i="21"/>
  <c r="B1" i="21"/>
  <c r="J161" i="22" l="1"/>
  <c r="J162" i="22"/>
  <c r="R162" i="21"/>
  <c r="AC161" i="21"/>
  <c r="R59" i="23"/>
  <c r="R64" i="23"/>
  <c r="R66" i="23"/>
  <c r="L67" i="23"/>
  <c r="R68" i="23"/>
  <c r="R70" i="23"/>
  <c r="R74" i="23"/>
  <c r="R86" i="23"/>
  <c r="R94" i="23"/>
  <c r="R98" i="23"/>
  <c r="R100" i="23"/>
  <c r="R102" i="23"/>
  <c r="L103" i="23"/>
  <c r="R104" i="23"/>
  <c r="L105" i="23"/>
  <c r="R106" i="23"/>
  <c r="L107" i="23"/>
  <c r="R108" i="23"/>
  <c r="L109" i="23"/>
  <c r="J110" i="23"/>
  <c r="R110" i="23"/>
  <c r="L111" i="23"/>
  <c r="J112" i="23"/>
  <c r="R112" i="23"/>
  <c r="L113" i="23"/>
  <c r="R114" i="23"/>
  <c r="L115" i="23"/>
  <c r="L121" i="23"/>
  <c r="K68" i="23"/>
  <c r="K139" i="23"/>
  <c r="R61" i="23"/>
  <c r="R63" i="23"/>
  <c r="R65" i="23"/>
  <c r="R67" i="23"/>
  <c r="R69" i="23"/>
  <c r="R71" i="23"/>
  <c r="R75" i="23"/>
  <c r="R83" i="23"/>
  <c r="R91" i="23"/>
  <c r="R99" i="23"/>
  <c r="R103" i="23"/>
  <c r="L104" i="23"/>
  <c r="R105" i="23"/>
  <c r="L106" i="23"/>
  <c r="R107" i="23"/>
  <c r="L108" i="23"/>
  <c r="R109" i="23"/>
  <c r="L110" i="23"/>
  <c r="R111" i="23"/>
  <c r="L112" i="23"/>
  <c r="J113" i="23"/>
  <c r="R113" i="23"/>
  <c r="L114" i="23"/>
  <c r="R115" i="23"/>
  <c r="L116" i="23"/>
  <c r="R119" i="23"/>
  <c r="R134" i="23"/>
  <c r="R136" i="23"/>
  <c r="R138" i="23"/>
  <c r="AC11" i="23"/>
  <c r="AC18" i="23"/>
  <c r="AC22" i="23"/>
  <c r="AC26" i="23"/>
  <c r="AC30" i="23"/>
  <c r="AC34" i="23"/>
  <c r="AC38" i="23"/>
  <c r="L34" i="23"/>
  <c r="L36" i="23"/>
  <c r="J37" i="23"/>
  <c r="L38" i="23"/>
  <c r="J39" i="23"/>
  <c r="L40" i="23"/>
  <c r="AC60" i="23"/>
  <c r="AC62" i="23"/>
  <c r="AC64" i="23"/>
  <c r="AC67" i="23"/>
  <c r="AC70" i="23"/>
  <c r="AC72" i="23"/>
  <c r="L71" i="23"/>
  <c r="R73" i="23"/>
  <c r="L84" i="23"/>
  <c r="L92" i="23"/>
  <c r="R96" i="23"/>
  <c r="AC122" i="23"/>
  <c r="AC139" i="23"/>
  <c r="R133" i="23"/>
  <c r="AC143" i="23"/>
  <c r="K37" i="23"/>
  <c r="J41" i="23"/>
  <c r="AC73" i="23"/>
  <c r="K87" i="23"/>
  <c r="AC153" i="23"/>
  <c r="AC19" i="23"/>
  <c r="AC23" i="23"/>
  <c r="AC27" i="23"/>
  <c r="AC31" i="23"/>
  <c r="AC35" i="23"/>
  <c r="L35" i="23"/>
  <c r="L37" i="23"/>
  <c r="L39" i="23"/>
  <c r="K41" i="23"/>
  <c r="AC61" i="23"/>
  <c r="AC63" i="23"/>
  <c r="AC65" i="23"/>
  <c r="AC69" i="23"/>
  <c r="K65" i="23"/>
  <c r="AC78" i="23"/>
  <c r="R72" i="23"/>
  <c r="R97" i="23"/>
  <c r="R101" i="23"/>
  <c r="AC123" i="23"/>
  <c r="R117" i="23"/>
  <c r="AC127" i="23"/>
  <c r="R132" i="23"/>
  <c r="AC142" i="23"/>
  <c r="AC144" i="23"/>
  <c r="L149" i="23"/>
  <c r="AC25" i="23"/>
  <c r="AC29" i="23"/>
  <c r="AC33" i="23"/>
  <c r="AC37" i="23"/>
  <c r="AC40" i="23"/>
  <c r="AC42" i="23"/>
  <c r="AC44" i="23"/>
  <c r="R40" i="23"/>
  <c r="L41" i="23"/>
  <c r="AC80" i="23"/>
  <c r="AC82" i="23"/>
  <c r="AC84" i="23"/>
  <c r="AC88" i="23"/>
  <c r="AC92" i="23"/>
  <c r="AC96" i="23"/>
  <c r="AC129" i="23"/>
  <c r="AC131" i="23"/>
  <c r="AB42" i="23"/>
  <c r="R58" i="23"/>
  <c r="J33" i="23"/>
  <c r="R36" i="23"/>
  <c r="AB12" i="23"/>
  <c r="AB16" i="23"/>
  <c r="AB41" i="23"/>
  <c r="AB46" i="23"/>
  <c r="L33" i="23"/>
  <c r="AB20" i="23"/>
  <c r="AB24" i="23"/>
  <c r="AB28" i="23"/>
  <c r="AB32" i="23"/>
  <c r="AB36" i="23"/>
  <c r="K33" i="23"/>
  <c r="R33" i="23"/>
  <c r="R37" i="23"/>
  <c r="R41" i="23"/>
  <c r="L62" i="23"/>
  <c r="R62" i="23"/>
  <c r="AB70" i="23"/>
  <c r="J65" i="23"/>
  <c r="M65" i="23" s="1"/>
  <c r="AB72" i="23"/>
  <c r="K67" i="23"/>
  <c r="L68" i="23"/>
  <c r="AB76" i="23"/>
  <c r="K71" i="23"/>
  <c r="R78" i="23"/>
  <c r="AB86" i="23"/>
  <c r="AB88" i="23"/>
  <c r="K83" i="23"/>
  <c r="R85" i="23"/>
  <c r="AB93" i="23"/>
  <c r="R87" i="23"/>
  <c r="L88" i="23"/>
  <c r="AB95" i="23"/>
  <c r="K92" i="23"/>
  <c r="R92" i="23"/>
  <c r="AB102" i="23"/>
  <c r="AB107" i="23"/>
  <c r="K110" i="23"/>
  <c r="K112" i="23"/>
  <c r="K114" i="23"/>
  <c r="R116" i="23"/>
  <c r="K119" i="23"/>
  <c r="R121" i="23"/>
  <c r="AB129" i="23"/>
  <c r="R124" i="23"/>
  <c r="K126" i="23"/>
  <c r="R126" i="23"/>
  <c r="AB134" i="23"/>
  <c r="R140" i="23"/>
  <c r="AB148" i="23"/>
  <c r="AB150" i="23"/>
  <c r="AB153" i="23"/>
  <c r="R149" i="23"/>
  <c r="L152" i="23"/>
  <c r="L154" i="23"/>
  <c r="L156" i="23"/>
  <c r="J157" i="23"/>
  <c r="L158" i="23"/>
  <c r="J159" i="23"/>
  <c r="L160" i="23"/>
  <c r="J161" i="23"/>
  <c r="L162" i="23"/>
  <c r="J69" i="23"/>
  <c r="K73" i="23"/>
  <c r="K80" i="23"/>
  <c r="AB116" i="23"/>
  <c r="L134" i="23"/>
  <c r="K140" i="23"/>
  <c r="K142" i="23"/>
  <c r="L148" i="23"/>
  <c r="K157" i="23"/>
  <c r="K159" i="23"/>
  <c r="K161" i="23"/>
  <c r="AB14" i="23"/>
  <c r="AB34" i="23"/>
  <c r="AB38" i="23"/>
  <c r="R35" i="23"/>
  <c r="K39" i="23"/>
  <c r="R39" i="23"/>
  <c r="AB66" i="23"/>
  <c r="AB67" i="23"/>
  <c r="AB68" i="23"/>
  <c r="L66" i="23"/>
  <c r="J68" i="23"/>
  <c r="K69" i="23"/>
  <c r="L70" i="23"/>
  <c r="AB78" i="23"/>
  <c r="AB83" i="23"/>
  <c r="R79" i="23"/>
  <c r="L80" i="23"/>
  <c r="AB87" i="23"/>
  <c r="K84" i="23"/>
  <c r="R84" i="23"/>
  <c r="AB94" i="23"/>
  <c r="AB96" i="23"/>
  <c r="R93" i="23"/>
  <c r="AB101" i="23"/>
  <c r="R95" i="23"/>
  <c r="L96" i="23"/>
  <c r="AB103" i="23"/>
  <c r="K113" i="23"/>
  <c r="K115" i="23"/>
  <c r="K118" i="23"/>
  <c r="R118" i="23"/>
  <c r="K120" i="23"/>
  <c r="R120" i="23"/>
  <c r="AB128" i="23"/>
  <c r="R130" i="23"/>
  <c r="AB138" i="23"/>
  <c r="R135" i="23"/>
  <c r="R137" i="23"/>
  <c r="R141" i="23"/>
  <c r="AB149" i="23"/>
  <c r="R143" i="23"/>
  <c r="L144" i="23"/>
  <c r="AB151" i="23"/>
  <c r="L147" i="23"/>
  <c r="R147" i="23"/>
  <c r="AB155" i="23"/>
  <c r="L151" i="23"/>
  <c r="L153" i="23"/>
  <c r="L155" i="23"/>
  <c r="L157" i="23"/>
  <c r="J158" i="23"/>
  <c r="L159" i="23"/>
  <c r="J160" i="23"/>
  <c r="L161" i="23"/>
  <c r="J162" i="23"/>
  <c r="L63" i="23"/>
  <c r="AB73" i="23"/>
  <c r="L69" i="23"/>
  <c r="AB77" i="23"/>
  <c r="K77" i="23"/>
  <c r="K79" i="23"/>
  <c r="AB89" i="23"/>
  <c r="AB91" i="23"/>
  <c r="K88" i="23"/>
  <c r="AB98" i="23"/>
  <c r="AB100" i="23"/>
  <c r="AB105" i="23"/>
  <c r="AB108" i="23"/>
  <c r="AB110" i="23"/>
  <c r="AB112" i="23"/>
  <c r="AB114" i="23"/>
  <c r="AB130" i="23"/>
  <c r="J134" i="23"/>
  <c r="L146" i="23"/>
  <c r="L150" i="23"/>
  <c r="K158" i="23"/>
  <c r="K160" i="23"/>
  <c r="K162" i="23"/>
  <c r="R95" i="22"/>
  <c r="R162" i="22"/>
  <c r="K99" i="22"/>
  <c r="L122" i="22"/>
  <c r="L124" i="22"/>
  <c r="K39" i="22"/>
  <c r="R68" i="22"/>
  <c r="L69" i="22"/>
  <c r="R70" i="22"/>
  <c r="R76" i="22"/>
  <c r="L77" i="22"/>
  <c r="R78" i="22"/>
  <c r="R84" i="22"/>
  <c r="R86" i="22"/>
  <c r="R161" i="22"/>
  <c r="K96" i="22"/>
  <c r="L118" i="22"/>
  <c r="K34" i="22"/>
  <c r="AC41" i="22"/>
  <c r="AC39" i="22"/>
  <c r="K38" i="22"/>
  <c r="L39" i="22"/>
  <c r="AC46" i="22"/>
  <c r="R40" i="22"/>
  <c r="AC48" i="22"/>
  <c r="L43" i="22"/>
  <c r="L47" i="22"/>
  <c r="AC69" i="22"/>
  <c r="AC73" i="22"/>
  <c r="AC77" i="22"/>
  <c r="R71" i="22"/>
  <c r="R73" i="22"/>
  <c r="AC81" i="22"/>
  <c r="R92" i="22"/>
  <c r="AC107" i="22"/>
  <c r="R105" i="22"/>
  <c r="R107" i="22"/>
  <c r="AC115" i="22"/>
  <c r="AC125" i="22"/>
  <c r="L127" i="22"/>
  <c r="L129" i="22"/>
  <c r="L131" i="22"/>
  <c r="L133" i="22"/>
  <c r="K54" i="22"/>
  <c r="R142" i="22"/>
  <c r="AC11" i="22"/>
  <c r="AC43" i="22"/>
  <c r="L38" i="22"/>
  <c r="AC47" i="22"/>
  <c r="R66" i="22"/>
  <c r="AC80" i="22"/>
  <c r="R74" i="22"/>
  <c r="AC82" i="22"/>
  <c r="AC84" i="22"/>
  <c r="L85" i="22"/>
  <c r="AC97" i="22"/>
  <c r="R91" i="22"/>
  <c r="AC99" i="22"/>
  <c r="AC114" i="22"/>
  <c r="R108" i="22"/>
  <c r="L113" i="22"/>
  <c r="AC123" i="22"/>
  <c r="AC126" i="22"/>
  <c r="AC129" i="22"/>
  <c r="L126" i="22"/>
  <c r="L128" i="22"/>
  <c r="L130" i="22"/>
  <c r="L132" i="22"/>
  <c r="AC20" i="22"/>
  <c r="AC24" i="22"/>
  <c r="AC28" i="22"/>
  <c r="AC32" i="22"/>
  <c r="AC36" i="22"/>
  <c r="K35" i="22"/>
  <c r="AC49" i="22"/>
  <c r="AC51" i="22"/>
  <c r="AC53" i="22"/>
  <c r="K53" i="22"/>
  <c r="R53" i="22"/>
  <c r="AC61" i="22"/>
  <c r="R55" i="22"/>
  <c r="R57" i="22"/>
  <c r="AC86" i="22"/>
  <c r="AC88" i="22"/>
  <c r="AC90" i="22"/>
  <c r="AC92" i="22"/>
  <c r="AC96" i="22"/>
  <c r="L93" i="22"/>
  <c r="R97" i="22"/>
  <c r="AC128" i="22"/>
  <c r="AC131" i="22"/>
  <c r="AC133" i="22"/>
  <c r="AC141" i="22"/>
  <c r="AC143" i="22"/>
  <c r="AC145" i="22"/>
  <c r="AC147" i="22"/>
  <c r="AB24" i="22"/>
  <c r="K50" i="22"/>
  <c r="AB13" i="22"/>
  <c r="AB17" i="22"/>
  <c r="AB23" i="22"/>
  <c r="AB22" i="22"/>
  <c r="R41" i="22"/>
  <c r="K100" i="22"/>
  <c r="AB21" i="22"/>
  <c r="AB29" i="22"/>
  <c r="K57" i="22"/>
  <c r="AB19" i="22"/>
  <c r="AB27" i="22"/>
  <c r="AB30" i="22"/>
  <c r="K73" i="22"/>
  <c r="AB95" i="22"/>
  <c r="K107" i="22"/>
  <c r="AB31" i="22"/>
  <c r="AB39" i="22"/>
  <c r="AB46" i="22"/>
  <c r="AB49" i="22"/>
  <c r="R43" i="22"/>
  <c r="AB51" i="22"/>
  <c r="R45" i="22"/>
  <c r="AB53" i="22"/>
  <c r="R47" i="22"/>
  <c r="L48" i="22"/>
  <c r="J49" i="22"/>
  <c r="R49" i="22"/>
  <c r="L50" i="22"/>
  <c r="J51" i="22"/>
  <c r="R51" i="22"/>
  <c r="L52" i="22"/>
  <c r="L53" i="22"/>
  <c r="L54" i="22"/>
  <c r="R56" i="22"/>
  <c r="K59" i="22"/>
  <c r="R59" i="22"/>
  <c r="K61" i="22"/>
  <c r="R61" i="22"/>
  <c r="AB69" i="22"/>
  <c r="AB71" i="22"/>
  <c r="AB78" i="22"/>
  <c r="R72" i="22"/>
  <c r="L73" i="22"/>
  <c r="AB80" i="22"/>
  <c r="R75" i="22"/>
  <c r="K77" i="22"/>
  <c r="R77" i="22"/>
  <c r="AB85" i="22"/>
  <c r="AB87" i="22"/>
  <c r="AB94" i="22"/>
  <c r="R89" i="22"/>
  <c r="R96" i="22"/>
  <c r="AB105" i="22"/>
  <c r="AB107" i="22"/>
  <c r="L102" i="22"/>
  <c r="L105" i="22"/>
  <c r="AB112" i="22"/>
  <c r="R106" i="22"/>
  <c r="AB114" i="22"/>
  <c r="R109" i="22"/>
  <c r="K111" i="22"/>
  <c r="R111" i="22"/>
  <c r="L114" i="22"/>
  <c r="J118" i="22"/>
  <c r="J119" i="22"/>
  <c r="L121" i="22"/>
  <c r="AB129" i="22"/>
  <c r="L125" i="22"/>
  <c r="R127" i="22"/>
  <c r="K129" i="22"/>
  <c r="R129" i="22"/>
  <c r="K131" i="22"/>
  <c r="R131" i="22"/>
  <c r="K133" i="22"/>
  <c r="R133" i="22"/>
  <c r="L134" i="22"/>
  <c r="AB141" i="22"/>
  <c r="R135" i="22"/>
  <c r="AB143" i="22"/>
  <c r="R137" i="22"/>
  <c r="R139" i="22"/>
  <c r="R141" i="22"/>
  <c r="K158" i="22"/>
  <c r="M158" i="22" s="1"/>
  <c r="K160" i="22"/>
  <c r="M160" i="22" s="1"/>
  <c r="K162" i="22"/>
  <c r="AB37" i="22"/>
  <c r="L34" i="22"/>
  <c r="L35" i="22"/>
  <c r="AB43" i="22"/>
  <c r="AB44" i="22"/>
  <c r="R38" i="22"/>
  <c r="AB48" i="22"/>
  <c r="K49" i="22"/>
  <c r="K51" i="22"/>
  <c r="K56" i="22"/>
  <c r="AB68" i="22"/>
  <c r="K65" i="22"/>
  <c r="AB73" i="22"/>
  <c r="AB75" i="22"/>
  <c r="AB82" i="22"/>
  <c r="AB84" i="22"/>
  <c r="K81" i="22"/>
  <c r="AB89" i="22"/>
  <c r="AB91" i="22"/>
  <c r="L89" i="22"/>
  <c r="K101" i="22"/>
  <c r="AB109" i="22"/>
  <c r="L109" i="22"/>
  <c r="L116" i="22"/>
  <c r="AB123" i="22"/>
  <c r="AB134" i="22"/>
  <c r="AB136" i="22"/>
  <c r="AB138" i="22"/>
  <c r="AB149" i="22"/>
  <c r="AB151" i="22"/>
  <c r="AB153" i="22"/>
  <c r="AB155" i="22"/>
  <c r="AB157" i="22"/>
  <c r="AB159" i="22"/>
  <c r="AB161" i="22"/>
  <c r="L162" i="22"/>
  <c r="M162" i="22" s="1"/>
  <c r="L40" i="22"/>
  <c r="R44" i="22"/>
  <c r="R46" i="22"/>
  <c r="R48" i="22"/>
  <c r="L49" i="22"/>
  <c r="J50" i="22"/>
  <c r="R50" i="22"/>
  <c r="L51" i="22"/>
  <c r="J53" i="22"/>
  <c r="J54" i="22"/>
  <c r="M54" i="22" s="1"/>
  <c r="AB59" i="22"/>
  <c r="AB63" i="22"/>
  <c r="AB70" i="22"/>
  <c r="R64" i="22"/>
  <c r="L65" i="22"/>
  <c r="AB72" i="22"/>
  <c r="R67" i="22"/>
  <c r="K69" i="22"/>
  <c r="R69" i="22"/>
  <c r="AB77" i="22"/>
  <c r="AB79" i="22"/>
  <c r="AB86" i="22"/>
  <c r="R80" i="22"/>
  <c r="L81" i="22"/>
  <c r="AB88" i="22"/>
  <c r="R83" i="22"/>
  <c r="K85" i="22"/>
  <c r="R85" i="22"/>
  <c r="AB93" i="22"/>
  <c r="AB98" i="22"/>
  <c r="R100" i="22"/>
  <c r="AB108" i="22"/>
  <c r="R103" i="22"/>
  <c r="AB111" i="22"/>
  <c r="L106" i="22"/>
  <c r="AB113" i="22"/>
  <c r="R114" i="22"/>
  <c r="R118" i="22"/>
  <c r="L119" i="22"/>
  <c r="AB127" i="22"/>
  <c r="R122" i="22"/>
  <c r="L123" i="22"/>
  <c r="R126" i="22"/>
  <c r="R128" i="22"/>
  <c r="R130" i="22"/>
  <c r="R132" i="22"/>
  <c r="AB144" i="22"/>
  <c r="AB146" i="22"/>
  <c r="K157" i="22"/>
  <c r="M157" i="22" s="1"/>
  <c r="K159" i="22"/>
  <c r="K161" i="22"/>
  <c r="M161" i="22" s="1"/>
  <c r="M37" i="23"/>
  <c r="M41" i="23"/>
  <c r="AC14" i="23"/>
  <c r="J34" i="23"/>
  <c r="J36" i="23"/>
  <c r="J38" i="23"/>
  <c r="J40" i="23"/>
  <c r="J42" i="23"/>
  <c r="J43" i="23"/>
  <c r="AB43" i="23"/>
  <c r="J44" i="23"/>
  <c r="J45" i="23"/>
  <c r="AB45" i="23"/>
  <c r="J46" i="23"/>
  <c r="J47" i="23"/>
  <c r="AB47" i="23"/>
  <c r="J48" i="23"/>
  <c r="J49" i="23"/>
  <c r="J50" i="23"/>
  <c r="J51" i="23"/>
  <c r="J52" i="23"/>
  <c r="J53" i="23"/>
  <c r="J54" i="23"/>
  <c r="J55" i="23"/>
  <c r="J56" i="23"/>
  <c r="J57" i="23"/>
  <c r="AC13" i="23"/>
  <c r="AC17" i="23"/>
  <c r="K34" i="23"/>
  <c r="K36" i="23"/>
  <c r="AC36" i="23"/>
  <c r="K38" i="23"/>
  <c r="K40" i="23"/>
  <c r="K42" i="23"/>
  <c r="K43" i="23"/>
  <c r="AC43" i="23"/>
  <c r="K44" i="23"/>
  <c r="K45" i="23"/>
  <c r="AC45" i="23"/>
  <c r="K46" i="23"/>
  <c r="K47" i="23"/>
  <c r="AC47" i="23"/>
  <c r="K48" i="23"/>
  <c r="K49" i="23"/>
  <c r="K50" i="23"/>
  <c r="K51" i="23"/>
  <c r="K52" i="23"/>
  <c r="K53" i="23"/>
  <c r="K54" i="23"/>
  <c r="K55" i="23"/>
  <c r="K56" i="23"/>
  <c r="K57" i="23"/>
  <c r="M69" i="23"/>
  <c r="AC16" i="23"/>
  <c r="AB19" i="23"/>
  <c r="AC20" i="23"/>
  <c r="AB23" i="23"/>
  <c r="AC24" i="23"/>
  <c r="AB27" i="23"/>
  <c r="AC28" i="23"/>
  <c r="AB31" i="23"/>
  <c r="AC32" i="23"/>
  <c r="AB33" i="23"/>
  <c r="J35" i="23"/>
  <c r="AB37" i="23"/>
  <c r="AB39" i="23"/>
  <c r="K35" i="23"/>
  <c r="AC39" i="23"/>
  <c r="J72" i="23"/>
  <c r="L74" i="23"/>
  <c r="AB74" i="23"/>
  <c r="K75" i="23"/>
  <c r="J76" i="23"/>
  <c r="AC77" i="23"/>
  <c r="L78" i="23"/>
  <c r="AC79" i="23"/>
  <c r="AC83" i="23"/>
  <c r="AC87" i="23"/>
  <c r="AC91" i="23"/>
  <c r="AC95" i="23"/>
  <c r="L101" i="23"/>
  <c r="AB71" i="23"/>
  <c r="K72" i="23"/>
  <c r="AB79" i="23"/>
  <c r="J73" i="23"/>
  <c r="AC74" i="23"/>
  <c r="L75" i="23"/>
  <c r="AB75" i="23"/>
  <c r="K76" i="23"/>
  <c r="J77" i="23"/>
  <c r="L79" i="23"/>
  <c r="L83" i="23"/>
  <c r="AC86" i="23"/>
  <c r="L87" i="23"/>
  <c r="AC90" i="23"/>
  <c r="L91" i="23"/>
  <c r="AC100" i="23"/>
  <c r="AC94" i="23"/>
  <c r="L95" i="23"/>
  <c r="L98" i="23"/>
  <c r="L102" i="23"/>
  <c r="M113" i="23"/>
  <c r="J58" i="23"/>
  <c r="J59" i="23"/>
  <c r="J60" i="23"/>
  <c r="J61" i="23"/>
  <c r="J62" i="23"/>
  <c r="J63" i="23"/>
  <c r="J64" i="23"/>
  <c r="J66" i="23"/>
  <c r="J67" i="23"/>
  <c r="M67" i="23" s="1"/>
  <c r="J70" i="23"/>
  <c r="J71" i="23"/>
  <c r="M71" i="23" s="1"/>
  <c r="AC71" i="23"/>
  <c r="L72" i="23"/>
  <c r="AB80" i="23"/>
  <c r="J74" i="23"/>
  <c r="AC75" i="23"/>
  <c r="L76" i="23"/>
  <c r="AB84" i="23"/>
  <c r="J78" i="23"/>
  <c r="L82" i="23"/>
  <c r="AC85" i="23"/>
  <c r="L86" i="23"/>
  <c r="AC89" i="23"/>
  <c r="L90" i="23"/>
  <c r="AC99" i="23"/>
  <c r="AC93" i="23"/>
  <c r="L94" i="23"/>
  <c r="K96" i="23"/>
  <c r="L99" i="23"/>
  <c r="K58" i="23"/>
  <c r="K59" i="23"/>
  <c r="K60" i="23"/>
  <c r="K61" i="23"/>
  <c r="K62" i="23"/>
  <c r="K63" i="23"/>
  <c r="K64" i="23"/>
  <c r="K66" i="23"/>
  <c r="K70" i="23"/>
  <c r="L73" i="23"/>
  <c r="K74" i="23"/>
  <c r="AB81" i="23"/>
  <c r="J75" i="23"/>
  <c r="M75" i="23" s="1"/>
  <c r="L77" i="23"/>
  <c r="K78" i="23"/>
  <c r="AB85" i="23"/>
  <c r="J79" i="23"/>
  <c r="M79" i="23" s="1"/>
  <c r="L81" i="23"/>
  <c r="L85" i="23"/>
  <c r="L89" i="23"/>
  <c r="K91" i="23"/>
  <c r="AC98" i="23"/>
  <c r="L93" i="23"/>
  <c r="K95" i="23"/>
  <c r="L97" i="23"/>
  <c r="L100" i="23"/>
  <c r="M110" i="23"/>
  <c r="M112" i="23"/>
  <c r="AB123" i="23"/>
  <c r="J117" i="23"/>
  <c r="AC118" i="23"/>
  <c r="L119" i="23"/>
  <c r="AB119" i="23"/>
  <c r="AC121" i="23"/>
  <c r="L122" i="23"/>
  <c r="K124" i="23"/>
  <c r="AC125" i="23"/>
  <c r="L126" i="23"/>
  <c r="K128" i="23"/>
  <c r="AC135" i="23"/>
  <c r="L130" i="23"/>
  <c r="K132" i="23"/>
  <c r="K117" i="23"/>
  <c r="J118" i="23"/>
  <c r="AC119" i="23"/>
  <c r="L120" i="23"/>
  <c r="AC120" i="23"/>
  <c r="AC124" i="23"/>
  <c r="L125" i="23"/>
  <c r="AC128" i="23"/>
  <c r="L129" i="23"/>
  <c r="J131" i="23"/>
  <c r="AC132" i="23"/>
  <c r="L133" i="23"/>
  <c r="J80" i="23"/>
  <c r="M80" i="23" s="1"/>
  <c r="J81" i="23"/>
  <c r="J82" i="23"/>
  <c r="J83" i="23"/>
  <c r="M83" i="23" s="1"/>
  <c r="J84" i="23"/>
  <c r="M84" i="23" s="1"/>
  <c r="J85" i="23"/>
  <c r="J86" i="23"/>
  <c r="M86" i="23" s="1"/>
  <c r="J87" i="23"/>
  <c r="M87" i="23" s="1"/>
  <c r="J88" i="23"/>
  <c r="M88" i="23" s="1"/>
  <c r="J89" i="23"/>
  <c r="M89" i="23" s="1"/>
  <c r="J90" i="23"/>
  <c r="J91" i="23"/>
  <c r="M91" i="23" s="1"/>
  <c r="J92" i="23"/>
  <c r="M92" i="23" s="1"/>
  <c r="J93" i="23"/>
  <c r="J94" i="23"/>
  <c r="J95" i="23"/>
  <c r="M95" i="23" s="1"/>
  <c r="J96" i="23"/>
  <c r="M96" i="23" s="1"/>
  <c r="J97" i="23"/>
  <c r="J98" i="23"/>
  <c r="J99" i="23"/>
  <c r="J100" i="23"/>
  <c r="J101" i="23"/>
  <c r="J102" i="23"/>
  <c r="J103" i="23"/>
  <c r="J104" i="23"/>
  <c r="J105" i="23"/>
  <c r="J106" i="23"/>
  <c r="J107" i="23"/>
  <c r="J108" i="23"/>
  <c r="J109" i="23"/>
  <c r="J111" i="23"/>
  <c r="AB120" i="23"/>
  <c r="J114" i="23"/>
  <c r="M114" i="23" s="1"/>
  <c r="AB121" i="23"/>
  <c r="J115" i="23"/>
  <c r="M115" i="23" s="1"/>
  <c r="AB122" i="23"/>
  <c r="J116" i="23"/>
  <c r="AC116" i="23"/>
  <c r="L117" i="23"/>
  <c r="AB125" i="23"/>
  <c r="J119" i="23"/>
  <c r="M119" i="23" s="1"/>
  <c r="K122" i="23"/>
  <c r="L124" i="23"/>
  <c r="AC133" i="23"/>
  <c r="L128" i="23"/>
  <c r="J130" i="23"/>
  <c r="K130" i="23"/>
  <c r="AC137" i="23"/>
  <c r="L132" i="23"/>
  <c r="K134" i="23"/>
  <c r="M134" i="23" s="1"/>
  <c r="K135" i="23"/>
  <c r="K98" i="23"/>
  <c r="K99" i="23"/>
  <c r="K100" i="23"/>
  <c r="K101" i="23"/>
  <c r="K102" i="23"/>
  <c r="K103" i="23"/>
  <c r="K104" i="23"/>
  <c r="K105" i="23"/>
  <c r="K106" i="23"/>
  <c r="K107" i="23"/>
  <c r="K108" i="23"/>
  <c r="K109" i="23"/>
  <c r="K111" i="23"/>
  <c r="K116" i="23"/>
  <c r="L118" i="23"/>
  <c r="AB118" i="23"/>
  <c r="J120" i="23"/>
  <c r="M120" i="23" s="1"/>
  <c r="L123" i="23"/>
  <c r="L127" i="23"/>
  <c r="J129" i="23"/>
  <c r="L131" i="23"/>
  <c r="J133" i="23"/>
  <c r="L136" i="23"/>
  <c r="AB136" i="23"/>
  <c r="K137" i="23"/>
  <c r="AB144" i="23"/>
  <c r="J138" i="23"/>
  <c r="L140" i="23"/>
  <c r="AB140" i="23"/>
  <c r="AC141" i="23"/>
  <c r="L142" i="23"/>
  <c r="K144" i="23"/>
  <c r="AC151" i="23"/>
  <c r="AC145" i="23"/>
  <c r="AC146" i="23"/>
  <c r="AC148" i="23"/>
  <c r="M157" i="23"/>
  <c r="M159" i="23"/>
  <c r="M161" i="23"/>
  <c r="J135" i="23"/>
  <c r="L137" i="23"/>
  <c r="AB137" i="23"/>
  <c r="K138" i="23"/>
  <c r="J139" i="23"/>
  <c r="AC140" i="23"/>
  <c r="L141" i="23"/>
  <c r="L145" i="23"/>
  <c r="J121" i="23"/>
  <c r="M121" i="23" s="1"/>
  <c r="J122" i="23"/>
  <c r="M122" i="23" s="1"/>
  <c r="J123" i="23"/>
  <c r="J124" i="23"/>
  <c r="J125" i="23"/>
  <c r="M125" i="23" s="1"/>
  <c r="J126" i="23"/>
  <c r="M126" i="23" s="1"/>
  <c r="J127" i="23"/>
  <c r="J128" i="23"/>
  <c r="J132" i="23"/>
  <c r="AB142" i="23"/>
  <c r="J136" i="23"/>
  <c r="L138" i="23"/>
  <c r="AB146" i="23"/>
  <c r="J140" i="23"/>
  <c r="M158" i="23"/>
  <c r="M160" i="23"/>
  <c r="M162" i="23"/>
  <c r="L135" i="23"/>
  <c r="AB135" i="23"/>
  <c r="K136" i="23"/>
  <c r="J137" i="23"/>
  <c r="L139" i="23"/>
  <c r="AB139" i="23"/>
  <c r="AB147" i="23"/>
  <c r="J141" i="23"/>
  <c r="L143" i="23"/>
  <c r="J142" i="23"/>
  <c r="M142" i="23" s="1"/>
  <c r="J143" i="23"/>
  <c r="J144" i="23"/>
  <c r="M144" i="23" s="1"/>
  <c r="J145" i="23"/>
  <c r="M145" i="23" s="1"/>
  <c r="J146" i="23"/>
  <c r="M146" i="23" s="1"/>
  <c r="J147" i="23"/>
  <c r="M147" i="23" s="1"/>
  <c r="J148" i="23"/>
  <c r="M148" i="23" s="1"/>
  <c r="J149" i="23"/>
  <c r="M149" i="23" s="1"/>
  <c r="J150" i="23"/>
  <c r="M150" i="23" s="1"/>
  <c r="J151" i="23"/>
  <c r="J152" i="23"/>
  <c r="J153" i="23"/>
  <c r="J154" i="23"/>
  <c r="J155" i="23"/>
  <c r="J156" i="23"/>
  <c r="K151" i="23"/>
  <c r="K152" i="23"/>
  <c r="K153" i="23"/>
  <c r="K154" i="23"/>
  <c r="K155" i="23"/>
  <c r="K156" i="23"/>
  <c r="AB11" i="22"/>
  <c r="AE3" i="22" s="1"/>
  <c r="AC14" i="22"/>
  <c r="AB15" i="22"/>
  <c r="AB34" i="22"/>
  <c r="AB36" i="22"/>
  <c r="AB38" i="22"/>
  <c r="AC33" i="22"/>
  <c r="L36" i="22"/>
  <c r="K37" i="22"/>
  <c r="AC44" i="22"/>
  <c r="AC38" i="22"/>
  <c r="K40" i="22"/>
  <c r="L41" i="22"/>
  <c r="L45" i="22"/>
  <c r="AC35" i="22"/>
  <c r="AC40" i="22"/>
  <c r="AC12" i="22"/>
  <c r="AC16" i="22"/>
  <c r="J33" i="22"/>
  <c r="K36" i="22"/>
  <c r="L37" i="22"/>
  <c r="AC45" i="22"/>
  <c r="K41" i="22"/>
  <c r="AC42" i="22"/>
  <c r="AC13" i="22"/>
  <c r="AC15" i="22"/>
  <c r="AC17" i="22"/>
  <c r="AC19" i="22"/>
  <c r="AC21" i="22"/>
  <c r="AC23" i="22"/>
  <c r="AC25" i="22"/>
  <c r="AC27" i="22"/>
  <c r="AC29" i="22"/>
  <c r="AC31" i="22"/>
  <c r="K33" i="22"/>
  <c r="L42" i="22"/>
  <c r="L44" i="22"/>
  <c r="L46" i="22"/>
  <c r="J35" i="22"/>
  <c r="J37" i="22"/>
  <c r="J39" i="22"/>
  <c r="M39" i="22" s="1"/>
  <c r="J41" i="22"/>
  <c r="AC55" i="22"/>
  <c r="L56" i="22"/>
  <c r="AB56" i="22"/>
  <c r="AB64" i="22"/>
  <c r="J58" i="22"/>
  <c r="AC59" i="22"/>
  <c r="L60" i="22"/>
  <c r="AB60" i="22"/>
  <c r="J62" i="22"/>
  <c r="K63" i="22"/>
  <c r="AC64" i="22"/>
  <c r="K67" i="22"/>
  <c r="AC68" i="22"/>
  <c r="K71" i="22"/>
  <c r="K75" i="22"/>
  <c r="K79" i="22"/>
  <c r="K83" i="22"/>
  <c r="K87" i="22"/>
  <c r="AC94" i="22"/>
  <c r="J91" i="22"/>
  <c r="K91" i="22"/>
  <c r="AC98" i="22"/>
  <c r="J94" i="22"/>
  <c r="J55" i="22"/>
  <c r="AC56" i="22"/>
  <c r="L57" i="22"/>
  <c r="AB57" i="22"/>
  <c r="K58" i="22"/>
  <c r="J59" i="22"/>
  <c r="AC60" i="22"/>
  <c r="L61" i="22"/>
  <c r="AB61" i="22"/>
  <c r="K62" i="22"/>
  <c r="L64" i="22"/>
  <c r="L68" i="22"/>
  <c r="AC71" i="22"/>
  <c r="L72" i="22"/>
  <c r="AC75" i="22"/>
  <c r="L76" i="22"/>
  <c r="AC79" i="22"/>
  <c r="L80" i="22"/>
  <c r="AC83" i="22"/>
  <c r="L84" i="22"/>
  <c r="AC87" i="22"/>
  <c r="L88" i="22"/>
  <c r="J90" i="22"/>
  <c r="AC91" i="22"/>
  <c r="L92" i="22"/>
  <c r="K94" i="22"/>
  <c r="J34" i="22"/>
  <c r="J36" i="22"/>
  <c r="J38" i="22"/>
  <c r="J40" i="22"/>
  <c r="J42" i="22"/>
  <c r="J43" i="22"/>
  <c r="J44" i="22"/>
  <c r="J45" i="22"/>
  <c r="J46" i="22"/>
  <c r="J47" i="22"/>
  <c r="J48" i="22"/>
  <c r="J52" i="22"/>
  <c r="K55" i="22"/>
  <c r="AB62" i="22"/>
  <c r="J56" i="22"/>
  <c r="AC57" i="22"/>
  <c r="L58" i="22"/>
  <c r="AB66" i="22"/>
  <c r="J60" i="22"/>
  <c r="L62" i="22"/>
  <c r="AC62" i="22"/>
  <c r="L63" i="22"/>
  <c r="AC66" i="22"/>
  <c r="L67" i="22"/>
  <c r="L71" i="22"/>
  <c r="L75" i="22"/>
  <c r="L79" i="22"/>
  <c r="L83" i="22"/>
  <c r="L87" i="22"/>
  <c r="K89" i="22"/>
  <c r="L91" i="22"/>
  <c r="J93" i="22"/>
  <c r="K93" i="22"/>
  <c r="L94" i="22"/>
  <c r="K95" i="22"/>
  <c r="K97" i="22"/>
  <c r="K43" i="22"/>
  <c r="K44" i="22"/>
  <c r="K45" i="22"/>
  <c r="K46" i="22"/>
  <c r="K47" i="22"/>
  <c r="K48" i="22"/>
  <c r="K52" i="22"/>
  <c r="L55" i="22"/>
  <c r="AB55" i="22"/>
  <c r="J57" i="22"/>
  <c r="M57" i="22" s="1"/>
  <c r="L59" i="22"/>
  <c r="K60" i="22"/>
  <c r="J61" i="22"/>
  <c r="L66" i="22"/>
  <c r="L70" i="22"/>
  <c r="L74" i="22"/>
  <c r="L78" i="22"/>
  <c r="L82" i="22"/>
  <c r="L86" i="22"/>
  <c r="L90" i="22"/>
  <c r="L95" i="22"/>
  <c r="L96" i="22"/>
  <c r="AB96" i="22"/>
  <c r="AB104" i="22"/>
  <c r="J98" i="22"/>
  <c r="L100" i="22"/>
  <c r="AB100" i="22"/>
  <c r="AC102" i="22"/>
  <c r="L103" i="22"/>
  <c r="K105" i="22"/>
  <c r="AC106" i="22"/>
  <c r="L107" i="22"/>
  <c r="J109" i="22"/>
  <c r="K109" i="22"/>
  <c r="AC116" i="22"/>
  <c r="L111" i="22"/>
  <c r="J113" i="22"/>
  <c r="K113" i="22"/>
  <c r="AC120" i="22"/>
  <c r="L115" i="22"/>
  <c r="AB122" i="22"/>
  <c r="R124" i="22"/>
  <c r="L97" i="22"/>
  <c r="K98" i="22"/>
  <c r="J99" i="22"/>
  <c r="AC100" i="22"/>
  <c r="L101" i="22"/>
  <c r="AC101" i="22"/>
  <c r="AC105" i="22"/>
  <c r="AC109" i="22"/>
  <c r="J112" i="22"/>
  <c r="AC113" i="22"/>
  <c r="AC117" i="22"/>
  <c r="J123" i="22"/>
  <c r="AB124" i="22"/>
  <c r="J127" i="22"/>
  <c r="J63" i="22"/>
  <c r="J64" i="22"/>
  <c r="M64" i="22" s="1"/>
  <c r="J65" i="22"/>
  <c r="J66" i="22"/>
  <c r="J67" i="22"/>
  <c r="J68" i="22"/>
  <c r="J69" i="22"/>
  <c r="J70" i="22"/>
  <c r="J71" i="22"/>
  <c r="M71" i="22" s="1"/>
  <c r="J72" i="22"/>
  <c r="J73" i="22"/>
  <c r="M73" i="22" s="1"/>
  <c r="J74" i="22"/>
  <c r="J75" i="22"/>
  <c r="J76" i="22"/>
  <c r="J77" i="22"/>
  <c r="M77" i="22" s="1"/>
  <c r="J78" i="22"/>
  <c r="J79" i="22"/>
  <c r="M79" i="22" s="1"/>
  <c r="J80" i="22"/>
  <c r="J81" i="22"/>
  <c r="M81" i="22" s="1"/>
  <c r="J82" i="22"/>
  <c r="J83" i="22"/>
  <c r="J84" i="22"/>
  <c r="J85" i="22"/>
  <c r="J86" i="22"/>
  <c r="J87" i="22"/>
  <c r="M87" i="22" s="1"/>
  <c r="J88" i="22"/>
  <c r="J89" i="22"/>
  <c r="J92" i="22"/>
  <c r="AB101" i="22"/>
  <c r="J95" i="22"/>
  <c r="AB102" i="22"/>
  <c r="J96" i="22"/>
  <c r="L98" i="22"/>
  <c r="AB106" i="22"/>
  <c r="J100" i="22"/>
  <c r="K103" i="22"/>
  <c r="AC104" i="22"/>
  <c r="AB117" i="22"/>
  <c r="AC118" i="22"/>
  <c r="J115" i="22"/>
  <c r="K115" i="22"/>
  <c r="R116" i="22"/>
  <c r="AB126" i="22"/>
  <c r="J120" i="22"/>
  <c r="AB120" i="22"/>
  <c r="AB131" i="22"/>
  <c r="J125" i="22"/>
  <c r="AB132" i="22"/>
  <c r="J126" i="22"/>
  <c r="AB103" i="22"/>
  <c r="J97" i="22"/>
  <c r="L99" i="22"/>
  <c r="AB99" i="22"/>
  <c r="J101" i="22"/>
  <c r="L104" i="22"/>
  <c r="L108" i="22"/>
  <c r="J110" i="22"/>
  <c r="M110" i="22" s="1"/>
  <c r="L112" i="22"/>
  <c r="J114" i="22"/>
  <c r="M114" i="22" s="1"/>
  <c r="J116" i="22"/>
  <c r="AB116" i="22"/>
  <c r="J121" i="22"/>
  <c r="AB115" i="22"/>
  <c r="AC122" i="22"/>
  <c r="K116" i="22"/>
  <c r="J117" i="22"/>
  <c r="M117" i="22" s="1"/>
  <c r="R117" i="22"/>
  <c r="AB119" i="22"/>
  <c r="K120" i="22"/>
  <c r="AB121" i="22"/>
  <c r="R123" i="22"/>
  <c r="AB130" i="22"/>
  <c r="J124" i="22"/>
  <c r="AB125" i="22"/>
  <c r="J102" i="22"/>
  <c r="M102" i="22" s="1"/>
  <c r="J103" i="22"/>
  <c r="J104" i="22"/>
  <c r="J105" i="22"/>
  <c r="M105" i="22" s="1"/>
  <c r="J106" i="22"/>
  <c r="J107" i="22"/>
  <c r="M107" i="22" s="1"/>
  <c r="J108" i="22"/>
  <c r="J111" i="22"/>
  <c r="M111" i="22" s="1"/>
  <c r="R115" i="22"/>
  <c r="AC124" i="22"/>
  <c r="K118" i="22"/>
  <c r="M118" i="22" s="1"/>
  <c r="R119" i="22"/>
  <c r="R121" i="22"/>
  <c r="AB128" i="22"/>
  <c r="J122" i="22"/>
  <c r="R125" i="22"/>
  <c r="R134" i="22"/>
  <c r="J128" i="22"/>
  <c r="J129" i="22"/>
  <c r="M129" i="22" s="1"/>
  <c r="J130" i="22"/>
  <c r="J131" i="22"/>
  <c r="M131" i="22" s="1"/>
  <c r="J132" i="22"/>
  <c r="J133" i="22"/>
  <c r="M133" i="22" s="1"/>
  <c r="J134" i="22"/>
  <c r="K135" i="22"/>
  <c r="J136" i="22"/>
  <c r="AC137" i="22"/>
  <c r="L138" i="22"/>
  <c r="K139" i="22"/>
  <c r="J140" i="22"/>
  <c r="J143" i="22"/>
  <c r="M159" i="22"/>
  <c r="K121" i="22"/>
  <c r="K122" i="22"/>
  <c r="K123" i="22"/>
  <c r="K124" i="22"/>
  <c r="K125" i="22"/>
  <c r="K126" i="22"/>
  <c r="K127" i="22"/>
  <c r="K128" i="22"/>
  <c r="K130" i="22"/>
  <c r="K132" i="22"/>
  <c r="K134" i="22"/>
  <c r="L135" i="22"/>
  <c r="AC142" i="22"/>
  <c r="K136" i="22"/>
  <c r="J137" i="22"/>
  <c r="L139" i="22"/>
  <c r="AC146" i="22"/>
  <c r="K140" i="22"/>
  <c r="AB147" i="22"/>
  <c r="J141" i="22"/>
  <c r="AB148" i="22"/>
  <c r="J142" i="22"/>
  <c r="L144" i="22"/>
  <c r="AC135" i="22"/>
  <c r="L136" i="22"/>
  <c r="K137" i="22"/>
  <c r="J138" i="22"/>
  <c r="AC139" i="22"/>
  <c r="L140" i="22"/>
  <c r="K141" i="22"/>
  <c r="L143" i="22"/>
  <c r="L145" i="22"/>
  <c r="J135" i="22"/>
  <c r="L137" i="22"/>
  <c r="AC144" i="22"/>
  <c r="K138" i="22"/>
  <c r="AB145" i="22"/>
  <c r="J139" i="22"/>
  <c r="L141" i="22"/>
  <c r="L142" i="22"/>
  <c r="J144" i="22"/>
  <c r="J145" i="22"/>
  <c r="J146" i="22"/>
  <c r="J147" i="22"/>
  <c r="J148" i="22"/>
  <c r="J149" i="22"/>
  <c r="J150" i="22"/>
  <c r="J151" i="22"/>
  <c r="J152" i="22"/>
  <c r="J153" i="22"/>
  <c r="J154" i="22"/>
  <c r="J155" i="22"/>
  <c r="J156" i="22"/>
  <c r="K142" i="22"/>
  <c r="K143" i="22"/>
  <c r="K144" i="22"/>
  <c r="K145" i="22"/>
  <c r="K146" i="22"/>
  <c r="K147" i="22"/>
  <c r="K148" i="22"/>
  <c r="K149" i="22"/>
  <c r="K150" i="22"/>
  <c r="K151" i="22"/>
  <c r="K152" i="22"/>
  <c r="K153" i="22"/>
  <c r="K154" i="22"/>
  <c r="K155" i="22"/>
  <c r="K156" i="22"/>
  <c r="AD42" i="21"/>
  <c r="AD154" i="21"/>
  <c r="AE154" i="21" s="1"/>
  <c r="AD151" i="21"/>
  <c r="AE151" i="21" s="1"/>
  <c r="AD148" i="21"/>
  <c r="AE148" i="21" s="1"/>
  <c r="AD145" i="21"/>
  <c r="AE145" i="21" s="1"/>
  <c r="AD138" i="21"/>
  <c r="AE138" i="21" s="1"/>
  <c r="AD135" i="21"/>
  <c r="AE135" i="21" s="1"/>
  <c r="AD132" i="21"/>
  <c r="AE132" i="21" s="1"/>
  <c r="AD129" i="21"/>
  <c r="AE129" i="21" s="1"/>
  <c r="AD122" i="21"/>
  <c r="AE122" i="21" s="1"/>
  <c r="AD119" i="21"/>
  <c r="AE119" i="21" s="1"/>
  <c r="AD116" i="21"/>
  <c r="AE116" i="21" s="1"/>
  <c r="AD113" i="21"/>
  <c r="AE113" i="21" s="1"/>
  <c r="AD106" i="21"/>
  <c r="AE106" i="21" s="1"/>
  <c r="AD103" i="21"/>
  <c r="AE103" i="21" s="1"/>
  <c r="AD100" i="21"/>
  <c r="AE100" i="21" s="1"/>
  <c r="AD97" i="21"/>
  <c r="AE97" i="21" s="1"/>
  <c r="AD93" i="21"/>
  <c r="AE93" i="21" s="1"/>
  <c r="AD86" i="21"/>
  <c r="AE86" i="21" s="1"/>
  <c r="AD82" i="21"/>
  <c r="AE82" i="21" s="1"/>
  <c r="AD79" i="21"/>
  <c r="AE79" i="21" s="1"/>
  <c r="AD73" i="21"/>
  <c r="AE73" i="21" s="1"/>
  <c r="AD69" i="21"/>
  <c r="AE69" i="21" s="1"/>
  <c r="AD66" i="21"/>
  <c r="AE66" i="21" s="1"/>
  <c r="AD63" i="21"/>
  <c r="AE63" i="21" s="1"/>
  <c r="AD57" i="21"/>
  <c r="AE57" i="21" s="1"/>
  <c r="AD53" i="21"/>
  <c r="AE53" i="21" s="1"/>
  <c r="AD50" i="21"/>
  <c r="AE50" i="21" s="1"/>
  <c r="AD47" i="21"/>
  <c r="AE47" i="21" s="1"/>
  <c r="AD150" i="21"/>
  <c r="AE150" i="21" s="1"/>
  <c r="AD147" i="21"/>
  <c r="AE147" i="21" s="1"/>
  <c r="AD144" i="21"/>
  <c r="AE144" i="21" s="1"/>
  <c r="AD141" i="21"/>
  <c r="AE141" i="21" s="1"/>
  <c r="AD134" i="21"/>
  <c r="AE134" i="21" s="1"/>
  <c r="AD131" i="21"/>
  <c r="AE131" i="21" s="1"/>
  <c r="AD128" i="21"/>
  <c r="AE128" i="21" s="1"/>
  <c r="AD125" i="21"/>
  <c r="AE125" i="21" s="1"/>
  <c r="AD118" i="21"/>
  <c r="AE118" i="21" s="1"/>
  <c r="AD115" i="21"/>
  <c r="AE115" i="21" s="1"/>
  <c r="AD112" i="21"/>
  <c r="AE112" i="21" s="1"/>
  <c r="AD109" i="21"/>
  <c r="AE109" i="21" s="1"/>
  <c r="AD102" i="21"/>
  <c r="AE102" i="21" s="1"/>
  <c r="AD99" i="21"/>
  <c r="AE99" i="21" s="1"/>
  <c r="AD96" i="21"/>
  <c r="AE96" i="21" s="1"/>
  <c r="AD92" i="21"/>
  <c r="AE92" i="21" s="1"/>
  <c r="AD89" i="21"/>
  <c r="AE89" i="21" s="1"/>
  <c r="AD85" i="21"/>
  <c r="AE85" i="21" s="1"/>
  <c r="AD78" i="21"/>
  <c r="AE78" i="21" s="1"/>
  <c r="AD75" i="21"/>
  <c r="AE75" i="21" s="1"/>
  <c r="AD72" i="21"/>
  <c r="AE72" i="21" s="1"/>
  <c r="AD68" i="21"/>
  <c r="AE68" i="21" s="1"/>
  <c r="AD62" i="21"/>
  <c r="AE62" i="21" s="1"/>
  <c r="AD59" i="21"/>
  <c r="AE59" i="21" s="1"/>
  <c r="AD56" i="21"/>
  <c r="AE56" i="21" s="1"/>
  <c r="AD52" i="21"/>
  <c r="AE52" i="21" s="1"/>
  <c r="AD46" i="21"/>
  <c r="AE46" i="21" s="1"/>
  <c r="AD162" i="21"/>
  <c r="AD159" i="21"/>
  <c r="AD156" i="21"/>
  <c r="AD153" i="21"/>
  <c r="AE153" i="21" s="1"/>
  <c r="AD146" i="21"/>
  <c r="AE146" i="21" s="1"/>
  <c r="AD143" i="21"/>
  <c r="AE143" i="21" s="1"/>
  <c r="AD140" i="21"/>
  <c r="AE140" i="21" s="1"/>
  <c r="AD137" i="21"/>
  <c r="AE137" i="21" s="1"/>
  <c r="AD130" i="21"/>
  <c r="AE130" i="21" s="1"/>
  <c r="AD127" i="21"/>
  <c r="AE127" i="21" s="1"/>
  <c r="AD124" i="21"/>
  <c r="AE124" i="21" s="1"/>
  <c r="AD121" i="21"/>
  <c r="AE121" i="21" s="1"/>
  <c r="AD114" i="21"/>
  <c r="AE114" i="21" s="1"/>
  <c r="AD111" i="21"/>
  <c r="AE111" i="21" s="1"/>
  <c r="AD108" i="21"/>
  <c r="AE108" i="21" s="1"/>
  <c r="AD105" i="21"/>
  <c r="AE105" i="21" s="1"/>
  <c r="AD98" i="21"/>
  <c r="AE98" i="21" s="1"/>
  <c r="AD95" i="21"/>
  <c r="AE95" i="21" s="1"/>
  <c r="AD91" i="21"/>
  <c r="AE91" i="21" s="1"/>
  <c r="AD88" i="21"/>
  <c r="AE88" i="21" s="1"/>
  <c r="AD84" i="21"/>
  <c r="AE84" i="21" s="1"/>
  <c r="AD81" i="21"/>
  <c r="AE81" i="21" s="1"/>
  <c r="AD77" i="21"/>
  <c r="AE77" i="21" s="1"/>
  <c r="AD74" i="21"/>
  <c r="AE74" i="21" s="1"/>
  <c r="AD71" i="21"/>
  <c r="AE71" i="21" s="1"/>
  <c r="AD65" i="21"/>
  <c r="AE65" i="21" s="1"/>
  <c r="AD61" i="21"/>
  <c r="AE61" i="21" s="1"/>
  <c r="AD58" i="21"/>
  <c r="AE58" i="21" s="1"/>
  <c r="AD55" i="21"/>
  <c r="AE55" i="21" s="1"/>
  <c r="AD49" i="21"/>
  <c r="AE49" i="21" s="1"/>
  <c r="AD45" i="21"/>
  <c r="AE45" i="21" s="1"/>
  <c r="AE42" i="21"/>
  <c r="AD158" i="21"/>
  <c r="AD155" i="21"/>
  <c r="AD152" i="21"/>
  <c r="AE152" i="21" s="1"/>
  <c r="AD149" i="21"/>
  <c r="AE149" i="21" s="1"/>
  <c r="AD142" i="21"/>
  <c r="AE142" i="21" s="1"/>
  <c r="AD139" i="21"/>
  <c r="AE139" i="21" s="1"/>
  <c r="AD136" i="21"/>
  <c r="AE136" i="21" s="1"/>
  <c r="AD133" i="21"/>
  <c r="AE133" i="21" s="1"/>
  <c r="AD126" i="21"/>
  <c r="AE126" i="21" s="1"/>
  <c r="AD123" i="21"/>
  <c r="AE123" i="21" s="1"/>
  <c r="AD120" i="21"/>
  <c r="AE120" i="21" s="1"/>
  <c r="AD117" i="21"/>
  <c r="AE117" i="21" s="1"/>
  <c r="AD110" i="21"/>
  <c r="AE110" i="21" s="1"/>
  <c r="AD107" i="21"/>
  <c r="AE107" i="21" s="1"/>
  <c r="AD104" i="21"/>
  <c r="AE104" i="21" s="1"/>
  <c r="AD101" i="21"/>
  <c r="AE101" i="21" s="1"/>
  <c r="AD94" i="21"/>
  <c r="AE94" i="21" s="1"/>
  <c r="AD90" i="21"/>
  <c r="AE90" i="21" s="1"/>
  <c r="AD87" i="21"/>
  <c r="AE87" i="21" s="1"/>
  <c r="AD83" i="21"/>
  <c r="AE83" i="21" s="1"/>
  <c r="AD80" i="21"/>
  <c r="AE80" i="21" s="1"/>
  <c r="AD76" i="21"/>
  <c r="AE76" i="21" s="1"/>
  <c r="AD70" i="21"/>
  <c r="AE70" i="21" s="1"/>
  <c r="AD67" i="21"/>
  <c r="AE67" i="21" s="1"/>
  <c r="AD64" i="21"/>
  <c r="AE64" i="21" s="1"/>
  <c r="AD60" i="21"/>
  <c r="AE60" i="21" s="1"/>
  <c r="AD54" i="21"/>
  <c r="AE54" i="21" s="1"/>
  <c r="AD51" i="21"/>
  <c r="AE51" i="21" s="1"/>
  <c r="AD48" i="21"/>
  <c r="AE48" i="21" s="1"/>
  <c r="AD44" i="21"/>
  <c r="AE44" i="21" s="1"/>
  <c r="AE43" i="21"/>
  <c r="AD130" i="18"/>
  <c r="AD126" i="18"/>
  <c r="AE126" i="18" s="1"/>
  <c r="AD119" i="18"/>
  <c r="AE119" i="18" s="1"/>
  <c r="AD115" i="18"/>
  <c r="AE115" i="18" s="1"/>
  <c r="AD112" i="18"/>
  <c r="AE112" i="18" s="1"/>
  <c r="AD108" i="18"/>
  <c r="AE108" i="18" s="1"/>
  <c r="AD105" i="18"/>
  <c r="AE105" i="18" s="1"/>
  <c r="AD101" i="18"/>
  <c r="AE101" i="18" s="1"/>
  <c r="AD98" i="18"/>
  <c r="AE98" i="18" s="1"/>
  <c r="AD94" i="18"/>
  <c r="AE94" i="18" s="1"/>
  <c r="AD87" i="18"/>
  <c r="AE87" i="18" s="1"/>
  <c r="AD83" i="18"/>
  <c r="AE83" i="18" s="1"/>
  <c r="AD80" i="18"/>
  <c r="AE80" i="18" s="1"/>
  <c r="AD76" i="18"/>
  <c r="AE76" i="18" s="1"/>
  <c r="AD73" i="18"/>
  <c r="AE73" i="18" s="1"/>
  <c r="AD69" i="18"/>
  <c r="AE69" i="18" s="1"/>
  <c r="AD66" i="18"/>
  <c r="AE66" i="18" s="1"/>
  <c r="AD62" i="18"/>
  <c r="AE62" i="18" s="1"/>
  <c r="AD55" i="18"/>
  <c r="AE55" i="18" s="1"/>
  <c r="AD51" i="18"/>
  <c r="AE51" i="18" s="1"/>
  <c r="AD48" i="18"/>
  <c r="AE48" i="18" s="1"/>
  <c r="AD44" i="18"/>
  <c r="AE44" i="18" s="1"/>
  <c r="AD41" i="18"/>
  <c r="AE41" i="18" s="1"/>
  <c r="AD37" i="18"/>
  <c r="AE37" i="18" s="1"/>
  <c r="AD34" i="18"/>
  <c r="AE34" i="18" s="1"/>
  <c r="AD29" i="18"/>
  <c r="AE29" i="18" s="1"/>
  <c r="AD25" i="18"/>
  <c r="AE25" i="18" s="1"/>
  <c r="AD133" i="18"/>
  <c r="AD129" i="18"/>
  <c r="AD125" i="18"/>
  <c r="AE125" i="18" s="1"/>
  <c r="AD122" i="18"/>
  <c r="AE122" i="18" s="1"/>
  <c r="AD118" i="18"/>
  <c r="AE118" i="18" s="1"/>
  <c r="AD111" i="18"/>
  <c r="AE111" i="18" s="1"/>
  <c r="AD107" i="18"/>
  <c r="AE107" i="18" s="1"/>
  <c r="AD104" i="18"/>
  <c r="AE104" i="18" s="1"/>
  <c r="AD100" i="18"/>
  <c r="AE100" i="18" s="1"/>
  <c r="AD97" i="18"/>
  <c r="AE97" i="18" s="1"/>
  <c r="AD93" i="18"/>
  <c r="AE93" i="18" s="1"/>
  <c r="AD90" i="18"/>
  <c r="AE90" i="18" s="1"/>
  <c r="AD86" i="18"/>
  <c r="AE86" i="18" s="1"/>
  <c r="AD79" i="18"/>
  <c r="AE79" i="18" s="1"/>
  <c r="AD75" i="18"/>
  <c r="AE75" i="18" s="1"/>
  <c r="AD72" i="18"/>
  <c r="AE72" i="18" s="1"/>
  <c r="AD68" i="18"/>
  <c r="AE68" i="18" s="1"/>
  <c r="AD65" i="18"/>
  <c r="AE65" i="18" s="1"/>
  <c r="AD61" i="18"/>
  <c r="AE61" i="18" s="1"/>
  <c r="AD58" i="18"/>
  <c r="AE58" i="18" s="1"/>
  <c r="AD54" i="18"/>
  <c r="AE54" i="18" s="1"/>
  <c r="AD47" i="18"/>
  <c r="AE47" i="18" s="1"/>
  <c r="AD43" i="18"/>
  <c r="AE43" i="18" s="1"/>
  <c r="AD40" i="18"/>
  <c r="AE40" i="18" s="1"/>
  <c r="AD36" i="18"/>
  <c r="AE36" i="18" s="1"/>
  <c r="AD33" i="18"/>
  <c r="AE33" i="18" s="1"/>
  <c r="AD28" i="18"/>
  <c r="AE28" i="18" s="1"/>
  <c r="AD24" i="18"/>
  <c r="AE24" i="18" s="1"/>
  <c r="AD132" i="18"/>
  <c r="AD128" i="18"/>
  <c r="AD124" i="18"/>
  <c r="AE124" i="18" s="1"/>
  <c r="AD121" i="18"/>
  <c r="AE121" i="18" s="1"/>
  <c r="AD117" i="18"/>
  <c r="AE117" i="18" s="1"/>
  <c r="AD114" i="18"/>
  <c r="AE114" i="18" s="1"/>
  <c r="AD110" i="18"/>
  <c r="AE110" i="18" s="1"/>
  <c r="AD103" i="18"/>
  <c r="AE103" i="18" s="1"/>
  <c r="AD99" i="18"/>
  <c r="AE99" i="18" s="1"/>
  <c r="AD96" i="18"/>
  <c r="AE96" i="18" s="1"/>
  <c r="AD92" i="18"/>
  <c r="AE92" i="18" s="1"/>
  <c r="AD89" i="18"/>
  <c r="AE89" i="18" s="1"/>
  <c r="AD85" i="18"/>
  <c r="AE85" i="18" s="1"/>
  <c r="AD82" i="18"/>
  <c r="AE82" i="18" s="1"/>
  <c r="AD78" i="18"/>
  <c r="AE78" i="18" s="1"/>
  <c r="AD71" i="18"/>
  <c r="AE71" i="18" s="1"/>
  <c r="AD67" i="18"/>
  <c r="AE67" i="18" s="1"/>
  <c r="AD64" i="18"/>
  <c r="AE64" i="18" s="1"/>
  <c r="AD60" i="18"/>
  <c r="AE60" i="18" s="1"/>
  <c r="AD57" i="18"/>
  <c r="AE57" i="18" s="1"/>
  <c r="AD53" i="18"/>
  <c r="AE53" i="18" s="1"/>
  <c r="AD50" i="18"/>
  <c r="AE50" i="18" s="1"/>
  <c r="AD46" i="18"/>
  <c r="AE46" i="18" s="1"/>
  <c r="AD39" i="18"/>
  <c r="AE39" i="18" s="1"/>
  <c r="AD35" i="18"/>
  <c r="AE35" i="18" s="1"/>
  <c r="AD31" i="18"/>
  <c r="AE31" i="18" s="1"/>
  <c r="AD27" i="18"/>
  <c r="AE27" i="18" s="1"/>
  <c r="AD23" i="18"/>
  <c r="AE23" i="18" s="1"/>
  <c r="AD131" i="18"/>
  <c r="AD127" i="18"/>
  <c r="AD123" i="18"/>
  <c r="AE123" i="18" s="1"/>
  <c r="AD120" i="18"/>
  <c r="AE120" i="18" s="1"/>
  <c r="AD116" i="18"/>
  <c r="AE116" i="18" s="1"/>
  <c r="AD113" i="18"/>
  <c r="AE113" i="18" s="1"/>
  <c r="AD109" i="18"/>
  <c r="AE109" i="18" s="1"/>
  <c r="AD106" i="18"/>
  <c r="AE106" i="18" s="1"/>
  <c r="AD102" i="18"/>
  <c r="AE102" i="18" s="1"/>
  <c r="AD95" i="18"/>
  <c r="AE95" i="18" s="1"/>
  <c r="AD91" i="18"/>
  <c r="AE91" i="18" s="1"/>
  <c r="AD88" i="18"/>
  <c r="AE88" i="18" s="1"/>
  <c r="AD84" i="18"/>
  <c r="AE84" i="18" s="1"/>
  <c r="AD81" i="18"/>
  <c r="AE81" i="18" s="1"/>
  <c r="AD77" i="18"/>
  <c r="AE77" i="18" s="1"/>
  <c r="AD74" i="18"/>
  <c r="AE74" i="18" s="1"/>
  <c r="AD70" i="18"/>
  <c r="AE70" i="18" s="1"/>
  <c r="AD63" i="18"/>
  <c r="AE63" i="18" s="1"/>
  <c r="AD59" i="18"/>
  <c r="AE59" i="18" s="1"/>
  <c r="AD56" i="18"/>
  <c r="AE56" i="18" s="1"/>
  <c r="AD52" i="18"/>
  <c r="AE52" i="18" s="1"/>
  <c r="AD49" i="18"/>
  <c r="AE49" i="18" s="1"/>
  <c r="AD45" i="18"/>
  <c r="AE45" i="18" s="1"/>
  <c r="AD42" i="18"/>
  <c r="AE42" i="18" s="1"/>
  <c r="AD38" i="18"/>
  <c r="AE38" i="18" s="1"/>
  <c r="AD30" i="18"/>
  <c r="AE30" i="18" s="1"/>
  <c r="AD26" i="18"/>
  <c r="AE26" i="18" s="1"/>
  <c r="AE32" i="18"/>
  <c r="AD34" i="19"/>
  <c r="AE34" i="19" s="1"/>
  <c r="AD38" i="19"/>
  <c r="AE38" i="19" s="1"/>
  <c r="AD150" i="19"/>
  <c r="AE150" i="19" s="1"/>
  <c r="AD143" i="19"/>
  <c r="AD134" i="19"/>
  <c r="AE134" i="19" s="1"/>
  <c r="AD127" i="19"/>
  <c r="AE127" i="19" s="1"/>
  <c r="AD118" i="19"/>
  <c r="AE118" i="19" s="1"/>
  <c r="AD111" i="19"/>
  <c r="AE111" i="19" s="1"/>
  <c r="AD102" i="19"/>
  <c r="AE102" i="19" s="1"/>
  <c r="AD95" i="19"/>
  <c r="AE95" i="19" s="1"/>
  <c r="AD86" i="19"/>
  <c r="AE86" i="19" s="1"/>
  <c r="AD79" i="19"/>
  <c r="AE79" i="19" s="1"/>
  <c r="AD70" i="19"/>
  <c r="AE70" i="19" s="1"/>
  <c r="AD63" i="19"/>
  <c r="AE63" i="19" s="1"/>
  <c r="AD54" i="19"/>
  <c r="AE54" i="19" s="1"/>
  <c r="AD47" i="19"/>
  <c r="AE47" i="19" s="1"/>
  <c r="AD35" i="19"/>
  <c r="AE35" i="19" s="1"/>
  <c r="AD39" i="19"/>
  <c r="AE39" i="19" s="1"/>
  <c r="AD157" i="19"/>
  <c r="AD148" i="19"/>
  <c r="AE148" i="19" s="1"/>
  <c r="AD141" i="19"/>
  <c r="AE141" i="19" s="1"/>
  <c r="AD132" i="19"/>
  <c r="AE132" i="19" s="1"/>
  <c r="AD125" i="19"/>
  <c r="AE125" i="19" s="1"/>
  <c r="AD116" i="19"/>
  <c r="AE116" i="19" s="1"/>
  <c r="AD109" i="19"/>
  <c r="AE109" i="19" s="1"/>
  <c r="AD100" i="19"/>
  <c r="AE100" i="19" s="1"/>
  <c r="AD93" i="19"/>
  <c r="AE93" i="19" s="1"/>
  <c r="AD84" i="19"/>
  <c r="AE84" i="19" s="1"/>
  <c r="AD77" i="19"/>
  <c r="AE77" i="19" s="1"/>
  <c r="AD68" i="19"/>
  <c r="AE68" i="19" s="1"/>
  <c r="AD61" i="19"/>
  <c r="AE61" i="19" s="1"/>
  <c r="AD52" i="19"/>
  <c r="AE52" i="19" s="1"/>
  <c r="AD45" i="19"/>
  <c r="AE45" i="19" s="1"/>
  <c r="AD32" i="19"/>
  <c r="AE32" i="19" s="1"/>
  <c r="AD36" i="19"/>
  <c r="AE36" i="19" s="1"/>
  <c r="AD155" i="19"/>
  <c r="AD146" i="19"/>
  <c r="AE146" i="19" s="1"/>
  <c r="AD139" i="19"/>
  <c r="AE139" i="19" s="1"/>
  <c r="AD130" i="19"/>
  <c r="AE130" i="19" s="1"/>
  <c r="AD123" i="19"/>
  <c r="AE123" i="19" s="1"/>
  <c r="AD114" i="19"/>
  <c r="AE114" i="19" s="1"/>
  <c r="AD107" i="19"/>
  <c r="AE107" i="19" s="1"/>
  <c r="AD98" i="19"/>
  <c r="AE98" i="19" s="1"/>
  <c r="AD91" i="19"/>
  <c r="AE91" i="19" s="1"/>
  <c r="AD82" i="19"/>
  <c r="AE82" i="19" s="1"/>
  <c r="AD75" i="19"/>
  <c r="AE75" i="19" s="1"/>
  <c r="AD66" i="19"/>
  <c r="AE66" i="19" s="1"/>
  <c r="AD59" i="19"/>
  <c r="AE59" i="19" s="1"/>
  <c r="AD50" i="19"/>
  <c r="AE50" i="19" s="1"/>
  <c r="AD43" i="19"/>
  <c r="AE43" i="19" s="1"/>
  <c r="AD33" i="19"/>
  <c r="AE33" i="19" s="1"/>
  <c r="AD37" i="19"/>
  <c r="AE37" i="19" s="1"/>
  <c r="AD152" i="19"/>
  <c r="AE152" i="19" s="1"/>
  <c r="AD145" i="19"/>
  <c r="AE145" i="19" s="1"/>
  <c r="AD136" i="19"/>
  <c r="AE136" i="19" s="1"/>
  <c r="AD129" i="19"/>
  <c r="AE129" i="19" s="1"/>
  <c r="AD120" i="19"/>
  <c r="AE120" i="19" s="1"/>
  <c r="AD113" i="19"/>
  <c r="AE113" i="19" s="1"/>
  <c r="AD104" i="19"/>
  <c r="AE104" i="19" s="1"/>
  <c r="AD97" i="19"/>
  <c r="AE97" i="19" s="1"/>
  <c r="AD88" i="19"/>
  <c r="AE88" i="19" s="1"/>
  <c r="AD81" i="19"/>
  <c r="AE81" i="19" s="1"/>
  <c r="AD72" i="19"/>
  <c r="AE72" i="19" s="1"/>
  <c r="AD65" i="19"/>
  <c r="AE65" i="19" s="1"/>
  <c r="AD56" i="19"/>
  <c r="AE56" i="19" s="1"/>
  <c r="AD49" i="19"/>
  <c r="AE49" i="19" s="1"/>
  <c r="AD40" i="19"/>
  <c r="AE40" i="19" s="1"/>
  <c r="AD156" i="19"/>
  <c r="AD153" i="19"/>
  <c r="AE153" i="19" s="1"/>
  <c r="AD149" i="19"/>
  <c r="AE149" i="19" s="1"/>
  <c r="AD142" i="19"/>
  <c r="AE142" i="19" s="1"/>
  <c r="AD138" i="19"/>
  <c r="AE138" i="19" s="1"/>
  <c r="AD135" i="19"/>
  <c r="AE135" i="19" s="1"/>
  <c r="AD131" i="19"/>
  <c r="AE131" i="19" s="1"/>
  <c r="AD128" i="19"/>
  <c r="AE128" i="19" s="1"/>
  <c r="AD124" i="19"/>
  <c r="AE124" i="19" s="1"/>
  <c r="AD121" i="19"/>
  <c r="AE121" i="19" s="1"/>
  <c r="AD117" i="19"/>
  <c r="AE117" i="19" s="1"/>
  <c r="AD110" i="19"/>
  <c r="AE110" i="19" s="1"/>
  <c r="AD106" i="19"/>
  <c r="AE106" i="19" s="1"/>
  <c r="AD103" i="19"/>
  <c r="AE103" i="19" s="1"/>
  <c r="AD99" i="19"/>
  <c r="AE99" i="19" s="1"/>
  <c r="AD96" i="19"/>
  <c r="AE96" i="19" s="1"/>
  <c r="AD92" i="19"/>
  <c r="AE92" i="19" s="1"/>
  <c r="AD89" i="19"/>
  <c r="AE89" i="19" s="1"/>
  <c r="AD85" i="19"/>
  <c r="AE85" i="19" s="1"/>
  <c r="AD78" i="19"/>
  <c r="AE78" i="19" s="1"/>
  <c r="AD74" i="19"/>
  <c r="AE74" i="19" s="1"/>
  <c r="AD71" i="19"/>
  <c r="AE71" i="19" s="1"/>
  <c r="AD67" i="19"/>
  <c r="AE67" i="19" s="1"/>
  <c r="AD64" i="19"/>
  <c r="AE64" i="19" s="1"/>
  <c r="AD60" i="19"/>
  <c r="AE60" i="19" s="1"/>
  <c r="AD57" i="19"/>
  <c r="AE57" i="19" s="1"/>
  <c r="AD53" i="19"/>
  <c r="AE53" i="19" s="1"/>
  <c r="AD46" i="19"/>
  <c r="AE46" i="19" s="1"/>
  <c r="AD42" i="19"/>
  <c r="AE42" i="19" s="1"/>
  <c r="AD158" i="19"/>
  <c r="AD154" i="19"/>
  <c r="AE154" i="19" s="1"/>
  <c r="AD151" i="19"/>
  <c r="AE151" i="19" s="1"/>
  <c r="AD147" i="19"/>
  <c r="AE147" i="19" s="1"/>
  <c r="AD144" i="19"/>
  <c r="AE144" i="19" s="1"/>
  <c r="AD140" i="19"/>
  <c r="AE140" i="19" s="1"/>
  <c r="AD137" i="19"/>
  <c r="AE137" i="19" s="1"/>
  <c r="AD133" i="19"/>
  <c r="AE133" i="19" s="1"/>
  <c r="AD126" i="19"/>
  <c r="AE126" i="19" s="1"/>
  <c r="AD122" i="19"/>
  <c r="AE122" i="19" s="1"/>
  <c r="AD119" i="19"/>
  <c r="AE119" i="19" s="1"/>
  <c r="AD115" i="19"/>
  <c r="AE115" i="19" s="1"/>
  <c r="AD112" i="19"/>
  <c r="AE112" i="19" s="1"/>
  <c r="AD108" i="19"/>
  <c r="AE108" i="19" s="1"/>
  <c r="AD105" i="19"/>
  <c r="AE105" i="19" s="1"/>
  <c r="AD101" i="19"/>
  <c r="AE101" i="19" s="1"/>
  <c r="AD94" i="19"/>
  <c r="AE94" i="19" s="1"/>
  <c r="AD90" i="19"/>
  <c r="AE90" i="19" s="1"/>
  <c r="AD87" i="19"/>
  <c r="AE87" i="19" s="1"/>
  <c r="AD83" i="19"/>
  <c r="AE83" i="19" s="1"/>
  <c r="AD80" i="19"/>
  <c r="AE80" i="19" s="1"/>
  <c r="AD76" i="19"/>
  <c r="AE76" i="19" s="1"/>
  <c r="AD73" i="19"/>
  <c r="AE73" i="19" s="1"/>
  <c r="AD69" i="19"/>
  <c r="AE69" i="19" s="1"/>
  <c r="AD62" i="19"/>
  <c r="AE62" i="19" s="1"/>
  <c r="AD58" i="19"/>
  <c r="AE58" i="19" s="1"/>
  <c r="AD55" i="19"/>
  <c r="AE55" i="19" s="1"/>
  <c r="AD51" i="19"/>
  <c r="AE51" i="19" s="1"/>
  <c r="AD48" i="19"/>
  <c r="AE48" i="19" s="1"/>
  <c r="AD44" i="19"/>
  <c r="AE44" i="19" s="1"/>
  <c r="AE143" i="19"/>
  <c r="J33" i="21"/>
  <c r="K33" i="21"/>
  <c r="R53" i="21"/>
  <c r="L60" i="21"/>
  <c r="L62" i="21"/>
  <c r="L64" i="21"/>
  <c r="L66" i="21"/>
  <c r="R68" i="21"/>
  <c r="L76" i="21"/>
  <c r="L78" i="21"/>
  <c r="R80" i="21"/>
  <c r="R82" i="21"/>
  <c r="R84" i="21"/>
  <c r="R86" i="21"/>
  <c r="K101" i="21"/>
  <c r="K128" i="21"/>
  <c r="R155" i="21"/>
  <c r="R159" i="21"/>
  <c r="L72" i="21"/>
  <c r="K90" i="21"/>
  <c r="R139" i="21"/>
  <c r="R143" i="21"/>
  <c r="R147" i="21"/>
  <c r="K162" i="21"/>
  <c r="N2" i="21"/>
  <c r="L40" i="21"/>
  <c r="AC58" i="21"/>
  <c r="AC60" i="21"/>
  <c r="AC69" i="21"/>
  <c r="AC81" i="21"/>
  <c r="R92" i="21"/>
  <c r="K96" i="21"/>
  <c r="R96" i="21"/>
  <c r="AC106" i="21"/>
  <c r="L105" i="21"/>
  <c r="L107" i="21"/>
  <c r="AC119" i="21"/>
  <c r="R113" i="21"/>
  <c r="AC124" i="21"/>
  <c r="R118" i="21"/>
  <c r="R120" i="21"/>
  <c r="L128" i="21"/>
  <c r="R128" i="21"/>
  <c r="AC134" i="21"/>
  <c r="R132" i="21"/>
  <c r="AC140" i="21"/>
  <c r="R136" i="21"/>
  <c r="AC149" i="21"/>
  <c r="AC151" i="21"/>
  <c r="R145" i="21"/>
  <c r="AC156" i="21"/>
  <c r="R150" i="21"/>
  <c r="AC158" i="21"/>
  <c r="R152" i="21"/>
  <c r="R141" i="21"/>
  <c r="R161" i="21"/>
  <c r="L35" i="21"/>
  <c r="L37" i="21"/>
  <c r="AC45" i="21"/>
  <c r="AC47" i="21"/>
  <c r="AC49" i="21"/>
  <c r="AC51" i="21"/>
  <c r="AC53" i="21"/>
  <c r="AC55" i="21"/>
  <c r="AC57" i="21"/>
  <c r="R51" i="21"/>
  <c r="AC62" i="21"/>
  <c r="AC64" i="21"/>
  <c r="L63" i="21"/>
  <c r="AC71" i="21"/>
  <c r="AC77" i="21"/>
  <c r="AC83" i="21"/>
  <c r="AC91" i="21"/>
  <c r="AC96" i="21"/>
  <c r="AC108" i="21"/>
  <c r="AC110" i="21"/>
  <c r="AC112" i="21"/>
  <c r="AC114" i="21"/>
  <c r="K110" i="21"/>
  <c r="AC121" i="21"/>
  <c r="AC123" i="21"/>
  <c r="R117" i="21"/>
  <c r="AC128" i="21"/>
  <c r="AC130" i="21"/>
  <c r="K126" i="21"/>
  <c r="AC144" i="21"/>
  <c r="AC146" i="21"/>
  <c r="AC153" i="21"/>
  <c r="AC155" i="21"/>
  <c r="R149" i="21"/>
  <c r="AC160" i="21"/>
  <c r="AC162" i="21"/>
  <c r="K158" i="21"/>
  <c r="R160" i="21"/>
  <c r="K103" i="21"/>
  <c r="K107" i="21"/>
  <c r="R55" i="21"/>
  <c r="AC73" i="21"/>
  <c r="AC79" i="21"/>
  <c r="AC85" i="21"/>
  <c r="AC93" i="21"/>
  <c r="AC104" i="21"/>
  <c r="AC107" i="21"/>
  <c r="AC116" i="21"/>
  <c r="AC125" i="21"/>
  <c r="AC141" i="21"/>
  <c r="R137" i="21"/>
  <c r="AC148" i="21"/>
  <c r="AC150" i="21"/>
  <c r="AC157" i="21"/>
  <c r="AC159" i="21"/>
  <c r="R153" i="21"/>
  <c r="R33" i="21"/>
  <c r="R123" i="21"/>
  <c r="AB12" i="21"/>
  <c r="AB16" i="21"/>
  <c r="R111" i="21"/>
  <c r="R39" i="21"/>
  <c r="R43" i="21"/>
  <c r="R47" i="21"/>
  <c r="AB17" i="21"/>
  <c r="AB21" i="21"/>
  <c r="R99" i="21"/>
  <c r="AB40" i="21"/>
  <c r="L38" i="21"/>
  <c r="L42" i="21"/>
  <c r="L45" i="21"/>
  <c r="L46" i="21"/>
  <c r="L49" i="21"/>
  <c r="L50" i="21"/>
  <c r="L53" i="21"/>
  <c r="L54" i="21"/>
  <c r="AB61" i="21"/>
  <c r="AB62" i="21"/>
  <c r="L57" i="21"/>
  <c r="L58" i="21"/>
  <c r="AB65" i="21"/>
  <c r="K83" i="21"/>
  <c r="L92" i="21"/>
  <c r="AB99" i="21"/>
  <c r="K94" i="21"/>
  <c r="R94" i="21"/>
  <c r="AB102" i="21"/>
  <c r="R109" i="21"/>
  <c r="L113" i="21"/>
  <c r="L114" i="21"/>
  <c r="L117" i="21"/>
  <c r="L118" i="21"/>
  <c r="AB125" i="21"/>
  <c r="AB126" i="21"/>
  <c r="R121" i="21"/>
  <c r="AB129" i="21"/>
  <c r="AB130" i="21"/>
  <c r="L125" i="21"/>
  <c r="R126" i="21"/>
  <c r="L129" i="21"/>
  <c r="L133" i="21"/>
  <c r="L137" i="21"/>
  <c r="L141" i="21"/>
  <c r="L142" i="21"/>
  <c r="L145" i="21"/>
  <c r="L146" i="21"/>
  <c r="L149" i="21"/>
  <c r="L150" i="21"/>
  <c r="L153" i="21"/>
  <c r="L154" i="21"/>
  <c r="L157" i="21"/>
  <c r="L158" i="21"/>
  <c r="J159" i="21"/>
  <c r="J160" i="21"/>
  <c r="L161" i="21"/>
  <c r="L162" i="21"/>
  <c r="K55" i="21"/>
  <c r="K59" i="21"/>
  <c r="L109" i="21"/>
  <c r="K120" i="21"/>
  <c r="K123" i="21"/>
  <c r="K159" i="21"/>
  <c r="K160" i="21"/>
  <c r="L34" i="21"/>
  <c r="AB41" i="21"/>
  <c r="R36" i="21"/>
  <c r="L39" i="21"/>
  <c r="L43" i="21"/>
  <c r="L44" i="21"/>
  <c r="L47" i="21"/>
  <c r="L48" i="21"/>
  <c r="L51" i="21"/>
  <c r="L52" i="21"/>
  <c r="L55" i="21"/>
  <c r="L56" i="21"/>
  <c r="AB63" i="21"/>
  <c r="AB64" i="21"/>
  <c r="L59" i="21"/>
  <c r="AB66" i="21"/>
  <c r="R70" i="21"/>
  <c r="R74" i="21"/>
  <c r="K84" i="21"/>
  <c r="AB97" i="21"/>
  <c r="AB98" i="21"/>
  <c r="L96" i="21"/>
  <c r="AB103" i="21"/>
  <c r="K98" i="21"/>
  <c r="R98" i="21"/>
  <c r="L103" i="21"/>
  <c r="K105" i="21"/>
  <c r="R105" i="21"/>
  <c r="L111" i="21"/>
  <c r="J114" i="21"/>
  <c r="L115" i="21"/>
  <c r="L116" i="21"/>
  <c r="AB123" i="21"/>
  <c r="AB124" i="21"/>
  <c r="L119" i="21"/>
  <c r="L120" i="21"/>
  <c r="AB120" i="21"/>
  <c r="AB128" i="21"/>
  <c r="AB131" i="21"/>
  <c r="AB132" i="21"/>
  <c r="L131" i="21"/>
  <c r="L135" i="21"/>
  <c r="AB144" i="21"/>
  <c r="L139" i="21"/>
  <c r="L143" i="21"/>
  <c r="L144" i="21"/>
  <c r="L147" i="21"/>
  <c r="L148" i="21"/>
  <c r="AB156" i="21"/>
  <c r="AD157" i="21" s="1"/>
  <c r="AE157" i="21" s="1"/>
  <c r="L151" i="21"/>
  <c r="L152" i="21"/>
  <c r="AB159" i="21"/>
  <c r="AD160" i="21" s="1"/>
  <c r="AE160" i="21" s="1"/>
  <c r="AB160" i="21"/>
  <c r="AD161" i="21" s="1"/>
  <c r="AE161" i="21" s="1"/>
  <c r="L155" i="21"/>
  <c r="L156" i="21"/>
  <c r="J157" i="21"/>
  <c r="J158" i="21"/>
  <c r="L159" i="21"/>
  <c r="L160" i="21"/>
  <c r="J161" i="21"/>
  <c r="J162" i="21"/>
  <c r="M162" i="21" s="1"/>
  <c r="AB32" i="21"/>
  <c r="AB36" i="21"/>
  <c r="L33" i="21"/>
  <c r="L36" i="21"/>
  <c r="AB43" i="21"/>
  <c r="K53" i="21"/>
  <c r="K57" i="21"/>
  <c r="L61" i="21"/>
  <c r="AB68" i="21"/>
  <c r="AB69" i="21"/>
  <c r="AB72" i="21"/>
  <c r="AB73" i="21"/>
  <c r="AB76" i="21"/>
  <c r="AB77" i="21"/>
  <c r="AB80" i="21"/>
  <c r="AB81" i="21"/>
  <c r="AB84" i="21"/>
  <c r="AB85" i="21"/>
  <c r="AB88" i="21"/>
  <c r="AB89" i="21"/>
  <c r="AB93" i="21"/>
  <c r="AB100" i="21"/>
  <c r="L98" i="21"/>
  <c r="R101" i="21"/>
  <c r="K114" i="21"/>
  <c r="L127" i="21"/>
  <c r="K157" i="21"/>
  <c r="K161" i="21"/>
  <c r="R34" i="21"/>
  <c r="R40" i="21"/>
  <c r="R44" i="21"/>
  <c r="R48" i="21"/>
  <c r="R52" i="21"/>
  <c r="R56" i="21"/>
  <c r="R38" i="21"/>
  <c r="R42" i="21"/>
  <c r="R46" i="21"/>
  <c r="R50" i="21"/>
  <c r="R54" i="21"/>
  <c r="R58" i="21"/>
  <c r="AB33" i="21"/>
  <c r="J35" i="21"/>
  <c r="J37" i="21"/>
  <c r="AB37" i="21"/>
  <c r="J39" i="21"/>
  <c r="AB39" i="21"/>
  <c r="J41" i="21"/>
  <c r="J43" i="21"/>
  <c r="J45" i="21"/>
  <c r="J47" i="21"/>
  <c r="J49" i="21"/>
  <c r="J51" i="21"/>
  <c r="J53" i="21"/>
  <c r="M53" i="21" s="1"/>
  <c r="J55" i="21"/>
  <c r="J57" i="21"/>
  <c r="J59" i="21"/>
  <c r="R59" i="21"/>
  <c r="AC66" i="21"/>
  <c r="R61" i="21"/>
  <c r="AC68" i="21"/>
  <c r="R63" i="21"/>
  <c r="AC70" i="21"/>
  <c r="R65" i="21"/>
  <c r="AC72" i="21"/>
  <c r="R67" i="21"/>
  <c r="AC74" i="21"/>
  <c r="R69" i="21"/>
  <c r="AC76" i="21"/>
  <c r="R71" i="21"/>
  <c r="AC78" i="21"/>
  <c r="R73" i="21"/>
  <c r="AC80" i="21"/>
  <c r="R75" i="21"/>
  <c r="AC82" i="21"/>
  <c r="R77" i="21"/>
  <c r="AC84" i="21"/>
  <c r="R79" i="21"/>
  <c r="AC86" i="21"/>
  <c r="R81" i="21"/>
  <c r="AC88" i="21"/>
  <c r="R83" i="21"/>
  <c r="R85" i="21"/>
  <c r="AC92" i="21"/>
  <c r="R87" i="21"/>
  <c r="AC94" i="21"/>
  <c r="R89" i="21"/>
  <c r="L91" i="21"/>
  <c r="AB25" i="21"/>
  <c r="AB18" i="21"/>
  <c r="AB22" i="21"/>
  <c r="AB30" i="21"/>
  <c r="K35" i="21"/>
  <c r="K37" i="21"/>
  <c r="K39" i="21"/>
  <c r="K41" i="21"/>
  <c r="K43" i="21"/>
  <c r="K45" i="21"/>
  <c r="K47" i="21"/>
  <c r="K49" i="21"/>
  <c r="K51" i="21"/>
  <c r="J61" i="21"/>
  <c r="J63" i="21"/>
  <c r="J65" i="21"/>
  <c r="J67" i="21"/>
  <c r="J69" i="21"/>
  <c r="J71" i="21"/>
  <c r="J73" i="21"/>
  <c r="J75" i="21"/>
  <c r="J77" i="21"/>
  <c r="J79" i="21"/>
  <c r="J81" i="21"/>
  <c r="J83" i="21"/>
  <c r="J85" i="21"/>
  <c r="J87" i="21"/>
  <c r="J89" i="21"/>
  <c r="AC89" i="21"/>
  <c r="AC98" i="21"/>
  <c r="AB13" i="21"/>
  <c r="J34" i="21"/>
  <c r="J36" i="21"/>
  <c r="J38" i="21"/>
  <c r="J40" i="21"/>
  <c r="J42" i="21"/>
  <c r="J44" i="21"/>
  <c r="J46" i="21"/>
  <c r="J48" i="21"/>
  <c r="J50" i="21"/>
  <c r="J52" i="21"/>
  <c r="J54" i="21"/>
  <c r="J56" i="21"/>
  <c r="J58" i="21"/>
  <c r="AC59" i="21"/>
  <c r="K61" i="21"/>
  <c r="AC61" i="21"/>
  <c r="K63" i="21"/>
  <c r="AC63" i="21"/>
  <c r="K65" i="21"/>
  <c r="AC65" i="21"/>
  <c r="K67" i="21"/>
  <c r="K69" i="21"/>
  <c r="K71" i="21"/>
  <c r="K73" i="21"/>
  <c r="K75" i="21"/>
  <c r="K77" i="21"/>
  <c r="K79" i="21"/>
  <c r="K81" i="21"/>
  <c r="K85" i="21"/>
  <c r="K87" i="21"/>
  <c r="K89" i="21"/>
  <c r="K34" i="21"/>
  <c r="K36" i="21"/>
  <c r="K38" i="21"/>
  <c r="K40" i="21"/>
  <c r="K42" i="21"/>
  <c r="K44" i="21"/>
  <c r="K46" i="21"/>
  <c r="K48" i="21"/>
  <c r="K50" i="21"/>
  <c r="K52" i="21"/>
  <c r="K54" i="21"/>
  <c r="K56" i="21"/>
  <c r="K58" i="21"/>
  <c r="L69" i="21"/>
  <c r="L71" i="21"/>
  <c r="L73" i="21"/>
  <c r="L75" i="21"/>
  <c r="L77" i="21"/>
  <c r="L79" i="21"/>
  <c r="L81" i="21"/>
  <c r="L83" i="21"/>
  <c r="L85" i="21"/>
  <c r="L87" i="21"/>
  <c r="L89" i="21"/>
  <c r="AC97" i="21"/>
  <c r="K91" i="21"/>
  <c r="K93" i="21"/>
  <c r="AC99" i="21"/>
  <c r="J60" i="21"/>
  <c r="J62" i="21"/>
  <c r="J64" i="21"/>
  <c r="J66" i="21"/>
  <c r="J68" i="21"/>
  <c r="J70" i="21"/>
  <c r="J72" i="21"/>
  <c r="J74" i="21"/>
  <c r="J76" i="21"/>
  <c r="J78" i="21"/>
  <c r="J80" i="21"/>
  <c r="J82" i="21"/>
  <c r="AB90" i="21"/>
  <c r="J84" i="21"/>
  <c r="AB92" i="21"/>
  <c r="J86" i="21"/>
  <c r="AB94" i="21"/>
  <c r="J88" i="21"/>
  <c r="AC90" i="21"/>
  <c r="K92" i="21"/>
  <c r="L93" i="21"/>
  <c r="L95" i="21"/>
  <c r="L97" i="21"/>
  <c r="L99" i="21"/>
  <c r="L102" i="21"/>
  <c r="L104" i="21"/>
  <c r="L106" i="21"/>
  <c r="L108" i="21"/>
  <c r="K109" i="21"/>
  <c r="AC117" i="21"/>
  <c r="K60" i="21"/>
  <c r="K62" i="21"/>
  <c r="K64" i="21"/>
  <c r="K66" i="21"/>
  <c r="K68" i="21"/>
  <c r="K70" i="21"/>
  <c r="K72" i="21"/>
  <c r="K74" i="21"/>
  <c r="K76" i="21"/>
  <c r="K78" i="21"/>
  <c r="K80" i="21"/>
  <c r="K82" i="21"/>
  <c r="K86" i="21"/>
  <c r="K88" i="21"/>
  <c r="L90" i="21"/>
  <c r="K100" i="21"/>
  <c r="AC101" i="21"/>
  <c r="AC103" i="21"/>
  <c r="AC111" i="21"/>
  <c r="AC105" i="21"/>
  <c r="AC113" i="21"/>
  <c r="L110" i="21"/>
  <c r="AC118" i="21"/>
  <c r="K112" i="21"/>
  <c r="K95" i="21"/>
  <c r="K97" i="21"/>
  <c r="K99" i="21"/>
  <c r="K102" i="21"/>
  <c r="K104" i="21"/>
  <c r="K106" i="21"/>
  <c r="K108" i="21"/>
  <c r="AC109" i="21"/>
  <c r="L112" i="21"/>
  <c r="M114" i="21"/>
  <c r="J90" i="21"/>
  <c r="M90" i="21" s="1"/>
  <c r="J92" i="21"/>
  <c r="M92" i="21" s="1"/>
  <c r="J94" i="21"/>
  <c r="M94" i="21" s="1"/>
  <c r="J96" i="21"/>
  <c r="M96" i="21" s="1"/>
  <c r="J98" i="21"/>
  <c r="M98" i="21" s="1"/>
  <c r="J100" i="21"/>
  <c r="M100" i="21" s="1"/>
  <c r="J102" i="21"/>
  <c r="J104" i="21"/>
  <c r="J106" i="21"/>
  <c r="J108" i="21"/>
  <c r="J110" i="21"/>
  <c r="J112" i="21"/>
  <c r="J116" i="21"/>
  <c r="J118" i="21"/>
  <c r="J120" i="21"/>
  <c r="M120" i="21" s="1"/>
  <c r="AC120" i="21"/>
  <c r="K122" i="21"/>
  <c r="L123" i="21"/>
  <c r="K124" i="21"/>
  <c r="AC126" i="21"/>
  <c r="L130" i="21"/>
  <c r="R130" i="21"/>
  <c r="AC139" i="21"/>
  <c r="K134" i="21"/>
  <c r="AC136" i="21"/>
  <c r="L138" i="21"/>
  <c r="R138" i="21"/>
  <c r="M159" i="21"/>
  <c r="M160" i="21"/>
  <c r="K116" i="21"/>
  <c r="K118" i="21"/>
  <c r="L132" i="21"/>
  <c r="AC138" i="21"/>
  <c r="L140" i="21"/>
  <c r="J91" i="21"/>
  <c r="J93" i="21"/>
  <c r="J95" i="21"/>
  <c r="J97" i="21"/>
  <c r="J99" i="21"/>
  <c r="J101" i="21"/>
  <c r="M101" i="21" s="1"/>
  <c r="J103" i="21"/>
  <c r="M103" i="21" s="1"/>
  <c r="J105" i="21"/>
  <c r="M105" i="21" s="1"/>
  <c r="J107" i="21"/>
  <c r="M107" i="21" s="1"/>
  <c r="J109" i="21"/>
  <c r="J111" i="21"/>
  <c r="J113" i="21"/>
  <c r="J115" i="21"/>
  <c r="J117" i="21"/>
  <c r="J119" i="21"/>
  <c r="AC127" i="21"/>
  <c r="L122" i="21"/>
  <c r="L124" i="21"/>
  <c r="R124" i="21"/>
  <c r="AC133" i="21"/>
  <c r="AC135" i="21"/>
  <c r="K130" i="21"/>
  <c r="L134" i="21"/>
  <c r="R134" i="21"/>
  <c r="AC142" i="21"/>
  <c r="AC143" i="21"/>
  <c r="K138" i="21"/>
  <c r="M157" i="21"/>
  <c r="M161" i="21"/>
  <c r="K111" i="21"/>
  <c r="K113" i="21"/>
  <c r="K115" i="21"/>
  <c r="K117" i="21"/>
  <c r="K119" i="21"/>
  <c r="L121" i="21"/>
  <c r="AC129" i="21"/>
  <c r="L126" i="21"/>
  <c r="L136" i="21"/>
  <c r="J121" i="21"/>
  <c r="M121" i="21" s="1"/>
  <c r="J123" i="21"/>
  <c r="M123" i="21" s="1"/>
  <c r="J125" i="21"/>
  <c r="J127" i="21"/>
  <c r="J129" i="21"/>
  <c r="J131" i="21"/>
  <c r="J133" i="21"/>
  <c r="J135" i="21"/>
  <c r="J137" i="21"/>
  <c r="J139" i="21"/>
  <c r="J141" i="21"/>
  <c r="J143" i="21"/>
  <c r="J145" i="21"/>
  <c r="J147" i="21"/>
  <c r="J149" i="21"/>
  <c r="J151" i="21"/>
  <c r="J153" i="21"/>
  <c r="J155" i="21"/>
  <c r="K125" i="21"/>
  <c r="K127" i="21"/>
  <c r="K129" i="21"/>
  <c r="K131" i="21"/>
  <c r="K133" i="21"/>
  <c r="K135" i="21"/>
  <c r="K137" i="21"/>
  <c r="K139" i="21"/>
  <c r="K141" i="21"/>
  <c r="K143" i="21"/>
  <c r="K145" i="21"/>
  <c r="K147" i="21"/>
  <c r="K149" i="21"/>
  <c r="K151" i="21"/>
  <c r="K153" i="21"/>
  <c r="K155" i="21"/>
  <c r="J122" i="21"/>
  <c r="M122" i="21" s="1"/>
  <c r="J124" i="21"/>
  <c r="J126" i="21"/>
  <c r="M126" i="21" s="1"/>
  <c r="J128" i="21"/>
  <c r="M128" i="21" s="1"/>
  <c r="J130" i="21"/>
  <c r="J132" i="21"/>
  <c r="M132" i="21" s="1"/>
  <c r="J134" i="21"/>
  <c r="J136" i="21"/>
  <c r="M136" i="21" s="1"/>
  <c r="J138" i="21"/>
  <c r="J140" i="21"/>
  <c r="M140" i="21" s="1"/>
  <c r="J142" i="21"/>
  <c r="J144" i="21"/>
  <c r="J146" i="21"/>
  <c r="J148" i="21"/>
  <c r="J150" i="21"/>
  <c r="J152" i="21"/>
  <c r="J154" i="21"/>
  <c r="J156" i="21"/>
  <c r="K142" i="21"/>
  <c r="K144" i="21"/>
  <c r="K146" i="21"/>
  <c r="K148" i="21"/>
  <c r="K150" i="21"/>
  <c r="K152" i="21"/>
  <c r="K154" i="21"/>
  <c r="K156" i="21"/>
  <c r="AE156" i="21" l="1"/>
  <c r="AE155" i="21"/>
  <c r="AE159" i="21"/>
  <c r="AE158" i="21"/>
  <c r="AE162" i="21"/>
  <c r="M158" i="21"/>
  <c r="AD1" i="18"/>
  <c r="M39" i="23"/>
  <c r="M156" i="23"/>
  <c r="M152" i="23"/>
  <c r="M141" i="23"/>
  <c r="M137" i="23"/>
  <c r="M132" i="23"/>
  <c r="M129" i="23"/>
  <c r="M94" i="23"/>
  <c r="M90" i="23"/>
  <c r="M82" i="23"/>
  <c r="M128" i="23"/>
  <c r="M93" i="23"/>
  <c r="M85" i="23"/>
  <c r="M155" i="23"/>
  <c r="M151" i="23"/>
  <c r="M143" i="23"/>
  <c r="M124" i="23"/>
  <c r="M130" i="23"/>
  <c r="M109" i="23"/>
  <c r="M105" i="23"/>
  <c r="M101" i="23"/>
  <c r="M97" i="23"/>
  <c r="M81" i="23"/>
  <c r="M133" i="23"/>
  <c r="M66" i="23"/>
  <c r="M61" i="23"/>
  <c r="M57" i="23"/>
  <c r="M53" i="23"/>
  <c r="M49" i="23"/>
  <c r="M46" i="23"/>
  <c r="M38" i="23"/>
  <c r="M68" i="23"/>
  <c r="AE3" i="23"/>
  <c r="AD140" i="23" s="1"/>
  <c r="AE140" i="23" s="1"/>
  <c r="M139" i="23"/>
  <c r="M135" i="23"/>
  <c r="M111" i="23"/>
  <c r="M106" i="23"/>
  <c r="M102" i="23"/>
  <c r="M98" i="23"/>
  <c r="M96" i="22"/>
  <c r="M40" i="22"/>
  <c r="M35" i="22"/>
  <c r="M106" i="22"/>
  <c r="M85" i="22"/>
  <c r="M69" i="22"/>
  <c r="M65" i="22"/>
  <c r="M38" i="22"/>
  <c r="M49" i="22"/>
  <c r="M154" i="22"/>
  <c r="M150" i="22"/>
  <c r="M146" i="22"/>
  <c r="M138" i="22"/>
  <c r="M97" i="22"/>
  <c r="M125" i="22"/>
  <c r="M100" i="22"/>
  <c r="M89" i="22"/>
  <c r="M112" i="22"/>
  <c r="M56" i="22"/>
  <c r="M53" i="22"/>
  <c r="M51" i="22"/>
  <c r="M156" i="22"/>
  <c r="M152" i="22"/>
  <c r="M148" i="22"/>
  <c r="M108" i="22"/>
  <c r="M83" i="22"/>
  <c r="M75" i="22"/>
  <c r="M63" i="22"/>
  <c r="M99" i="22"/>
  <c r="M113" i="22"/>
  <c r="M109" i="22"/>
  <c r="M42" i="22"/>
  <c r="M34" i="22"/>
  <c r="AC1" i="22"/>
  <c r="M142" i="22"/>
  <c r="M134" i="22"/>
  <c r="M130" i="22"/>
  <c r="M121" i="22"/>
  <c r="M123" i="22"/>
  <c r="M60" i="22"/>
  <c r="M48" i="22"/>
  <c r="M44" i="22"/>
  <c r="M41" i="22"/>
  <c r="M50" i="22"/>
  <c r="M144" i="22"/>
  <c r="M135" i="22"/>
  <c r="M67" i="22"/>
  <c r="M136" i="22"/>
  <c r="M128" i="22"/>
  <c r="M103" i="22"/>
  <c r="M116" i="22"/>
  <c r="M82" i="22"/>
  <c r="M74" i="22"/>
  <c r="M66" i="22"/>
  <c r="M127" i="22"/>
  <c r="M61" i="22"/>
  <c r="M46" i="22"/>
  <c r="M37" i="22"/>
  <c r="M119" i="22"/>
  <c r="M154" i="23"/>
  <c r="M136" i="23"/>
  <c r="M127" i="23"/>
  <c r="M123" i="23"/>
  <c r="M116" i="23"/>
  <c r="M108" i="23"/>
  <c r="M104" i="23"/>
  <c r="M100" i="23"/>
  <c r="M131" i="23"/>
  <c r="M70" i="23"/>
  <c r="M63" i="23"/>
  <c r="M59" i="23"/>
  <c r="M77" i="23"/>
  <c r="M56" i="23"/>
  <c r="M52" i="23"/>
  <c r="M48" i="23"/>
  <c r="M43" i="23"/>
  <c r="M36" i="23"/>
  <c r="M153" i="23"/>
  <c r="M140" i="23"/>
  <c r="M107" i="23"/>
  <c r="M103" i="23"/>
  <c r="M99" i="23"/>
  <c r="M118" i="23"/>
  <c r="M62" i="23"/>
  <c r="M58" i="23"/>
  <c r="M73" i="23"/>
  <c r="M76" i="23"/>
  <c r="M72" i="23"/>
  <c r="M55" i="23"/>
  <c r="M51" i="23"/>
  <c r="M45" i="23"/>
  <c r="M42" i="23"/>
  <c r="M34" i="23"/>
  <c r="M117" i="23"/>
  <c r="M54" i="23"/>
  <c r="M50" i="23"/>
  <c r="M47" i="23"/>
  <c r="M44" i="23"/>
  <c r="M40" i="23"/>
  <c r="M138" i="23"/>
  <c r="M78" i="23"/>
  <c r="M74" i="23"/>
  <c r="M64" i="23"/>
  <c r="M60" i="23"/>
  <c r="M35" i="23"/>
  <c r="M155" i="22"/>
  <c r="M151" i="22"/>
  <c r="M147" i="22"/>
  <c r="M139" i="22"/>
  <c r="M137" i="22"/>
  <c r="M140" i="22"/>
  <c r="M122" i="22"/>
  <c r="M104" i="22"/>
  <c r="M101" i="22"/>
  <c r="M115" i="22"/>
  <c r="M92" i="22"/>
  <c r="M86" i="22"/>
  <c r="M78" i="22"/>
  <c r="M70" i="22"/>
  <c r="M93" i="22"/>
  <c r="M52" i="22"/>
  <c r="M45" i="22"/>
  <c r="M55" i="22"/>
  <c r="M94" i="22"/>
  <c r="M132" i="22"/>
  <c r="M124" i="22"/>
  <c r="M126" i="22"/>
  <c r="M98" i="22"/>
  <c r="AD162" i="22"/>
  <c r="AE162" i="22" s="1"/>
  <c r="AD161" i="22"/>
  <c r="AE161" i="22" s="1"/>
  <c r="AD160" i="22"/>
  <c r="AE160" i="22" s="1"/>
  <c r="AD159" i="22"/>
  <c r="AE159" i="22" s="1"/>
  <c r="AD158" i="22"/>
  <c r="AE158" i="22" s="1"/>
  <c r="AD157" i="22"/>
  <c r="AE157" i="22" s="1"/>
  <c r="AD156" i="22"/>
  <c r="AE156" i="22" s="1"/>
  <c r="AD155" i="22"/>
  <c r="AE155" i="22" s="1"/>
  <c r="AD154" i="22"/>
  <c r="AE154" i="22" s="1"/>
  <c r="AD153" i="22"/>
  <c r="AE153" i="22" s="1"/>
  <c r="AD152" i="22"/>
  <c r="AE152" i="22" s="1"/>
  <c r="AD151" i="22"/>
  <c r="AE151" i="22" s="1"/>
  <c r="AD150" i="22"/>
  <c r="AE150" i="22" s="1"/>
  <c r="AD149" i="22"/>
  <c r="AE149" i="22" s="1"/>
  <c r="AD148" i="22"/>
  <c r="AE148" i="22" s="1"/>
  <c r="AD147" i="22"/>
  <c r="AE147" i="22" s="1"/>
  <c r="AD146" i="22"/>
  <c r="AD145" i="22"/>
  <c r="AE145" i="22" s="1"/>
  <c r="AD144" i="22"/>
  <c r="AE144" i="22" s="1"/>
  <c r="AD143" i="22"/>
  <c r="AE143" i="22" s="1"/>
  <c r="AD142" i="22"/>
  <c r="AD141" i="22"/>
  <c r="AE141" i="22" s="1"/>
  <c r="AD140" i="22"/>
  <c r="AE140" i="22" s="1"/>
  <c r="AD139" i="22"/>
  <c r="AE139" i="22" s="1"/>
  <c r="AD138" i="22"/>
  <c r="AE138" i="22" s="1"/>
  <c r="AD137" i="22"/>
  <c r="AE137" i="22" s="1"/>
  <c r="AD136" i="22"/>
  <c r="AE136" i="22" s="1"/>
  <c r="AD135" i="22"/>
  <c r="AE135" i="22" s="1"/>
  <c r="AD134" i="22"/>
  <c r="AE134" i="22" s="1"/>
  <c r="AD133" i="22"/>
  <c r="AE133" i="22" s="1"/>
  <c r="AD132" i="22"/>
  <c r="AE132" i="22" s="1"/>
  <c r="AD131" i="22"/>
  <c r="AE131" i="22" s="1"/>
  <c r="AD130" i="22"/>
  <c r="AE130" i="22" s="1"/>
  <c r="AD129" i="22"/>
  <c r="AE129" i="22" s="1"/>
  <c r="AD128" i="22"/>
  <c r="AE128" i="22" s="1"/>
  <c r="AD127" i="22"/>
  <c r="AE127" i="22" s="1"/>
  <c r="AD126" i="22"/>
  <c r="AE126" i="22" s="1"/>
  <c r="AD125" i="22"/>
  <c r="AE125" i="22" s="1"/>
  <c r="AD124" i="22"/>
  <c r="AE124" i="22" s="1"/>
  <c r="AD120" i="22"/>
  <c r="AD119" i="22"/>
  <c r="AE119" i="22" s="1"/>
  <c r="AD115" i="22"/>
  <c r="AE115" i="22" s="1"/>
  <c r="AD122" i="22"/>
  <c r="AE122" i="22" s="1"/>
  <c r="AD117" i="22"/>
  <c r="AE117" i="22" s="1"/>
  <c r="AD114" i="22"/>
  <c r="AE114" i="22" s="1"/>
  <c r="AD113" i="22"/>
  <c r="AD112" i="22"/>
  <c r="AE112" i="22" s="1"/>
  <c r="AD111" i="22"/>
  <c r="AE111" i="22" s="1"/>
  <c r="AD110" i="22"/>
  <c r="AE110" i="22" s="1"/>
  <c r="AD109" i="22"/>
  <c r="AE109" i="22" s="1"/>
  <c r="AD108" i="22"/>
  <c r="AE108" i="22" s="1"/>
  <c r="AD107" i="22"/>
  <c r="AE107" i="22" s="1"/>
  <c r="AD106" i="22"/>
  <c r="AD105" i="22"/>
  <c r="AE105" i="22" s="1"/>
  <c r="AD104" i="22"/>
  <c r="AE104" i="22" s="1"/>
  <c r="AD103" i="22"/>
  <c r="AE103" i="22" s="1"/>
  <c r="AD102" i="22"/>
  <c r="AD101" i="22"/>
  <c r="AD100" i="22"/>
  <c r="AE100" i="22" s="1"/>
  <c r="AD99" i="22"/>
  <c r="AE99" i="22" s="1"/>
  <c r="AD98" i="22"/>
  <c r="AE98" i="22" s="1"/>
  <c r="AD97" i="22"/>
  <c r="AE97" i="22" s="1"/>
  <c r="AD96" i="22"/>
  <c r="AE96" i="22" s="1"/>
  <c r="AD121" i="22"/>
  <c r="AE121" i="22" s="1"/>
  <c r="AD123" i="22"/>
  <c r="AE123" i="22" s="1"/>
  <c r="AD118" i="22"/>
  <c r="AE118" i="22" s="1"/>
  <c r="AD116" i="22"/>
  <c r="AD95" i="22"/>
  <c r="AE95" i="22" s="1"/>
  <c r="AD94" i="22"/>
  <c r="AE94" i="22" s="1"/>
  <c r="AD93" i="22"/>
  <c r="AE93" i="22" s="1"/>
  <c r="AD92" i="22"/>
  <c r="AE92" i="22" s="1"/>
  <c r="AD91" i="22"/>
  <c r="AE91" i="22" s="1"/>
  <c r="AD90" i="22"/>
  <c r="AE90" i="22" s="1"/>
  <c r="AD89" i="22"/>
  <c r="AE89" i="22" s="1"/>
  <c r="AD88" i="22"/>
  <c r="AE88" i="22" s="1"/>
  <c r="AD87" i="22"/>
  <c r="AE87" i="22" s="1"/>
  <c r="AD86" i="22"/>
  <c r="AE86" i="22" s="1"/>
  <c r="AD85" i="22"/>
  <c r="AE85" i="22" s="1"/>
  <c r="AD84" i="22"/>
  <c r="AE84" i="22" s="1"/>
  <c r="AD83" i="22"/>
  <c r="AD82" i="22"/>
  <c r="AE82" i="22" s="1"/>
  <c r="AD81" i="22"/>
  <c r="AE81" i="22" s="1"/>
  <c r="AD80" i="22"/>
  <c r="AE80" i="22" s="1"/>
  <c r="AD79" i="22"/>
  <c r="AE79" i="22" s="1"/>
  <c r="AD78" i="22"/>
  <c r="AE78" i="22" s="1"/>
  <c r="AD77" i="22"/>
  <c r="AE77" i="22" s="1"/>
  <c r="AD76" i="22"/>
  <c r="AE76" i="22" s="1"/>
  <c r="AD75" i="22"/>
  <c r="AD74" i="22"/>
  <c r="AE74" i="22" s="1"/>
  <c r="AD73" i="22"/>
  <c r="AE73" i="22" s="1"/>
  <c r="AD72" i="22"/>
  <c r="AE72" i="22" s="1"/>
  <c r="AD71" i="22"/>
  <c r="AE71" i="22" s="1"/>
  <c r="AD70" i="22"/>
  <c r="AE70" i="22" s="1"/>
  <c r="AD69" i="22"/>
  <c r="AE69" i="22" s="1"/>
  <c r="AD68" i="22"/>
  <c r="AE68" i="22" s="1"/>
  <c r="AD67" i="22"/>
  <c r="AE67" i="22" s="1"/>
  <c r="AD66" i="22"/>
  <c r="AE66" i="22" s="1"/>
  <c r="AD65" i="22"/>
  <c r="AE65" i="22" s="1"/>
  <c r="AD64" i="22"/>
  <c r="AE64" i="22" s="1"/>
  <c r="AD63" i="22"/>
  <c r="AE63" i="22" s="1"/>
  <c r="AD62" i="22"/>
  <c r="AD61" i="22"/>
  <c r="AE61" i="22" s="1"/>
  <c r="AD60" i="22"/>
  <c r="AE60" i="22" s="1"/>
  <c r="AD59" i="22"/>
  <c r="AE59" i="22" s="1"/>
  <c r="AD58" i="22"/>
  <c r="AE58" i="22" s="1"/>
  <c r="AD57" i="22"/>
  <c r="AE57" i="22" s="1"/>
  <c r="AD56" i="22"/>
  <c r="AD55" i="22"/>
  <c r="AD54" i="22"/>
  <c r="AE54" i="22" s="1"/>
  <c r="AD53" i="22"/>
  <c r="AE53" i="22" s="1"/>
  <c r="AD52" i="22"/>
  <c r="AE52" i="22" s="1"/>
  <c r="AD51" i="22"/>
  <c r="AE51" i="22" s="1"/>
  <c r="AD50" i="22"/>
  <c r="AE50" i="22" s="1"/>
  <c r="AD49" i="22"/>
  <c r="AE49" i="22" s="1"/>
  <c r="AD48" i="22"/>
  <c r="AE48" i="22" s="1"/>
  <c r="AD47" i="22"/>
  <c r="AE47" i="22" s="1"/>
  <c r="AD46" i="22"/>
  <c r="AE46" i="22" s="1"/>
  <c r="AD45" i="22"/>
  <c r="AE45" i="22" s="1"/>
  <c r="AD44" i="22"/>
  <c r="AE44" i="22" s="1"/>
  <c r="AD43" i="22"/>
  <c r="AE43" i="22" s="1"/>
  <c r="AD42" i="22"/>
  <c r="M153" i="22"/>
  <c r="M149" i="22"/>
  <c r="M145" i="22"/>
  <c r="AE146" i="22"/>
  <c r="AE142" i="22"/>
  <c r="M120" i="22"/>
  <c r="M95" i="22"/>
  <c r="M88" i="22"/>
  <c r="M84" i="22"/>
  <c r="M80" i="22"/>
  <c r="M76" i="22"/>
  <c r="M72" i="22"/>
  <c r="M68" i="22"/>
  <c r="AE113" i="22"/>
  <c r="AE101" i="22"/>
  <c r="AE102" i="22"/>
  <c r="M47" i="22"/>
  <c r="M43" i="22"/>
  <c r="M36" i="22"/>
  <c r="M90" i="22"/>
  <c r="AE83" i="22"/>
  <c r="AE75" i="22"/>
  <c r="M62" i="22"/>
  <c r="M58" i="22"/>
  <c r="AE55" i="22"/>
  <c r="AE42" i="22"/>
  <c r="M141" i="22"/>
  <c r="M143" i="22"/>
  <c r="AE120" i="22"/>
  <c r="AE116" i="22"/>
  <c r="AE106" i="22"/>
  <c r="AE62" i="22"/>
  <c r="M59" i="22"/>
  <c r="AE56" i="22"/>
  <c r="M91" i="22"/>
  <c r="M109" i="21"/>
  <c r="M93" i="21"/>
  <c r="M112" i="21"/>
  <c r="M104" i="21"/>
  <c r="M55" i="21"/>
  <c r="M124" i="21"/>
  <c r="M97" i="21"/>
  <c r="M118" i="21"/>
  <c r="M108" i="21"/>
  <c r="M84" i="21"/>
  <c r="M59" i="21"/>
  <c r="M134" i="21"/>
  <c r="M99" i="21"/>
  <c r="M91" i="21"/>
  <c r="M110" i="21"/>
  <c r="M138" i="21"/>
  <c r="M130" i="21"/>
  <c r="M95" i="21"/>
  <c r="M106" i="21"/>
  <c r="M57" i="21"/>
  <c r="M150" i="21"/>
  <c r="M142" i="21"/>
  <c r="M153" i="21"/>
  <c r="M145" i="21"/>
  <c r="M137" i="21"/>
  <c r="M129" i="21"/>
  <c r="M115" i="21"/>
  <c r="M102" i="21"/>
  <c r="M80" i="21"/>
  <c r="M72" i="21"/>
  <c r="M64" i="21"/>
  <c r="M52" i="21"/>
  <c r="M44" i="21"/>
  <c r="M36" i="21"/>
  <c r="M83" i="21"/>
  <c r="M75" i="21"/>
  <c r="M67" i="21"/>
  <c r="M45" i="21"/>
  <c r="M39" i="21"/>
  <c r="M156" i="21"/>
  <c r="M148" i="21"/>
  <c r="M151" i="21"/>
  <c r="M143" i="21"/>
  <c r="M135" i="21"/>
  <c r="M127" i="21"/>
  <c r="M113" i="21"/>
  <c r="M88" i="21"/>
  <c r="M78" i="21"/>
  <c r="M70" i="21"/>
  <c r="M62" i="21"/>
  <c r="M58" i="21"/>
  <c r="M50" i="21"/>
  <c r="M42" i="21"/>
  <c r="M34" i="21"/>
  <c r="M89" i="21"/>
  <c r="M81" i="21"/>
  <c r="M73" i="21"/>
  <c r="M65" i="21"/>
  <c r="M51" i="21"/>
  <c r="M43" i="21"/>
  <c r="M154" i="21"/>
  <c r="M146" i="21"/>
  <c r="M149" i="21"/>
  <c r="M141" i="21"/>
  <c r="M133" i="21"/>
  <c r="M125" i="21"/>
  <c r="M119" i="21"/>
  <c r="M111" i="21"/>
  <c r="M116" i="21"/>
  <c r="M76" i="21"/>
  <c r="M68" i="21"/>
  <c r="M60" i="21"/>
  <c r="M56" i="21"/>
  <c r="M48" i="21"/>
  <c r="M40" i="21"/>
  <c r="M87" i="21"/>
  <c r="M79" i="21"/>
  <c r="M71" i="21"/>
  <c r="M63" i="21"/>
  <c r="M49" i="21"/>
  <c r="M41" i="21"/>
  <c r="M37" i="21"/>
  <c r="M152" i="21"/>
  <c r="M144" i="21"/>
  <c r="M155" i="21"/>
  <c r="M147" i="21"/>
  <c r="M139" i="21"/>
  <c r="M131" i="21"/>
  <c r="M117" i="21"/>
  <c r="M86" i="21"/>
  <c r="M82" i="21"/>
  <c r="M74" i="21"/>
  <c r="M66" i="21"/>
  <c r="M54" i="21"/>
  <c r="M46" i="21"/>
  <c r="M38" i="21"/>
  <c r="M85" i="21"/>
  <c r="M77" i="21"/>
  <c r="M69" i="21"/>
  <c r="M61" i="21"/>
  <c r="M47" i="21"/>
  <c r="M35" i="21"/>
  <c r="AD57" i="23" l="1"/>
  <c r="AE57" i="23" s="1"/>
  <c r="AD44" i="23"/>
  <c r="AE44" i="23" s="1"/>
  <c r="AD52" i="23"/>
  <c r="AE52" i="23" s="1"/>
  <c r="AD66" i="23"/>
  <c r="AE66" i="23" s="1"/>
  <c r="AD82" i="23"/>
  <c r="AE82" i="23" s="1"/>
  <c r="AD119" i="23"/>
  <c r="AE119" i="23" s="1"/>
  <c r="AD59" i="23"/>
  <c r="AE59" i="23" s="1"/>
  <c r="AD46" i="23"/>
  <c r="AE46" i="23" s="1"/>
  <c r="AD54" i="23"/>
  <c r="AE54" i="23" s="1"/>
  <c r="AD70" i="23"/>
  <c r="AE70" i="23" s="1"/>
  <c r="AD87" i="23"/>
  <c r="AE87" i="23" s="1"/>
  <c r="AD161" i="23"/>
  <c r="AE161" i="23" s="1"/>
  <c r="AD169" i="23"/>
  <c r="AE169" i="23" s="1"/>
  <c r="AD163" i="23"/>
  <c r="AE163" i="23" s="1"/>
  <c r="AD164" i="23"/>
  <c r="AE164" i="23" s="1"/>
  <c r="AD168" i="23"/>
  <c r="AE168" i="23" s="1"/>
  <c r="AD167" i="23"/>
  <c r="AE167" i="23" s="1"/>
  <c r="AD165" i="23"/>
  <c r="AE165" i="23" s="1"/>
  <c r="AD166" i="23"/>
  <c r="AE166" i="23" s="1"/>
  <c r="AD62" i="23"/>
  <c r="AE62" i="23" s="1"/>
  <c r="AD48" i="23"/>
  <c r="AE48" i="23" s="1"/>
  <c r="AD56" i="23"/>
  <c r="AE56" i="23" s="1"/>
  <c r="AD74" i="23"/>
  <c r="AE74" i="23" s="1"/>
  <c r="AD94" i="23"/>
  <c r="AE94" i="23" s="1"/>
  <c r="AD162" i="23"/>
  <c r="AE162" i="23" s="1"/>
  <c r="AD42" i="23"/>
  <c r="AE42" i="23" s="1"/>
  <c r="AD50" i="23"/>
  <c r="AE50" i="23" s="1"/>
  <c r="AD61" i="23"/>
  <c r="AE61" i="23" s="1"/>
  <c r="AD78" i="23"/>
  <c r="AE78" i="23" s="1"/>
  <c r="AD102" i="23"/>
  <c r="AE102" i="23" s="1"/>
  <c r="AD58" i="23"/>
  <c r="AE58" i="23" s="1"/>
  <c r="AD63" i="23"/>
  <c r="AE63" i="23" s="1"/>
  <c r="AD45" i="23"/>
  <c r="AE45" i="23" s="1"/>
  <c r="AD49" i="23"/>
  <c r="AE49" i="23" s="1"/>
  <c r="AD53" i="23"/>
  <c r="AE53" i="23" s="1"/>
  <c r="AD64" i="23"/>
  <c r="AE64" i="23" s="1"/>
  <c r="AD68" i="23"/>
  <c r="AE68" i="23" s="1"/>
  <c r="AD76" i="23"/>
  <c r="AE76" i="23" s="1"/>
  <c r="AD84" i="23"/>
  <c r="AE84" i="23" s="1"/>
  <c r="AD98" i="23"/>
  <c r="AE98" i="23" s="1"/>
  <c r="AD130" i="23"/>
  <c r="AE130" i="23" s="1"/>
  <c r="AD60" i="23"/>
  <c r="AE60" i="23" s="1"/>
  <c r="AD43" i="23"/>
  <c r="AE43" i="23" s="1"/>
  <c r="AD47" i="23"/>
  <c r="AE47" i="23" s="1"/>
  <c r="AD51" i="23"/>
  <c r="AE51" i="23" s="1"/>
  <c r="AD55" i="23"/>
  <c r="AE55" i="23" s="1"/>
  <c r="AD65" i="23"/>
  <c r="AE65" i="23" s="1"/>
  <c r="AD72" i="23"/>
  <c r="AE72" i="23" s="1"/>
  <c r="AD80" i="23"/>
  <c r="AE80" i="23" s="1"/>
  <c r="AD90" i="23"/>
  <c r="AE90" i="23" s="1"/>
  <c r="AD110" i="23"/>
  <c r="AE110" i="23" s="1"/>
  <c r="AD151" i="23"/>
  <c r="AE151" i="23" s="1"/>
  <c r="AD67" i="23"/>
  <c r="AE67" i="23" s="1"/>
  <c r="AD71" i="23"/>
  <c r="AE71" i="23" s="1"/>
  <c r="AD75" i="23"/>
  <c r="AE75" i="23" s="1"/>
  <c r="AD79" i="23"/>
  <c r="AE79" i="23" s="1"/>
  <c r="AD83" i="23"/>
  <c r="AE83" i="23" s="1"/>
  <c r="AD88" i="23"/>
  <c r="AE88" i="23" s="1"/>
  <c r="AD96" i="23"/>
  <c r="AE96" i="23" s="1"/>
  <c r="AD106" i="23"/>
  <c r="AE106" i="23" s="1"/>
  <c r="AD124" i="23"/>
  <c r="AE124" i="23" s="1"/>
  <c r="AD146" i="23"/>
  <c r="AE146" i="23" s="1"/>
  <c r="AD69" i="23"/>
  <c r="AE69" i="23" s="1"/>
  <c r="AD73" i="23"/>
  <c r="AE73" i="23" s="1"/>
  <c r="AD77" i="23"/>
  <c r="AE77" i="23" s="1"/>
  <c r="AD81" i="23"/>
  <c r="AE81" i="23" s="1"/>
  <c r="AD86" i="23"/>
  <c r="AE86" i="23" s="1"/>
  <c r="AD92" i="23"/>
  <c r="AE92" i="23" s="1"/>
  <c r="AD100" i="23"/>
  <c r="AE100" i="23" s="1"/>
  <c r="AD114" i="23"/>
  <c r="AE114" i="23" s="1"/>
  <c r="AD135" i="23"/>
  <c r="AE135" i="23" s="1"/>
  <c r="AD156" i="23"/>
  <c r="AE156" i="23" s="1"/>
  <c r="AD91" i="23"/>
  <c r="AE91" i="23" s="1"/>
  <c r="AD95" i="23"/>
  <c r="AE95" i="23" s="1"/>
  <c r="AD99" i="23"/>
  <c r="AE99" i="23" s="1"/>
  <c r="AD104" i="23"/>
  <c r="AE104" i="23" s="1"/>
  <c r="AD112" i="23"/>
  <c r="AE112" i="23" s="1"/>
  <c r="AD122" i="23"/>
  <c r="AE122" i="23" s="1"/>
  <c r="AD132" i="23"/>
  <c r="AE132" i="23" s="1"/>
  <c r="AD143" i="23"/>
  <c r="AE143" i="23" s="1"/>
  <c r="AD154" i="23"/>
  <c r="AE154" i="23" s="1"/>
  <c r="AD85" i="23"/>
  <c r="AE85" i="23" s="1"/>
  <c r="AD89" i="23"/>
  <c r="AE89" i="23" s="1"/>
  <c r="AD93" i="23"/>
  <c r="AE93" i="23" s="1"/>
  <c r="AD97" i="23"/>
  <c r="AE97" i="23" s="1"/>
  <c r="AD101" i="23"/>
  <c r="AE101" i="23" s="1"/>
  <c r="AD108" i="23"/>
  <c r="AE108" i="23" s="1"/>
  <c r="AD116" i="23"/>
  <c r="AE116" i="23" s="1"/>
  <c r="AD127" i="23"/>
  <c r="AE127" i="23" s="1"/>
  <c r="AD138" i="23"/>
  <c r="AE138" i="23" s="1"/>
  <c r="AD148" i="23"/>
  <c r="AE148" i="23" s="1"/>
  <c r="AD159" i="23"/>
  <c r="AE159" i="23" s="1"/>
  <c r="AD103" i="23"/>
  <c r="AE103" i="23" s="1"/>
  <c r="AD107" i="23"/>
  <c r="AE107" i="23" s="1"/>
  <c r="AD111" i="23"/>
  <c r="AE111" i="23" s="1"/>
  <c r="AD115" i="23"/>
  <c r="AE115" i="23" s="1"/>
  <c r="AD120" i="23"/>
  <c r="AE120" i="23" s="1"/>
  <c r="AD126" i="23"/>
  <c r="AE126" i="23" s="1"/>
  <c r="AD131" i="23"/>
  <c r="AE131" i="23" s="1"/>
  <c r="AD136" i="23"/>
  <c r="AE136" i="23" s="1"/>
  <c r="AD142" i="23"/>
  <c r="AE142" i="23" s="1"/>
  <c r="AD147" i="23"/>
  <c r="AE147" i="23" s="1"/>
  <c r="AD152" i="23"/>
  <c r="AE152" i="23" s="1"/>
  <c r="AD158" i="23"/>
  <c r="AE158" i="23" s="1"/>
  <c r="AD105" i="23"/>
  <c r="AE105" i="23" s="1"/>
  <c r="AD109" i="23"/>
  <c r="AE109" i="23" s="1"/>
  <c r="AD113" i="23"/>
  <c r="AE113" i="23" s="1"/>
  <c r="AD118" i="23"/>
  <c r="AE118" i="23" s="1"/>
  <c r="AD123" i="23"/>
  <c r="AE123" i="23" s="1"/>
  <c r="AD128" i="23"/>
  <c r="AE128" i="23" s="1"/>
  <c r="AD134" i="23"/>
  <c r="AE134" i="23" s="1"/>
  <c r="AD139" i="23"/>
  <c r="AE139" i="23" s="1"/>
  <c r="AD144" i="23"/>
  <c r="AE144" i="23" s="1"/>
  <c r="AD150" i="23"/>
  <c r="AE150" i="23" s="1"/>
  <c r="AD155" i="23"/>
  <c r="AD160" i="23"/>
  <c r="AE160" i="23" s="1"/>
  <c r="AD117" i="23"/>
  <c r="AE117" i="23" s="1"/>
  <c r="AD121" i="23"/>
  <c r="AE121" i="23" s="1"/>
  <c r="AD125" i="23"/>
  <c r="AE125" i="23" s="1"/>
  <c r="AD129" i="23"/>
  <c r="AE129" i="23" s="1"/>
  <c r="AD133" i="23"/>
  <c r="AE133" i="23" s="1"/>
  <c r="AD137" i="23"/>
  <c r="AE137" i="23" s="1"/>
  <c r="AD141" i="23"/>
  <c r="AE141" i="23" s="1"/>
  <c r="AD145" i="23"/>
  <c r="AE145" i="23" s="1"/>
  <c r="AD149" i="23"/>
  <c r="AE149" i="23" s="1"/>
  <c r="AD153" i="23"/>
  <c r="AE153" i="23" s="1"/>
  <c r="AD157" i="23"/>
  <c r="AE157" i="23" s="1"/>
  <c r="AD1" i="22"/>
  <c r="I4" i="19"/>
  <c r="R4" i="19"/>
  <c r="P162" i="20"/>
  <c r="N162" i="20"/>
  <c r="Q162" i="20" s="1"/>
  <c r="I162" i="20"/>
  <c r="H162" i="20"/>
  <c r="G162" i="20"/>
  <c r="F162" i="20"/>
  <c r="P161" i="20"/>
  <c r="N161" i="20"/>
  <c r="Q161" i="20" s="1"/>
  <c r="I161" i="20"/>
  <c r="H161" i="20"/>
  <c r="L161" i="20" s="1"/>
  <c r="G161" i="20"/>
  <c r="F161" i="20"/>
  <c r="P160" i="20"/>
  <c r="N160" i="20"/>
  <c r="Q160" i="20" s="1"/>
  <c r="I160" i="20"/>
  <c r="H160" i="20"/>
  <c r="G160" i="20"/>
  <c r="F160" i="20"/>
  <c r="P159" i="20"/>
  <c r="N159" i="20"/>
  <c r="Q159" i="20" s="1"/>
  <c r="I159" i="20"/>
  <c r="H159" i="20"/>
  <c r="L159" i="20" s="1"/>
  <c r="G159" i="20"/>
  <c r="F159" i="20"/>
  <c r="P158" i="20"/>
  <c r="N158" i="20"/>
  <c r="Q158" i="20" s="1"/>
  <c r="R158" i="20" s="1"/>
  <c r="I158" i="20"/>
  <c r="H158" i="20"/>
  <c r="L158" i="20" s="1"/>
  <c r="G158" i="20"/>
  <c r="F158" i="20"/>
  <c r="J158" i="20" s="1"/>
  <c r="P157" i="20"/>
  <c r="N157" i="20"/>
  <c r="Q157" i="20" s="1"/>
  <c r="I157" i="20"/>
  <c r="H157" i="20"/>
  <c r="L157" i="20" s="1"/>
  <c r="G157" i="20"/>
  <c r="F157" i="20"/>
  <c r="P156" i="20"/>
  <c r="N156" i="20"/>
  <c r="Q156" i="20" s="1"/>
  <c r="I156" i="20"/>
  <c r="H156" i="20"/>
  <c r="G156" i="20"/>
  <c r="AC162" i="20" s="1"/>
  <c r="AE162" i="20" s="1"/>
  <c r="F156" i="20"/>
  <c r="AB162" i="20" s="1"/>
  <c r="P155" i="20"/>
  <c r="N155" i="20"/>
  <c r="Q155" i="20" s="1"/>
  <c r="I155" i="20"/>
  <c r="H155" i="20"/>
  <c r="G155" i="20"/>
  <c r="F155" i="20"/>
  <c r="P154" i="20"/>
  <c r="R154" i="20" s="1"/>
  <c r="N154" i="20"/>
  <c r="Q154" i="20" s="1"/>
  <c r="I154" i="20"/>
  <c r="H154" i="20"/>
  <c r="G154" i="20"/>
  <c r="AC160" i="20" s="1"/>
  <c r="AE160" i="20" s="1"/>
  <c r="F154" i="20"/>
  <c r="AB160" i="20" s="1"/>
  <c r="P153" i="20"/>
  <c r="N153" i="20"/>
  <c r="Q153" i="20" s="1"/>
  <c r="I153" i="20"/>
  <c r="H153" i="20"/>
  <c r="G153" i="20"/>
  <c r="F153" i="20"/>
  <c r="Q152" i="20"/>
  <c r="P152" i="20"/>
  <c r="N152" i="20"/>
  <c r="I152" i="20"/>
  <c r="H152" i="20"/>
  <c r="G152" i="20"/>
  <c r="F152" i="20"/>
  <c r="P151" i="20"/>
  <c r="N151" i="20"/>
  <c r="Q151" i="20" s="1"/>
  <c r="I151" i="20"/>
  <c r="H151" i="20"/>
  <c r="G151" i="20"/>
  <c r="F151" i="20"/>
  <c r="P150" i="20"/>
  <c r="N150" i="20"/>
  <c r="Q150" i="20" s="1"/>
  <c r="I150" i="20"/>
  <c r="H150" i="20"/>
  <c r="G150" i="20"/>
  <c r="F150" i="20"/>
  <c r="P149" i="20"/>
  <c r="N149" i="20"/>
  <c r="Q149" i="20" s="1"/>
  <c r="I149" i="20"/>
  <c r="H149" i="20"/>
  <c r="G149" i="20"/>
  <c r="F149" i="20"/>
  <c r="Q148" i="20"/>
  <c r="P148" i="20"/>
  <c r="R148" i="20" s="1"/>
  <c r="N148" i="20"/>
  <c r="I148" i="20"/>
  <c r="H148" i="20"/>
  <c r="G148" i="20"/>
  <c r="F148" i="20"/>
  <c r="AB154" i="20" s="1"/>
  <c r="P147" i="20"/>
  <c r="N147" i="20"/>
  <c r="Q147" i="20" s="1"/>
  <c r="I147" i="20"/>
  <c r="H147" i="20"/>
  <c r="G147" i="20"/>
  <c r="AC153" i="20" s="1"/>
  <c r="F147" i="20"/>
  <c r="AB153" i="20" s="1"/>
  <c r="P146" i="20"/>
  <c r="N146" i="20"/>
  <c r="Q146" i="20" s="1"/>
  <c r="R146" i="20" s="1"/>
  <c r="I146" i="20"/>
  <c r="H146" i="20"/>
  <c r="G146" i="20"/>
  <c r="F146" i="20"/>
  <c r="AB152" i="20" s="1"/>
  <c r="P145" i="20"/>
  <c r="N145" i="20"/>
  <c r="Q145" i="20" s="1"/>
  <c r="I145" i="20"/>
  <c r="H145" i="20"/>
  <c r="G145" i="20"/>
  <c r="AC151" i="20" s="1"/>
  <c r="F145" i="20"/>
  <c r="AB151" i="20" s="1"/>
  <c r="P144" i="20"/>
  <c r="N144" i="20"/>
  <c r="Q144" i="20" s="1"/>
  <c r="R144" i="20" s="1"/>
  <c r="I144" i="20"/>
  <c r="H144" i="20"/>
  <c r="G144" i="20"/>
  <c r="F144" i="20"/>
  <c r="AB150" i="20" s="1"/>
  <c r="P143" i="20"/>
  <c r="N143" i="20"/>
  <c r="Q143" i="20" s="1"/>
  <c r="I143" i="20"/>
  <c r="H143" i="20"/>
  <c r="G143" i="20"/>
  <c r="AC149" i="20" s="1"/>
  <c r="F143" i="20"/>
  <c r="AB149" i="20" s="1"/>
  <c r="P142" i="20"/>
  <c r="R142" i="20" s="1"/>
  <c r="N142" i="20"/>
  <c r="Q142" i="20" s="1"/>
  <c r="I142" i="20"/>
  <c r="K143" i="20" s="1"/>
  <c r="H142" i="20"/>
  <c r="G142" i="20"/>
  <c r="F142" i="20"/>
  <c r="AB148" i="20" s="1"/>
  <c r="P141" i="20"/>
  <c r="N141" i="20"/>
  <c r="Q141" i="20" s="1"/>
  <c r="I141" i="20"/>
  <c r="H141" i="20"/>
  <c r="G141" i="20"/>
  <c r="AC147" i="20" s="1"/>
  <c r="F141" i="20"/>
  <c r="AB147" i="20" s="1"/>
  <c r="P140" i="20"/>
  <c r="N140" i="20"/>
  <c r="Q140" i="20" s="1"/>
  <c r="R140" i="20" s="1"/>
  <c r="I140" i="20"/>
  <c r="H140" i="20"/>
  <c r="G140" i="20"/>
  <c r="F140" i="20"/>
  <c r="AB146" i="20" s="1"/>
  <c r="P139" i="20"/>
  <c r="N139" i="20"/>
  <c r="Q139" i="20" s="1"/>
  <c r="I139" i="20"/>
  <c r="H139" i="20"/>
  <c r="G139" i="20"/>
  <c r="AC145" i="20" s="1"/>
  <c r="F139" i="20"/>
  <c r="P138" i="20"/>
  <c r="N138" i="20"/>
  <c r="Q138" i="20" s="1"/>
  <c r="I138" i="20"/>
  <c r="H138" i="20"/>
  <c r="L138" i="20" s="1"/>
  <c r="G138" i="20"/>
  <c r="F138" i="20"/>
  <c r="AB144" i="20" s="1"/>
  <c r="P137" i="20"/>
  <c r="N137" i="20"/>
  <c r="Q137" i="20" s="1"/>
  <c r="I137" i="20"/>
  <c r="H137" i="20"/>
  <c r="G137" i="20"/>
  <c r="F137" i="20"/>
  <c r="AB143" i="20" s="1"/>
  <c r="P136" i="20"/>
  <c r="N136" i="20"/>
  <c r="Q136" i="20" s="1"/>
  <c r="I136" i="20"/>
  <c r="K137" i="20" s="1"/>
  <c r="H136" i="20"/>
  <c r="L136" i="20" s="1"/>
  <c r="G136" i="20"/>
  <c r="F136" i="20"/>
  <c r="AB142" i="20" s="1"/>
  <c r="P135" i="20"/>
  <c r="N135" i="20"/>
  <c r="Q135" i="20" s="1"/>
  <c r="I135" i="20"/>
  <c r="H135" i="20"/>
  <c r="G135" i="20"/>
  <c r="F135" i="20"/>
  <c r="P134" i="20"/>
  <c r="N134" i="20"/>
  <c r="Q134" i="20" s="1"/>
  <c r="I134" i="20"/>
  <c r="H134" i="20"/>
  <c r="G134" i="20"/>
  <c r="AC140" i="20" s="1"/>
  <c r="F134" i="20"/>
  <c r="AB140" i="20" s="1"/>
  <c r="P133" i="20"/>
  <c r="N133" i="20"/>
  <c r="Q133" i="20" s="1"/>
  <c r="I133" i="20"/>
  <c r="H133" i="20"/>
  <c r="G133" i="20"/>
  <c r="F133" i="20"/>
  <c r="AB139" i="20" s="1"/>
  <c r="P132" i="20"/>
  <c r="N132" i="20"/>
  <c r="Q132" i="20" s="1"/>
  <c r="I132" i="20"/>
  <c r="H132" i="20"/>
  <c r="G132" i="20"/>
  <c r="F132" i="20"/>
  <c r="AB138" i="20" s="1"/>
  <c r="P131" i="20"/>
  <c r="R131" i="20" s="1"/>
  <c r="N131" i="20"/>
  <c r="Q131" i="20" s="1"/>
  <c r="I131" i="20"/>
  <c r="K132" i="20" s="1"/>
  <c r="H131" i="20"/>
  <c r="G131" i="20"/>
  <c r="F131" i="20"/>
  <c r="Q130" i="20"/>
  <c r="P130" i="20"/>
  <c r="N130" i="20"/>
  <c r="I130" i="20"/>
  <c r="H130" i="20"/>
  <c r="G130" i="20"/>
  <c r="F130" i="20"/>
  <c r="AB136" i="20" s="1"/>
  <c r="P129" i="20"/>
  <c r="N129" i="20"/>
  <c r="Q129" i="20" s="1"/>
  <c r="I129" i="20"/>
  <c r="H129" i="20"/>
  <c r="G129" i="20"/>
  <c r="F129" i="20"/>
  <c r="AB135" i="20" s="1"/>
  <c r="P128" i="20"/>
  <c r="N128" i="20"/>
  <c r="Q128" i="20" s="1"/>
  <c r="I128" i="20"/>
  <c r="H128" i="20"/>
  <c r="G128" i="20"/>
  <c r="F128" i="20"/>
  <c r="AB134" i="20" s="1"/>
  <c r="P127" i="20"/>
  <c r="N127" i="20"/>
  <c r="Q127" i="20" s="1"/>
  <c r="I127" i="20"/>
  <c r="H127" i="20"/>
  <c r="G127" i="20"/>
  <c r="F127" i="20"/>
  <c r="P126" i="20"/>
  <c r="N126" i="20"/>
  <c r="Q126" i="20" s="1"/>
  <c r="I126" i="20"/>
  <c r="H126" i="20"/>
  <c r="G126" i="20"/>
  <c r="F126" i="20"/>
  <c r="AB132" i="20" s="1"/>
  <c r="P125" i="20"/>
  <c r="N125" i="20"/>
  <c r="Q125" i="20" s="1"/>
  <c r="I125" i="20"/>
  <c r="H125" i="20"/>
  <c r="G125" i="20"/>
  <c r="F125" i="20"/>
  <c r="AB131" i="20" s="1"/>
  <c r="P124" i="20"/>
  <c r="N124" i="20"/>
  <c r="Q124" i="20" s="1"/>
  <c r="I124" i="20"/>
  <c r="H124" i="20"/>
  <c r="G124" i="20"/>
  <c r="F124" i="20"/>
  <c r="AB130" i="20" s="1"/>
  <c r="P123" i="20"/>
  <c r="N123" i="20"/>
  <c r="Q123" i="20" s="1"/>
  <c r="I123" i="20"/>
  <c r="K124" i="20" s="1"/>
  <c r="H123" i="20"/>
  <c r="G123" i="20"/>
  <c r="F123" i="20"/>
  <c r="P122" i="20"/>
  <c r="N122" i="20"/>
  <c r="Q122" i="20" s="1"/>
  <c r="I122" i="20"/>
  <c r="K123" i="20" s="1"/>
  <c r="H122" i="20"/>
  <c r="G122" i="20"/>
  <c r="AC128" i="20" s="1"/>
  <c r="F122" i="20"/>
  <c r="AB128" i="20" s="1"/>
  <c r="P121" i="20"/>
  <c r="N121" i="20"/>
  <c r="Q121" i="20" s="1"/>
  <c r="I121" i="20"/>
  <c r="H121" i="20"/>
  <c r="G121" i="20"/>
  <c r="F121" i="20"/>
  <c r="AB127" i="20" s="1"/>
  <c r="P120" i="20"/>
  <c r="N120" i="20"/>
  <c r="Q120" i="20" s="1"/>
  <c r="I120" i="20"/>
  <c r="H120" i="20"/>
  <c r="G120" i="20"/>
  <c r="F120" i="20"/>
  <c r="P119" i="20"/>
  <c r="N119" i="20"/>
  <c r="Q119" i="20" s="1"/>
  <c r="I119" i="20"/>
  <c r="H119" i="20"/>
  <c r="G119" i="20"/>
  <c r="F119" i="20"/>
  <c r="P118" i="20"/>
  <c r="N118" i="20"/>
  <c r="Q118" i="20" s="1"/>
  <c r="I118" i="20"/>
  <c r="H118" i="20"/>
  <c r="G118" i="20"/>
  <c r="F118" i="20"/>
  <c r="P117" i="20"/>
  <c r="N117" i="20"/>
  <c r="Q117" i="20" s="1"/>
  <c r="I117" i="20"/>
  <c r="H117" i="20"/>
  <c r="G117" i="20"/>
  <c r="AC123" i="20" s="1"/>
  <c r="F117" i="20"/>
  <c r="P116" i="20"/>
  <c r="N116" i="20"/>
  <c r="Q116" i="20" s="1"/>
  <c r="I116" i="20"/>
  <c r="H116" i="20"/>
  <c r="G116" i="20"/>
  <c r="F116" i="20"/>
  <c r="P115" i="20"/>
  <c r="N115" i="20"/>
  <c r="Q115" i="20" s="1"/>
  <c r="I115" i="20"/>
  <c r="H115" i="20"/>
  <c r="G115" i="20"/>
  <c r="AC121" i="20" s="1"/>
  <c r="F115" i="20"/>
  <c r="P114" i="20"/>
  <c r="N114" i="20"/>
  <c r="Q114" i="20" s="1"/>
  <c r="I114" i="20"/>
  <c r="H114" i="20"/>
  <c r="G114" i="20"/>
  <c r="F114" i="20"/>
  <c r="AB120" i="20" s="1"/>
  <c r="P113" i="20"/>
  <c r="N113" i="20"/>
  <c r="Q113" i="20" s="1"/>
  <c r="I113" i="20"/>
  <c r="H113" i="20"/>
  <c r="G113" i="20"/>
  <c r="AC119" i="20" s="1"/>
  <c r="F113" i="20"/>
  <c r="P112" i="20"/>
  <c r="N112" i="20"/>
  <c r="Q112" i="20" s="1"/>
  <c r="I112" i="20"/>
  <c r="H112" i="20"/>
  <c r="G112" i="20"/>
  <c r="F112" i="20"/>
  <c r="P111" i="20"/>
  <c r="N111" i="20"/>
  <c r="Q111" i="20" s="1"/>
  <c r="I111" i="20"/>
  <c r="H111" i="20"/>
  <c r="G111" i="20"/>
  <c r="F111" i="20"/>
  <c r="P110" i="20"/>
  <c r="R110" i="20" s="1"/>
  <c r="N110" i="20"/>
  <c r="Q110" i="20" s="1"/>
  <c r="I110" i="20"/>
  <c r="K111" i="20" s="1"/>
  <c r="H110" i="20"/>
  <c r="G110" i="20"/>
  <c r="AC116" i="20" s="1"/>
  <c r="F110" i="20"/>
  <c r="P109" i="20"/>
  <c r="N109" i="20"/>
  <c r="Q109" i="20" s="1"/>
  <c r="I109" i="20"/>
  <c r="H109" i="20"/>
  <c r="G109" i="20"/>
  <c r="F109" i="20"/>
  <c r="R108" i="20"/>
  <c r="P108" i="20"/>
  <c r="N108" i="20"/>
  <c r="Q108" i="20" s="1"/>
  <c r="I108" i="20"/>
  <c r="H108" i="20"/>
  <c r="G108" i="20"/>
  <c r="F108" i="20"/>
  <c r="P107" i="20"/>
  <c r="N107" i="20"/>
  <c r="Q107" i="20" s="1"/>
  <c r="I107" i="20"/>
  <c r="K108" i="20" s="1"/>
  <c r="H107" i="20"/>
  <c r="G107" i="20"/>
  <c r="F107" i="20"/>
  <c r="P106" i="20"/>
  <c r="N106" i="20"/>
  <c r="Q106" i="20" s="1"/>
  <c r="R106" i="20" s="1"/>
  <c r="I106" i="20"/>
  <c r="H106" i="20"/>
  <c r="G106" i="20"/>
  <c r="F106" i="20"/>
  <c r="P105" i="20"/>
  <c r="N105" i="20"/>
  <c r="Q105" i="20" s="1"/>
  <c r="I105" i="20"/>
  <c r="K106" i="20" s="1"/>
  <c r="H105" i="20"/>
  <c r="G105" i="20"/>
  <c r="F105" i="20"/>
  <c r="P104" i="20"/>
  <c r="N104" i="20"/>
  <c r="Q104" i="20" s="1"/>
  <c r="R104" i="20" s="1"/>
  <c r="I104" i="20"/>
  <c r="H104" i="20"/>
  <c r="G104" i="20"/>
  <c r="F104" i="20"/>
  <c r="AB110" i="20" s="1"/>
  <c r="P103" i="20"/>
  <c r="N103" i="20"/>
  <c r="Q103" i="20" s="1"/>
  <c r="I103" i="20"/>
  <c r="H103" i="20"/>
  <c r="G103" i="20"/>
  <c r="F103" i="20"/>
  <c r="AB109" i="20" s="1"/>
  <c r="P102" i="20"/>
  <c r="N102" i="20"/>
  <c r="Q102" i="20" s="1"/>
  <c r="I102" i="20"/>
  <c r="H102" i="20"/>
  <c r="G102" i="20"/>
  <c r="F102" i="20"/>
  <c r="AB108" i="20" s="1"/>
  <c r="P101" i="20"/>
  <c r="N101" i="20"/>
  <c r="Q101" i="20" s="1"/>
  <c r="R101" i="20" s="1"/>
  <c r="I101" i="20"/>
  <c r="H101" i="20"/>
  <c r="G101" i="20"/>
  <c r="F101" i="20"/>
  <c r="AB107" i="20" s="1"/>
  <c r="P100" i="20"/>
  <c r="N100" i="20"/>
  <c r="Q100" i="20" s="1"/>
  <c r="I100" i="20"/>
  <c r="H100" i="20"/>
  <c r="G100" i="20"/>
  <c r="F100" i="20"/>
  <c r="P99" i="20"/>
  <c r="N99" i="20"/>
  <c r="Q99" i="20" s="1"/>
  <c r="R99" i="20" s="1"/>
  <c r="I99" i="20"/>
  <c r="H99" i="20"/>
  <c r="G99" i="20"/>
  <c r="F99" i="20"/>
  <c r="P98" i="20"/>
  <c r="N98" i="20"/>
  <c r="Q98" i="20" s="1"/>
  <c r="I98" i="20"/>
  <c r="H98" i="20"/>
  <c r="G98" i="20"/>
  <c r="AC104" i="20" s="1"/>
  <c r="F98" i="20"/>
  <c r="AB104" i="20" s="1"/>
  <c r="P97" i="20"/>
  <c r="R97" i="20" s="1"/>
  <c r="N97" i="20"/>
  <c r="Q97" i="20" s="1"/>
  <c r="I97" i="20"/>
  <c r="H97" i="20"/>
  <c r="G97" i="20"/>
  <c r="F97" i="20"/>
  <c r="P96" i="20"/>
  <c r="R96" i="20" s="1"/>
  <c r="N96" i="20"/>
  <c r="Q96" i="20" s="1"/>
  <c r="I96" i="20"/>
  <c r="H96" i="20"/>
  <c r="G96" i="20"/>
  <c r="F96" i="20"/>
  <c r="P95" i="20"/>
  <c r="N95" i="20"/>
  <c r="Q95" i="20" s="1"/>
  <c r="R95" i="20" s="1"/>
  <c r="I95" i="20"/>
  <c r="H95" i="20"/>
  <c r="G95" i="20"/>
  <c r="F95" i="20"/>
  <c r="AB101" i="20" s="1"/>
  <c r="P94" i="20"/>
  <c r="N94" i="20"/>
  <c r="Q94" i="20" s="1"/>
  <c r="I94" i="20"/>
  <c r="H94" i="20"/>
  <c r="G94" i="20"/>
  <c r="F94" i="20"/>
  <c r="P93" i="20"/>
  <c r="R93" i="20" s="1"/>
  <c r="N93" i="20"/>
  <c r="Q93" i="20" s="1"/>
  <c r="I93" i="20"/>
  <c r="H93" i="20"/>
  <c r="G93" i="20"/>
  <c r="F93" i="20"/>
  <c r="P92" i="20"/>
  <c r="N92" i="20"/>
  <c r="Q92" i="20" s="1"/>
  <c r="I92" i="20"/>
  <c r="H92" i="20"/>
  <c r="G92" i="20"/>
  <c r="AC97" i="20" s="1"/>
  <c r="F92" i="20"/>
  <c r="P91" i="20"/>
  <c r="N91" i="20"/>
  <c r="Q91" i="20" s="1"/>
  <c r="R91" i="20" s="1"/>
  <c r="I91" i="20"/>
  <c r="H91" i="20"/>
  <c r="L91" i="20" s="1"/>
  <c r="G91" i="20"/>
  <c r="F91" i="20"/>
  <c r="P90" i="20"/>
  <c r="N90" i="20"/>
  <c r="Q90" i="20" s="1"/>
  <c r="I90" i="20"/>
  <c r="H90" i="20"/>
  <c r="G90" i="20"/>
  <c r="F90" i="20"/>
  <c r="AB96" i="20" s="1"/>
  <c r="P89" i="20"/>
  <c r="N89" i="20"/>
  <c r="Q89" i="20" s="1"/>
  <c r="I89" i="20"/>
  <c r="H89" i="20"/>
  <c r="G89" i="20"/>
  <c r="F89" i="20"/>
  <c r="P88" i="20"/>
  <c r="R88" i="20" s="1"/>
  <c r="N88" i="20"/>
  <c r="Q88" i="20" s="1"/>
  <c r="I88" i="20"/>
  <c r="H88" i="20"/>
  <c r="G88" i="20"/>
  <c r="F88" i="20"/>
  <c r="P87" i="20"/>
  <c r="N87" i="20"/>
  <c r="Q87" i="20" s="1"/>
  <c r="R87" i="20" s="1"/>
  <c r="I87" i="20"/>
  <c r="H87" i="20"/>
  <c r="G87" i="20"/>
  <c r="F87" i="20"/>
  <c r="P86" i="20"/>
  <c r="N86" i="20"/>
  <c r="Q86" i="20" s="1"/>
  <c r="I86" i="20"/>
  <c r="H86" i="20"/>
  <c r="G86" i="20"/>
  <c r="F86" i="20"/>
  <c r="Q85" i="20"/>
  <c r="P85" i="20"/>
  <c r="N85" i="20"/>
  <c r="I85" i="20"/>
  <c r="H85" i="20"/>
  <c r="G85" i="20"/>
  <c r="F85" i="20"/>
  <c r="P84" i="20"/>
  <c r="N84" i="20"/>
  <c r="Q84" i="20" s="1"/>
  <c r="I84" i="20"/>
  <c r="H84" i="20"/>
  <c r="G84" i="20"/>
  <c r="F84" i="20"/>
  <c r="AB90" i="20" s="1"/>
  <c r="P83" i="20"/>
  <c r="N83" i="20"/>
  <c r="Q83" i="20" s="1"/>
  <c r="I83" i="20"/>
  <c r="H83" i="20"/>
  <c r="G83" i="20"/>
  <c r="F83" i="20"/>
  <c r="P82" i="20"/>
  <c r="N82" i="20"/>
  <c r="Q82" i="20" s="1"/>
  <c r="I82" i="20"/>
  <c r="H82" i="20"/>
  <c r="G82" i="20"/>
  <c r="F82" i="20"/>
  <c r="P81" i="20"/>
  <c r="N81" i="20"/>
  <c r="Q81" i="20" s="1"/>
  <c r="I81" i="20"/>
  <c r="H81" i="20"/>
  <c r="G81" i="20"/>
  <c r="AC87" i="20" s="1"/>
  <c r="F81" i="20"/>
  <c r="P80" i="20"/>
  <c r="N80" i="20"/>
  <c r="Q80" i="20" s="1"/>
  <c r="I80" i="20"/>
  <c r="H80" i="20"/>
  <c r="G80" i="20"/>
  <c r="AC86" i="20" s="1"/>
  <c r="F80" i="20"/>
  <c r="AB86" i="20" s="1"/>
  <c r="P79" i="20"/>
  <c r="R79" i="20" s="1"/>
  <c r="N79" i="20"/>
  <c r="Q79" i="20" s="1"/>
  <c r="I79" i="20"/>
  <c r="H79" i="20"/>
  <c r="G79" i="20"/>
  <c r="AC85" i="20" s="1"/>
  <c r="F79" i="20"/>
  <c r="P78" i="20"/>
  <c r="N78" i="20"/>
  <c r="Q78" i="20" s="1"/>
  <c r="I78" i="20"/>
  <c r="H78" i="20"/>
  <c r="G78" i="20"/>
  <c r="AC84" i="20" s="1"/>
  <c r="F78" i="20"/>
  <c r="P77" i="20"/>
  <c r="N77" i="20"/>
  <c r="Q77" i="20" s="1"/>
  <c r="I77" i="20"/>
  <c r="H77" i="20"/>
  <c r="G77" i="20"/>
  <c r="F77" i="20"/>
  <c r="P76" i="20"/>
  <c r="N76" i="20"/>
  <c r="Q76" i="20" s="1"/>
  <c r="I76" i="20"/>
  <c r="H76" i="20"/>
  <c r="G76" i="20"/>
  <c r="F76" i="20"/>
  <c r="AB82" i="20" s="1"/>
  <c r="P75" i="20"/>
  <c r="N75" i="20"/>
  <c r="Q75" i="20" s="1"/>
  <c r="I75" i="20"/>
  <c r="H75" i="20"/>
  <c r="G75" i="20"/>
  <c r="F75" i="20"/>
  <c r="P74" i="20"/>
  <c r="N74" i="20"/>
  <c r="Q74" i="20" s="1"/>
  <c r="I74" i="20"/>
  <c r="H74" i="20"/>
  <c r="G74" i="20"/>
  <c r="F74" i="20"/>
  <c r="P73" i="20"/>
  <c r="N73" i="20"/>
  <c r="Q73" i="20" s="1"/>
  <c r="I73" i="20"/>
  <c r="H73" i="20"/>
  <c r="G73" i="20"/>
  <c r="AC79" i="20" s="1"/>
  <c r="F73" i="20"/>
  <c r="P72" i="20"/>
  <c r="N72" i="20"/>
  <c r="Q72" i="20" s="1"/>
  <c r="I72" i="20"/>
  <c r="H72" i="20"/>
  <c r="G72" i="20"/>
  <c r="AC78" i="20" s="1"/>
  <c r="F72" i="20"/>
  <c r="AB78" i="20" s="1"/>
  <c r="P71" i="20"/>
  <c r="R71" i="20" s="1"/>
  <c r="N71" i="20"/>
  <c r="Q71" i="20" s="1"/>
  <c r="I71" i="20"/>
  <c r="H71" i="20"/>
  <c r="G71" i="20"/>
  <c r="AC77" i="20" s="1"/>
  <c r="F71" i="20"/>
  <c r="P70" i="20"/>
  <c r="N70" i="20"/>
  <c r="Q70" i="20" s="1"/>
  <c r="I70" i="20"/>
  <c r="H70" i="20"/>
  <c r="G70" i="20"/>
  <c r="F70" i="20"/>
  <c r="Q69" i="20"/>
  <c r="P69" i="20"/>
  <c r="N69" i="20"/>
  <c r="I69" i="20"/>
  <c r="H69" i="20"/>
  <c r="L69" i="20" s="1"/>
  <c r="G69" i="20"/>
  <c r="F69" i="20"/>
  <c r="P68" i="20"/>
  <c r="N68" i="20"/>
  <c r="Q68" i="20" s="1"/>
  <c r="I68" i="20"/>
  <c r="H68" i="20"/>
  <c r="G68" i="20"/>
  <c r="F68" i="20"/>
  <c r="AB74" i="20" s="1"/>
  <c r="P67" i="20"/>
  <c r="N67" i="20"/>
  <c r="Q67" i="20" s="1"/>
  <c r="I67" i="20"/>
  <c r="H67" i="20"/>
  <c r="L67" i="20" s="1"/>
  <c r="G67" i="20"/>
  <c r="F67" i="20"/>
  <c r="P66" i="20"/>
  <c r="N66" i="20"/>
  <c r="Q66" i="20" s="1"/>
  <c r="I66" i="20"/>
  <c r="H66" i="20"/>
  <c r="G66" i="20"/>
  <c r="F66" i="20"/>
  <c r="P65" i="20"/>
  <c r="N65" i="20"/>
  <c r="Q65" i="20" s="1"/>
  <c r="I65" i="20"/>
  <c r="H65" i="20"/>
  <c r="G65" i="20"/>
  <c r="AC71" i="20" s="1"/>
  <c r="F65" i="20"/>
  <c r="P64" i="20"/>
  <c r="N64" i="20"/>
  <c r="Q64" i="20" s="1"/>
  <c r="I64" i="20"/>
  <c r="H64" i="20"/>
  <c r="G64" i="20"/>
  <c r="AC70" i="20" s="1"/>
  <c r="F64" i="20"/>
  <c r="AB70" i="20" s="1"/>
  <c r="P63" i="20"/>
  <c r="R63" i="20" s="1"/>
  <c r="N63" i="20"/>
  <c r="Q63" i="20" s="1"/>
  <c r="I63" i="20"/>
  <c r="H63" i="20"/>
  <c r="G63" i="20"/>
  <c r="AC69" i="20" s="1"/>
  <c r="F63" i="20"/>
  <c r="P62" i="20"/>
  <c r="N62" i="20"/>
  <c r="Q62" i="20" s="1"/>
  <c r="I62" i="20"/>
  <c r="H62" i="20"/>
  <c r="G62" i="20"/>
  <c r="AC68" i="20" s="1"/>
  <c r="F62" i="20"/>
  <c r="P61" i="20"/>
  <c r="N61" i="20"/>
  <c r="Q61" i="20" s="1"/>
  <c r="I61" i="20"/>
  <c r="H61" i="20"/>
  <c r="L61" i="20" s="1"/>
  <c r="G61" i="20"/>
  <c r="F61" i="20"/>
  <c r="P60" i="20"/>
  <c r="N60" i="20"/>
  <c r="Q60" i="20" s="1"/>
  <c r="R60" i="20" s="1"/>
  <c r="I60" i="20"/>
  <c r="H60" i="20"/>
  <c r="G60" i="20"/>
  <c r="F60" i="20"/>
  <c r="AB66" i="20" s="1"/>
  <c r="P59" i="20"/>
  <c r="N59" i="20"/>
  <c r="Q59" i="20" s="1"/>
  <c r="I59" i="20"/>
  <c r="H59" i="20"/>
  <c r="G59" i="20"/>
  <c r="F59" i="20"/>
  <c r="P58" i="20"/>
  <c r="N58" i="20"/>
  <c r="Q58" i="20" s="1"/>
  <c r="I58" i="20"/>
  <c r="H58" i="20"/>
  <c r="G58" i="20"/>
  <c r="F58" i="20"/>
  <c r="P57" i="20"/>
  <c r="N57" i="20"/>
  <c r="Q57" i="20" s="1"/>
  <c r="I57" i="20"/>
  <c r="H57" i="20"/>
  <c r="L57" i="20" s="1"/>
  <c r="G57" i="20"/>
  <c r="F57" i="20"/>
  <c r="P56" i="20"/>
  <c r="N56" i="20"/>
  <c r="Q56" i="20" s="1"/>
  <c r="R56" i="20" s="1"/>
  <c r="I56" i="20"/>
  <c r="H56" i="20"/>
  <c r="G56" i="20"/>
  <c r="F56" i="20"/>
  <c r="AB62" i="20" s="1"/>
  <c r="P55" i="20"/>
  <c r="N55" i="20"/>
  <c r="Q55" i="20" s="1"/>
  <c r="I55" i="20"/>
  <c r="H55" i="20"/>
  <c r="G55" i="20"/>
  <c r="AC61" i="20" s="1"/>
  <c r="F55" i="20"/>
  <c r="P54" i="20"/>
  <c r="N54" i="20"/>
  <c r="Q54" i="20" s="1"/>
  <c r="I54" i="20"/>
  <c r="H54" i="20"/>
  <c r="G54" i="20"/>
  <c r="AC60" i="20" s="1"/>
  <c r="F54" i="20"/>
  <c r="P53" i="20"/>
  <c r="N53" i="20"/>
  <c r="Q53" i="20" s="1"/>
  <c r="I53" i="20"/>
  <c r="H53" i="20"/>
  <c r="L53" i="20" s="1"/>
  <c r="G53" i="20"/>
  <c r="AC59" i="20" s="1"/>
  <c r="F53" i="20"/>
  <c r="AB59" i="20" s="1"/>
  <c r="P52" i="20"/>
  <c r="N52" i="20"/>
  <c r="Q52" i="20" s="1"/>
  <c r="R52" i="20" s="1"/>
  <c r="I52" i="20"/>
  <c r="H52" i="20"/>
  <c r="L52" i="20" s="1"/>
  <c r="G52" i="20"/>
  <c r="AC58" i="20" s="1"/>
  <c r="F52" i="20"/>
  <c r="AB58" i="20" s="1"/>
  <c r="P51" i="20"/>
  <c r="N51" i="20"/>
  <c r="Q51" i="20" s="1"/>
  <c r="I51" i="20"/>
  <c r="H51" i="20"/>
  <c r="G51" i="20"/>
  <c r="AC57" i="20" s="1"/>
  <c r="F51" i="20"/>
  <c r="P50" i="20"/>
  <c r="N50" i="20"/>
  <c r="Q50" i="20" s="1"/>
  <c r="I50" i="20"/>
  <c r="H50" i="20"/>
  <c r="G50" i="20"/>
  <c r="AC56" i="20" s="1"/>
  <c r="F50" i="20"/>
  <c r="P49" i="20"/>
  <c r="N49" i="20"/>
  <c r="Q49" i="20" s="1"/>
  <c r="I49" i="20"/>
  <c r="H49" i="20"/>
  <c r="G49" i="20"/>
  <c r="AC55" i="20" s="1"/>
  <c r="F49" i="20"/>
  <c r="AB55" i="20" s="1"/>
  <c r="P48" i="20"/>
  <c r="N48" i="20"/>
  <c r="Q48" i="20" s="1"/>
  <c r="R48" i="20" s="1"/>
  <c r="I48" i="20"/>
  <c r="H48" i="20"/>
  <c r="G48" i="20"/>
  <c r="AC54" i="20" s="1"/>
  <c r="F48" i="20"/>
  <c r="AB54" i="20" s="1"/>
  <c r="P47" i="20"/>
  <c r="R47" i="20" s="1"/>
  <c r="N47" i="20"/>
  <c r="Q47" i="20" s="1"/>
  <c r="I47" i="20"/>
  <c r="H47" i="20"/>
  <c r="G47" i="20"/>
  <c r="AC53" i="20" s="1"/>
  <c r="F47" i="20"/>
  <c r="P46" i="20"/>
  <c r="N46" i="20"/>
  <c r="Q46" i="20" s="1"/>
  <c r="I46" i="20"/>
  <c r="H46" i="20"/>
  <c r="G46" i="20"/>
  <c r="F46" i="20"/>
  <c r="Q45" i="20"/>
  <c r="P45" i="20"/>
  <c r="N45" i="20"/>
  <c r="I45" i="20"/>
  <c r="H45" i="20"/>
  <c r="G45" i="20"/>
  <c r="F45" i="20"/>
  <c r="AB51" i="20" s="1"/>
  <c r="P44" i="20"/>
  <c r="N44" i="20"/>
  <c r="Q44" i="20" s="1"/>
  <c r="I44" i="20"/>
  <c r="H44" i="20"/>
  <c r="G44" i="20"/>
  <c r="F44" i="20"/>
  <c r="AB50" i="20" s="1"/>
  <c r="P43" i="20"/>
  <c r="N43" i="20"/>
  <c r="Q43" i="20" s="1"/>
  <c r="I43" i="20"/>
  <c r="H43" i="20"/>
  <c r="G43" i="20"/>
  <c r="F43" i="20"/>
  <c r="P42" i="20"/>
  <c r="N42" i="20"/>
  <c r="Q42" i="20" s="1"/>
  <c r="I42" i="20"/>
  <c r="H42" i="20"/>
  <c r="G42" i="20"/>
  <c r="F42" i="20"/>
  <c r="P41" i="20"/>
  <c r="N41" i="20"/>
  <c r="Q41" i="20" s="1"/>
  <c r="I41" i="20"/>
  <c r="H41" i="20"/>
  <c r="G41" i="20"/>
  <c r="F41" i="20"/>
  <c r="AB47" i="20" s="1"/>
  <c r="P40" i="20"/>
  <c r="N40" i="20"/>
  <c r="Q40" i="20" s="1"/>
  <c r="I40" i="20"/>
  <c r="H40" i="20"/>
  <c r="G40" i="20"/>
  <c r="F40" i="20"/>
  <c r="AB46" i="20" s="1"/>
  <c r="P39" i="20"/>
  <c r="N39" i="20"/>
  <c r="Q39" i="20" s="1"/>
  <c r="I39" i="20"/>
  <c r="H39" i="20"/>
  <c r="G39" i="20"/>
  <c r="AC45" i="20" s="1"/>
  <c r="F39" i="20"/>
  <c r="P38" i="20"/>
  <c r="N38" i="20"/>
  <c r="Q38" i="20" s="1"/>
  <c r="I38" i="20"/>
  <c r="H38" i="20"/>
  <c r="G38" i="20"/>
  <c r="AC44" i="20" s="1"/>
  <c r="F38" i="20"/>
  <c r="P37" i="20"/>
  <c r="N37" i="20"/>
  <c r="Q37" i="20" s="1"/>
  <c r="I37" i="20"/>
  <c r="H37" i="20"/>
  <c r="G37" i="20"/>
  <c r="AC43" i="20" s="1"/>
  <c r="F37" i="20"/>
  <c r="AB43" i="20" s="1"/>
  <c r="P36" i="20"/>
  <c r="N36" i="20"/>
  <c r="Q36" i="20" s="1"/>
  <c r="I36" i="20"/>
  <c r="H36" i="20"/>
  <c r="G36" i="20"/>
  <c r="AC42" i="20" s="1"/>
  <c r="F36" i="20"/>
  <c r="AB42" i="20" s="1"/>
  <c r="P35" i="20"/>
  <c r="N35" i="20"/>
  <c r="Q35" i="20" s="1"/>
  <c r="I35" i="20"/>
  <c r="H35" i="20"/>
  <c r="G35" i="20"/>
  <c r="AC41" i="20" s="1"/>
  <c r="F35" i="20"/>
  <c r="P34" i="20"/>
  <c r="N34" i="20"/>
  <c r="Q34" i="20" s="1"/>
  <c r="I34" i="20"/>
  <c r="H34" i="20"/>
  <c r="G34" i="20"/>
  <c r="AC40" i="20" s="1"/>
  <c r="F34" i="20"/>
  <c r="P33" i="20"/>
  <c r="N33" i="20"/>
  <c r="Q33" i="20" s="1"/>
  <c r="I33" i="20"/>
  <c r="H33" i="20"/>
  <c r="G33" i="20"/>
  <c r="F33" i="20"/>
  <c r="R32" i="20"/>
  <c r="I32" i="20"/>
  <c r="H32" i="20"/>
  <c r="G32" i="20"/>
  <c r="F32" i="20"/>
  <c r="R31" i="20"/>
  <c r="I31" i="20"/>
  <c r="H31" i="20"/>
  <c r="G31" i="20"/>
  <c r="F31" i="20"/>
  <c r="AB37" i="20" s="1"/>
  <c r="R30" i="20"/>
  <c r="I30" i="20"/>
  <c r="H30" i="20"/>
  <c r="G30" i="20"/>
  <c r="F30" i="20"/>
  <c r="R29" i="20"/>
  <c r="I29" i="20"/>
  <c r="H29" i="20"/>
  <c r="G29" i="20"/>
  <c r="F29" i="20"/>
  <c r="AB35" i="20" s="1"/>
  <c r="R28" i="20"/>
  <c r="I28" i="20"/>
  <c r="H28" i="20"/>
  <c r="G28" i="20"/>
  <c r="F28" i="20"/>
  <c r="R27" i="20"/>
  <c r="I27" i="20"/>
  <c r="H27" i="20"/>
  <c r="G27" i="20"/>
  <c r="F27" i="20"/>
  <c r="R26" i="20"/>
  <c r="I26" i="20"/>
  <c r="H26" i="20"/>
  <c r="G26" i="20"/>
  <c r="F26" i="20"/>
  <c r="R25" i="20"/>
  <c r="I25" i="20"/>
  <c r="H25" i="20"/>
  <c r="G25" i="20"/>
  <c r="F25" i="20"/>
  <c r="AB30" i="20" s="1"/>
  <c r="R24" i="20"/>
  <c r="I24" i="20"/>
  <c r="H24" i="20"/>
  <c r="G24" i="20"/>
  <c r="F24" i="20"/>
  <c r="R23" i="20"/>
  <c r="I23" i="20"/>
  <c r="H23" i="20"/>
  <c r="G23" i="20"/>
  <c r="F23" i="20"/>
  <c r="R22" i="20"/>
  <c r="I22" i="20"/>
  <c r="H22" i="20"/>
  <c r="G22" i="20"/>
  <c r="F22" i="20"/>
  <c r="R21" i="20"/>
  <c r="I21" i="20"/>
  <c r="H21" i="20"/>
  <c r="G21" i="20"/>
  <c r="F21" i="20"/>
  <c r="AB26" i="20" s="1"/>
  <c r="R20" i="20"/>
  <c r="I20" i="20"/>
  <c r="H20" i="20"/>
  <c r="G20" i="20"/>
  <c r="F20" i="20"/>
  <c r="R19" i="20"/>
  <c r="I19" i="20"/>
  <c r="H19" i="20"/>
  <c r="G19" i="20"/>
  <c r="F19" i="20"/>
  <c r="R18" i="20"/>
  <c r="I18" i="20"/>
  <c r="H18" i="20"/>
  <c r="G18" i="20"/>
  <c r="F18" i="20"/>
  <c r="R17" i="20"/>
  <c r="I17" i="20"/>
  <c r="H17" i="20"/>
  <c r="G17" i="20"/>
  <c r="F17" i="20"/>
  <c r="AB22" i="20" s="1"/>
  <c r="R16" i="20"/>
  <c r="I16" i="20"/>
  <c r="H16" i="20"/>
  <c r="G16" i="20"/>
  <c r="F16" i="20"/>
  <c r="R15" i="20"/>
  <c r="I15" i="20"/>
  <c r="H15" i="20"/>
  <c r="G15" i="20"/>
  <c r="F15" i="20"/>
  <c r="R14" i="20"/>
  <c r="I14" i="20"/>
  <c r="H14" i="20"/>
  <c r="G14" i="20"/>
  <c r="F14" i="20"/>
  <c r="R13" i="20"/>
  <c r="I13" i="20"/>
  <c r="H13" i="20"/>
  <c r="G13" i="20"/>
  <c r="F13" i="20"/>
  <c r="AB18" i="20" s="1"/>
  <c r="R12" i="20"/>
  <c r="I12" i="20"/>
  <c r="H12" i="20"/>
  <c r="G12" i="20"/>
  <c r="F12" i="20"/>
  <c r="R11" i="20"/>
  <c r="I11" i="20"/>
  <c r="H11" i="20"/>
  <c r="G11" i="20"/>
  <c r="F11" i="20"/>
  <c r="R10" i="20"/>
  <c r="I10" i="20"/>
  <c r="H10" i="20"/>
  <c r="G10" i="20"/>
  <c r="F10" i="20"/>
  <c r="R9" i="20"/>
  <c r="I9" i="20"/>
  <c r="H9" i="20"/>
  <c r="G9" i="20"/>
  <c r="F9" i="20"/>
  <c r="AB13" i="20" s="1"/>
  <c r="R8" i="20"/>
  <c r="I8" i="20"/>
  <c r="H8" i="20"/>
  <c r="G8" i="20"/>
  <c r="F8" i="20"/>
  <c r="R7" i="20"/>
  <c r="I7" i="20"/>
  <c r="H7" i="20"/>
  <c r="G7" i="20"/>
  <c r="F7" i="20"/>
  <c r="R6" i="20"/>
  <c r="I6" i="20"/>
  <c r="H6" i="20"/>
  <c r="G6" i="20"/>
  <c r="F6" i="20"/>
  <c r="R5" i="20"/>
  <c r="I5" i="20"/>
  <c r="H5" i="20"/>
  <c r="G5" i="20"/>
  <c r="F5" i="20"/>
  <c r="AB11" i="20" s="1"/>
  <c r="R4" i="20"/>
  <c r="I4" i="20"/>
  <c r="N2" i="20"/>
  <c r="C1" i="20"/>
  <c r="B1" i="20"/>
  <c r="P162" i="19"/>
  <c r="N162" i="19"/>
  <c r="Q162" i="19" s="1"/>
  <c r="I162" i="19"/>
  <c r="H162" i="19"/>
  <c r="G162" i="19"/>
  <c r="F162" i="19"/>
  <c r="J162" i="19" s="1"/>
  <c r="P161" i="19"/>
  <c r="N161" i="19"/>
  <c r="Q161" i="19" s="1"/>
  <c r="I161" i="19"/>
  <c r="H161" i="19"/>
  <c r="L161" i="19" s="1"/>
  <c r="G161" i="19"/>
  <c r="F161" i="19"/>
  <c r="P160" i="19"/>
  <c r="N160" i="19"/>
  <c r="Q160" i="19" s="1"/>
  <c r="I160" i="19"/>
  <c r="H160" i="19"/>
  <c r="G160" i="19"/>
  <c r="F160" i="19"/>
  <c r="J160" i="19" s="1"/>
  <c r="P159" i="19"/>
  <c r="N159" i="19"/>
  <c r="Q159" i="19" s="1"/>
  <c r="R159" i="19" s="1"/>
  <c r="I159" i="19"/>
  <c r="H159" i="19"/>
  <c r="L159" i="19" s="1"/>
  <c r="G159" i="19"/>
  <c r="F159" i="19"/>
  <c r="J159" i="19" s="1"/>
  <c r="P158" i="19"/>
  <c r="N158" i="19"/>
  <c r="Q158" i="19" s="1"/>
  <c r="I158" i="19"/>
  <c r="H158" i="19"/>
  <c r="L158" i="19" s="1"/>
  <c r="G158" i="19"/>
  <c r="F158" i="19"/>
  <c r="J158" i="19" s="1"/>
  <c r="P157" i="19"/>
  <c r="N157" i="19"/>
  <c r="Q157" i="19" s="1"/>
  <c r="I157" i="19"/>
  <c r="H157" i="19"/>
  <c r="L157" i="19" s="1"/>
  <c r="G157" i="19"/>
  <c r="F157" i="19"/>
  <c r="J157" i="19" s="1"/>
  <c r="P156" i="19"/>
  <c r="N156" i="19"/>
  <c r="Q156" i="19" s="1"/>
  <c r="I156" i="19"/>
  <c r="H156" i="19"/>
  <c r="L156" i="19" s="1"/>
  <c r="G156" i="19"/>
  <c r="AC162" i="19" s="1"/>
  <c r="F156" i="19"/>
  <c r="AB162" i="19" s="1"/>
  <c r="P155" i="19"/>
  <c r="N155" i="19"/>
  <c r="Q155" i="19" s="1"/>
  <c r="R155" i="19" s="1"/>
  <c r="I155" i="19"/>
  <c r="H155" i="19"/>
  <c r="L155" i="19" s="1"/>
  <c r="G155" i="19"/>
  <c r="AC161" i="19" s="1"/>
  <c r="F155" i="19"/>
  <c r="AB161" i="19" s="1"/>
  <c r="P154" i="19"/>
  <c r="N154" i="19"/>
  <c r="Q154" i="19" s="1"/>
  <c r="I154" i="19"/>
  <c r="H154" i="19"/>
  <c r="L154" i="19" s="1"/>
  <c r="G154" i="19"/>
  <c r="AC160" i="19" s="1"/>
  <c r="F154" i="19"/>
  <c r="P153" i="19"/>
  <c r="N153" i="19"/>
  <c r="Q153" i="19" s="1"/>
  <c r="I153" i="19"/>
  <c r="H153" i="19"/>
  <c r="G153" i="19"/>
  <c r="AC159" i="19" s="1"/>
  <c r="F153" i="19"/>
  <c r="P152" i="19"/>
  <c r="N152" i="19"/>
  <c r="Q152" i="19" s="1"/>
  <c r="I152" i="19"/>
  <c r="H152" i="19"/>
  <c r="G152" i="19"/>
  <c r="F152" i="19"/>
  <c r="P151" i="19"/>
  <c r="N151" i="19"/>
  <c r="Q151" i="19" s="1"/>
  <c r="R151" i="19" s="1"/>
  <c r="I151" i="19"/>
  <c r="H151" i="19"/>
  <c r="G151" i="19"/>
  <c r="AC157" i="19" s="1"/>
  <c r="AE157" i="19" s="1"/>
  <c r="F151" i="19"/>
  <c r="AB157" i="19" s="1"/>
  <c r="P150" i="19"/>
  <c r="N150" i="19"/>
  <c r="Q150" i="19" s="1"/>
  <c r="I150" i="19"/>
  <c r="H150" i="19"/>
  <c r="L150" i="19" s="1"/>
  <c r="G150" i="19"/>
  <c r="F150" i="19"/>
  <c r="P149" i="19"/>
  <c r="N149" i="19"/>
  <c r="Q149" i="19" s="1"/>
  <c r="I149" i="19"/>
  <c r="H149" i="19"/>
  <c r="G149" i="19"/>
  <c r="F149" i="19"/>
  <c r="P148" i="19"/>
  <c r="N148" i="19"/>
  <c r="Q148" i="19" s="1"/>
  <c r="I148" i="19"/>
  <c r="H148" i="19"/>
  <c r="G148" i="19"/>
  <c r="F148" i="19"/>
  <c r="P147" i="19"/>
  <c r="N147" i="19"/>
  <c r="Q147" i="19" s="1"/>
  <c r="I147" i="19"/>
  <c r="H147" i="19"/>
  <c r="G147" i="19"/>
  <c r="F147" i="19"/>
  <c r="P146" i="19"/>
  <c r="N146" i="19"/>
  <c r="Q146" i="19" s="1"/>
  <c r="I146" i="19"/>
  <c r="H146" i="19"/>
  <c r="G146" i="19"/>
  <c r="F146" i="19"/>
  <c r="Q145" i="19"/>
  <c r="P145" i="19"/>
  <c r="R145" i="19" s="1"/>
  <c r="N145" i="19"/>
  <c r="I145" i="19"/>
  <c r="H145" i="19"/>
  <c r="G145" i="19"/>
  <c r="AC151" i="19" s="1"/>
  <c r="F145" i="19"/>
  <c r="P144" i="19"/>
  <c r="N144" i="19"/>
  <c r="Q144" i="19" s="1"/>
  <c r="I144" i="19"/>
  <c r="H144" i="19"/>
  <c r="G144" i="19"/>
  <c r="AC150" i="19" s="1"/>
  <c r="F144" i="19"/>
  <c r="AB150" i="19" s="1"/>
  <c r="AD160" i="19" s="1"/>
  <c r="AE160" i="19" s="1"/>
  <c r="P143" i="19"/>
  <c r="N143" i="19"/>
  <c r="Q143" i="19" s="1"/>
  <c r="I143" i="19"/>
  <c r="H143" i="19"/>
  <c r="G143" i="19"/>
  <c r="F143" i="19"/>
  <c r="AB149" i="19" s="1"/>
  <c r="AD159" i="19" s="1"/>
  <c r="P142" i="19"/>
  <c r="N142" i="19"/>
  <c r="Q142" i="19" s="1"/>
  <c r="I142" i="19"/>
  <c r="H142" i="19"/>
  <c r="G142" i="19"/>
  <c r="AC148" i="19" s="1"/>
  <c r="F142" i="19"/>
  <c r="P141" i="19"/>
  <c r="N141" i="19"/>
  <c r="Q141" i="19" s="1"/>
  <c r="I141" i="19"/>
  <c r="H141" i="19"/>
  <c r="L141" i="19" s="1"/>
  <c r="G141" i="19"/>
  <c r="F141" i="19"/>
  <c r="P140" i="19"/>
  <c r="N140" i="19"/>
  <c r="Q140" i="19" s="1"/>
  <c r="I140" i="19"/>
  <c r="H140" i="19"/>
  <c r="L140" i="19" s="1"/>
  <c r="G140" i="19"/>
  <c r="F140" i="19"/>
  <c r="AB146" i="19" s="1"/>
  <c r="P139" i="19"/>
  <c r="N139" i="19"/>
  <c r="Q139" i="19" s="1"/>
  <c r="I139" i="19"/>
  <c r="H139" i="19"/>
  <c r="L139" i="19" s="1"/>
  <c r="G139" i="19"/>
  <c r="F139" i="19"/>
  <c r="AB145" i="19" s="1"/>
  <c r="P138" i="19"/>
  <c r="N138" i="19"/>
  <c r="Q138" i="19" s="1"/>
  <c r="I138" i="19"/>
  <c r="H138" i="19"/>
  <c r="G138" i="19"/>
  <c r="F138" i="19"/>
  <c r="Q137" i="19"/>
  <c r="P137" i="19"/>
  <c r="R137" i="19" s="1"/>
  <c r="N137" i="19"/>
  <c r="I137" i="19"/>
  <c r="H137" i="19"/>
  <c r="G137" i="19"/>
  <c r="AC143" i="19" s="1"/>
  <c r="F137" i="19"/>
  <c r="P136" i="19"/>
  <c r="N136" i="19"/>
  <c r="Q136" i="19" s="1"/>
  <c r="I136" i="19"/>
  <c r="H136" i="19"/>
  <c r="G136" i="19"/>
  <c r="F136" i="19"/>
  <c r="AB142" i="19" s="1"/>
  <c r="P135" i="19"/>
  <c r="R135" i="19" s="1"/>
  <c r="N135" i="19"/>
  <c r="Q135" i="19" s="1"/>
  <c r="I135" i="19"/>
  <c r="H135" i="19"/>
  <c r="G135" i="19"/>
  <c r="AC141" i="19" s="1"/>
  <c r="F135" i="19"/>
  <c r="AB141" i="19" s="1"/>
  <c r="P134" i="19"/>
  <c r="N134" i="19"/>
  <c r="Q134" i="19" s="1"/>
  <c r="I134" i="19"/>
  <c r="H134" i="19"/>
  <c r="G134" i="19"/>
  <c r="F134" i="19"/>
  <c r="Q133" i="19"/>
  <c r="P133" i="19"/>
  <c r="N133" i="19"/>
  <c r="I133" i="19"/>
  <c r="H133" i="19"/>
  <c r="L133" i="19" s="1"/>
  <c r="G133" i="19"/>
  <c r="F133" i="19"/>
  <c r="P132" i="19"/>
  <c r="N132" i="19"/>
  <c r="Q132" i="19" s="1"/>
  <c r="I132" i="19"/>
  <c r="H132" i="19"/>
  <c r="G132" i="19"/>
  <c r="F132" i="19"/>
  <c r="AB138" i="19" s="1"/>
  <c r="P131" i="19"/>
  <c r="N131" i="19"/>
  <c r="Q131" i="19" s="1"/>
  <c r="I131" i="19"/>
  <c r="H131" i="19"/>
  <c r="L131" i="19" s="1"/>
  <c r="G131" i="19"/>
  <c r="F131" i="19"/>
  <c r="AB137" i="19" s="1"/>
  <c r="P130" i="19"/>
  <c r="N130" i="19"/>
  <c r="Q130" i="19" s="1"/>
  <c r="I130" i="19"/>
  <c r="H130" i="19"/>
  <c r="G130" i="19"/>
  <c r="F130" i="19"/>
  <c r="P129" i="19"/>
  <c r="N129" i="19"/>
  <c r="Q129" i="19" s="1"/>
  <c r="I129" i="19"/>
  <c r="K130" i="19" s="1"/>
  <c r="H129" i="19"/>
  <c r="G129" i="19"/>
  <c r="AC135" i="19" s="1"/>
  <c r="F129" i="19"/>
  <c r="P128" i="19"/>
  <c r="N128" i="19"/>
  <c r="Q128" i="19" s="1"/>
  <c r="I128" i="19"/>
  <c r="H128" i="19"/>
  <c r="G128" i="19"/>
  <c r="AC134" i="19" s="1"/>
  <c r="F128" i="19"/>
  <c r="AB134" i="19" s="1"/>
  <c r="P127" i="19"/>
  <c r="N127" i="19"/>
  <c r="Q127" i="19" s="1"/>
  <c r="I127" i="19"/>
  <c r="H127" i="19"/>
  <c r="G127" i="19"/>
  <c r="F127" i="19"/>
  <c r="AB133" i="19" s="1"/>
  <c r="P126" i="19"/>
  <c r="N126" i="19"/>
  <c r="Q126" i="19" s="1"/>
  <c r="I126" i="19"/>
  <c r="H126" i="19"/>
  <c r="G126" i="19"/>
  <c r="F126" i="19"/>
  <c r="P125" i="19"/>
  <c r="N125" i="19"/>
  <c r="Q125" i="19" s="1"/>
  <c r="I125" i="19"/>
  <c r="H125" i="19"/>
  <c r="L125" i="19" s="1"/>
  <c r="G125" i="19"/>
  <c r="F125" i="19"/>
  <c r="P124" i="19"/>
  <c r="N124" i="19"/>
  <c r="Q124" i="19" s="1"/>
  <c r="I124" i="19"/>
  <c r="H124" i="19"/>
  <c r="L124" i="19" s="1"/>
  <c r="G124" i="19"/>
  <c r="F124" i="19"/>
  <c r="AB130" i="19" s="1"/>
  <c r="P123" i="19"/>
  <c r="R123" i="19" s="1"/>
  <c r="N123" i="19"/>
  <c r="Q123" i="19" s="1"/>
  <c r="I123" i="19"/>
  <c r="H123" i="19"/>
  <c r="G123" i="19"/>
  <c r="F123" i="19"/>
  <c r="P122" i="19"/>
  <c r="N122" i="19"/>
  <c r="Q122" i="19" s="1"/>
  <c r="R122" i="19" s="1"/>
  <c r="I122" i="19"/>
  <c r="K123" i="19" s="1"/>
  <c r="H122" i="19"/>
  <c r="G122" i="19"/>
  <c r="F122" i="19"/>
  <c r="P121" i="19"/>
  <c r="N121" i="19"/>
  <c r="Q121" i="19" s="1"/>
  <c r="R121" i="19" s="1"/>
  <c r="I121" i="19"/>
  <c r="K122" i="19" s="1"/>
  <c r="H121" i="19"/>
  <c r="G121" i="19"/>
  <c r="F121" i="19"/>
  <c r="P120" i="19"/>
  <c r="N120" i="19"/>
  <c r="Q120" i="19" s="1"/>
  <c r="I120" i="19"/>
  <c r="K121" i="19" s="1"/>
  <c r="H120" i="19"/>
  <c r="G120" i="19"/>
  <c r="F120" i="19"/>
  <c r="Q119" i="19"/>
  <c r="P119" i="19"/>
  <c r="N119" i="19"/>
  <c r="I119" i="19"/>
  <c r="H119" i="19"/>
  <c r="G119" i="19"/>
  <c r="F119" i="19"/>
  <c r="P118" i="19"/>
  <c r="N118" i="19"/>
  <c r="Q118" i="19" s="1"/>
  <c r="I118" i="19"/>
  <c r="H118" i="19"/>
  <c r="G118" i="19"/>
  <c r="F118" i="19"/>
  <c r="AB124" i="19" s="1"/>
  <c r="P117" i="19"/>
  <c r="N117" i="19"/>
  <c r="Q117" i="19" s="1"/>
  <c r="I117" i="19"/>
  <c r="H117" i="19"/>
  <c r="G117" i="19"/>
  <c r="AC123" i="19" s="1"/>
  <c r="F117" i="19"/>
  <c r="P116" i="19"/>
  <c r="N116" i="19"/>
  <c r="Q116" i="19" s="1"/>
  <c r="I116" i="19"/>
  <c r="H116" i="19"/>
  <c r="G116" i="19"/>
  <c r="F116" i="19"/>
  <c r="P115" i="19"/>
  <c r="N115" i="19"/>
  <c r="Q115" i="19" s="1"/>
  <c r="I115" i="19"/>
  <c r="H115" i="19"/>
  <c r="G115" i="19"/>
  <c r="F115" i="19"/>
  <c r="P114" i="19"/>
  <c r="N114" i="19"/>
  <c r="Q114" i="19" s="1"/>
  <c r="I114" i="19"/>
  <c r="H114" i="19"/>
  <c r="G114" i="19"/>
  <c r="F114" i="19"/>
  <c r="P113" i="19"/>
  <c r="N113" i="19"/>
  <c r="Q113" i="19" s="1"/>
  <c r="I113" i="19"/>
  <c r="H113" i="19"/>
  <c r="G113" i="19"/>
  <c r="AC119" i="19" s="1"/>
  <c r="F113" i="19"/>
  <c r="P112" i="19"/>
  <c r="N112" i="19"/>
  <c r="Q112" i="19" s="1"/>
  <c r="I112" i="19"/>
  <c r="H112" i="19"/>
  <c r="G112" i="19"/>
  <c r="AC118" i="19" s="1"/>
  <c r="F112" i="19"/>
  <c r="P111" i="19"/>
  <c r="N111" i="19"/>
  <c r="Q111" i="19" s="1"/>
  <c r="I111" i="19"/>
  <c r="H111" i="19"/>
  <c r="G111" i="19"/>
  <c r="AC117" i="19" s="1"/>
  <c r="F111" i="19"/>
  <c r="P110" i="19"/>
  <c r="N110" i="19"/>
  <c r="Q110" i="19" s="1"/>
  <c r="I110" i="19"/>
  <c r="H110" i="19"/>
  <c r="G110" i="19"/>
  <c r="AC116" i="19" s="1"/>
  <c r="F110" i="19"/>
  <c r="AB116" i="19" s="1"/>
  <c r="P109" i="19"/>
  <c r="N109" i="19"/>
  <c r="Q109" i="19" s="1"/>
  <c r="I109" i="19"/>
  <c r="H109" i="19"/>
  <c r="G109" i="19"/>
  <c r="F109" i="19"/>
  <c r="P108" i="19"/>
  <c r="N108" i="19"/>
  <c r="Q108" i="19" s="1"/>
  <c r="I108" i="19"/>
  <c r="H108" i="19"/>
  <c r="G108" i="19"/>
  <c r="AC114" i="19" s="1"/>
  <c r="F108" i="19"/>
  <c r="P107" i="19"/>
  <c r="N107" i="19"/>
  <c r="Q107" i="19" s="1"/>
  <c r="I107" i="19"/>
  <c r="H107" i="19"/>
  <c r="G107" i="19"/>
  <c r="F107" i="19"/>
  <c r="AB113" i="19" s="1"/>
  <c r="P106" i="19"/>
  <c r="N106" i="19"/>
  <c r="Q106" i="19" s="1"/>
  <c r="I106" i="19"/>
  <c r="H106" i="19"/>
  <c r="G106" i="19"/>
  <c r="AC112" i="19" s="1"/>
  <c r="F106" i="19"/>
  <c r="P105" i="19"/>
  <c r="N105" i="19"/>
  <c r="Q105" i="19" s="1"/>
  <c r="I105" i="19"/>
  <c r="H105" i="19"/>
  <c r="G105" i="19"/>
  <c r="F105" i="19"/>
  <c r="P104" i="19"/>
  <c r="R104" i="19" s="1"/>
  <c r="N104" i="19"/>
  <c r="Q104" i="19" s="1"/>
  <c r="I104" i="19"/>
  <c r="H104" i="19"/>
  <c r="G104" i="19"/>
  <c r="AC110" i="19" s="1"/>
  <c r="F104" i="19"/>
  <c r="P103" i="19"/>
  <c r="N103" i="19"/>
  <c r="Q103" i="19" s="1"/>
  <c r="I103" i="19"/>
  <c r="H103" i="19"/>
  <c r="G103" i="19"/>
  <c r="F103" i="19"/>
  <c r="P102" i="19"/>
  <c r="N102" i="19"/>
  <c r="Q102" i="19" s="1"/>
  <c r="I102" i="19"/>
  <c r="H102" i="19"/>
  <c r="G102" i="19"/>
  <c r="F102" i="19"/>
  <c r="AB108" i="19" s="1"/>
  <c r="P101" i="19"/>
  <c r="N101" i="19"/>
  <c r="Q101" i="19" s="1"/>
  <c r="I101" i="19"/>
  <c r="H101" i="19"/>
  <c r="G101" i="19"/>
  <c r="F101" i="19"/>
  <c r="P100" i="19"/>
  <c r="N100" i="19"/>
  <c r="Q100" i="19" s="1"/>
  <c r="I100" i="19"/>
  <c r="H100" i="19"/>
  <c r="G100" i="19"/>
  <c r="F100" i="19"/>
  <c r="P99" i="19"/>
  <c r="N99" i="19"/>
  <c r="Q99" i="19" s="1"/>
  <c r="I99" i="19"/>
  <c r="H99" i="19"/>
  <c r="G99" i="19"/>
  <c r="F99" i="19"/>
  <c r="AB105" i="19" s="1"/>
  <c r="P98" i="19"/>
  <c r="N98" i="19"/>
  <c r="Q98" i="19" s="1"/>
  <c r="I98" i="19"/>
  <c r="H98" i="19"/>
  <c r="G98" i="19"/>
  <c r="F98" i="19"/>
  <c r="P97" i="19"/>
  <c r="N97" i="19"/>
  <c r="Q97" i="19" s="1"/>
  <c r="I97" i="19"/>
  <c r="H97" i="19"/>
  <c r="G97" i="19"/>
  <c r="AC103" i="19" s="1"/>
  <c r="F97" i="19"/>
  <c r="P96" i="19"/>
  <c r="N96" i="19"/>
  <c r="Q96" i="19" s="1"/>
  <c r="I96" i="19"/>
  <c r="H96" i="19"/>
  <c r="G96" i="19"/>
  <c r="AC102" i="19" s="1"/>
  <c r="F96" i="19"/>
  <c r="AB102" i="19" s="1"/>
  <c r="P95" i="19"/>
  <c r="N95" i="19"/>
  <c r="Q95" i="19" s="1"/>
  <c r="I95" i="19"/>
  <c r="H95" i="19"/>
  <c r="G95" i="19"/>
  <c r="AC101" i="19" s="1"/>
  <c r="F95" i="19"/>
  <c r="P94" i="19"/>
  <c r="N94" i="19"/>
  <c r="Q94" i="19" s="1"/>
  <c r="I94" i="19"/>
  <c r="L95" i="19" s="1"/>
  <c r="H94" i="19"/>
  <c r="G94" i="19"/>
  <c r="AC100" i="19" s="1"/>
  <c r="F94" i="19"/>
  <c r="P93" i="19"/>
  <c r="N93" i="19"/>
  <c r="Q93" i="19" s="1"/>
  <c r="I93" i="19"/>
  <c r="H93" i="19"/>
  <c r="G93" i="19"/>
  <c r="AC99" i="19" s="1"/>
  <c r="F93" i="19"/>
  <c r="P92" i="19"/>
  <c r="N92" i="19"/>
  <c r="Q92" i="19" s="1"/>
  <c r="I92" i="19"/>
  <c r="L93" i="19" s="1"/>
  <c r="H92" i="19"/>
  <c r="G92" i="19"/>
  <c r="F92" i="19"/>
  <c r="P91" i="19"/>
  <c r="N91" i="19"/>
  <c r="Q91" i="19" s="1"/>
  <c r="I91" i="19"/>
  <c r="H91" i="19"/>
  <c r="G91" i="19"/>
  <c r="AC97" i="19" s="1"/>
  <c r="F91" i="19"/>
  <c r="P90" i="19"/>
  <c r="N90" i="19"/>
  <c r="Q90" i="19" s="1"/>
  <c r="I90" i="19"/>
  <c r="L91" i="19" s="1"/>
  <c r="H90" i="19"/>
  <c r="G90" i="19"/>
  <c r="F90" i="19"/>
  <c r="P89" i="19"/>
  <c r="N89" i="19"/>
  <c r="Q89" i="19" s="1"/>
  <c r="I89" i="19"/>
  <c r="H89" i="19"/>
  <c r="G89" i="19"/>
  <c r="F89" i="19"/>
  <c r="P88" i="19"/>
  <c r="N88" i="19"/>
  <c r="Q88" i="19" s="1"/>
  <c r="I88" i="19"/>
  <c r="L89" i="19" s="1"/>
  <c r="H88" i="19"/>
  <c r="G88" i="19"/>
  <c r="F88" i="19"/>
  <c r="P87" i="19"/>
  <c r="N87" i="19"/>
  <c r="Q87" i="19" s="1"/>
  <c r="I87" i="19"/>
  <c r="H87" i="19"/>
  <c r="G87" i="19"/>
  <c r="F87" i="19"/>
  <c r="P86" i="19"/>
  <c r="N86" i="19"/>
  <c r="Q86" i="19" s="1"/>
  <c r="I86" i="19"/>
  <c r="L87" i="19" s="1"/>
  <c r="H86" i="19"/>
  <c r="G86" i="19"/>
  <c r="F86" i="19"/>
  <c r="P85" i="19"/>
  <c r="N85" i="19"/>
  <c r="Q85" i="19" s="1"/>
  <c r="I85" i="19"/>
  <c r="H85" i="19"/>
  <c r="G85" i="19"/>
  <c r="F85" i="19"/>
  <c r="P84" i="19"/>
  <c r="N84" i="19"/>
  <c r="Q84" i="19" s="1"/>
  <c r="I84" i="19"/>
  <c r="H84" i="19"/>
  <c r="G84" i="19"/>
  <c r="AC90" i="19" s="1"/>
  <c r="F84" i="19"/>
  <c r="P83" i="19"/>
  <c r="N83" i="19"/>
  <c r="Q83" i="19" s="1"/>
  <c r="I83" i="19"/>
  <c r="H83" i="19"/>
  <c r="G83" i="19"/>
  <c r="F83" i="19"/>
  <c r="P82" i="19"/>
  <c r="N82" i="19"/>
  <c r="Q82" i="19" s="1"/>
  <c r="I82" i="19"/>
  <c r="H82" i="19"/>
  <c r="G82" i="19"/>
  <c r="F82" i="19"/>
  <c r="P81" i="19"/>
  <c r="N81" i="19"/>
  <c r="Q81" i="19" s="1"/>
  <c r="I81" i="19"/>
  <c r="K82" i="19" s="1"/>
  <c r="H81" i="19"/>
  <c r="G81" i="19"/>
  <c r="F81" i="19"/>
  <c r="P80" i="19"/>
  <c r="N80" i="19"/>
  <c r="Q80" i="19" s="1"/>
  <c r="I80" i="19"/>
  <c r="H80" i="19"/>
  <c r="G80" i="19"/>
  <c r="F80" i="19"/>
  <c r="P79" i="19"/>
  <c r="N79" i="19"/>
  <c r="Q79" i="19" s="1"/>
  <c r="I79" i="19"/>
  <c r="L80" i="19" s="1"/>
  <c r="H79" i="19"/>
  <c r="G79" i="19"/>
  <c r="F79" i="19"/>
  <c r="AB85" i="19" s="1"/>
  <c r="P78" i="19"/>
  <c r="N78" i="19"/>
  <c r="Q78" i="19" s="1"/>
  <c r="K78" i="19"/>
  <c r="I78" i="19"/>
  <c r="H78" i="19"/>
  <c r="G78" i="19"/>
  <c r="F78" i="19"/>
  <c r="AB84" i="19" s="1"/>
  <c r="P77" i="19"/>
  <c r="N77" i="19"/>
  <c r="Q77" i="19" s="1"/>
  <c r="I77" i="19"/>
  <c r="H77" i="19"/>
  <c r="G77" i="19"/>
  <c r="AC83" i="19" s="1"/>
  <c r="F77" i="19"/>
  <c r="P76" i="19"/>
  <c r="N76" i="19"/>
  <c r="Q76" i="19" s="1"/>
  <c r="I76" i="19"/>
  <c r="H76" i="19"/>
  <c r="G76" i="19"/>
  <c r="AC82" i="19" s="1"/>
  <c r="F76" i="19"/>
  <c r="AB75" i="19"/>
  <c r="P75" i="19"/>
  <c r="N75" i="19"/>
  <c r="Q75" i="19" s="1"/>
  <c r="I75" i="19"/>
  <c r="H75" i="19"/>
  <c r="G75" i="19"/>
  <c r="F75" i="19"/>
  <c r="P74" i="19"/>
  <c r="N74" i="19"/>
  <c r="Q74" i="19" s="1"/>
  <c r="I74" i="19"/>
  <c r="H74" i="19"/>
  <c r="G74" i="19"/>
  <c r="AC80" i="19" s="1"/>
  <c r="F74" i="19"/>
  <c r="P73" i="19"/>
  <c r="N73" i="19"/>
  <c r="Q73" i="19" s="1"/>
  <c r="I73" i="19"/>
  <c r="L74" i="19" s="1"/>
  <c r="H73" i="19"/>
  <c r="G73" i="19"/>
  <c r="F73" i="19"/>
  <c r="P72" i="19"/>
  <c r="N72" i="19"/>
  <c r="Q72" i="19" s="1"/>
  <c r="I72" i="19"/>
  <c r="H72" i="19"/>
  <c r="G72" i="19"/>
  <c r="AC78" i="19" s="1"/>
  <c r="F72" i="19"/>
  <c r="P71" i="19"/>
  <c r="N71" i="19"/>
  <c r="Q71" i="19" s="1"/>
  <c r="I71" i="19"/>
  <c r="L72" i="19" s="1"/>
  <c r="H71" i="19"/>
  <c r="G71" i="19"/>
  <c r="F71" i="19"/>
  <c r="Q70" i="19"/>
  <c r="P70" i="19"/>
  <c r="N70" i="19"/>
  <c r="I70" i="19"/>
  <c r="H70" i="19"/>
  <c r="G70" i="19"/>
  <c r="F70" i="19"/>
  <c r="AB76" i="19" s="1"/>
  <c r="P69" i="19"/>
  <c r="N69" i="19"/>
  <c r="Q69" i="19" s="1"/>
  <c r="I69" i="19"/>
  <c r="H69" i="19"/>
  <c r="G69" i="19"/>
  <c r="F69" i="19"/>
  <c r="P68" i="19"/>
  <c r="N68" i="19"/>
  <c r="Q68" i="19" s="1"/>
  <c r="I68" i="19"/>
  <c r="H68" i="19"/>
  <c r="G68" i="19"/>
  <c r="F68" i="19"/>
  <c r="P67" i="19"/>
  <c r="N67" i="19"/>
  <c r="Q67" i="19" s="1"/>
  <c r="R67" i="19" s="1"/>
  <c r="I67" i="19"/>
  <c r="H67" i="19"/>
  <c r="G67" i="19"/>
  <c r="AC73" i="19" s="1"/>
  <c r="F67" i="19"/>
  <c r="P66" i="19"/>
  <c r="R66" i="19" s="1"/>
  <c r="N66" i="19"/>
  <c r="Q66" i="19" s="1"/>
  <c r="I66" i="19"/>
  <c r="H66" i="19"/>
  <c r="G66" i="19"/>
  <c r="F66" i="19"/>
  <c r="P65" i="19"/>
  <c r="N65" i="19"/>
  <c r="Q65" i="19" s="1"/>
  <c r="I65" i="19"/>
  <c r="H65" i="19"/>
  <c r="G65" i="19"/>
  <c r="AC71" i="19" s="1"/>
  <c r="F65" i="19"/>
  <c r="P64" i="19"/>
  <c r="N64" i="19"/>
  <c r="Q64" i="19" s="1"/>
  <c r="I64" i="19"/>
  <c r="H64" i="19"/>
  <c r="G64" i="19"/>
  <c r="F64" i="19"/>
  <c r="P63" i="19"/>
  <c r="N63" i="19"/>
  <c r="Q63" i="19" s="1"/>
  <c r="R63" i="19" s="1"/>
  <c r="I63" i="19"/>
  <c r="H63" i="19"/>
  <c r="L63" i="19" s="1"/>
  <c r="G63" i="19"/>
  <c r="F63" i="19"/>
  <c r="P62" i="19"/>
  <c r="N62" i="19"/>
  <c r="Q62" i="19" s="1"/>
  <c r="I62" i="19"/>
  <c r="H62" i="19"/>
  <c r="G62" i="19"/>
  <c r="AC68" i="19" s="1"/>
  <c r="F62" i="19"/>
  <c r="AB68" i="19" s="1"/>
  <c r="P61" i="19"/>
  <c r="N61" i="19"/>
  <c r="Q61" i="19" s="1"/>
  <c r="I61" i="19"/>
  <c r="H61" i="19"/>
  <c r="G61" i="19"/>
  <c r="F61" i="19"/>
  <c r="Q60" i="19"/>
  <c r="P60" i="19"/>
  <c r="N60" i="19"/>
  <c r="I60" i="19"/>
  <c r="H60" i="19"/>
  <c r="G60" i="19"/>
  <c r="F60" i="19"/>
  <c r="P59" i="19"/>
  <c r="N59" i="19"/>
  <c r="Q59" i="19" s="1"/>
  <c r="I59" i="19"/>
  <c r="L60" i="19" s="1"/>
  <c r="H59" i="19"/>
  <c r="G59" i="19"/>
  <c r="F59" i="19"/>
  <c r="P58" i="19"/>
  <c r="N58" i="19"/>
  <c r="Q58" i="19" s="1"/>
  <c r="I58" i="19"/>
  <c r="H58" i="19"/>
  <c r="G58" i="19"/>
  <c r="F58" i="19"/>
  <c r="P57" i="19"/>
  <c r="N57" i="19"/>
  <c r="Q57" i="19" s="1"/>
  <c r="I57" i="19"/>
  <c r="L58" i="19" s="1"/>
  <c r="H57" i="19"/>
  <c r="G57" i="19"/>
  <c r="AC63" i="19" s="1"/>
  <c r="F57" i="19"/>
  <c r="P56" i="19"/>
  <c r="R56" i="19" s="1"/>
  <c r="N56" i="19"/>
  <c r="Q56" i="19" s="1"/>
  <c r="K56" i="19"/>
  <c r="I56" i="19"/>
  <c r="H56" i="19"/>
  <c r="G56" i="19"/>
  <c r="F56" i="19"/>
  <c r="AB62" i="19" s="1"/>
  <c r="P55" i="19"/>
  <c r="N55" i="19"/>
  <c r="Q55" i="19" s="1"/>
  <c r="R55" i="19" s="1"/>
  <c r="I55" i="19"/>
  <c r="H55" i="19"/>
  <c r="L55" i="19" s="1"/>
  <c r="G55" i="19"/>
  <c r="F55" i="19"/>
  <c r="P54" i="19"/>
  <c r="N54" i="19"/>
  <c r="Q54" i="19" s="1"/>
  <c r="I54" i="19"/>
  <c r="H54" i="19"/>
  <c r="G54" i="19"/>
  <c r="AC60" i="19" s="1"/>
  <c r="F54" i="19"/>
  <c r="P53" i="19"/>
  <c r="N53" i="19"/>
  <c r="Q53" i="19" s="1"/>
  <c r="R53" i="19" s="1"/>
  <c r="I53" i="19"/>
  <c r="H53" i="19"/>
  <c r="G53" i="19"/>
  <c r="F53" i="19"/>
  <c r="P52" i="19"/>
  <c r="N52" i="19"/>
  <c r="Q52" i="19" s="1"/>
  <c r="I52" i="19"/>
  <c r="H52" i="19"/>
  <c r="G52" i="19"/>
  <c r="F52" i="19"/>
  <c r="P51" i="19"/>
  <c r="N51" i="19"/>
  <c r="Q51" i="19" s="1"/>
  <c r="I51" i="19"/>
  <c r="H51" i="19"/>
  <c r="G51" i="19"/>
  <c r="F51" i="19"/>
  <c r="Q50" i="19"/>
  <c r="P50" i="19"/>
  <c r="N50" i="19"/>
  <c r="I50" i="19"/>
  <c r="H50" i="19"/>
  <c r="G50" i="19"/>
  <c r="F50" i="19"/>
  <c r="P49" i="19"/>
  <c r="N49" i="19"/>
  <c r="Q49" i="19" s="1"/>
  <c r="I49" i="19"/>
  <c r="H49" i="19"/>
  <c r="G49" i="19"/>
  <c r="F49" i="19"/>
  <c r="P48" i="19"/>
  <c r="N48" i="19"/>
  <c r="Q48" i="19" s="1"/>
  <c r="I48" i="19"/>
  <c r="H48" i="19"/>
  <c r="G48" i="19"/>
  <c r="F48" i="19"/>
  <c r="P47" i="19"/>
  <c r="N47" i="19"/>
  <c r="Q47" i="19" s="1"/>
  <c r="I47" i="19"/>
  <c r="H47" i="19"/>
  <c r="G47" i="19"/>
  <c r="F47" i="19"/>
  <c r="P46" i="19"/>
  <c r="N46" i="19"/>
  <c r="Q46" i="19" s="1"/>
  <c r="I46" i="19"/>
  <c r="H46" i="19"/>
  <c r="G46" i="19"/>
  <c r="F46" i="19"/>
  <c r="P45" i="19"/>
  <c r="N45" i="19"/>
  <c r="Q45" i="19" s="1"/>
  <c r="I45" i="19"/>
  <c r="H45" i="19"/>
  <c r="G45" i="19"/>
  <c r="AC51" i="19" s="1"/>
  <c r="F45" i="19"/>
  <c r="P44" i="19"/>
  <c r="R44" i="19" s="1"/>
  <c r="N44" i="19"/>
  <c r="Q44" i="19" s="1"/>
  <c r="I44" i="19"/>
  <c r="H44" i="19"/>
  <c r="G44" i="19"/>
  <c r="F44" i="19"/>
  <c r="P43" i="19"/>
  <c r="N43" i="19"/>
  <c r="Q43" i="19" s="1"/>
  <c r="I43" i="19"/>
  <c r="H43" i="19"/>
  <c r="G43" i="19"/>
  <c r="AC49" i="19" s="1"/>
  <c r="F43" i="19"/>
  <c r="P42" i="19"/>
  <c r="N42" i="19"/>
  <c r="Q42" i="19" s="1"/>
  <c r="I42" i="19"/>
  <c r="H42" i="19"/>
  <c r="G42" i="19"/>
  <c r="F42" i="19"/>
  <c r="AB48" i="19" s="1"/>
  <c r="P41" i="19"/>
  <c r="N41" i="19"/>
  <c r="Q41" i="19" s="1"/>
  <c r="I41" i="19"/>
  <c r="H41" i="19"/>
  <c r="G41" i="19"/>
  <c r="AC47" i="19" s="1"/>
  <c r="F41" i="19"/>
  <c r="P40" i="19"/>
  <c r="N40" i="19"/>
  <c r="Q40" i="19" s="1"/>
  <c r="I40" i="19"/>
  <c r="H40" i="19"/>
  <c r="G40" i="19"/>
  <c r="F40" i="19"/>
  <c r="P39" i="19"/>
  <c r="N39" i="19"/>
  <c r="Q39" i="19" s="1"/>
  <c r="I39" i="19"/>
  <c r="H39" i="19"/>
  <c r="G39" i="19"/>
  <c r="F39" i="19"/>
  <c r="P38" i="19"/>
  <c r="N38" i="19"/>
  <c r="Q38" i="19" s="1"/>
  <c r="I38" i="19"/>
  <c r="H38" i="19"/>
  <c r="G38" i="19"/>
  <c r="AC44" i="19" s="1"/>
  <c r="F38" i="19"/>
  <c r="AB44" i="19" s="1"/>
  <c r="P37" i="19"/>
  <c r="N37" i="19"/>
  <c r="Q37" i="19" s="1"/>
  <c r="I37" i="19"/>
  <c r="H37" i="19"/>
  <c r="G37" i="19"/>
  <c r="F37" i="19"/>
  <c r="AB43" i="19" s="1"/>
  <c r="Q36" i="19"/>
  <c r="P36" i="19"/>
  <c r="N36" i="19"/>
  <c r="I36" i="19"/>
  <c r="H36" i="19"/>
  <c r="G36" i="19"/>
  <c r="F36" i="19"/>
  <c r="P35" i="19"/>
  <c r="N35" i="19"/>
  <c r="Q35" i="19" s="1"/>
  <c r="I35" i="19"/>
  <c r="H35" i="19"/>
  <c r="G35" i="19"/>
  <c r="F35" i="19"/>
  <c r="P34" i="19"/>
  <c r="N34" i="19"/>
  <c r="Q34" i="19" s="1"/>
  <c r="I34" i="19"/>
  <c r="H34" i="19"/>
  <c r="L34" i="19" s="1"/>
  <c r="G34" i="19"/>
  <c r="F34" i="19"/>
  <c r="AB40" i="19" s="1"/>
  <c r="P33" i="19"/>
  <c r="N33" i="19"/>
  <c r="Q33" i="19" s="1"/>
  <c r="R33" i="19" s="1"/>
  <c r="I33" i="19"/>
  <c r="H33" i="19"/>
  <c r="G33" i="19"/>
  <c r="F33" i="19"/>
  <c r="R32" i="19"/>
  <c r="I32" i="19"/>
  <c r="H32" i="19"/>
  <c r="G32" i="19"/>
  <c r="AC38" i="19" s="1"/>
  <c r="F32" i="19"/>
  <c r="R31" i="19"/>
  <c r="I31" i="19"/>
  <c r="H31" i="19"/>
  <c r="G31" i="19"/>
  <c r="F31" i="19"/>
  <c r="AB37" i="19" s="1"/>
  <c r="R30" i="19"/>
  <c r="I30" i="19"/>
  <c r="H30" i="19"/>
  <c r="G30" i="19"/>
  <c r="F30" i="19"/>
  <c r="R29" i="19"/>
  <c r="I29" i="19"/>
  <c r="H29" i="19"/>
  <c r="G29" i="19"/>
  <c r="F29" i="19"/>
  <c r="R28" i="19"/>
  <c r="I28" i="19"/>
  <c r="H28" i="19"/>
  <c r="G28" i="19"/>
  <c r="AC34" i="19" s="1"/>
  <c r="F28" i="19"/>
  <c r="R27" i="19"/>
  <c r="I27" i="19"/>
  <c r="H27" i="19"/>
  <c r="G27" i="19"/>
  <c r="F27" i="19"/>
  <c r="AB33" i="19" s="1"/>
  <c r="R26" i="19"/>
  <c r="I26" i="19"/>
  <c r="H26" i="19"/>
  <c r="G26" i="19"/>
  <c r="F26" i="19"/>
  <c r="R25" i="19"/>
  <c r="I25" i="19"/>
  <c r="H25" i="19"/>
  <c r="G25" i="19"/>
  <c r="F25" i="19"/>
  <c r="R24" i="19"/>
  <c r="I24" i="19"/>
  <c r="H24" i="19"/>
  <c r="G24" i="19"/>
  <c r="AC29" i="19" s="1"/>
  <c r="F24" i="19"/>
  <c r="R23" i="19"/>
  <c r="I23" i="19"/>
  <c r="H23" i="19"/>
  <c r="G23" i="19"/>
  <c r="F23" i="19"/>
  <c r="AB28" i="19" s="1"/>
  <c r="R22" i="19"/>
  <c r="I22" i="19"/>
  <c r="H22" i="19"/>
  <c r="G22" i="19"/>
  <c r="F22" i="19"/>
  <c r="R21" i="19"/>
  <c r="I21" i="19"/>
  <c r="H21" i="19"/>
  <c r="G21" i="19"/>
  <c r="F21" i="19"/>
  <c r="R20" i="19"/>
  <c r="I20" i="19"/>
  <c r="H20" i="19"/>
  <c r="G20" i="19"/>
  <c r="AC25" i="19" s="1"/>
  <c r="F20" i="19"/>
  <c r="R19" i="19"/>
  <c r="I19" i="19"/>
  <c r="H19" i="19"/>
  <c r="G19" i="19"/>
  <c r="F19" i="19"/>
  <c r="AB24" i="19" s="1"/>
  <c r="R18" i="19"/>
  <c r="I18" i="19"/>
  <c r="H18" i="19"/>
  <c r="G18" i="19"/>
  <c r="F18" i="19"/>
  <c r="R17" i="19"/>
  <c r="I17" i="19"/>
  <c r="H17" i="19"/>
  <c r="G17" i="19"/>
  <c r="F17" i="19"/>
  <c r="R16" i="19"/>
  <c r="I16" i="19"/>
  <c r="H16" i="19"/>
  <c r="G16" i="19"/>
  <c r="AC21" i="19" s="1"/>
  <c r="F16" i="19"/>
  <c r="R15" i="19"/>
  <c r="I15" i="19"/>
  <c r="H15" i="19"/>
  <c r="G15" i="19"/>
  <c r="F15" i="19"/>
  <c r="AB20" i="19" s="1"/>
  <c r="R14" i="19"/>
  <c r="I14" i="19"/>
  <c r="H14" i="19"/>
  <c r="G14" i="19"/>
  <c r="F14" i="19"/>
  <c r="R13" i="19"/>
  <c r="I13" i="19"/>
  <c r="H13" i="19"/>
  <c r="G13" i="19"/>
  <c r="F13" i="19"/>
  <c r="R12" i="19"/>
  <c r="I12" i="19"/>
  <c r="H12" i="19"/>
  <c r="G12" i="19"/>
  <c r="AC17" i="19" s="1"/>
  <c r="F12" i="19"/>
  <c r="R11" i="19"/>
  <c r="I11" i="19"/>
  <c r="H11" i="19"/>
  <c r="G11" i="19"/>
  <c r="F11" i="19"/>
  <c r="AB15" i="19" s="1"/>
  <c r="R10" i="19"/>
  <c r="I10" i="19"/>
  <c r="H10" i="19"/>
  <c r="G10" i="19"/>
  <c r="F10" i="19"/>
  <c r="R9" i="19"/>
  <c r="I9" i="19"/>
  <c r="H9" i="19"/>
  <c r="G9" i="19"/>
  <c r="F9" i="19"/>
  <c r="R8" i="19"/>
  <c r="I8" i="19"/>
  <c r="H8" i="19"/>
  <c r="G8" i="19"/>
  <c r="AC14" i="19" s="1"/>
  <c r="F8" i="19"/>
  <c r="R7" i="19"/>
  <c r="I7" i="19"/>
  <c r="H7" i="19"/>
  <c r="G7" i="19"/>
  <c r="F7" i="19"/>
  <c r="AB11" i="19" s="1"/>
  <c r="R6" i="19"/>
  <c r="I6" i="19"/>
  <c r="H6" i="19"/>
  <c r="G6" i="19"/>
  <c r="F6" i="19"/>
  <c r="R5" i="19"/>
  <c r="I5" i="19"/>
  <c r="H5" i="19"/>
  <c r="G5" i="19"/>
  <c r="F5" i="19"/>
  <c r="N2" i="19"/>
  <c r="C1" i="19"/>
  <c r="B1" i="19"/>
  <c r="AC157" i="10"/>
  <c r="AC156" i="10"/>
  <c r="AC155" i="10"/>
  <c r="AC154" i="10"/>
  <c r="AC153" i="10"/>
  <c r="AC152" i="10"/>
  <c r="AC151" i="10"/>
  <c r="AC150" i="10"/>
  <c r="AC149" i="10"/>
  <c r="AC148" i="10"/>
  <c r="AC147" i="10"/>
  <c r="AC146" i="10"/>
  <c r="AC145" i="10"/>
  <c r="AC144" i="10"/>
  <c r="AC143" i="10"/>
  <c r="AC142" i="10"/>
  <c r="AC141" i="10"/>
  <c r="AC140" i="10"/>
  <c r="AC139" i="10"/>
  <c r="AC138" i="10"/>
  <c r="AC137" i="10"/>
  <c r="AC136" i="10"/>
  <c r="AC135" i="10"/>
  <c r="AC134" i="10"/>
  <c r="AC133" i="10"/>
  <c r="AC132" i="10"/>
  <c r="AC131" i="10"/>
  <c r="AC130" i="10"/>
  <c r="AC129" i="10"/>
  <c r="AC128" i="10"/>
  <c r="AC127" i="10"/>
  <c r="AC126" i="10"/>
  <c r="AC125" i="10"/>
  <c r="AC124" i="10"/>
  <c r="AC123" i="10"/>
  <c r="AC122" i="10"/>
  <c r="AC121" i="10"/>
  <c r="AC120" i="10"/>
  <c r="AC119" i="10"/>
  <c r="AC118" i="10"/>
  <c r="AC117" i="10"/>
  <c r="AC116" i="10"/>
  <c r="AC115" i="10"/>
  <c r="AC114" i="10"/>
  <c r="AC113" i="10"/>
  <c r="AC112" i="10"/>
  <c r="AC111" i="10"/>
  <c r="AC110" i="10"/>
  <c r="AC109" i="10"/>
  <c r="AC108" i="10"/>
  <c r="AC107" i="10"/>
  <c r="AC106" i="10"/>
  <c r="AC105" i="10"/>
  <c r="AC104" i="10"/>
  <c r="AC103" i="10"/>
  <c r="AC102" i="10"/>
  <c r="AC101" i="10"/>
  <c r="AC100" i="10"/>
  <c r="AC99" i="10"/>
  <c r="AC98" i="10"/>
  <c r="AC97" i="10"/>
  <c r="AC96" i="10"/>
  <c r="AC95" i="10"/>
  <c r="AC94" i="10"/>
  <c r="AC93" i="10"/>
  <c r="AC92" i="10"/>
  <c r="AC91" i="10"/>
  <c r="AC90" i="10"/>
  <c r="AC89" i="10"/>
  <c r="AC88" i="10"/>
  <c r="AC87" i="10"/>
  <c r="AC86" i="10"/>
  <c r="AC85" i="10"/>
  <c r="AC84" i="10"/>
  <c r="AC83" i="10"/>
  <c r="AC82" i="10"/>
  <c r="AC81" i="10"/>
  <c r="AC80" i="10"/>
  <c r="AC79" i="10"/>
  <c r="AC78" i="10"/>
  <c r="AC77" i="10"/>
  <c r="AC76" i="10"/>
  <c r="AC75" i="10"/>
  <c r="AC74" i="10"/>
  <c r="AC73" i="10"/>
  <c r="AC72" i="10"/>
  <c r="AC71" i="10"/>
  <c r="AC70" i="10"/>
  <c r="AC69" i="10"/>
  <c r="AC68" i="10"/>
  <c r="AC67" i="10"/>
  <c r="AC66" i="10"/>
  <c r="AC65" i="10"/>
  <c r="AC64" i="10"/>
  <c r="AC63" i="10"/>
  <c r="AC62" i="10"/>
  <c r="AC61" i="10"/>
  <c r="AC60" i="10"/>
  <c r="AC59" i="10"/>
  <c r="AC58" i="10"/>
  <c r="AC57" i="10"/>
  <c r="AC56" i="10"/>
  <c r="AC55" i="10"/>
  <c r="AC54" i="10"/>
  <c r="AC53" i="10"/>
  <c r="AC52" i="10"/>
  <c r="AC51" i="10"/>
  <c r="AC50" i="10"/>
  <c r="AC49" i="10"/>
  <c r="AC48" i="10"/>
  <c r="AC47" i="10"/>
  <c r="AC46" i="10"/>
  <c r="AC45" i="10"/>
  <c r="AC44" i="10"/>
  <c r="AC43" i="10"/>
  <c r="AC42" i="10"/>
  <c r="AC41" i="10"/>
  <c r="AC40" i="10"/>
  <c r="AC39" i="10"/>
  <c r="AC38" i="10"/>
  <c r="AC37" i="10"/>
  <c r="AC36" i="10"/>
  <c r="AC35" i="10"/>
  <c r="AC34" i="10"/>
  <c r="AC33" i="10"/>
  <c r="AC32" i="10"/>
  <c r="AC31" i="10"/>
  <c r="AC30" i="10"/>
  <c r="AC29" i="10"/>
  <c r="AC28" i="10"/>
  <c r="AC27" i="10"/>
  <c r="AC26" i="10"/>
  <c r="AC25" i="10"/>
  <c r="AC24" i="10"/>
  <c r="F148" i="10"/>
  <c r="AB154" i="10" s="1"/>
  <c r="G148" i="10"/>
  <c r="H148" i="10"/>
  <c r="I148" i="10"/>
  <c r="J149" i="10" s="1"/>
  <c r="M149" i="10" s="1"/>
  <c r="N148" i="10"/>
  <c r="Q148" i="10" s="1"/>
  <c r="P148" i="10"/>
  <c r="F149" i="10"/>
  <c r="AB155" i="10" s="1"/>
  <c r="G149" i="10"/>
  <c r="H149" i="10"/>
  <c r="I149" i="10"/>
  <c r="K150" i="10" s="1"/>
  <c r="K149" i="10"/>
  <c r="L149" i="10"/>
  <c r="N149" i="10"/>
  <c r="Q149" i="10" s="1"/>
  <c r="R149" i="10" s="1"/>
  <c r="P149" i="10"/>
  <c r="F150" i="10"/>
  <c r="AB156" i="10" s="1"/>
  <c r="G150" i="10"/>
  <c r="H150" i="10"/>
  <c r="I150" i="10"/>
  <c r="K151" i="10" s="1"/>
  <c r="N150" i="10"/>
  <c r="Q150" i="10" s="1"/>
  <c r="R150" i="10" s="1"/>
  <c r="P150" i="10"/>
  <c r="F151" i="10"/>
  <c r="AB157" i="10" s="1"/>
  <c r="G151" i="10"/>
  <c r="H151" i="10"/>
  <c r="I151" i="10"/>
  <c r="K152" i="10" s="1"/>
  <c r="J151" i="10"/>
  <c r="M151" i="10" s="1"/>
  <c r="L151" i="10"/>
  <c r="N151" i="10"/>
  <c r="Q151" i="10" s="1"/>
  <c r="R151" i="10" s="1"/>
  <c r="P151" i="10"/>
  <c r="F152" i="10"/>
  <c r="AB158" i="10" s="1"/>
  <c r="G152" i="10"/>
  <c r="H152" i="10"/>
  <c r="I152" i="10"/>
  <c r="K153" i="10" s="1"/>
  <c r="J152" i="10"/>
  <c r="M152" i="10" s="1"/>
  <c r="L152" i="10"/>
  <c r="N152" i="10"/>
  <c r="Q152" i="10" s="1"/>
  <c r="R152" i="10" s="1"/>
  <c r="P152" i="10"/>
  <c r="F153" i="10"/>
  <c r="AB159" i="10" s="1"/>
  <c r="G153" i="10"/>
  <c r="H153" i="10"/>
  <c r="I153" i="10"/>
  <c r="K154" i="10" s="1"/>
  <c r="J153" i="10"/>
  <c r="M153" i="10" s="1"/>
  <c r="L153" i="10"/>
  <c r="N153" i="10"/>
  <c r="Q153" i="10" s="1"/>
  <c r="R153" i="10" s="1"/>
  <c r="P153" i="10"/>
  <c r="F154" i="10"/>
  <c r="AB160" i="10" s="1"/>
  <c r="G154" i="10"/>
  <c r="H154" i="10"/>
  <c r="I154" i="10"/>
  <c r="K155" i="10" s="1"/>
  <c r="J154" i="10"/>
  <c r="N154" i="10"/>
  <c r="Q154" i="10" s="1"/>
  <c r="R154" i="10" s="1"/>
  <c r="P154" i="10"/>
  <c r="F155" i="10"/>
  <c r="AB161" i="10" s="1"/>
  <c r="G155" i="10"/>
  <c r="H155" i="10"/>
  <c r="I155" i="10"/>
  <c r="K156" i="10" s="1"/>
  <c r="J155" i="10"/>
  <c r="N155" i="10"/>
  <c r="Q155" i="10" s="1"/>
  <c r="R155" i="10" s="1"/>
  <c r="P155" i="10"/>
  <c r="F156" i="10"/>
  <c r="AB162" i="10" s="1"/>
  <c r="G156" i="10"/>
  <c r="H156" i="10"/>
  <c r="I156" i="10"/>
  <c r="K157" i="10" s="1"/>
  <c r="J156" i="10"/>
  <c r="N156" i="10"/>
  <c r="Q156" i="10" s="1"/>
  <c r="R156" i="10" s="1"/>
  <c r="P156" i="10"/>
  <c r="F157" i="10"/>
  <c r="G157" i="10"/>
  <c r="H157" i="10"/>
  <c r="I157" i="10"/>
  <c r="J157" i="10"/>
  <c r="N157" i="10"/>
  <c r="Q157" i="10" s="1"/>
  <c r="R157" i="10" s="1"/>
  <c r="P157" i="10"/>
  <c r="F158" i="10"/>
  <c r="G158" i="10"/>
  <c r="AC162" i="10" s="1"/>
  <c r="H158" i="10"/>
  <c r="I158" i="10"/>
  <c r="K159" i="10" s="1"/>
  <c r="J158" i="10"/>
  <c r="N158" i="10"/>
  <c r="Q158" i="10" s="1"/>
  <c r="R158" i="10" s="1"/>
  <c r="P158" i="10"/>
  <c r="F159" i="10"/>
  <c r="G159" i="10"/>
  <c r="H159" i="10"/>
  <c r="I159" i="10"/>
  <c r="J159" i="10"/>
  <c r="N159" i="10"/>
  <c r="Q159" i="10" s="1"/>
  <c r="R159" i="10" s="1"/>
  <c r="P159" i="10"/>
  <c r="F160" i="10"/>
  <c r="G160" i="10"/>
  <c r="H160" i="10"/>
  <c r="I160" i="10"/>
  <c r="K161" i="10" s="1"/>
  <c r="J160" i="10"/>
  <c r="N160" i="10"/>
  <c r="Q160" i="10" s="1"/>
  <c r="R160" i="10" s="1"/>
  <c r="P160" i="10"/>
  <c r="F161" i="10"/>
  <c r="G161" i="10"/>
  <c r="H161" i="10"/>
  <c r="I161" i="10"/>
  <c r="J161" i="10"/>
  <c r="N161" i="10"/>
  <c r="Q161" i="10" s="1"/>
  <c r="R161" i="10" s="1"/>
  <c r="P161" i="10"/>
  <c r="F162" i="10"/>
  <c r="G162" i="10"/>
  <c r="H162" i="10"/>
  <c r="I162" i="10"/>
  <c r="J162" i="10"/>
  <c r="N162" i="10"/>
  <c r="Q162" i="10" s="1"/>
  <c r="R162" i="10" s="1"/>
  <c r="P162" i="10"/>
  <c r="F139" i="10"/>
  <c r="G139" i="10"/>
  <c r="H139" i="10"/>
  <c r="I139" i="10"/>
  <c r="N139" i="10"/>
  <c r="Q139" i="10" s="1"/>
  <c r="P139" i="10"/>
  <c r="AB154" i="6"/>
  <c r="AB153" i="6"/>
  <c r="AB152" i="6"/>
  <c r="AB151" i="6"/>
  <c r="AB150" i="6"/>
  <c r="AB149" i="6"/>
  <c r="AB148" i="6"/>
  <c r="AB147" i="6"/>
  <c r="AB146" i="6"/>
  <c r="AB145" i="6"/>
  <c r="AB144" i="6"/>
  <c r="AB143" i="6"/>
  <c r="AB142" i="6"/>
  <c r="AB141" i="6"/>
  <c r="AB140" i="6"/>
  <c r="AB139" i="6"/>
  <c r="AB138" i="6"/>
  <c r="AB137" i="6"/>
  <c r="AB136" i="6"/>
  <c r="AB135" i="6"/>
  <c r="AB134" i="6"/>
  <c r="AB133" i="6"/>
  <c r="AB132" i="6"/>
  <c r="AB131" i="6"/>
  <c r="AB130" i="6"/>
  <c r="AB129" i="6"/>
  <c r="AB128" i="6"/>
  <c r="AB127" i="6"/>
  <c r="AB126" i="6"/>
  <c r="AB125" i="6"/>
  <c r="AB124" i="6"/>
  <c r="AB123" i="6"/>
  <c r="AB122" i="6"/>
  <c r="AB121" i="6"/>
  <c r="AB120" i="6"/>
  <c r="AB119" i="6"/>
  <c r="AB118" i="6"/>
  <c r="AB117" i="6"/>
  <c r="AB116" i="6"/>
  <c r="AB115" i="6"/>
  <c r="AB114" i="6"/>
  <c r="AB113" i="6"/>
  <c r="AB112" i="6"/>
  <c r="AB111" i="6"/>
  <c r="AB110" i="6"/>
  <c r="AB109" i="6"/>
  <c r="AB108" i="6"/>
  <c r="AB107" i="6"/>
  <c r="AB106" i="6"/>
  <c r="AB105" i="6"/>
  <c r="AB104" i="6"/>
  <c r="AB103" i="6"/>
  <c r="AB102" i="6"/>
  <c r="AB101" i="6"/>
  <c r="AB100" i="6"/>
  <c r="AB99" i="6"/>
  <c r="AB98" i="6"/>
  <c r="AB97" i="6"/>
  <c r="AB96" i="6"/>
  <c r="AB95" i="6"/>
  <c r="AB94" i="6"/>
  <c r="AB93" i="6"/>
  <c r="AB92" i="6"/>
  <c r="AB91" i="6"/>
  <c r="AB90" i="6"/>
  <c r="AB89" i="6"/>
  <c r="AB88" i="6"/>
  <c r="AB87" i="6"/>
  <c r="AB86" i="6"/>
  <c r="AB85" i="6"/>
  <c r="AB84" i="6"/>
  <c r="AB83" i="6"/>
  <c r="AB82" i="6"/>
  <c r="AB81" i="6"/>
  <c r="AB80" i="6"/>
  <c r="AB79" i="6"/>
  <c r="AB78" i="6"/>
  <c r="AB77" i="6"/>
  <c r="AB76" i="6"/>
  <c r="AB75" i="6"/>
  <c r="AB74" i="6"/>
  <c r="AB73" i="6"/>
  <c r="AB72" i="6"/>
  <c r="AB71" i="6"/>
  <c r="AB70" i="6"/>
  <c r="AB69" i="6"/>
  <c r="AB68" i="6"/>
  <c r="AB67" i="6"/>
  <c r="AB66" i="6"/>
  <c r="AB65" i="6"/>
  <c r="AB64" i="6"/>
  <c r="AB63" i="6"/>
  <c r="AB62" i="6"/>
  <c r="AB61" i="6"/>
  <c r="AB60" i="6"/>
  <c r="AB59" i="6"/>
  <c r="AB58" i="6"/>
  <c r="AB57" i="6"/>
  <c r="AB56" i="6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31" i="6"/>
  <c r="AB30" i="6"/>
  <c r="AB29" i="6"/>
  <c r="AB28" i="6"/>
  <c r="AB27" i="6"/>
  <c r="AB26" i="6"/>
  <c r="AB25" i="6"/>
  <c r="AB24" i="6"/>
  <c r="AB23" i="6"/>
  <c r="AB22" i="6"/>
  <c r="AB21" i="6"/>
  <c r="AB20" i="6"/>
  <c r="AB19" i="6"/>
  <c r="AB18" i="6"/>
  <c r="AB17" i="6"/>
  <c r="AB16" i="6"/>
  <c r="AB15" i="6"/>
  <c r="AB14" i="6"/>
  <c r="AB13" i="6"/>
  <c r="AB12" i="6"/>
  <c r="AB11" i="6"/>
  <c r="F148" i="6"/>
  <c r="G148" i="6"/>
  <c r="H148" i="6"/>
  <c r="I148" i="6"/>
  <c r="J148" i="6"/>
  <c r="M148" i="6" s="1"/>
  <c r="K148" i="6"/>
  <c r="L148" i="6"/>
  <c r="N148" i="6"/>
  <c r="Q148" i="6" s="1"/>
  <c r="P148" i="6"/>
  <c r="R148" i="6" s="1"/>
  <c r="F149" i="6"/>
  <c r="G149" i="6"/>
  <c r="H149" i="6"/>
  <c r="I149" i="6"/>
  <c r="J149" i="6"/>
  <c r="M149" i="6" s="1"/>
  <c r="K149" i="6"/>
  <c r="L149" i="6"/>
  <c r="N149" i="6"/>
  <c r="Q149" i="6" s="1"/>
  <c r="P149" i="6"/>
  <c r="F150" i="6"/>
  <c r="G150" i="6"/>
  <c r="H150" i="6"/>
  <c r="I150" i="6"/>
  <c r="J150" i="6"/>
  <c r="M150" i="6" s="1"/>
  <c r="K150" i="6"/>
  <c r="L150" i="6"/>
  <c r="N150" i="6"/>
  <c r="Q150" i="6" s="1"/>
  <c r="P150" i="6"/>
  <c r="F151" i="6"/>
  <c r="G151" i="6"/>
  <c r="H151" i="6"/>
  <c r="I151" i="6"/>
  <c r="J151" i="6"/>
  <c r="M151" i="6" s="1"/>
  <c r="K151" i="6"/>
  <c r="L151" i="6"/>
  <c r="N151" i="6"/>
  <c r="Q151" i="6" s="1"/>
  <c r="P151" i="6"/>
  <c r="F152" i="6"/>
  <c r="G152" i="6"/>
  <c r="H152" i="6"/>
  <c r="I152" i="6"/>
  <c r="J152" i="6"/>
  <c r="M152" i="6" s="1"/>
  <c r="K152" i="6"/>
  <c r="L152" i="6"/>
  <c r="N152" i="6"/>
  <c r="Q152" i="6" s="1"/>
  <c r="P152" i="6"/>
  <c r="R152" i="6" s="1"/>
  <c r="F153" i="6"/>
  <c r="G153" i="6"/>
  <c r="H153" i="6"/>
  <c r="I153" i="6"/>
  <c r="J153" i="6"/>
  <c r="M153" i="6" s="1"/>
  <c r="K153" i="6"/>
  <c r="L153" i="6"/>
  <c r="N153" i="6"/>
  <c r="Q153" i="6" s="1"/>
  <c r="P153" i="6"/>
  <c r="R153" i="6" s="1"/>
  <c r="F154" i="6"/>
  <c r="G154" i="6"/>
  <c r="H154" i="6"/>
  <c r="I154" i="6"/>
  <c r="J154" i="6"/>
  <c r="M154" i="6" s="1"/>
  <c r="K154" i="6"/>
  <c r="L154" i="6"/>
  <c r="N154" i="6"/>
  <c r="Q154" i="6" s="1"/>
  <c r="P154" i="6"/>
  <c r="F155" i="6"/>
  <c r="G155" i="6"/>
  <c r="H155" i="6"/>
  <c r="I155" i="6"/>
  <c r="J155" i="6"/>
  <c r="K155" i="6"/>
  <c r="L155" i="6"/>
  <c r="N155" i="6"/>
  <c r="Q155" i="6" s="1"/>
  <c r="P155" i="6"/>
  <c r="F156" i="6"/>
  <c r="G156" i="6"/>
  <c r="H156" i="6"/>
  <c r="I156" i="6"/>
  <c r="J156" i="6"/>
  <c r="N156" i="6"/>
  <c r="Q156" i="6" s="1"/>
  <c r="P156" i="6"/>
  <c r="F157" i="6"/>
  <c r="G157" i="6"/>
  <c r="H157" i="6"/>
  <c r="I157" i="6"/>
  <c r="L158" i="6" s="1"/>
  <c r="N157" i="6"/>
  <c r="Q157" i="6" s="1"/>
  <c r="P157" i="6"/>
  <c r="F158" i="6"/>
  <c r="G158" i="6"/>
  <c r="H158" i="6"/>
  <c r="I158" i="6"/>
  <c r="J159" i="6" s="1"/>
  <c r="N158" i="6"/>
  <c r="Q158" i="6" s="1"/>
  <c r="P158" i="6"/>
  <c r="F159" i="6"/>
  <c r="G159" i="6"/>
  <c r="H159" i="6"/>
  <c r="I159" i="6"/>
  <c r="K159" i="6"/>
  <c r="L159" i="6"/>
  <c r="N159" i="6"/>
  <c r="Q159" i="6" s="1"/>
  <c r="P159" i="6"/>
  <c r="F160" i="6"/>
  <c r="G160" i="6"/>
  <c r="H160" i="6"/>
  <c r="I160" i="6"/>
  <c r="J160" i="6"/>
  <c r="K160" i="6"/>
  <c r="L160" i="6"/>
  <c r="N160" i="6"/>
  <c r="Q160" i="6" s="1"/>
  <c r="P160" i="6"/>
  <c r="R160" i="6" s="1"/>
  <c r="F161" i="6"/>
  <c r="G161" i="6"/>
  <c r="H161" i="6"/>
  <c r="I161" i="6"/>
  <c r="L161" i="6"/>
  <c r="N161" i="6"/>
  <c r="Q161" i="6" s="1"/>
  <c r="P161" i="6"/>
  <c r="F162" i="6"/>
  <c r="G162" i="6"/>
  <c r="H162" i="6"/>
  <c r="I162" i="6"/>
  <c r="L162" i="6"/>
  <c r="N162" i="6"/>
  <c r="Q162" i="6" s="1"/>
  <c r="P162" i="6"/>
  <c r="AC154" i="11"/>
  <c r="AB154" i="11"/>
  <c r="AC153" i="11"/>
  <c r="AB153" i="11"/>
  <c r="AC152" i="11"/>
  <c r="AB152" i="11"/>
  <c r="AC151" i="11"/>
  <c r="AB151" i="11"/>
  <c r="AC150" i="11"/>
  <c r="AB150" i="11"/>
  <c r="AC149" i="11"/>
  <c r="AB149" i="11"/>
  <c r="AC148" i="11"/>
  <c r="AB148" i="11"/>
  <c r="AC147" i="11"/>
  <c r="AB147" i="11"/>
  <c r="AC146" i="11"/>
  <c r="AB146" i="11"/>
  <c r="AC145" i="11"/>
  <c r="AB145" i="11"/>
  <c r="AC144" i="11"/>
  <c r="AB144" i="11"/>
  <c r="AC143" i="11"/>
  <c r="AB143" i="11"/>
  <c r="AC142" i="11"/>
  <c r="AB142" i="11"/>
  <c r="AC141" i="11"/>
  <c r="AB141" i="11"/>
  <c r="AC140" i="11"/>
  <c r="AB140" i="11"/>
  <c r="AC139" i="11"/>
  <c r="AB139" i="11"/>
  <c r="AC138" i="11"/>
  <c r="AB138" i="11"/>
  <c r="AC137" i="11"/>
  <c r="AB137" i="11"/>
  <c r="AC136" i="11"/>
  <c r="AB136" i="11"/>
  <c r="AC135" i="11"/>
  <c r="AB135" i="11"/>
  <c r="AC134" i="11"/>
  <c r="AB134" i="11"/>
  <c r="AC133" i="11"/>
  <c r="AB133" i="11"/>
  <c r="AC132" i="11"/>
  <c r="AB132" i="11"/>
  <c r="AC131" i="11"/>
  <c r="AB131" i="11"/>
  <c r="AC130" i="11"/>
  <c r="AB130" i="11"/>
  <c r="AC129" i="11"/>
  <c r="AB129" i="11"/>
  <c r="AC128" i="11"/>
  <c r="AB128" i="11"/>
  <c r="AC127" i="11"/>
  <c r="AB127" i="11"/>
  <c r="AC126" i="11"/>
  <c r="AB126" i="11"/>
  <c r="AC125" i="11"/>
  <c r="AB125" i="11"/>
  <c r="AC124" i="11"/>
  <c r="AB124" i="11"/>
  <c r="AC123" i="11"/>
  <c r="AB123" i="11"/>
  <c r="AC122" i="11"/>
  <c r="AB122" i="11"/>
  <c r="AC121" i="11"/>
  <c r="AB121" i="11"/>
  <c r="AC120" i="11"/>
  <c r="AB120" i="11"/>
  <c r="AC119" i="11"/>
  <c r="AB119" i="11"/>
  <c r="AC118" i="11"/>
  <c r="AB118" i="11"/>
  <c r="AC117" i="11"/>
  <c r="AB117" i="11"/>
  <c r="AC116" i="11"/>
  <c r="AB116" i="11"/>
  <c r="AC115" i="11"/>
  <c r="AB115" i="11"/>
  <c r="AC114" i="11"/>
  <c r="AB114" i="11"/>
  <c r="AC113" i="11"/>
  <c r="AB113" i="11"/>
  <c r="AC112" i="11"/>
  <c r="AB112" i="11"/>
  <c r="AC111" i="11"/>
  <c r="AB111" i="11"/>
  <c r="AC110" i="11"/>
  <c r="AB110" i="11"/>
  <c r="AC109" i="11"/>
  <c r="AB109" i="11"/>
  <c r="AC108" i="11"/>
  <c r="AB108" i="11"/>
  <c r="AC107" i="11"/>
  <c r="AB107" i="11"/>
  <c r="AC106" i="11"/>
  <c r="AB106" i="11"/>
  <c r="AC105" i="11"/>
  <c r="AB105" i="11"/>
  <c r="AC104" i="11"/>
  <c r="AB104" i="11"/>
  <c r="AC103" i="11"/>
  <c r="AB103" i="11"/>
  <c r="AC102" i="11"/>
  <c r="AB102" i="11"/>
  <c r="AC101" i="11"/>
  <c r="AB101" i="11"/>
  <c r="AC100" i="11"/>
  <c r="AB100" i="11"/>
  <c r="AC99" i="11"/>
  <c r="AB99" i="11"/>
  <c r="AC98" i="11"/>
  <c r="AB98" i="11"/>
  <c r="AC97" i="11"/>
  <c r="AB97" i="11"/>
  <c r="AC96" i="11"/>
  <c r="AB96" i="11"/>
  <c r="AC95" i="11"/>
  <c r="AB95" i="11"/>
  <c r="AC94" i="11"/>
  <c r="AB94" i="11"/>
  <c r="AC93" i="11"/>
  <c r="AB93" i="11"/>
  <c r="AC92" i="11"/>
  <c r="AB92" i="11"/>
  <c r="AC91" i="11"/>
  <c r="AB91" i="11"/>
  <c r="AC90" i="11"/>
  <c r="AB90" i="11"/>
  <c r="AC89" i="11"/>
  <c r="AB89" i="11"/>
  <c r="AC88" i="11"/>
  <c r="AB88" i="11"/>
  <c r="AC87" i="11"/>
  <c r="AB87" i="11"/>
  <c r="AC86" i="11"/>
  <c r="AB86" i="11"/>
  <c r="AC85" i="11"/>
  <c r="AB85" i="11"/>
  <c r="AC84" i="11"/>
  <c r="AB84" i="11"/>
  <c r="AC83" i="11"/>
  <c r="AB83" i="11"/>
  <c r="AC82" i="11"/>
  <c r="AB82" i="11"/>
  <c r="AC81" i="11"/>
  <c r="AB81" i="11"/>
  <c r="AC80" i="11"/>
  <c r="AB80" i="11"/>
  <c r="AC79" i="11"/>
  <c r="AB79" i="11"/>
  <c r="AC78" i="11"/>
  <c r="AB78" i="11"/>
  <c r="AC77" i="11"/>
  <c r="AB77" i="11"/>
  <c r="AC76" i="11"/>
  <c r="AB76" i="11"/>
  <c r="AC75" i="11"/>
  <c r="AB75" i="11"/>
  <c r="AC74" i="11"/>
  <c r="AB74" i="11"/>
  <c r="AC73" i="11"/>
  <c r="AB73" i="11"/>
  <c r="AC72" i="11"/>
  <c r="AB72" i="11"/>
  <c r="AC71" i="11"/>
  <c r="AB71" i="11"/>
  <c r="AC70" i="11"/>
  <c r="AB70" i="11"/>
  <c r="AC69" i="11"/>
  <c r="AB69" i="11"/>
  <c r="AC68" i="11"/>
  <c r="AB68" i="11"/>
  <c r="AC67" i="11"/>
  <c r="AB67" i="11"/>
  <c r="AC66" i="11"/>
  <c r="AB66" i="11"/>
  <c r="AC65" i="11"/>
  <c r="AB65" i="11"/>
  <c r="AC64" i="11"/>
  <c r="AB64" i="11"/>
  <c r="AC63" i="11"/>
  <c r="AB63" i="11"/>
  <c r="AC62" i="11"/>
  <c r="AB62" i="11"/>
  <c r="AC61" i="11"/>
  <c r="AB61" i="11"/>
  <c r="AC60" i="11"/>
  <c r="AB60" i="11"/>
  <c r="AC59" i="11"/>
  <c r="AB59" i="11"/>
  <c r="AC58" i="11"/>
  <c r="AB58" i="11"/>
  <c r="AC57" i="11"/>
  <c r="AB57" i="11"/>
  <c r="AC56" i="11"/>
  <c r="AB56" i="11"/>
  <c r="AC55" i="11"/>
  <c r="AB55" i="11"/>
  <c r="AC54" i="11"/>
  <c r="AB54" i="11"/>
  <c r="AC53" i="11"/>
  <c r="AB53" i="11"/>
  <c r="AC52" i="11"/>
  <c r="AB52" i="11"/>
  <c r="AC51" i="11"/>
  <c r="AB51" i="11"/>
  <c r="AC50" i="11"/>
  <c r="AB50" i="11"/>
  <c r="AC49" i="11"/>
  <c r="AB49" i="11"/>
  <c r="AC48" i="11"/>
  <c r="AB48" i="11"/>
  <c r="AC47" i="11"/>
  <c r="AB47" i="11"/>
  <c r="AC46" i="11"/>
  <c r="AB46" i="11"/>
  <c r="AC45" i="11"/>
  <c r="AB45" i="11"/>
  <c r="AC44" i="11"/>
  <c r="AB44" i="11"/>
  <c r="AC43" i="11"/>
  <c r="AB43" i="11"/>
  <c r="AC42" i="11"/>
  <c r="AB42" i="11"/>
  <c r="AC41" i="11"/>
  <c r="AB41" i="11"/>
  <c r="AC40" i="11"/>
  <c r="AB40" i="11"/>
  <c r="AC39" i="11"/>
  <c r="AB39" i="11"/>
  <c r="AC38" i="11"/>
  <c r="AB38" i="11"/>
  <c r="AC37" i="11"/>
  <c r="AB37" i="11"/>
  <c r="AC36" i="11"/>
  <c r="AB36" i="11"/>
  <c r="AC35" i="11"/>
  <c r="AB35" i="11"/>
  <c r="AC34" i="11"/>
  <c r="AB34" i="11"/>
  <c r="AC33" i="11"/>
  <c r="AB33" i="11"/>
  <c r="AC32" i="11"/>
  <c r="AB32" i="11"/>
  <c r="AC31" i="11"/>
  <c r="AB31" i="11"/>
  <c r="AC30" i="11"/>
  <c r="AB30" i="11"/>
  <c r="AC29" i="11"/>
  <c r="AB29" i="11"/>
  <c r="AC28" i="11"/>
  <c r="AB28" i="11"/>
  <c r="AC27" i="11"/>
  <c r="AB27" i="11"/>
  <c r="AC26" i="11"/>
  <c r="AB26" i="11"/>
  <c r="AC25" i="11"/>
  <c r="AB25" i="11"/>
  <c r="AC24" i="11"/>
  <c r="AB24" i="11"/>
  <c r="AC23" i="11"/>
  <c r="AB23" i="11"/>
  <c r="AC22" i="11"/>
  <c r="AB22" i="11"/>
  <c r="AC21" i="11"/>
  <c r="AB21" i="11"/>
  <c r="AC20" i="11"/>
  <c r="AB20" i="11"/>
  <c r="AC19" i="11"/>
  <c r="AB19" i="11"/>
  <c r="AC18" i="11"/>
  <c r="AB18" i="11"/>
  <c r="AC17" i="11"/>
  <c r="AB17" i="11"/>
  <c r="AC16" i="11"/>
  <c r="AB16" i="11"/>
  <c r="AC15" i="11"/>
  <c r="AB15" i="11"/>
  <c r="AC14" i="11"/>
  <c r="AB14" i="11"/>
  <c r="AC13" i="11"/>
  <c r="AB13" i="11"/>
  <c r="AC12" i="11"/>
  <c r="AB12" i="11"/>
  <c r="AC11" i="11"/>
  <c r="AB11" i="11"/>
  <c r="F148" i="11"/>
  <c r="G148" i="11"/>
  <c r="H148" i="11"/>
  <c r="I148" i="11"/>
  <c r="J148" i="11"/>
  <c r="M148" i="11" s="1"/>
  <c r="K148" i="11"/>
  <c r="L148" i="11"/>
  <c r="N148" i="11"/>
  <c r="Q148" i="11" s="1"/>
  <c r="P148" i="11"/>
  <c r="R148" i="11" s="1"/>
  <c r="F149" i="11"/>
  <c r="G149" i="11"/>
  <c r="H149" i="11"/>
  <c r="I149" i="11"/>
  <c r="J149" i="11"/>
  <c r="M149" i="11" s="1"/>
  <c r="K149" i="11"/>
  <c r="L149" i="11"/>
  <c r="N149" i="11"/>
  <c r="Q149" i="11" s="1"/>
  <c r="P149" i="11"/>
  <c r="F150" i="11"/>
  <c r="G150" i="11"/>
  <c r="H150" i="11"/>
  <c r="I150" i="11"/>
  <c r="J150" i="11"/>
  <c r="M150" i="11" s="1"/>
  <c r="K150" i="11"/>
  <c r="L150" i="11"/>
  <c r="N150" i="11"/>
  <c r="Q150" i="11" s="1"/>
  <c r="P150" i="11"/>
  <c r="F151" i="11"/>
  <c r="G151" i="11"/>
  <c r="H151" i="11"/>
  <c r="I151" i="11"/>
  <c r="J151" i="11"/>
  <c r="M151" i="11" s="1"/>
  <c r="K151" i="11"/>
  <c r="L151" i="11"/>
  <c r="N151" i="11"/>
  <c r="Q151" i="11" s="1"/>
  <c r="P151" i="11"/>
  <c r="F152" i="11"/>
  <c r="G152" i="11"/>
  <c r="H152" i="11"/>
  <c r="I152" i="11"/>
  <c r="J152" i="11"/>
  <c r="M152" i="11" s="1"/>
  <c r="K152" i="11"/>
  <c r="L152" i="11"/>
  <c r="N152" i="11"/>
  <c r="Q152" i="11" s="1"/>
  <c r="P152" i="11"/>
  <c r="R152" i="11" s="1"/>
  <c r="F153" i="11"/>
  <c r="G153" i="11"/>
  <c r="H153" i="11"/>
  <c r="I153" i="11"/>
  <c r="J153" i="11"/>
  <c r="M153" i="11" s="1"/>
  <c r="K153" i="11"/>
  <c r="L153" i="11"/>
  <c r="N153" i="11"/>
  <c r="Q153" i="11" s="1"/>
  <c r="P153" i="11"/>
  <c r="F154" i="11"/>
  <c r="G154" i="11"/>
  <c r="H154" i="11"/>
  <c r="I154" i="11"/>
  <c r="J154" i="11"/>
  <c r="M154" i="11" s="1"/>
  <c r="K154" i="11"/>
  <c r="L154" i="11"/>
  <c r="N154" i="11"/>
  <c r="Q154" i="11" s="1"/>
  <c r="P154" i="11"/>
  <c r="F155" i="11"/>
  <c r="AB161" i="11" s="1"/>
  <c r="G155" i="11"/>
  <c r="AC159" i="11" s="1"/>
  <c r="H155" i="11"/>
  <c r="I155" i="11"/>
  <c r="K156" i="11" s="1"/>
  <c r="J155" i="11"/>
  <c r="K155" i="11"/>
  <c r="L155" i="11"/>
  <c r="N155" i="11"/>
  <c r="Q155" i="11" s="1"/>
  <c r="P155" i="11"/>
  <c r="F156" i="11"/>
  <c r="AB162" i="11" s="1"/>
  <c r="G156" i="11"/>
  <c r="AC162" i="11" s="1"/>
  <c r="H156" i="11"/>
  <c r="L156" i="11" s="1"/>
  <c r="I156" i="11"/>
  <c r="J157" i="11" s="1"/>
  <c r="N156" i="11"/>
  <c r="Q156" i="11" s="1"/>
  <c r="P156" i="11"/>
  <c r="R156" i="11" s="1"/>
  <c r="F157" i="11"/>
  <c r="G157" i="11"/>
  <c r="H157" i="11"/>
  <c r="L157" i="11" s="1"/>
  <c r="I157" i="11"/>
  <c r="K158" i="11" s="1"/>
  <c r="N157" i="11"/>
  <c r="Q157" i="11" s="1"/>
  <c r="P157" i="11"/>
  <c r="F158" i="11"/>
  <c r="G158" i="11"/>
  <c r="H158" i="11"/>
  <c r="I158" i="11"/>
  <c r="K159" i="11" s="1"/>
  <c r="L158" i="11"/>
  <c r="N158" i="11"/>
  <c r="Q158" i="11" s="1"/>
  <c r="P158" i="11"/>
  <c r="F159" i="11"/>
  <c r="G159" i="11"/>
  <c r="H159" i="11"/>
  <c r="I159" i="11"/>
  <c r="J159" i="11"/>
  <c r="N159" i="11"/>
  <c r="Q159" i="11" s="1"/>
  <c r="P159" i="11"/>
  <c r="F160" i="11"/>
  <c r="G160" i="11"/>
  <c r="H160" i="11"/>
  <c r="I160" i="11"/>
  <c r="J161" i="11" s="1"/>
  <c r="J160" i="11"/>
  <c r="L160" i="11"/>
  <c r="N160" i="11"/>
  <c r="Q160" i="11" s="1"/>
  <c r="P160" i="11"/>
  <c r="R160" i="11" s="1"/>
  <c r="F161" i="11"/>
  <c r="G161" i="11"/>
  <c r="H161" i="11"/>
  <c r="I161" i="11"/>
  <c r="N161" i="11"/>
  <c r="Q161" i="11" s="1"/>
  <c r="P161" i="11"/>
  <c r="F162" i="11"/>
  <c r="G162" i="11"/>
  <c r="H162" i="11"/>
  <c r="I162" i="11"/>
  <c r="L162" i="11"/>
  <c r="N162" i="11"/>
  <c r="Q162" i="11" s="1"/>
  <c r="P162" i="11"/>
  <c r="F124" i="11"/>
  <c r="G124" i="11"/>
  <c r="H124" i="11"/>
  <c r="I124" i="11"/>
  <c r="J124" i="11"/>
  <c r="K124" i="11"/>
  <c r="L124" i="11"/>
  <c r="N124" i="11"/>
  <c r="Q124" i="11" s="1"/>
  <c r="P124" i="11"/>
  <c r="AC156" i="8"/>
  <c r="AC154" i="8"/>
  <c r="AB154" i="8"/>
  <c r="AC153" i="8"/>
  <c r="AB153" i="8"/>
  <c r="AC152" i="8"/>
  <c r="AB152" i="8"/>
  <c r="AC151" i="8"/>
  <c r="AB151" i="8"/>
  <c r="AC150" i="8"/>
  <c r="AB150" i="8"/>
  <c r="AC149" i="8"/>
  <c r="AB149" i="8"/>
  <c r="AC148" i="8"/>
  <c r="AB148" i="8"/>
  <c r="AC147" i="8"/>
  <c r="AB147" i="8"/>
  <c r="AC146" i="8"/>
  <c r="AB146" i="8"/>
  <c r="AC145" i="8"/>
  <c r="AB145" i="8"/>
  <c r="AC144" i="8"/>
  <c r="AB144" i="8"/>
  <c r="AC143" i="8"/>
  <c r="AB143" i="8"/>
  <c r="AC142" i="8"/>
  <c r="AB142" i="8"/>
  <c r="AC141" i="8"/>
  <c r="AB141" i="8"/>
  <c r="AC140" i="8"/>
  <c r="AB140" i="8"/>
  <c r="AC139" i="8"/>
  <c r="AB139" i="8"/>
  <c r="AC138" i="8"/>
  <c r="AB138" i="8"/>
  <c r="AC137" i="8"/>
  <c r="AB137" i="8"/>
  <c r="AC136" i="8"/>
  <c r="AB136" i="8"/>
  <c r="AC135" i="8"/>
  <c r="AB135" i="8"/>
  <c r="AC134" i="8"/>
  <c r="AB134" i="8"/>
  <c r="AC133" i="8"/>
  <c r="AB133" i="8"/>
  <c r="AC132" i="8"/>
  <c r="AB132" i="8"/>
  <c r="AC131" i="8"/>
  <c r="AB131" i="8"/>
  <c r="AC130" i="8"/>
  <c r="AB130" i="8"/>
  <c r="AC129" i="8"/>
  <c r="AB129" i="8"/>
  <c r="AC128" i="8"/>
  <c r="AB128" i="8"/>
  <c r="AC127" i="8"/>
  <c r="AB127" i="8"/>
  <c r="AC126" i="8"/>
  <c r="AB126" i="8"/>
  <c r="AC125" i="8"/>
  <c r="AB125" i="8"/>
  <c r="AC124" i="8"/>
  <c r="AB124" i="8"/>
  <c r="AC123" i="8"/>
  <c r="AB123" i="8"/>
  <c r="AC122" i="8"/>
  <c r="AB122" i="8"/>
  <c r="AC121" i="8"/>
  <c r="AB121" i="8"/>
  <c r="AC120" i="8"/>
  <c r="AB120" i="8"/>
  <c r="AC119" i="8"/>
  <c r="AB119" i="8"/>
  <c r="AC118" i="8"/>
  <c r="AB118" i="8"/>
  <c r="AC117" i="8"/>
  <c r="AB117" i="8"/>
  <c r="AC116" i="8"/>
  <c r="AB116" i="8"/>
  <c r="AC115" i="8"/>
  <c r="AB115" i="8"/>
  <c r="AC114" i="8"/>
  <c r="AB114" i="8"/>
  <c r="AC113" i="8"/>
  <c r="AB113" i="8"/>
  <c r="AC112" i="8"/>
  <c r="AB112" i="8"/>
  <c r="AC111" i="8"/>
  <c r="AB111" i="8"/>
  <c r="AC110" i="8"/>
  <c r="AB110" i="8"/>
  <c r="AC109" i="8"/>
  <c r="AB109" i="8"/>
  <c r="AC108" i="8"/>
  <c r="AB108" i="8"/>
  <c r="AC107" i="8"/>
  <c r="AB107" i="8"/>
  <c r="AC106" i="8"/>
  <c r="AB106" i="8"/>
  <c r="AC105" i="8"/>
  <c r="AB105" i="8"/>
  <c r="AC104" i="8"/>
  <c r="AB104" i="8"/>
  <c r="AC103" i="8"/>
  <c r="AB103" i="8"/>
  <c r="AC102" i="8"/>
  <c r="AB102" i="8"/>
  <c r="AC101" i="8"/>
  <c r="AB101" i="8"/>
  <c r="AC100" i="8"/>
  <c r="AB100" i="8"/>
  <c r="AC99" i="8"/>
  <c r="AB99" i="8"/>
  <c r="AC98" i="8"/>
  <c r="AB98" i="8"/>
  <c r="AC97" i="8"/>
  <c r="AB97" i="8"/>
  <c r="AC96" i="8"/>
  <c r="AB96" i="8"/>
  <c r="AC95" i="8"/>
  <c r="AB95" i="8"/>
  <c r="AC94" i="8"/>
  <c r="AB94" i="8"/>
  <c r="AC93" i="8"/>
  <c r="AB93" i="8"/>
  <c r="AC92" i="8"/>
  <c r="AB92" i="8"/>
  <c r="AC91" i="8"/>
  <c r="AB91" i="8"/>
  <c r="AC90" i="8"/>
  <c r="AB90" i="8"/>
  <c r="AC89" i="8"/>
  <c r="AB89" i="8"/>
  <c r="AC88" i="8"/>
  <c r="AB88" i="8"/>
  <c r="AC87" i="8"/>
  <c r="AB87" i="8"/>
  <c r="AC86" i="8"/>
  <c r="AB86" i="8"/>
  <c r="AC85" i="8"/>
  <c r="AB85" i="8"/>
  <c r="AC84" i="8"/>
  <c r="AB84" i="8"/>
  <c r="AC83" i="8"/>
  <c r="AB83" i="8"/>
  <c r="AC82" i="8"/>
  <c r="AB82" i="8"/>
  <c r="AC81" i="8"/>
  <c r="AB81" i="8"/>
  <c r="AC80" i="8"/>
  <c r="AB80" i="8"/>
  <c r="AC79" i="8"/>
  <c r="AB79" i="8"/>
  <c r="AC78" i="8"/>
  <c r="AB78" i="8"/>
  <c r="AC77" i="8"/>
  <c r="AB77" i="8"/>
  <c r="AC76" i="8"/>
  <c r="AB76" i="8"/>
  <c r="AC75" i="8"/>
  <c r="AB75" i="8"/>
  <c r="AC74" i="8"/>
  <c r="AB74" i="8"/>
  <c r="AC73" i="8"/>
  <c r="AB73" i="8"/>
  <c r="AC72" i="8"/>
  <c r="AB72" i="8"/>
  <c r="AC71" i="8"/>
  <c r="AB71" i="8"/>
  <c r="AC70" i="8"/>
  <c r="AB70" i="8"/>
  <c r="AC69" i="8"/>
  <c r="AB69" i="8"/>
  <c r="AC68" i="8"/>
  <c r="AB68" i="8"/>
  <c r="AC67" i="8"/>
  <c r="AB67" i="8"/>
  <c r="AC66" i="8"/>
  <c r="AB66" i="8"/>
  <c r="AC65" i="8"/>
  <c r="AB65" i="8"/>
  <c r="AC64" i="8"/>
  <c r="AB64" i="8"/>
  <c r="AC63" i="8"/>
  <c r="AB63" i="8"/>
  <c r="AC62" i="8"/>
  <c r="AB62" i="8"/>
  <c r="AC61" i="8"/>
  <c r="AB61" i="8"/>
  <c r="AC60" i="8"/>
  <c r="AB60" i="8"/>
  <c r="AC59" i="8"/>
  <c r="AB59" i="8"/>
  <c r="AC58" i="8"/>
  <c r="AB58" i="8"/>
  <c r="AC57" i="8"/>
  <c r="AB57" i="8"/>
  <c r="AC56" i="8"/>
  <c r="AB56" i="8"/>
  <c r="AC55" i="8"/>
  <c r="AB55" i="8"/>
  <c r="AC54" i="8"/>
  <c r="AB54" i="8"/>
  <c r="AC53" i="8"/>
  <c r="AB53" i="8"/>
  <c r="AC52" i="8"/>
  <c r="AB52" i="8"/>
  <c r="AC51" i="8"/>
  <c r="AB51" i="8"/>
  <c r="AC50" i="8"/>
  <c r="AB50" i="8"/>
  <c r="AC49" i="8"/>
  <c r="AB49" i="8"/>
  <c r="AC48" i="8"/>
  <c r="AB48" i="8"/>
  <c r="AC47" i="8"/>
  <c r="AB47" i="8"/>
  <c r="AC46" i="8"/>
  <c r="AB46" i="8"/>
  <c r="AC45" i="8"/>
  <c r="AB45" i="8"/>
  <c r="AC44" i="8"/>
  <c r="AB44" i="8"/>
  <c r="AC43" i="8"/>
  <c r="AB43" i="8"/>
  <c r="AC42" i="8"/>
  <c r="AB42" i="8"/>
  <c r="AC41" i="8"/>
  <c r="AB41" i="8"/>
  <c r="AC40" i="8"/>
  <c r="AB40" i="8"/>
  <c r="AC39" i="8"/>
  <c r="AB39" i="8"/>
  <c r="AC38" i="8"/>
  <c r="AB38" i="8"/>
  <c r="AC37" i="8"/>
  <c r="AB37" i="8"/>
  <c r="AC36" i="8"/>
  <c r="AB36" i="8"/>
  <c r="AC35" i="8"/>
  <c r="AB35" i="8"/>
  <c r="AC34" i="8"/>
  <c r="AB34" i="8"/>
  <c r="AC33" i="8"/>
  <c r="AB33" i="8"/>
  <c r="AC32" i="8"/>
  <c r="AB32" i="8"/>
  <c r="AC31" i="8"/>
  <c r="AB31" i="8"/>
  <c r="AC30" i="8"/>
  <c r="AB30" i="8"/>
  <c r="AC29" i="8"/>
  <c r="AB29" i="8"/>
  <c r="AC28" i="8"/>
  <c r="AB28" i="8"/>
  <c r="AC27" i="8"/>
  <c r="AB27" i="8"/>
  <c r="AC26" i="8"/>
  <c r="AB26" i="8"/>
  <c r="AC25" i="8"/>
  <c r="AB25" i="8"/>
  <c r="AC24" i="8"/>
  <c r="AB24" i="8"/>
  <c r="AC23" i="8"/>
  <c r="AB23" i="8"/>
  <c r="AC22" i="8"/>
  <c r="AB22" i="8"/>
  <c r="AC21" i="8"/>
  <c r="AB21" i="8"/>
  <c r="AC20" i="8"/>
  <c r="AB20" i="8"/>
  <c r="AC19" i="8"/>
  <c r="AB19" i="8"/>
  <c r="AC18" i="8"/>
  <c r="AB18" i="8"/>
  <c r="AC17" i="8"/>
  <c r="AB17" i="8"/>
  <c r="AC16" i="8"/>
  <c r="AB16" i="8"/>
  <c r="AC15" i="8"/>
  <c r="AB15" i="8"/>
  <c r="AC14" i="8"/>
  <c r="AB14" i="8"/>
  <c r="AC13" i="8"/>
  <c r="AB13" i="8"/>
  <c r="AC12" i="8"/>
  <c r="AB12" i="8"/>
  <c r="AC11" i="8"/>
  <c r="AB11" i="8"/>
  <c r="F148" i="8"/>
  <c r="G148" i="8"/>
  <c r="H148" i="8"/>
  <c r="I148" i="8"/>
  <c r="J148" i="8"/>
  <c r="M148" i="8" s="1"/>
  <c r="K148" i="8"/>
  <c r="L148" i="8"/>
  <c r="N148" i="8"/>
  <c r="Q148" i="8" s="1"/>
  <c r="R148" i="8" s="1"/>
  <c r="P148" i="8"/>
  <c r="F149" i="8"/>
  <c r="G149" i="8"/>
  <c r="H149" i="8"/>
  <c r="I149" i="8"/>
  <c r="K150" i="8" s="1"/>
  <c r="J149" i="8"/>
  <c r="M149" i="8" s="1"/>
  <c r="K149" i="8"/>
  <c r="L149" i="8"/>
  <c r="N149" i="8"/>
  <c r="Q149" i="8" s="1"/>
  <c r="R149" i="8" s="1"/>
  <c r="P149" i="8"/>
  <c r="F150" i="8"/>
  <c r="G150" i="8"/>
  <c r="H150" i="8"/>
  <c r="I150" i="8"/>
  <c r="K151" i="8" s="1"/>
  <c r="J150" i="8"/>
  <c r="L150" i="8"/>
  <c r="N150" i="8"/>
  <c r="Q150" i="8" s="1"/>
  <c r="R150" i="8" s="1"/>
  <c r="P150" i="8"/>
  <c r="F151" i="8"/>
  <c r="G151" i="8"/>
  <c r="H151" i="8"/>
  <c r="I151" i="8"/>
  <c r="K152" i="8" s="1"/>
  <c r="J151" i="8"/>
  <c r="M151" i="8" s="1"/>
  <c r="L151" i="8"/>
  <c r="N151" i="8"/>
  <c r="Q151" i="8" s="1"/>
  <c r="R151" i="8" s="1"/>
  <c r="P151" i="8"/>
  <c r="F152" i="8"/>
  <c r="G152" i="8"/>
  <c r="H152" i="8"/>
  <c r="I152" i="8"/>
  <c r="K153" i="8" s="1"/>
  <c r="J152" i="8"/>
  <c r="M152" i="8" s="1"/>
  <c r="L152" i="8"/>
  <c r="N152" i="8"/>
  <c r="Q152" i="8" s="1"/>
  <c r="R152" i="8" s="1"/>
  <c r="P152" i="8"/>
  <c r="F153" i="8"/>
  <c r="G153" i="8"/>
  <c r="H153" i="8"/>
  <c r="I153" i="8"/>
  <c r="K154" i="8" s="1"/>
  <c r="J153" i="8"/>
  <c r="M153" i="8" s="1"/>
  <c r="L153" i="8"/>
  <c r="N153" i="8"/>
  <c r="Q153" i="8" s="1"/>
  <c r="R153" i="8" s="1"/>
  <c r="P153" i="8"/>
  <c r="F154" i="8"/>
  <c r="G154" i="8"/>
  <c r="H154" i="8"/>
  <c r="I154" i="8"/>
  <c r="K155" i="8" s="1"/>
  <c r="J154" i="8"/>
  <c r="M154" i="8" s="1"/>
  <c r="L154" i="8"/>
  <c r="N154" i="8"/>
  <c r="Q154" i="8" s="1"/>
  <c r="R154" i="8" s="1"/>
  <c r="P154" i="8"/>
  <c r="F155" i="8"/>
  <c r="AB161" i="8" s="1"/>
  <c r="G155" i="8"/>
  <c r="AC159" i="8" s="1"/>
  <c r="H155" i="8"/>
  <c r="L155" i="8" s="1"/>
  <c r="I155" i="8"/>
  <c r="K156" i="8" s="1"/>
  <c r="J155" i="8"/>
  <c r="N155" i="8"/>
  <c r="Q155" i="8" s="1"/>
  <c r="P155" i="8"/>
  <c r="F156" i="8"/>
  <c r="AB162" i="8" s="1"/>
  <c r="G156" i="8"/>
  <c r="AC162" i="8" s="1"/>
  <c r="H156" i="8"/>
  <c r="I156" i="8"/>
  <c r="N156" i="8"/>
  <c r="Q156" i="8" s="1"/>
  <c r="P156" i="8"/>
  <c r="F157" i="8"/>
  <c r="G157" i="8"/>
  <c r="AC160" i="8" s="1"/>
  <c r="H157" i="8"/>
  <c r="I157" i="8"/>
  <c r="J157" i="8"/>
  <c r="N157" i="8"/>
  <c r="Q157" i="8" s="1"/>
  <c r="P157" i="8"/>
  <c r="F158" i="8"/>
  <c r="G158" i="8"/>
  <c r="H158" i="8"/>
  <c r="I158" i="8"/>
  <c r="J158" i="8"/>
  <c r="N158" i="8"/>
  <c r="Q158" i="8" s="1"/>
  <c r="P158" i="8"/>
  <c r="F159" i="8"/>
  <c r="G159" i="8"/>
  <c r="H159" i="8"/>
  <c r="I159" i="8"/>
  <c r="K160" i="8" s="1"/>
  <c r="J159" i="8"/>
  <c r="N159" i="8"/>
  <c r="Q159" i="8" s="1"/>
  <c r="P159" i="8"/>
  <c r="F160" i="8"/>
  <c r="G160" i="8"/>
  <c r="H160" i="8"/>
  <c r="I160" i="8"/>
  <c r="J161" i="8" s="1"/>
  <c r="N160" i="8"/>
  <c r="Q160" i="8" s="1"/>
  <c r="P160" i="8"/>
  <c r="F161" i="8"/>
  <c r="G161" i="8"/>
  <c r="H161" i="8"/>
  <c r="I161" i="8"/>
  <c r="N161" i="8"/>
  <c r="Q161" i="8" s="1"/>
  <c r="P161" i="8"/>
  <c r="F162" i="8"/>
  <c r="G162" i="8"/>
  <c r="H162" i="8"/>
  <c r="I162" i="8"/>
  <c r="J162" i="8"/>
  <c r="N162" i="8"/>
  <c r="Q162" i="8" s="1"/>
  <c r="P162" i="8"/>
  <c r="AC154" i="3"/>
  <c r="AB154" i="3"/>
  <c r="AC153" i="3"/>
  <c r="AB153" i="3"/>
  <c r="AC152" i="3"/>
  <c r="AB152" i="3"/>
  <c r="AC151" i="3"/>
  <c r="AB151" i="3"/>
  <c r="AC150" i="3"/>
  <c r="AB150" i="3"/>
  <c r="AC149" i="3"/>
  <c r="AB149" i="3"/>
  <c r="AC148" i="3"/>
  <c r="AB148" i="3"/>
  <c r="AC147" i="3"/>
  <c r="AB147" i="3"/>
  <c r="AC146" i="3"/>
  <c r="AB146" i="3"/>
  <c r="AC145" i="3"/>
  <c r="AB145" i="3"/>
  <c r="AC144" i="3"/>
  <c r="AB144" i="3"/>
  <c r="AC143" i="3"/>
  <c r="AB143" i="3"/>
  <c r="AC142" i="3"/>
  <c r="AB142" i="3"/>
  <c r="AC141" i="3"/>
  <c r="AB141" i="3"/>
  <c r="AC140" i="3"/>
  <c r="AB140" i="3"/>
  <c r="AC139" i="3"/>
  <c r="AB139" i="3"/>
  <c r="AC138" i="3"/>
  <c r="AB138" i="3"/>
  <c r="AC137" i="3"/>
  <c r="AB137" i="3"/>
  <c r="AC136" i="3"/>
  <c r="AB136" i="3"/>
  <c r="AC135" i="3"/>
  <c r="AB135" i="3"/>
  <c r="AC134" i="3"/>
  <c r="AB134" i="3"/>
  <c r="AC133" i="3"/>
  <c r="AB133" i="3"/>
  <c r="AC132" i="3"/>
  <c r="AB132" i="3"/>
  <c r="AC131" i="3"/>
  <c r="AB131" i="3"/>
  <c r="AC130" i="3"/>
  <c r="AB130" i="3"/>
  <c r="AC129" i="3"/>
  <c r="AB129" i="3"/>
  <c r="AC128" i="3"/>
  <c r="AB128" i="3"/>
  <c r="AC127" i="3"/>
  <c r="AB127" i="3"/>
  <c r="AC126" i="3"/>
  <c r="AB126" i="3"/>
  <c r="AC125" i="3"/>
  <c r="AB125" i="3"/>
  <c r="AC124" i="3"/>
  <c r="AB124" i="3"/>
  <c r="AC123" i="3"/>
  <c r="AB123" i="3"/>
  <c r="AC122" i="3"/>
  <c r="AB122" i="3"/>
  <c r="AC121" i="3"/>
  <c r="AB121" i="3"/>
  <c r="AC120" i="3"/>
  <c r="AB120" i="3"/>
  <c r="AC119" i="3"/>
  <c r="AB119" i="3"/>
  <c r="AC118" i="3"/>
  <c r="AB118" i="3"/>
  <c r="AC117" i="3"/>
  <c r="AB117" i="3"/>
  <c r="AC116" i="3"/>
  <c r="AB116" i="3"/>
  <c r="AC115" i="3"/>
  <c r="AB115" i="3"/>
  <c r="AC114" i="3"/>
  <c r="AB114" i="3"/>
  <c r="AC113" i="3"/>
  <c r="AB113" i="3"/>
  <c r="AC112" i="3"/>
  <c r="AB112" i="3"/>
  <c r="AC111" i="3"/>
  <c r="AB111" i="3"/>
  <c r="AC110" i="3"/>
  <c r="AB110" i="3"/>
  <c r="AC109" i="3"/>
  <c r="AB109" i="3"/>
  <c r="AC108" i="3"/>
  <c r="AB108" i="3"/>
  <c r="AC107" i="3"/>
  <c r="AB107" i="3"/>
  <c r="AC106" i="3"/>
  <c r="AB106" i="3"/>
  <c r="AC105" i="3"/>
  <c r="AB105" i="3"/>
  <c r="AC104" i="3"/>
  <c r="AB104" i="3"/>
  <c r="AC103" i="3"/>
  <c r="AB103" i="3"/>
  <c r="AC102" i="3"/>
  <c r="AB102" i="3"/>
  <c r="AC101" i="3"/>
  <c r="AB101" i="3"/>
  <c r="AC100" i="3"/>
  <c r="AB100" i="3"/>
  <c r="AC99" i="3"/>
  <c r="AB99" i="3"/>
  <c r="AC98" i="3"/>
  <c r="AB98" i="3"/>
  <c r="AC97" i="3"/>
  <c r="AB97" i="3"/>
  <c r="AC96" i="3"/>
  <c r="AB96" i="3"/>
  <c r="AC95" i="3"/>
  <c r="AB95" i="3"/>
  <c r="AC94" i="3"/>
  <c r="AB94" i="3"/>
  <c r="AC93" i="3"/>
  <c r="AB93" i="3"/>
  <c r="AC92" i="3"/>
  <c r="AB92" i="3"/>
  <c r="AC91" i="3"/>
  <c r="AB91" i="3"/>
  <c r="AC90" i="3"/>
  <c r="AB90" i="3"/>
  <c r="AC89" i="3"/>
  <c r="AB89" i="3"/>
  <c r="AC88" i="3"/>
  <c r="AB88" i="3"/>
  <c r="AC87" i="3"/>
  <c r="AB87" i="3"/>
  <c r="AC86" i="3"/>
  <c r="AB86" i="3"/>
  <c r="AC85" i="3"/>
  <c r="AB85" i="3"/>
  <c r="AC84" i="3"/>
  <c r="AB84" i="3"/>
  <c r="AC83" i="3"/>
  <c r="AB83" i="3"/>
  <c r="AC82" i="3"/>
  <c r="AB82" i="3"/>
  <c r="AC81" i="3"/>
  <c r="AB81" i="3"/>
  <c r="AC80" i="3"/>
  <c r="AB80" i="3"/>
  <c r="AC79" i="3"/>
  <c r="AB79" i="3"/>
  <c r="AC78" i="3"/>
  <c r="AB78" i="3"/>
  <c r="AC77" i="3"/>
  <c r="AB77" i="3"/>
  <c r="AC76" i="3"/>
  <c r="AB76" i="3"/>
  <c r="AC75" i="3"/>
  <c r="AB75" i="3"/>
  <c r="AC74" i="3"/>
  <c r="AB74" i="3"/>
  <c r="AC73" i="3"/>
  <c r="AB73" i="3"/>
  <c r="AC72" i="3"/>
  <c r="AB72" i="3"/>
  <c r="AC71" i="3"/>
  <c r="AB71" i="3"/>
  <c r="AC70" i="3"/>
  <c r="AB70" i="3"/>
  <c r="AC69" i="3"/>
  <c r="AB69" i="3"/>
  <c r="AC68" i="3"/>
  <c r="AB68" i="3"/>
  <c r="AC67" i="3"/>
  <c r="AB67" i="3"/>
  <c r="AC66" i="3"/>
  <c r="AB66" i="3"/>
  <c r="AC65" i="3"/>
  <c r="AB65" i="3"/>
  <c r="AC64" i="3"/>
  <c r="AB64" i="3"/>
  <c r="AC63" i="3"/>
  <c r="AB63" i="3"/>
  <c r="AC62" i="3"/>
  <c r="AB62" i="3"/>
  <c r="AC61" i="3"/>
  <c r="AB61" i="3"/>
  <c r="AC60" i="3"/>
  <c r="AB60" i="3"/>
  <c r="AC59" i="3"/>
  <c r="AB59" i="3"/>
  <c r="AC58" i="3"/>
  <c r="AB58" i="3"/>
  <c r="AC57" i="3"/>
  <c r="AB57" i="3"/>
  <c r="AC56" i="3"/>
  <c r="AB56" i="3"/>
  <c r="AC55" i="3"/>
  <c r="AB55" i="3"/>
  <c r="AC54" i="3"/>
  <c r="AB54" i="3"/>
  <c r="AC53" i="3"/>
  <c r="AB53" i="3"/>
  <c r="AC52" i="3"/>
  <c r="AB52" i="3"/>
  <c r="AC51" i="3"/>
  <c r="AB51" i="3"/>
  <c r="AC50" i="3"/>
  <c r="AB50" i="3"/>
  <c r="AC49" i="3"/>
  <c r="AB49" i="3"/>
  <c r="AC48" i="3"/>
  <c r="AB48" i="3"/>
  <c r="AC47" i="3"/>
  <c r="AB47" i="3"/>
  <c r="AC46" i="3"/>
  <c r="AB46" i="3"/>
  <c r="AC45" i="3"/>
  <c r="AB45" i="3"/>
  <c r="AC44" i="3"/>
  <c r="AB44" i="3"/>
  <c r="AC43" i="3"/>
  <c r="AB43" i="3"/>
  <c r="AC42" i="3"/>
  <c r="AB42" i="3"/>
  <c r="AC41" i="3"/>
  <c r="AB41" i="3"/>
  <c r="AC40" i="3"/>
  <c r="AB40" i="3"/>
  <c r="AC39" i="3"/>
  <c r="AB39" i="3"/>
  <c r="AC38" i="3"/>
  <c r="AB38" i="3"/>
  <c r="AC37" i="3"/>
  <c r="AB37" i="3"/>
  <c r="AC36" i="3"/>
  <c r="AB36" i="3"/>
  <c r="AC35" i="3"/>
  <c r="AB35" i="3"/>
  <c r="AC34" i="3"/>
  <c r="AB34" i="3"/>
  <c r="AC33" i="3"/>
  <c r="AB33" i="3"/>
  <c r="AC32" i="3"/>
  <c r="AB32" i="3"/>
  <c r="AC31" i="3"/>
  <c r="AB31" i="3"/>
  <c r="AC30" i="3"/>
  <c r="AB30" i="3"/>
  <c r="AC29" i="3"/>
  <c r="AB29" i="3"/>
  <c r="AC28" i="3"/>
  <c r="AB28" i="3"/>
  <c r="AC27" i="3"/>
  <c r="AB27" i="3"/>
  <c r="AC26" i="3"/>
  <c r="AB26" i="3"/>
  <c r="AC25" i="3"/>
  <c r="AB25" i="3"/>
  <c r="AC24" i="3"/>
  <c r="AB24" i="3"/>
  <c r="AC23" i="3"/>
  <c r="AB23" i="3"/>
  <c r="AC22" i="3"/>
  <c r="AB22" i="3"/>
  <c r="AC21" i="3"/>
  <c r="AB21" i="3"/>
  <c r="AC20" i="3"/>
  <c r="AB20" i="3"/>
  <c r="AC19" i="3"/>
  <c r="AB19" i="3"/>
  <c r="AC18" i="3"/>
  <c r="AB18" i="3"/>
  <c r="AC17" i="3"/>
  <c r="AB17" i="3"/>
  <c r="AC16" i="3"/>
  <c r="AB16" i="3"/>
  <c r="AC15" i="3"/>
  <c r="AB15" i="3"/>
  <c r="AC14" i="3"/>
  <c r="AB14" i="3"/>
  <c r="AC13" i="3"/>
  <c r="AB13" i="3"/>
  <c r="AC12" i="3"/>
  <c r="AB12" i="3"/>
  <c r="AC11" i="3"/>
  <c r="AB11" i="3"/>
  <c r="F148" i="3"/>
  <c r="G148" i="3"/>
  <c r="H148" i="3"/>
  <c r="I148" i="3"/>
  <c r="J148" i="3"/>
  <c r="M148" i="3" s="1"/>
  <c r="K148" i="3"/>
  <c r="L148" i="3"/>
  <c r="N148" i="3"/>
  <c r="Q148" i="3" s="1"/>
  <c r="P148" i="3"/>
  <c r="R148" i="3" s="1"/>
  <c r="F149" i="3"/>
  <c r="G149" i="3"/>
  <c r="H149" i="3"/>
  <c r="I149" i="3"/>
  <c r="J149" i="3"/>
  <c r="M149" i="3" s="1"/>
  <c r="K149" i="3"/>
  <c r="L149" i="3"/>
  <c r="N149" i="3"/>
  <c r="Q149" i="3" s="1"/>
  <c r="P149" i="3"/>
  <c r="F150" i="3"/>
  <c r="G150" i="3"/>
  <c r="H150" i="3"/>
  <c r="I150" i="3"/>
  <c r="J150" i="3"/>
  <c r="M150" i="3" s="1"/>
  <c r="K150" i="3"/>
  <c r="L150" i="3"/>
  <c r="N150" i="3"/>
  <c r="Q150" i="3" s="1"/>
  <c r="P150" i="3"/>
  <c r="F151" i="3"/>
  <c r="G151" i="3"/>
  <c r="H151" i="3"/>
  <c r="I151" i="3"/>
  <c r="J151" i="3"/>
  <c r="M151" i="3" s="1"/>
  <c r="K151" i="3"/>
  <c r="L151" i="3"/>
  <c r="N151" i="3"/>
  <c r="Q151" i="3" s="1"/>
  <c r="P151" i="3"/>
  <c r="F152" i="3"/>
  <c r="G152" i="3"/>
  <c r="H152" i="3"/>
  <c r="I152" i="3"/>
  <c r="J152" i="3"/>
  <c r="M152" i="3" s="1"/>
  <c r="K152" i="3"/>
  <c r="L152" i="3"/>
  <c r="N152" i="3"/>
  <c r="Q152" i="3" s="1"/>
  <c r="P152" i="3"/>
  <c r="R152" i="3" s="1"/>
  <c r="F153" i="3"/>
  <c r="G153" i="3"/>
  <c r="H153" i="3"/>
  <c r="I153" i="3"/>
  <c r="J153" i="3"/>
  <c r="M153" i="3" s="1"/>
  <c r="K153" i="3"/>
  <c r="L153" i="3"/>
  <c r="N153" i="3"/>
  <c r="Q153" i="3" s="1"/>
  <c r="P153" i="3"/>
  <c r="F154" i="3"/>
  <c r="G154" i="3"/>
  <c r="H154" i="3"/>
  <c r="I154" i="3"/>
  <c r="J154" i="3"/>
  <c r="M154" i="3" s="1"/>
  <c r="K154" i="3"/>
  <c r="L154" i="3"/>
  <c r="N154" i="3"/>
  <c r="Q154" i="3" s="1"/>
  <c r="P154" i="3"/>
  <c r="F155" i="3"/>
  <c r="AB160" i="3" s="1"/>
  <c r="G155" i="3"/>
  <c r="AC161" i="3" s="1"/>
  <c r="H155" i="3"/>
  <c r="I155" i="3"/>
  <c r="J156" i="3" s="1"/>
  <c r="J155" i="3"/>
  <c r="K155" i="3"/>
  <c r="L155" i="3"/>
  <c r="N155" i="3"/>
  <c r="Q155" i="3" s="1"/>
  <c r="P155" i="3"/>
  <c r="F156" i="3"/>
  <c r="AB162" i="3" s="1"/>
  <c r="G156" i="3"/>
  <c r="AC162" i="3" s="1"/>
  <c r="H156" i="3"/>
  <c r="I156" i="3"/>
  <c r="J157" i="3" s="1"/>
  <c r="L156" i="3"/>
  <c r="N156" i="3"/>
  <c r="Q156" i="3" s="1"/>
  <c r="P156" i="3"/>
  <c r="R156" i="3" s="1"/>
  <c r="F157" i="3"/>
  <c r="G157" i="3"/>
  <c r="H157" i="3"/>
  <c r="I157" i="3"/>
  <c r="J158" i="3" s="1"/>
  <c r="L157" i="3"/>
  <c r="N157" i="3"/>
  <c r="Q157" i="3" s="1"/>
  <c r="P157" i="3"/>
  <c r="F158" i="3"/>
  <c r="G158" i="3"/>
  <c r="H158" i="3"/>
  <c r="I158" i="3"/>
  <c r="L158" i="3"/>
  <c r="N158" i="3"/>
  <c r="Q158" i="3" s="1"/>
  <c r="P158" i="3"/>
  <c r="F159" i="3"/>
  <c r="G159" i="3"/>
  <c r="H159" i="3"/>
  <c r="I159" i="3"/>
  <c r="J159" i="3"/>
  <c r="K159" i="3"/>
  <c r="L159" i="3"/>
  <c r="N159" i="3"/>
  <c r="Q159" i="3" s="1"/>
  <c r="P159" i="3"/>
  <c r="F160" i="3"/>
  <c r="G160" i="3"/>
  <c r="H160" i="3"/>
  <c r="L160" i="3" s="1"/>
  <c r="I160" i="3"/>
  <c r="J161" i="3" s="1"/>
  <c r="J160" i="3"/>
  <c r="N160" i="3"/>
  <c r="Q160" i="3" s="1"/>
  <c r="P160" i="3"/>
  <c r="R160" i="3" s="1"/>
  <c r="F161" i="3"/>
  <c r="G161" i="3"/>
  <c r="H161" i="3"/>
  <c r="I161" i="3"/>
  <c r="J162" i="3" s="1"/>
  <c r="L161" i="3"/>
  <c r="N161" i="3"/>
  <c r="Q161" i="3" s="1"/>
  <c r="P161" i="3"/>
  <c r="F162" i="3"/>
  <c r="G162" i="3"/>
  <c r="H162" i="3"/>
  <c r="I162" i="3"/>
  <c r="L162" i="3"/>
  <c r="N162" i="3"/>
  <c r="Q162" i="3" s="1"/>
  <c r="P162" i="3"/>
  <c r="AC162" i="12"/>
  <c r="AB162" i="12"/>
  <c r="AC161" i="12"/>
  <c r="AB161" i="12"/>
  <c r="AC160" i="12"/>
  <c r="AB160" i="12"/>
  <c r="AC159" i="12"/>
  <c r="AB159" i="12"/>
  <c r="AC158" i="12"/>
  <c r="AB158" i="12"/>
  <c r="AC157" i="12"/>
  <c r="AB157" i="12"/>
  <c r="AC156" i="12"/>
  <c r="AB156" i="12"/>
  <c r="AC155" i="12"/>
  <c r="AB155" i="12"/>
  <c r="AC154" i="12"/>
  <c r="AB154" i="12"/>
  <c r="AC153" i="12"/>
  <c r="AB153" i="12"/>
  <c r="AC152" i="12"/>
  <c r="AB152" i="12"/>
  <c r="AC151" i="12"/>
  <c r="AB151" i="12"/>
  <c r="AC150" i="12"/>
  <c r="AB150" i="12"/>
  <c r="AC149" i="12"/>
  <c r="AB149" i="12"/>
  <c r="AC148" i="12"/>
  <c r="AB148" i="12"/>
  <c r="AC147" i="12"/>
  <c r="AB147" i="12"/>
  <c r="AC146" i="12"/>
  <c r="AB146" i="12"/>
  <c r="AC145" i="12"/>
  <c r="AB145" i="12"/>
  <c r="AC144" i="12"/>
  <c r="AB144" i="12"/>
  <c r="AC143" i="12"/>
  <c r="AB143" i="12"/>
  <c r="AC142" i="12"/>
  <c r="AB142" i="12"/>
  <c r="AC141" i="12"/>
  <c r="AB141" i="12"/>
  <c r="AC140" i="12"/>
  <c r="AB140" i="12"/>
  <c r="AC139" i="12"/>
  <c r="AB139" i="12"/>
  <c r="AC138" i="12"/>
  <c r="AB138" i="12"/>
  <c r="AC137" i="12"/>
  <c r="AB137" i="12"/>
  <c r="AC136" i="12"/>
  <c r="AB136" i="12"/>
  <c r="AC135" i="12"/>
  <c r="AB135" i="12"/>
  <c r="AC134" i="12"/>
  <c r="AB134" i="12"/>
  <c r="AC133" i="12"/>
  <c r="AB133" i="12"/>
  <c r="AC132" i="12"/>
  <c r="AB132" i="12"/>
  <c r="AC131" i="12"/>
  <c r="AB131" i="12"/>
  <c r="AC130" i="12"/>
  <c r="AB130" i="12"/>
  <c r="AC129" i="12"/>
  <c r="AB129" i="12"/>
  <c r="AC128" i="12"/>
  <c r="AB128" i="12"/>
  <c r="AC127" i="12"/>
  <c r="AB127" i="12"/>
  <c r="AC126" i="12"/>
  <c r="AB126" i="12"/>
  <c r="AC125" i="12"/>
  <c r="AB125" i="12"/>
  <c r="AC124" i="12"/>
  <c r="AB124" i="12"/>
  <c r="AC123" i="12"/>
  <c r="AB123" i="12"/>
  <c r="AC122" i="12"/>
  <c r="AB122" i="12"/>
  <c r="AC121" i="12"/>
  <c r="AB121" i="12"/>
  <c r="AC120" i="12"/>
  <c r="AB120" i="12"/>
  <c r="AC119" i="12"/>
  <c r="AB119" i="12"/>
  <c r="AC118" i="12"/>
  <c r="AB118" i="12"/>
  <c r="AC117" i="12"/>
  <c r="AB117" i="12"/>
  <c r="AC116" i="12"/>
  <c r="AB116" i="12"/>
  <c r="AC115" i="12"/>
  <c r="AB115" i="12"/>
  <c r="AC114" i="12"/>
  <c r="AB114" i="12"/>
  <c r="AC113" i="12"/>
  <c r="AB113" i="12"/>
  <c r="AC112" i="12"/>
  <c r="AB112" i="12"/>
  <c r="AC111" i="12"/>
  <c r="AB111" i="12"/>
  <c r="AC110" i="12"/>
  <c r="AB110" i="12"/>
  <c r="AC109" i="12"/>
  <c r="AB109" i="12"/>
  <c r="AC108" i="12"/>
  <c r="AB108" i="12"/>
  <c r="AC107" i="12"/>
  <c r="AB107" i="12"/>
  <c r="AC106" i="12"/>
  <c r="AB106" i="12"/>
  <c r="AC105" i="12"/>
  <c r="AB105" i="12"/>
  <c r="AC104" i="12"/>
  <c r="AB104" i="12"/>
  <c r="AC103" i="12"/>
  <c r="AB103" i="12"/>
  <c r="AC102" i="12"/>
  <c r="AB102" i="12"/>
  <c r="AC101" i="12"/>
  <c r="AB101" i="12"/>
  <c r="AC100" i="12"/>
  <c r="AB100" i="12"/>
  <c r="AC99" i="12"/>
  <c r="AB99" i="12"/>
  <c r="AC98" i="12"/>
  <c r="AB98" i="12"/>
  <c r="AC97" i="12"/>
  <c r="AB97" i="12"/>
  <c r="AC96" i="12"/>
  <c r="AB96" i="12"/>
  <c r="AC95" i="12"/>
  <c r="AB95" i="12"/>
  <c r="AC94" i="12"/>
  <c r="AB94" i="12"/>
  <c r="AC93" i="12"/>
  <c r="AB93" i="12"/>
  <c r="AC92" i="12"/>
  <c r="AB92" i="12"/>
  <c r="AC91" i="12"/>
  <c r="AB91" i="12"/>
  <c r="AC90" i="12"/>
  <c r="AB90" i="12"/>
  <c r="AC89" i="12"/>
  <c r="AB89" i="12"/>
  <c r="AC88" i="12"/>
  <c r="AB88" i="12"/>
  <c r="AC87" i="12"/>
  <c r="AB87" i="12"/>
  <c r="AC86" i="12"/>
  <c r="AB86" i="12"/>
  <c r="AC85" i="12"/>
  <c r="AB85" i="12"/>
  <c r="AC84" i="12"/>
  <c r="AB84" i="12"/>
  <c r="AC83" i="12"/>
  <c r="AB83" i="12"/>
  <c r="AC82" i="12"/>
  <c r="AB82" i="12"/>
  <c r="AC81" i="12"/>
  <c r="AB81" i="12"/>
  <c r="AC80" i="12"/>
  <c r="AB80" i="12"/>
  <c r="AC79" i="12"/>
  <c r="AB79" i="12"/>
  <c r="AC78" i="12"/>
  <c r="AB78" i="12"/>
  <c r="AC77" i="12"/>
  <c r="AB77" i="12"/>
  <c r="AC76" i="12"/>
  <c r="AB76" i="12"/>
  <c r="AC75" i="12"/>
  <c r="AB75" i="12"/>
  <c r="AC74" i="12"/>
  <c r="AB74" i="12"/>
  <c r="AC73" i="12"/>
  <c r="AB73" i="12"/>
  <c r="AC72" i="12"/>
  <c r="AB72" i="12"/>
  <c r="AC71" i="12"/>
  <c r="AB71" i="12"/>
  <c r="AC70" i="12"/>
  <c r="AB70" i="12"/>
  <c r="AC69" i="12"/>
  <c r="AB69" i="12"/>
  <c r="AC68" i="12"/>
  <c r="AB68" i="12"/>
  <c r="AC67" i="12"/>
  <c r="AB67" i="12"/>
  <c r="AC66" i="12"/>
  <c r="AB66" i="12"/>
  <c r="AC65" i="12"/>
  <c r="AB65" i="12"/>
  <c r="AC64" i="12"/>
  <c r="AB64" i="12"/>
  <c r="AC63" i="12"/>
  <c r="AB63" i="12"/>
  <c r="AC62" i="12"/>
  <c r="AB62" i="12"/>
  <c r="AC61" i="12"/>
  <c r="AB61" i="12"/>
  <c r="AC60" i="12"/>
  <c r="AB60" i="12"/>
  <c r="AC59" i="12"/>
  <c r="AB59" i="12"/>
  <c r="AC58" i="12"/>
  <c r="AB58" i="12"/>
  <c r="AC57" i="12"/>
  <c r="AB57" i="12"/>
  <c r="AC56" i="12"/>
  <c r="AB56" i="12"/>
  <c r="AC55" i="12"/>
  <c r="AB55" i="12"/>
  <c r="AC54" i="12"/>
  <c r="AB54" i="12"/>
  <c r="AC53" i="12"/>
  <c r="AB53" i="12"/>
  <c r="AC52" i="12"/>
  <c r="AB52" i="12"/>
  <c r="AC51" i="12"/>
  <c r="AB51" i="12"/>
  <c r="AC50" i="12"/>
  <c r="AB50" i="12"/>
  <c r="AC49" i="12"/>
  <c r="AB49" i="12"/>
  <c r="AC48" i="12"/>
  <c r="AB48" i="12"/>
  <c r="AC47" i="12"/>
  <c r="AB47" i="12"/>
  <c r="AC46" i="12"/>
  <c r="AB46" i="12"/>
  <c r="AC45" i="12"/>
  <c r="AB45" i="12"/>
  <c r="AC44" i="12"/>
  <c r="AB44" i="12"/>
  <c r="AC43" i="12"/>
  <c r="AB43" i="12"/>
  <c r="AC42" i="12"/>
  <c r="AB42" i="12"/>
  <c r="AC41" i="12"/>
  <c r="AB41" i="12"/>
  <c r="AC40" i="12"/>
  <c r="AB40" i="12"/>
  <c r="AC39" i="12"/>
  <c r="AB39" i="12"/>
  <c r="AC38" i="12"/>
  <c r="AB38" i="12"/>
  <c r="AC37" i="12"/>
  <c r="AB37" i="12"/>
  <c r="AC36" i="12"/>
  <c r="AB36" i="12"/>
  <c r="AC35" i="12"/>
  <c r="AB35" i="12"/>
  <c r="AC34" i="12"/>
  <c r="AB34" i="12"/>
  <c r="AC33" i="12"/>
  <c r="AB33" i="12"/>
  <c r="AC32" i="12"/>
  <c r="AB32" i="12"/>
  <c r="AC31" i="12"/>
  <c r="AB31" i="12"/>
  <c r="AC30" i="12"/>
  <c r="AB30" i="12"/>
  <c r="AC29" i="12"/>
  <c r="AB29" i="12"/>
  <c r="AC28" i="12"/>
  <c r="AB28" i="12"/>
  <c r="AC27" i="12"/>
  <c r="AB27" i="12"/>
  <c r="AC26" i="12"/>
  <c r="AB26" i="12"/>
  <c r="AC25" i="12"/>
  <c r="AB25" i="12"/>
  <c r="AC24" i="12"/>
  <c r="AB24" i="12"/>
  <c r="AC23" i="12"/>
  <c r="AB23" i="12"/>
  <c r="AC22" i="12"/>
  <c r="AB22" i="12"/>
  <c r="AC21" i="12"/>
  <c r="AB21" i="12"/>
  <c r="AC20" i="12"/>
  <c r="AB20" i="12"/>
  <c r="AC19" i="12"/>
  <c r="AB19" i="12"/>
  <c r="AC18" i="12"/>
  <c r="AB18" i="12"/>
  <c r="AC17" i="12"/>
  <c r="AB17" i="12"/>
  <c r="AC16" i="12"/>
  <c r="AB16" i="12"/>
  <c r="AC15" i="12"/>
  <c r="AB15" i="12"/>
  <c r="AC14" i="12"/>
  <c r="AB14" i="12"/>
  <c r="AC13" i="12"/>
  <c r="AB13" i="12"/>
  <c r="AC12" i="12"/>
  <c r="AB12" i="12"/>
  <c r="AC11" i="12"/>
  <c r="AB11" i="12"/>
  <c r="F148" i="12"/>
  <c r="G148" i="12"/>
  <c r="H148" i="12"/>
  <c r="I148" i="12"/>
  <c r="J148" i="12"/>
  <c r="M148" i="12" s="1"/>
  <c r="K148" i="12"/>
  <c r="L148" i="12"/>
  <c r="N148" i="12"/>
  <c r="Q148" i="12" s="1"/>
  <c r="P148" i="12"/>
  <c r="R148" i="12" s="1"/>
  <c r="F149" i="12"/>
  <c r="G149" i="12"/>
  <c r="H149" i="12"/>
  <c r="I149" i="12"/>
  <c r="J149" i="12"/>
  <c r="M149" i="12" s="1"/>
  <c r="K149" i="12"/>
  <c r="L149" i="12"/>
  <c r="N149" i="12"/>
  <c r="Q149" i="12" s="1"/>
  <c r="P149" i="12"/>
  <c r="F150" i="12"/>
  <c r="G150" i="12"/>
  <c r="H150" i="12"/>
  <c r="I150" i="12"/>
  <c r="J150" i="12"/>
  <c r="M150" i="12" s="1"/>
  <c r="K150" i="12"/>
  <c r="L150" i="12"/>
  <c r="N150" i="12"/>
  <c r="Q150" i="12" s="1"/>
  <c r="P150" i="12"/>
  <c r="R150" i="12" s="1"/>
  <c r="F151" i="12"/>
  <c r="G151" i="12"/>
  <c r="H151" i="12"/>
  <c r="I151" i="12"/>
  <c r="J151" i="12"/>
  <c r="M151" i="12" s="1"/>
  <c r="K151" i="12"/>
  <c r="L151" i="12"/>
  <c r="N151" i="12"/>
  <c r="Q151" i="12" s="1"/>
  <c r="P151" i="12"/>
  <c r="F152" i="12"/>
  <c r="G152" i="12"/>
  <c r="H152" i="12"/>
  <c r="I152" i="12"/>
  <c r="J152" i="12"/>
  <c r="M152" i="12" s="1"/>
  <c r="K152" i="12"/>
  <c r="L152" i="12"/>
  <c r="N152" i="12"/>
  <c r="Q152" i="12" s="1"/>
  <c r="P152" i="12"/>
  <c r="R152" i="12" s="1"/>
  <c r="F153" i="12"/>
  <c r="G153" i="12"/>
  <c r="H153" i="12"/>
  <c r="I153" i="12"/>
  <c r="J153" i="12"/>
  <c r="M153" i="12" s="1"/>
  <c r="K153" i="12"/>
  <c r="L153" i="12"/>
  <c r="N153" i="12"/>
  <c r="Q153" i="12" s="1"/>
  <c r="P153" i="12"/>
  <c r="F154" i="12"/>
  <c r="G154" i="12"/>
  <c r="H154" i="12"/>
  <c r="I154" i="12"/>
  <c r="J154" i="12"/>
  <c r="M154" i="12" s="1"/>
  <c r="K154" i="12"/>
  <c r="L154" i="12"/>
  <c r="N154" i="12"/>
  <c r="Q154" i="12" s="1"/>
  <c r="P154" i="12"/>
  <c r="R154" i="12" s="1"/>
  <c r="F155" i="12"/>
  <c r="G155" i="12"/>
  <c r="H155" i="12"/>
  <c r="I155" i="12"/>
  <c r="J155" i="12"/>
  <c r="M155" i="12" s="1"/>
  <c r="K155" i="12"/>
  <c r="L155" i="12"/>
  <c r="N155" i="12"/>
  <c r="Q155" i="12" s="1"/>
  <c r="P155" i="12"/>
  <c r="F156" i="12"/>
  <c r="G156" i="12"/>
  <c r="H156" i="12"/>
  <c r="I156" i="12"/>
  <c r="J156" i="12"/>
  <c r="M156" i="12" s="1"/>
  <c r="K156" i="12"/>
  <c r="L156" i="12"/>
  <c r="N156" i="12"/>
  <c r="Q156" i="12" s="1"/>
  <c r="P156" i="12"/>
  <c r="R156" i="12" s="1"/>
  <c r="F157" i="12"/>
  <c r="G157" i="12"/>
  <c r="H157" i="12"/>
  <c r="I157" i="12"/>
  <c r="J157" i="12"/>
  <c r="M157" i="12" s="1"/>
  <c r="K157" i="12"/>
  <c r="L157" i="12"/>
  <c r="N157" i="12"/>
  <c r="Q157" i="12" s="1"/>
  <c r="P157" i="12"/>
  <c r="F158" i="12"/>
  <c r="G158" i="12"/>
  <c r="H158" i="12"/>
  <c r="I158" i="12"/>
  <c r="J158" i="12"/>
  <c r="M158" i="12" s="1"/>
  <c r="K158" i="12"/>
  <c r="L158" i="12"/>
  <c r="N158" i="12"/>
  <c r="Q158" i="12" s="1"/>
  <c r="P158" i="12"/>
  <c r="R158" i="12" s="1"/>
  <c r="F159" i="12"/>
  <c r="G159" i="12"/>
  <c r="H159" i="12"/>
  <c r="I159" i="12"/>
  <c r="J159" i="12"/>
  <c r="M159" i="12" s="1"/>
  <c r="K159" i="12"/>
  <c r="L159" i="12"/>
  <c r="N159" i="12"/>
  <c r="Q159" i="12" s="1"/>
  <c r="P159" i="12"/>
  <c r="F160" i="12"/>
  <c r="G160" i="12"/>
  <c r="H160" i="12"/>
  <c r="I160" i="12"/>
  <c r="J160" i="12"/>
  <c r="M160" i="12" s="1"/>
  <c r="K160" i="12"/>
  <c r="L160" i="12"/>
  <c r="N160" i="12"/>
  <c r="Q160" i="12" s="1"/>
  <c r="P160" i="12"/>
  <c r="R160" i="12" s="1"/>
  <c r="F161" i="12"/>
  <c r="G161" i="12"/>
  <c r="H161" i="12"/>
  <c r="I161" i="12"/>
  <c r="J161" i="12"/>
  <c r="M161" i="12" s="1"/>
  <c r="K161" i="12"/>
  <c r="L161" i="12"/>
  <c r="N161" i="12"/>
  <c r="Q161" i="12" s="1"/>
  <c r="P161" i="12"/>
  <c r="F162" i="12"/>
  <c r="G162" i="12"/>
  <c r="H162" i="12"/>
  <c r="I162" i="12"/>
  <c r="J162" i="12"/>
  <c r="M162" i="12" s="1"/>
  <c r="K162" i="12"/>
  <c r="L162" i="12"/>
  <c r="N162" i="12"/>
  <c r="Q162" i="12" s="1"/>
  <c r="P162" i="12"/>
  <c r="R162" i="12" s="1"/>
  <c r="D55" i="12"/>
  <c r="D60" i="12"/>
  <c r="AC162" i="5"/>
  <c r="AB162" i="5"/>
  <c r="AC161" i="5"/>
  <c r="AB161" i="5"/>
  <c r="AC160" i="5"/>
  <c r="AB160" i="5"/>
  <c r="AC159" i="5"/>
  <c r="AB159" i="5"/>
  <c r="AC158" i="5"/>
  <c r="AB158" i="5"/>
  <c r="AC157" i="5"/>
  <c r="AB157" i="5"/>
  <c r="AC156" i="5"/>
  <c r="AB156" i="5"/>
  <c r="AC155" i="5"/>
  <c r="AB155" i="5"/>
  <c r="AC154" i="5"/>
  <c r="AB154" i="5"/>
  <c r="AC153" i="5"/>
  <c r="AB153" i="5"/>
  <c r="AC152" i="5"/>
  <c r="AB152" i="5"/>
  <c r="AC151" i="5"/>
  <c r="AB151" i="5"/>
  <c r="AC150" i="5"/>
  <c r="AB150" i="5"/>
  <c r="AC149" i="5"/>
  <c r="AB149" i="5"/>
  <c r="AC148" i="5"/>
  <c r="AB148" i="5"/>
  <c r="AC147" i="5"/>
  <c r="AB147" i="5"/>
  <c r="AC146" i="5"/>
  <c r="AB146" i="5"/>
  <c r="AC145" i="5"/>
  <c r="AB145" i="5"/>
  <c r="AC144" i="5"/>
  <c r="AB144" i="5"/>
  <c r="AC143" i="5"/>
  <c r="AB143" i="5"/>
  <c r="AC142" i="5"/>
  <c r="AB142" i="5"/>
  <c r="AC141" i="5"/>
  <c r="AB141" i="5"/>
  <c r="AC140" i="5"/>
  <c r="AB140" i="5"/>
  <c r="AC139" i="5"/>
  <c r="AB139" i="5"/>
  <c r="AC138" i="5"/>
  <c r="AB138" i="5"/>
  <c r="AC137" i="5"/>
  <c r="AB137" i="5"/>
  <c r="AC136" i="5"/>
  <c r="AB136" i="5"/>
  <c r="AC135" i="5"/>
  <c r="AB135" i="5"/>
  <c r="AC134" i="5"/>
  <c r="AB134" i="5"/>
  <c r="AC133" i="5"/>
  <c r="AB133" i="5"/>
  <c r="AC132" i="5"/>
  <c r="AB132" i="5"/>
  <c r="AC131" i="5"/>
  <c r="AB131" i="5"/>
  <c r="AC130" i="5"/>
  <c r="AB130" i="5"/>
  <c r="AC129" i="5"/>
  <c r="AB129" i="5"/>
  <c r="AC128" i="5"/>
  <c r="AB128" i="5"/>
  <c r="AC127" i="5"/>
  <c r="AB127" i="5"/>
  <c r="AC126" i="5"/>
  <c r="AB126" i="5"/>
  <c r="AC125" i="5"/>
  <c r="AB125" i="5"/>
  <c r="AC124" i="5"/>
  <c r="AB124" i="5"/>
  <c r="AC123" i="5"/>
  <c r="AB123" i="5"/>
  <c r="AC122" i="5"/>
  <c r="AB122" i="5"/>
  <c r="AC121" i="5"/>
  <c r="AB121" i="5"/>
  <c r="AC120" i="5"/>
  <c r="AB120" i="5"/>
  <c r="AC119" i="5"/>
  <c r="AB119" i="5"/>
  <c r="AC118" i="5"/>
  <c r="AB118" i="5"/>
  <c r="AC117" i="5"/>
  <c r="AB117" i="5"/>
  <c r="AC116" i="5"/>
  <c r="AB116" i="5"/>
  <c r="AC115" i="5"/>
  <c r="AB115" i="5"/>
  <c r="AC114" i="5"/>
  <c r="AB114" i="5"/>
  <c r="AC113" i="5"/>
  <c r="AB113" i="5"/>
  <c r="AC112" i="5"/>
  <c r="AB112" i="5"/>
  <c r="AC111" i="5"/>
  <c r="AB111" i="5"/>
  <c r="AC110" i="5"/>
  <c r="AB110" i="5"/>
  <c r="AC109" i="5"/>
  <c r="AB109" i="5"/>
  <c r="AC108" i="5"/>
  <c r="AB108" i="5"/>
  <c r="AC107" i="5"/>
  <c r="AB107" i="5"/>
  <c r="AC106" i="5"/>
  <c r="AB106" i="5"/>
  <c r="AC105" i="5"/>
  <c r="AB105" i="5"/>
  <c r="AC104" i="5"/>
  <c r="AB104" i="5"/>
  <c r="AC103" i="5"/>
  <c r="AB103" i="5"/>
  <c r="AC102" i="5"/>
  <c r="AB102" i="5"/>
  <c r="AC101" i="5"/>
  <c r="AB101" i="5"/>
  <c r="AC100" i="5"/>
  <c r="AB100" i="5"/>
  <c r="AC99" i="5"/>
  <c r="AB99" i="5"/>
  <c r="AC98" i="5"/>
  <c r="AB98" i="5"/>
  <c r="AC97" i="5"/>
  <c r="AB97" i="5"/>
  <c r="AC96" i="5"/>
  <c r="AB96" i="5"/>
  <c r="AC95" i="5"/>
  <c r="AB95" i="5"/>
  <c r="AC94" i="5"/>
  <c r="AB94" i="5"/>
  <c r="AC93" i="5"/>
  <c r="AB93" i="5"/>
  <c r="AC92" i="5"/>
  <c r="AB92" i="5"/>
  <c r="AC91" i="5"/>
  <c r="AB91" i="5"/>
  <c r="AC90" i="5"/>
  <c r="AB90" i="5"/>
  <c r="AC89" i="5"/>
  <c r="AB89" i="5"/>
  <c r="AC88" i="5"/>
  <c r="AB88" i="5"/>
  <c r="AC87" i="5"/>
  <c r="AB87" i="5"/>
  <c r="AC86" i="5"/>
  <c r="AB86" i="5"/>
  <c r="AC85" i="5"/>
  <c r="AB85" i="5"/>
  <c r="AC84" i="5"/>
  <c r="AB84" i="5"/>
  <c r="AC83" i="5"/>
  <c r="AB83" i="5"/>
  <c r="AC82" i="5"/>
  <c r="AB82" i="5"/>
  <c r="AC81" i="5"/>
  <c r="AB81" i="5"/>
  <c r="AC80" i="5"/>
  <c r="AB80" i="5"/>
  <c r="AC79" i="5"/>
  <c r="AB79" i="5"/>
  <c r="AC78" i="5"/>
  <c r="AB78" i="5"/>
  <c r="AC77" i="5"/>
  <c r="AB77" i="5"/>
  <c r="AC76" i="5"/>
  <c r="AB76" i="5"/>
  <c r="AC75" i="5"/>
  <c r="AB75" i="5"/>
  <c r="AC74" i="5"/>
  <c r="AB74" i="5"/>
  <c r="AC73" i="5"/>
  <c r="AB73" i="5"/>
  <c r="AC72" i="5"/>
  <c r="AB72" i="5"/>
  <c r="AC71" i="5"/>
  <c r="AB71" i="5"/>
  <c r="AC70" i="5"/>
  <c r="AB70" i="5"/>
  <c r="AC69" i="5"/>
  <c r="AB69" i="5"/>
  <c r="AC68" i="5"/>
  <c r="AB68" i="5"/>
  <c r="AC67" i="5"/>
  <c r="AB67" i="5"/>
  <c r="AC66" i="5"/>
  <c r="AB66" i="5"/>
  <c r="AC65" i="5"/>
  <c r="AB65" i="5"/>
  <c r="AC64" i="5"/>
  <c r="AB64" i="5"/>
  <c r="AC63" i="5"/>
  <c r="AB63" i="5"/>
  <c r="AC62" i="5"/>
  <c r="AB62" i="5"/>
  <c r="AC61" i="5"/>
  <c r="AB61" i="5"/>
  <c r="AC60" i="5"/>
  <c r="AB60" i="5"/>
  <c r="AC59" i="5"/>
  <c r="AB59" i="5"/>
  <c r="AC58" i="5"/>
  <c r="AB58" i="5"/>
  <c r="AC57" i="5"/>
  <c r="AB57" i="5"/>
  <c r="AC56" i="5"/>
  <c r="AB56" i="5"/>
  <c r="AC55" i="5"/>
  <c r="AB55" i="5"/>
  <c r="AC54" i="5"/>
  <c r="AB54" i="5"/>
  <c r="AC53" i="5"/>
  <c r="AB53" i="5"/>
  <c r="AC52" i="5"/>
  <c r="AB52" i="5"/>
  <c r="AC51" i="5"/>
  <c r="AB51" i="5"/>
  <c r="AC50" i="5"/>
  <c r="AB50" i="5"/>
  <c r="AC49" i="5"/>
  <c r="AB49" i="5"/>
  <c r="AC48" i="5"/>
  <c r="AB48" i="5"/>
  <c r="AC47" i="5"/>
  <c r="AB47" i="5"/>
  <c r="AC46" i="5"/>
  <c r="AB46" i="5"/>
  <c r="AC45" i="5"/>
  <c r="AB45" i="5"/>
  <c r="AC44" i="5"/>
  <c r="AB44" i="5"/>
  <c r="AC43" i="5"/>
  <c r="AB43" i="5"/>
  <c r="AC42" i="5"/>
  <c r="AB42" i="5"/>
  <c r="AC41" i="5"/>
  <c r="AB41" i="5"/>
  <c r="AC40" i="5"/>
  <c r="AB40" i="5"/>
  <c r="AC39" i="5"/>
  <c r="AB39" i="5"/>
  <c r="AC38" i="5"/>
  <c r="AB38" i="5"/>
  <c r="AC37" i="5"/>
  <c r="AB37" i="5"/>
  <c r="AC36" i="5"/>
  <c r="AB36" i="5"/>
  <c r="AC35" i="5"/>
  <c r="AB35" i="5"/>
  <c r="AC34" i="5"/>
  <c r="AB34" i="5"/>
  <c r="AC33" i="5"/>
  <c r="AB33" i="5"/>
  <c r="AC32" i="5"/>
  <c r="AB32" i="5"/>
  <c r="AC31" i="5"/>
  <c r="AB31" i="5"/>
  <c r="AC30" i="5"/>
  <c r="AB30" i="5"/>
  <c r="AC29" i="5"/>
  <c r="AB29" i="5"/>
  <c r="AC28" i="5"/>
  <c r="AB28" i="5"/>
  <c r="AC27" i="5"/>
  <c r="AB27" i="5"/>
  <c r="AC26" i="5"/>
  <c r="AB26" i="5"/>
  <c r="AC25" i="5"/>
  <c r="AB25" i="5"/>
  <c r="AC24" i="5"/>
  <c r="AB24" i="5"/>
  <c r="AC23" i="5"/>
  <c r="AB23" i="5"/>
  <c r="AC22" i="5"/>
  <c r="AB22" i="5"/>
  <c r="AC21" i="5"/>
  <c r="AB21" i="5"/>
  <c r="AC20" i="5"/>
  <c r="AB20" i="5"/>
  <c r="AC19" i="5"/>
  <c r="AB19" i="5"/>
  <c r="AC18" i="5"/>
  <c r="AB18" i="5"/>
  <c r="AC17" i="5"/>
  <c r="AB17" i="5"/>
  <c r="AC16" i="5"/>
  <c r="AB16" i="5"/>
  <c r="AC15" i="5"/>
  <c r="AB15" i="5"/>
  <c r="AC14" i="5"/>
  <c r="AB14" i="5"/>
  <c r="AC13" i="5"/>
  <c r="AB13" i="5"/>
  <c r="AC12" i="5"/>
  <c r="AB12" i="5"/>
  <c r="AC11" i="5"/>
  <c r="AB11" i="5"/>
  <c r="F148" i="5"/>
  <c r="G148" i="5"/>
  <c r="H148" i="5"/>
  <c r="I148" i="5"/>
  <c r="J148" i="5"/>
  <c r="M148" i="5" s="1"/>
  <c r="K148" i="5"/>
  <c r="L148" i="5"/>
  <c r="N148" i="5"/>
  <c r="Q148" i="5" s="1"/>
  <c r="R148" i="5" s="1"/>
  <c r="P148" i="5"/>
  <c r="F149" i="5"/>
  <c r="G149" i="5"/>
  <c r="H149" i="5"/>
  <c r="I149" i="5"/>
  <c r="K150" i="5" s="1"/>
  <c r="J149" i="5"/>
  <c r="M149" i="5" s="1"/>
  <c r="K149" i="5"/>
  <c r="L149" i="5"/>
  <c r="N149" i="5"/>
  <c r="Q149" i="5" s="1"/>
  <c r="R149" i="5" s="1"/>
  <c r="P149" i="5"/>
  <c r="F150" i="5"/>
  <c r="G150" i="5"/>
  <c r="H150" i="5"/>
  <c r="I150" i="5"/>
  <c r="K151" i="5" s="1"/>
  <c r="J150" i="5"/>
  <c r="L150" i="5"/>
  <c r="N150" i="5"/>
  <c r="Q150" i="5" s="1"/>
  <c r="R150" i="5" s="1"/>
  <c r="P150" i="5"/>
  <c r="F151" i="5"/>
  <c r="G151" i="5"/>
  <c r="H151" i="5"/>
  <c r="I151" i="5"/>
  <c r="K152" i="5" s="1"/>
  <c r="J151" i="5"/>
  <c r="M151" i="5" s="1"/>
  <c r="L151" i="5"/>
  <c r="N151" i="5"/>
  <c r="Q151" i="5" s="1"/>
  <c r="R151" i="5" s="1"/>
  <c r="P151" i="5"/>
  <c r="F152" i="5"/>
  <c r="G152" i="5"/>
  <c r="H152" i="5"/>
  <c r="I152" i="5"/>
  <c r="K153" i="5" s="1"/>
  <c r="J152" i="5"/>
  <c r="M152" i="5" s="1"/>
  <c r="L152" i="5"/>
  <c r="N152" i="5"/>
  <c r="Q152" i="5" s="1"/>
  <c r="R152" i="5" s="1"/>
  <c r="P152" i="5"/>
  <c r="F153" i="5"/>
  <c r="G153" i="5"/>
  <c r="H153" i="5"/>
  <c r="I153" i="5"/>
  <c r="K154" i="5" s="1"/>
  <c r="J153" i="5"/>
  <c r="M153" i="5" s="1"/>
  <c r="L153" i="5"/>
  <c r="N153" i="5"/>
  <c r="Q153" i="5" s="1"/>
  <c r="R153" i="5" s="1"/>
  <c r="P153" i="5"/>
  <c r="F154" i="5"/>
  <c r="G154" i="5"/>
  <c r="H154" i="5"/>
  <c r="I154" i="5"/>
  <c r="K155" i="5" s="1"/>
  <c r="J154" i="5"/>
  <c r="M154" i="5" s="1"/>
  <c r="L154" i="5"/>
  <c r="N154" i="5"/>
  <c r="Q154" i="5" s="1"/>
  <c r="R154" i="5" s="1"/>
  <c r="P154" i="5"/>
  <c r="F155" i="5"/>
  <c r="G155" i="5"/>
  <c r="H155" i="5"/>
  <c r="I155" i="5"/>
  <c r="K156" i="5" s="1"/>
  <c r="J155" i="5"/>
  <c r="M155" i="5" s="1"/>
  <c r="L155" i="5"/>
  <c r="N155" i="5"/>
  <c r="Q155" i="5" s="1"/>
  <c r="R155" i="5" s="1"/>
  <c r="P155" i="5"/>
  <c r="F156" i="5"/>
  <c r="G156" i="5"/>
  <c r="H156" i="5"/>
  <c r="I156" i="5"/>
  <c r="K157" i="5" s="1"/>
  <c r="J156" i="5"/>
  <c r="M156" i="5" s="1"/>
  <c r="L156" i="5"/>
  <c r="N156" i="5"/>
  <c r="Q156" i="5" s="1"/>
  <c r="R156" i="5" s="1"/>
  <c r="P156" i="5"/>
  <c r="F157" i="5"/>
  <c r="G157" i="5"/>
  <c r="H157" i="5"/>
  <c r="I157" i="5"/>
  <c r="K158" i="5" s="1"/>
  <c r="J157" i="5"/>
  <c r="M157" i="5" s="1"/>
  <c r="L157" i="5"/>
  <c r="N157" i="5"/>
  <c r="Q157" i="5" s="1"/>
  <c r="R157" i="5" s="1"/>
  <c r="P157" i="5"/>
  <c r="F158" i="5"/>
  <c r="G158" i="5"/>
  <c r="H158" i="5"/>
  <c r="I158" i="5"/>
  <c r="K159" i="5" s="1"/>
  <c r="J158" i="5"/>
  <c r="M158" i="5" s="1"/>
  <c r="L158" i="5"/>
  <c r="N158" i="5"/>
  <c r="Q158" i="5" s="1"/>
  <c r="R158" i="5" s="1"/>
  <c r="P158" i="5"/>
  <c r="F159" i="5"/>
  <c r="G159" i="5"/>
  <c r="H159" i="5"/>
  <c r="I159" i="5"/>
  <c r="K160" i="5" s="1"/>
  <c r="J159" i="5"/>
  <c r="M159" i="5" s="1"/>
  <c r="L159" i="5"/>
  <c r="N159" i="5"/>
  <c r="Q159" i="5" s="1"/>
  <c r="R159" i="5" s="1"/>
  <c r="P159" i="5"/>
  <c r="F160" i="5"/>
  <c r="G160" i="5"/>
  <c r="H160" i="5"/>
  <c r="I160" i="5"/>
  <c r="K161" i="5" s="1"/>
  <c r="J160" i="5"/>
  <c r="M160" i="5" s="1"/>
  <c r="L160" i="5"/>
  <c r="N160" i="5"/>
  <c r="Q160" i="5" s="1"/>
  <c r="R160" i="5" s="1"/>
  <c r="P160" i="5"/>
  <c r="F161" i="5"/>
  <c r="G161" i="5"/>
  <c r="H161" i="5"/>
  <c r="I161" i="5"/>
  <c r="K162" i="5" s="1"/>
  <c r="J161" i="5"/>
  <c r="M161" i="5" s="1"/>
  <c r="L161" i="5"/>
  <c r="N161" i="5"/>
  <c r="Q161" i="5" s="1"/>
  <c r="R161" i="5" s="1"/>
  <c r="P161" i="5"/>
  <c r="F162" i="5"/>
  <c r="G162" i="5"/>
  <c r="H162" i="5"/>
  <c r="I162" i="5"/>
  <c r="J162" i="5"/>
  <c r="M162" i="5" s="1"/>
  <c r="L162" i="5"/>
  <c r="N162" i="5"/>
  <c r="Q162" i="5" s="1"/>
  <c r="R162" i="5" s="1"/>
  <c r="P162" i="5"/>
  <c r="AC117" i="4"/>
  <c r="AC162" i="4"/>
  <c r="AB162" i="4"/>
  <c r="AC161" i="4"/>
  <c r="AB161" i="4"/>
  <c r="AC160" i="4"/>
  <c r="AB160" i="4"/>
  <c r="AC159" i="4"/>
  <c r="AB159" i="4"/>
  <c r="AC158" i="4"/>
  <c r="AB158" i="4"/>
  <c r="AC157" i="4"/>
  <c r="AB157" i="4"/>
  <c r="AC156" i="4"/>
  <c r="AB156" i="4"/>
  <c r="AC155" i="4"/>
  <c r="AB155" i="4"/>
  <c r="AC154" i="4"/>
  <c r="AB154" i="4"/>
  <c r="AC153" i="4"/>
  <c r="AB153" i="4"/>
  <c r="AC152" i="4"/>
  <c r="AB152" i="4"/>
  <c r="AC151" i="4"/>
  <c r="AB151" i="4"/>
  <c r="AC150" i="4"/>
  <c r="AB150" i="4"/>
  <c r="AC149" i="4"/>
  <c r="AB149" i="4"/>
  <c r="AC148" i="4"/>
  <c r="AB148" i="4"/>
  <c r="AC147" i="4"/>
  <c r="AB147" i="4"/>
  <c r="AC146" i="4"/>
  <c r="AB146" i="4"/>
  <c r="AC145" i="4"/>
  <c r="AB145" i="4"/>
  <c r="AC144" i="4"/>
  <c r="AB144" i="4"/>
  <c r="AC143" i="4"/>
  <c r="AB143" i="4"/>
  <c r="AC142" i="4"/>
  <c r="AB142" i="4"/>
  <c r="AC141" i="4"/>
  <c r="AB141" i="4"/>
  <c r="AC140" i="4"/>
  <c r="AB140" i="4"/>
  <c r="AC139" i="4"/>
  <c r="AB139" i="4"/>
  <c r="AC138" i="4"/>
  <c r="AB138" i="4"/>
  <c r="AC137" i="4"/>
  <c r="AB137" i="4"/>
  <c r="AC136" i="4"/>
  <c r="AB136" i="4"/>
  <c r="AC135" i="4"/>
  <c r="AB135" i="4"/>
  <c r="AC134" i="4"/>
  <c r="AB134" i="4"/>
  <c r="AC133" i="4"/>
  <c r="AB133" i="4"/>
  <c r="AC132" i="4"/>
  <c r="AB132" i="4"/>
  <c r="AC131" i="4"/>
  <c r="AB131" i="4"/>
  <c r="AC130" i="4"/>
  <c r="AB130" i="4"/>
  <c r="AC129" i="4"/>
  <c r="AB129" i="4"/>
  <c r="AC128" i="4"/>
  <c r="AB128" i="4"/>
  <c r="AC127" i="4"/>
  <c r="AB127" i="4"/>
  <c r="AC126" i="4"/>
  <c r="AB126" i="4"/>
  <c r="AC125" i="4"/>
  <c r="AB125" i="4"/>
  <c r="AC124" i="4"/>
  <c r="AB124" i="4"/>
  <c r="AC123" i="4"/>
  <c r="AB123" i="4"/>
  <c r="AC122" i="4"/>
  <c r="AB122" i="4"/>
  <c r="AC121" i="4"/>
  <c r="AB121" i="4"/>
  <c r="AC120" i="4"/>
  <c r="AB120" i="4"/>
  <c r="AC119" i="4"/>
  <c r="AB119" i="4"/>
  <c r="AC118" i="4"/>
  <c r="AB118" i="4"/>
  <c r="AB117" i="4"/>
  <c r="AC116" i="4"/>
  <c r="AB116" i="4"/>
  <c r="AC115" i="4"/>
  <c r="AB115" i="4"/>
  <c r="AC114" i="4"/>
  <c r="AB114" i="4"/>
  <c r="AC113" i="4"/>
  <c r="AB113" i="4"/>
  <c r="AC112" i="4"/>
  <c r="AB112" i="4"/>
  <c r="AC111" i="4"/>
  <c r="AB111" i="4"/>
  <c r="AC110" i="4"/>
  <c r="AB110" i="4"/>
  <c r="AC109" i="4"/>
  <c r="AB109" i="4"/>
  <c r="AC108" i="4"/>
  <c r="AB108" i="4"/>
  <c r="AC107" i="4"/>
  <c r="AB107" i="4"/>
  <c r="AC106" i="4"/>
  <c r="AB106" i="4"/>
  <c r="AC105" i="4"/>
  <c r="AB105" i="4"/>
  <c r="AC104" i="4"/>
  <c r="AB104" i="4"/>
  <c r="AC103" i="4"/>
  <c r="AB103" i="4"/>
  <c r="AC102" i="4"/>
  <c r="AB102" i="4"/>
  <c r="AC101" i="4"/>
  <c r="AB101" i="4"/>
  <c r="AC100" i="4"/>
  <c r="AB100" i="4"/>
  <c r="AC99" i="4"/>
  <c r="AB99" i="4"/>
  <c r="AC98" i="4"/>
  <c r="AB98" i="4"/>
  <c r="AC97" i="4"/>
  <c r="AB97" i="4"/>
  <c r="AC96" i="4"/>
  <c r="AB96" i="4"/>
  <c r="AC95" i="4"/>
  <c r="AB95" i="4"/>
  <c r="AC94" i="4"/>
  <c r="AB94" i="4"/>
  <c r="AC93" i="4"/>
  <c r="AB93" i="4"/>
  <c r="AC92" i="4"/>
  <c r="AB92" i="4"/>
  <c r="AC91" i="4"/>
  <c r="AB91" i="4"/>
  <c r="AC90" i="4"/>
  <c r="AB90" i="4"/>
  <c r="AC89" i="4"/>
  <c r="AB89" i="4"/>
  <c r="AC88" i="4"/>
  <c r="AB88" i="4"/>
  <c r="AC87" i="4"/>
  <c r="AB87" i="4"/>
  <c r="AC86" i="4"/>
  <c r="AB86" i="4"/>
  <c r="AC85" i="4"/>
  <c r="AB85" i="4"/>
  <c r="AC84" i="4"/>
  <c r="AB84" i="4"/>
  <c r="AC83" i="4"/>
  <c r="AB83" i="4"/>
  <c r="AC82" i="4"/>
  <c r="AB82" i="4"/>
  <c r="AC81" i="4"/>
  <c r="AB81" i="4"/>
  <c r="AC80" i="4"/>
  <c r="AB80" i="4"/>
  <c r="AC79" i="4"/>
  <c r="AB79" i="4"/>
  <c r="AC78" i="4"/>
  <c r="AB78" i="4"/>
  <c r="AC77" i="4"/>
  <c r="AB77" i="4"/>
  <c r="AC76" i="4"/>
  <c r="AB76" i="4"/>
  <c r="AC75" i="4"/>
  <c r="AB75" i="4"/>
  <c r="AC74" i="4"/>
  <c r="AB74" i="4"/>
  <c r="AC73" i="4"/>
  <c r="AB73" i="4"/>
  <c r="AC72" i="4"/>
  <c r="AB72" i="4"/>
  <c r="AC71" i="4"/>
  <c r="AB71" i="4"/>
  <c r="AC70" i="4"/>
  <c r="AB70" i="4"/>
  <c r="AC69" i="4"/>
  <c r="AB69" i="4"/>
  <c r="AC68" i="4"/>
  <c r="AB68" i="4"/>
  <c r="AC67" i="4"/>
  <c r="AB67" i="4"/>
  <c r="AC66" i="4"/>
  <c r="AB66" i="4"/>
  <c r="AC65" i="4"/>
  <c r="AB65" i="4"/>
  <c r="AC64" i="4"/>
  <c r="AB64" i="4"/>
  <c r="AC63" i="4"/>
  <c r="AB63" i="4"/>
  <c r="AC62" i="4"/>
  <c r="AB62" i="4"/>
  <c r="AC61" i="4"/>
  <c r="AB61" i="4"/>
  <c r="AC60" i="4"/>
  <c r="AB60" i="4"/>
  <c r="AC59" i="4"/>
  <c r="AB59" i="4"/>
  <c r="AC58" i="4"/>
  <c r="AB58" i="4"/>
  <c r="AC57" i="4"/>
  <c r="AB57" i="4"/>
  <c r="AC56" i="4"/>
  <c r="AB56" i="4"/>
  <c r="AC55" i="4"/>
  <c r="AB55" i="4"/>
  <c r="AC54" i="4"/>
  <c r="AB54" i="4"/>
  <c r="AC53" i="4"/>
  <c r="AB53" i="4"/>
  <c r="AC52" i="4"/>
  <c r="AB52" i="4"/>
  <c r="AC51" i="4"/>
  <c r="AB51" i="4"/>
  <c r="AC50" i="4"/>
  <c r="AB50" i="4"/>
  <c r="AC49" i="4"/>
  <c r="AB49" i="4"/>
  <c r="AC48" i="4"/>
  <c r="AB48" i="4"/>
  <c r="AC47" i="4"/>
  <c r="AB47" i="4"/>
  <c r="AC46" i="4"/>
  <c r="AB46" i="4"/>
  <c r="AC45" i="4"/>
  <c r="AB45" i="4"/>
  <c r="AC44" i="4"/>
  <c r="AB44" i="4"/>
  <c r="AC43" i="4"/>
  <c r="AB43" i="4"/>
  <c r="AC42" i="4"/>
  <c r="AB42" i="4"/>
  <c r="AC41" i="4"/>
  <c r="AB41" i="4"/>
  <c r="AC40" i="4"/>
  <c r="AB40" i="4"/>
  <c r="AC39" i="4"/>
  <c r="AB39" i="4"/>
  <c r="AC38" i="4"/>
  <c r="AB38" i="4"/>
  <c r="AC37" i="4"/>
  <c r="AB37" i="4"/>
  <c r="AC36" i="4"/>
  <c r="AB36" i="4"/>
  <c r="AC35" i="4"/>
  <c r="AB35" i="4"/>
  <c r="AC34" i="4"/>
  <c r="AB34" i="4"/>
  <c r="AC33" i="4"/>
  <c r="AB33" i="4"/>
  <c r="AC32" i="4"/>
  <c r="AB32" i="4"/>
  <c r="AC31" i="4"/>
  <c r="AB31" i="4"/>
  <c r="AC30" i="4"/>
  <c r="AB30" i="4"/>
  <c r="AC29" i="4"/>
  <c r="AB29" i="4"/>
  <c r="AC28" i="4"/>
  <c r="AB28" i="4"/>
  <c r="AC27" i="4"/>
  <c r="AB27" i="4"/>
  <c r="AC26" i="4"/>
  <c r="AB26" i="4"/>
  <c r="AC25" i="4"/>
  <c r="AB25" i="4"/>
  <c r="AC24" i="4"/>
  <c r="AB24" i="4"/>
  <c r="AC23" i="4"/>
  <c r="AB23" i="4"/>
  <c r="AC22" i="4"/>
  <c r="AB22" i="4"/>
  <c r="AC21" i="4"/>
  <c r="AB21" i="4"/>
  <c r="AC20" i="4"/>
  <c r="AB20" i="4"/>
  <c r="AC19" i="4"/>
  <c r="AB19" i="4"/>
  <c r="AC18" i="4"/>
  <c r="AB18" i="4"/>
  <c r="AC17" i="4"/>
  <c r="AB17" i="4"/>
  <c r="AC16" i="4"/>
  <c r="AB16" i="4"/>
  <c r="AC15" i="4"/>
  <c r="AB15" i="4"/>
  <c r="AC14" i="4"/>
  <c r="AB14" i="4"/>
  <c r="AC13" i="4"/>
  <c r="AB13" i="4"/>
  <c r="AC12" i="4"/>
  <c r="AB12" i="4"/>
  <c r="AC11" i="4"/>
  <c r="AB11" i="4"/>
  <c r="F148" i="4"/>
  <c r="G148" i="4"/>
  <c r="H148" i="4"/>
  <c r="I148" i="4"/>
  <c r="J148" i="4"/>
  <c r="M148" i="4" s="1"/>
  <c r="K148" i="4"/>
  <c r="L148" i="4"/>
  <c r="N148" i="4"/>
  <c r="Q148" i="4" s="1"/>
  <c r="P148" i="4"/>
  <c r="R148" i="4" s="1"/>
  <c r="F149" i="4"/>
  <c r="G149" i="4"/>
  <c r="H149" i="4"/>
  <c r="I149" i="4"/>
  <c r="J149" i="4"/>
  <c r="M149" i="4" s="1"/>
  <c r="K149" i="4"/>
  <c r="L149" i="4"/>
  <c r="N149" i="4"/>
  <c r="Q149" i="4" s="1"/>
  <c r="P149" i="4"/>
  <c r="F150" i="4"/>
  <c r="G150" i="4"/>
  <c r="H150" i="4"/>
  <c r="I150" i="4"/>
  <c r="J150" i="4"/>
  <c r="M150" i="4" s="1"/>
  <c r="K150" i="4"/>
  <c r="L150" i="4"/>
  <c r="N150" i="4"/>
  <c r="Q150" i="4" s="1"/>
  <c r="P150" i="4"/>
  <c r="F151" i="4"/>
  <c r="G151" i="4"/>
  <c r="H151" i="4"/>
  <c r="I151" i="4"/>
  <c r="J151" i="4"/>
  <c r="M151" i="4" s="1"/>
  <c r="K151" i="4"/>
  <c r="L151" i="4"/>
  <c r="N151" i="4"/>
  <c r="Q151" i="4" s="1"/>
  <c r="P151" i="4"/>
  <c r="F152" i="4"/>
  <c r="G152" i="4"/>
  <c r="H152" i="4"/>
  <c r="I152" i="4"/>
  <c r="J152" i="4"/>
  <c r="M152" i="4" s="1"/>
  <c r="K152" i="4"/>
  <c r="L152" i="4"/>
  <c r="N152" i="4"/>
  <c r="Q152" i="4" s="1"/>
  <c r="P152" i="4"/>
  <c r="R152" i="4" s="1"/>
  <c r="F153" i="4"/>
  <c r="G153" i="4"/>
  <c r="H153" i="4"/>
  <c r="I153" i="4"/>
  <c r="J153" i="4"/>
  <c r="M153" i="4" s="1"/>
  <c r="K153" i="4"/>
  <c r="L153" i="4"/>
  <c r="N153" i="4"/>
  <c r="Q153" i="4" s="1"/>
  <c r="P153" i="4"/>
  <c r="F154" i="4"/>
  <c r="G154" i="4"/>
  <c r="H154" i="4"/>
  <c r="I154" i="4"/>
  <c r="J154" i="4"/>
  <c r="M154" i="4" s="1"/>
  <c r="K154" i="4"/>
  <c r="L154" i="4"/>
  <c r="N154" i="4"/>
  <c r="Q154" i="4" s="1"/>
  <c r="P154" i="4"/>
  <c r="F155" i="4"/>
  <c r="G155" i="4"/>
  <c r="H155" i="4"/>
  <c r="I155" i="4"/>
  <c r="J155" i="4"/>
  <c r="M155" i="4" s="1"/>
  <c r="K155" i="4"/>
  <c r="L155" i="4"/>
  <c r="N155" i="4"/>
  <c r="Q155" i="4" s="1"/>
  <c r="P155" i="4"/>
  <c r="F156" i="4"/>
  <c r="G156" i="4"/>
  <c r="H156" i="4"/>
  <c r="I156" i="4"/>
  <c r="J156" i="4"/>
  <c r="M156" i="4" s="1"/>
  <c r="K156" i="4"/>
  <c r="L156" i="4"/>
  <c r="N156" i="4"/>
  <c r="Q156" i="4" s="1"/>
  <c r="P156" i="4"/>
  <c r="R156" i="4" s="1"/>
  <c r="F157" i="4"/>
  <c r="G157" i="4"/>
  <c r="H157" i="4"/>
  <c r="I157" i="4"/>
  <c r="J157" i="4"/>
  <c r="M157" i="4" s="1"/>
  <c r="K157" i="4"/>
  <c r="L157" i="4"/>
  <c r="N157" i="4"/>
  <c r="Q157" i="4" s="1"/>
  <c r="P157" i="4"/>
  <c r="R157" i="4" s="1"/>
  <c r="F158" i="4"/>
  <c r="G158" i="4"/>
  <c r="H158" i="4"/>
  <c r="I158" i="4"/>
  <c r="J158" i="4"/>
  <c r="M158" i="4" s="1"/>
  <c r="K158" i="4"/>
  <c r="L158" i="4"/>
  <c r="N158" i="4"/>
  <c r="Q158" i="4" s="1"/>
  <c r="P158" i="4"/>
  <c r="F159" i="4"/>
  <c r="G159" i="4"/>
  <c r="H159" i="4"/>
  <c r="I159" i="4"/>
  <c r="J159" i="4"/>
  <c r="M159" i="4" s="1"/>
  <c r="K159" i="4"/>
  <c r="L159" i="4"/>
  <c r="N159" i="4"/>
  <c r="Q159" i="4" s="1"/>
  <c r="P159" i="4"/>
  <c r="F160" i="4"/>
  <c r="G160" i="4"/>
  <c r="H160" i="4"/>
  <c r="I160" i="4"/>
  <c r="J160" i="4"/>
  <c r="M160" i="4" s="1"/>
  <c r="K160" i="4"/>
  <c r="L160" i="4"/>
  <c r="N160" i="4"/>
  <c r="Q160" i="4" s="1"/>
  <c r="P160" i="4"/>
  <c r="R160" i="4" s="1"/>
  <c r="F161" i="4"/>
  <c r="G161" i="4"/>
  <c r="H161" i="4"/>
  <c r="I161" i="4"/>
  <c r="J161" i="4"/>
  <c r="M161" i="4" s="1"/>
  <c r="K161" i="4"/>
  <c r="L161" i="4"/>
  <c r="N161" i="4"/>
  <c r="Q161" i="4" s="1"/>
  <c r="P161" i="4"/>
  <c r="R161" i="4" s="1"/>
  <c r="F162" i="4"/>
  <c r="G162" i="4"/>
  <c r="H162" i="4"/>
  <c r="I162" i="4"/>
  <c r="J162" i="4"/>
  <c r="M162" i="4" s="1"/>
  <c r="K162" i="4"/>
  <c r="L162" i="4"/>
  <c r="N162" i="4"/>
  <c r="Q162" i="4" s="1"/>
  <c r="P162" i="4"/>
  <c r="AB134" i="9"/>
  <c r="AC134" i="9"/>
  <c r="AB135" i="9"/>
  <c r="AC135" i="9"/>
  <c r="AB136" i="9"/>
  <c r="AC136" i="9"/>
  <c r="AB137" i="9"/>
  <c r="AC137" i="9"/>
  <c r="AB138" i="9"/>
  <c r="AC138" i="9"/>
  <c r="AB139" i="9"/>
  <c r="AC139" i="9"/>
  <c r="AB140" i="9"/>
  <c r="AC140" i="9"/>
  <c r="AB141" i="9"/>
  <c r="AC141" i="9"/>
  <c r="AB142" i="9"/>
  <c r="AC142" i="9"/>
  <c r="AB143" i="9"/>
  <c r="AC143" i="9"/>
  <c r="AB144" i="9"/>
  <c r="AC144" i="9"/>
  <c r="AB145" i="9"/>
  <c r="AC145" i="9"/>
  <c r="AB146" i="9"/>
  <c r="AC146" i="9"/>
  <c r="AB147" i="9"/>
  <c r="AC147" i="9"/>
  <c r="AB148" i="9"/>
  <c r="AC148" i="9"/>
  <c r="AB149" i="9"/>
  <c r="AC149" i="9"/>
  <c r="AB150" i="9"/>
  <c r="AC150" i="9"/>
  <c r="AB151" i="9"/>
  <c r="AC151" i="9"/>
  <c r="AB152" i="9"/>
  <c r="AC152" i="9"/>
  <c r="AB153" i="9"/>
  <c r="AC153" i="9"/>
  <c r="AB154" i="9"/>
  <c r="AC154" i="9"/>
  <c r="AC133" i="9"/>
  <c r="AB133" i="9"/>
  <c r="AC132" i="9"/>
  <c r="AB132" i="9"/>
  <c r="AC131" i="9"/>
  <c r="AB131" i="9"/>
  <c r="AC130" i="9"/>
  <c r="AB130" i="9"/>
  <c r="AC129" i="9"/>
  <c r="AB129" i="9"/>
  <c r="AC128" i="9"/>
  <c r="AB128" i="9"/>
  <c r="AC127" i="9"/>
  <c r="AB127" i="9"/>
  <c r="AC126" i="9"/>
  <c r="AB126" i="9"/>
  <c r="AC125" i="9"/>
  <c r="AB125" i="9"/>
  <c r="AC124" i="9"/>
  <c r="AB124" i="9"/>
  <c r="AC123" i="9"/>
  <c r="AB123" i="9"/>
  <c r="AC122" i="9"/>
  <c r="AB122" i="9"/>
  <c r="AC121" i="9"/>
  <c r="AB121" i="9"/>
  <c r="AC120" i="9"/>
  <c r="AB120" i="9"/>
  <c r="AC119" i="9"/>
  <c r="AB119" i="9"/>
  <c r="AC118" i="9"/>
  <c r="AB118" i="9"/>
  <c r="AC117" i="9"/>
  <c r="AB117" i="9"/>
  <c r="AC116" i="9"/>
  <c r="AB116" i="9"/>
  <c r="AC115" i="9"/>
  <c r="AB115" i="9"/>
  <c r="AC114" i="9"/>
  <c r="AB114" i="9"/>
  <c r="AC113" i="9"/>
  <c r="AB113" i="9"/>
  <c r="AC112" i="9"/>
  <c r="AB112" i="9"/>
  <c r="AC111" i="9"/>
  <c r="AB111" i="9"/>
  <c r="AC110" i="9"/>
  <c r="AB110" i="9"/>
  <c r="AC109" i="9"/>
  <c r="AB109" i="9"/>
  <c r="AC108" i="9"/>
  <c r="AB108" i="9"/>
  <c r="AC107" i="9"/>
  <c r="AB107" i="9"/>
  <c r="AC106" i="9"/>
  <c r="AB106" i="9"/>
  <c r="AC105" i="9"/>
  <c r="AB105" i="9"/>
  <c r="AC104" i="9"/>
  <c r="AB104" i="9"/>
  <c r="AC103" i="9"/>
  <c r="AB103" i="9"/>
  <c r="AC102" i="9"/>
  <c r="AB102" i="9"/>
  <c r="AC101" i="9"/>
  <c r="AB101" i="9"/>
  <c r="AC100" i="9"/>
  <c r="AB100" i="9"/>
  <c r="AC99" i="9"/>
  <c r="AB99" i="9"/>
  <c r="AC98" i="9"/>
  <c r="AB98" i="9"/>
  <c r="AC97" i="9"/>
  <c r="AB97" i="9"/>
  <c r="AC96" i="9"/>
  <c r="AB96" i="9"/>
  <c r="AC95" i="9"/>
  <c r="AB95" i="9"/>
  <c r="AC94" i="9"/>
  <c r="AB94" i="9"/>
  <c r="AC93" i="9"/>
  <c r="AB93" i="9"/>
  <c r="AC92" i="9"/>
  <c r="AB92" i="9"/>
  <c r="AC91" i="9"/>
  <c r="AB91" i="9"/>
  <c r="AC90" i="9"/>
  <c r="AB90" i="9"/>
  <c r="AC89" i="9"/>
  <c r="AB89" i="9"/>
  <c r="AC88" i="9"/>
  <c r="AB88" i="9"/>
  <c r="AC87" i="9"/>
  <c r="AB87" i="9"/>
  <c r="AC86" i="9"/>
  <c r="AB86" i="9"/>
  <c r="AC85" i="9"/>
  <c r="AB85" i="9"/>
  <c r="AC84" i="9"/>
  <c r="AB84" i="9"/>
  <c r="AC83" i="9"/>
  <c r="AB83" i="9"/>
  <c r="AC82" i="9"/>
  <c r="AB82" i="9"/>
  <c r="AC81" i="9"/>
  <c r="AB81" i="9"/>
  <c r="AC80" i="9"/>
  <c r="AB80" i="9"/>
  <c r="AC79" i="9"/>
  <c r="AB79" i="9"/>
  <c r="AC78" i="9"/>
  <c r="AB78" i="9"/>
  <c r="AC77" i="9"/>
  <c r="AB77" i="9"/>
  <c r="AC76" i="9"/>
  <c r="AB76" i="9"/>
  <c r="AC75" i="9"/>
  <c r="AB75" i="9"/>
  <c r="AC74" i="9"/>
  <c r="AB74" i="9"/>
  <c r="AC73" i="9"/>
  <c r="AB73" i="9"/>
  <c r="AC72" i="9"/>
  <c r="AB72" i="9"/>
  <c r="AC71" i="9"/>
  <c r="AB71" i="9"/>
  <c r="AC70" i="9"/>
  <c r="AB70" i="9"/>
  <c r="AC69" i="9"/>
  <c r="AB69" i="9"/>
  <c r="AC68" i="9"/>
  <c r="AB68" i="9"/>
  <c r="AC67" i="9"/>
  <c r="AB67" i="9"/>
  <c r="AC66" i="9"/>
  <c r="AB66" i="9"/>
  <c r="AC65" i="9"/>
  <c r="AB65" i="9"/>
  <c r="AC64" i="9"/>
  <c r="AB64" i="9"/>
  <c r="AC63" i="9"/>
  <c r="AB63" i="9"/>
  <c r="AC62" i="9"/>
  <c r="AB62" i="9"/>
  <c r="AC61" i="9"/>
  <c r="AB61" i="9"/>
  <c r="AC60" i="9"/>
  <c r="AB60" i="9"/>
  <c r="AC59" i="9"/>
  <c r="AB59" i="9"/>
  <c r="AC58" i="9"/>
  <c r="AB58" i="9"/>
  <c r="AC57" i="9"/>
  <c r="AB57" i="9"/>
  <c r="AC56" i="9"/>
  <c r="AB56" i="9"/>
  <c r="AC55" i="9"/>
  <c r="AB55" i="9"/>
  <c r="AC54" i="9"/>
  <c r="AB54" i="9"/>
  <c r="AC53" i="9"/>
  <c r="AB53" i="9"/>
  <c r="AC52" i="9"/>
  <c r="AB52" i="9"/>
  <c r="AC51" i="9"/>
  <c r="AB51" i="9"/>
  <c r="AC50" i="9"/>
  <c r="AB50" i="9"/>
  <c r="AC49" i="9"/>
  <c r="AB49" i="9"/>
  <c r="AC48" i="9"/>
  <c r="AB48" i="9"/>
  <c r="AC47" i="9"/>
  <c r="AB47" i="9"/>
  <c r="AC46" i="9"/>
  <c r="AB46" i="9"/>
  <c r="AC45" i="9"/>
  <c r="AB45" i="9"/>
  <c r="AC44" i="9"/>
  <c r="AB44" i="9"/>
  <c r="AC43" i="9"/>
  <c r="AB43" i="9"/>
  <c r="AC42" i="9"/>
  <c r="AB42" i="9"/>
  <c r="AC41" i="9"/>
  <c r="AB41" i="9"/>
  <c r="AC40" i="9"/>
  <c r="AB40" i="9"/>
  <c r="AC39" i="9"/>
  <c r="AB39" i="9"/>
  <c r="AC38" i="9"/>
  <c r="AB38" i="9"/>
  <c r="AC37" i="9"/>
  <c r="AB37" i="9"/>
  <c r="AC36" i="9"/>
  <c r="AB36" i="9"/>
  <c r="AC35" i="9"/>
  <c r="AB35" i="9"/>
  <c r="AC34" i="9"/>
  <c r="AB34" i="9"/>
  <c r="AC33" i="9"/>
  <c r="AB33" i="9"/>
  <c r="AC32" i="9"/>
  <c r="AB32" i="9"/>
  <c r="AC31" i="9"/>
  <c r="AB31" i="9"/>
  <c r="AC30" i="9"/>
  <c r="AB30" i="9"/>
  <c r="AC29" i="9"/>
  <c r="AB29" i="9"/>
  <c r="AC28" i="9"/>
  <c r="AB28" i="9"/>
  <c r="AC27" i="9"/>
  <c r="AB27" i="9"/>
  <c r="AC26" i="9"/>
  <c r="AB26" i="9"/>
  <c r="AC25" i="9"/>
  <c r="AB25" i="9"/>
  <c r="AC24" i="9"/>
  <c r="AB24" i="9"/>
  <c r="AC23" i="9"/>
  <c r="AB23" i="9"/>
  <c r="AC22" i="9"/>
  <c r="AB22" i="9"/>
  <c r="AC21" i="9"/>
  <c r="AB21" i="9"/>
  <c r="AC20" i="9"/>
  <c r="AB20" i="9"/>
  <c r="AC19" i="9"/>
  <c r="AB19" i="9"/>
  <c r="AC18" i="9"/>
  <c r="AB18" i="9"/>
  <c r="AC17" i="9"/>
  <c r="AB17" i="9"/>
  <c r="AC16" i="9"/>
  <c r="AB16" i="9"/>
  <c r="AC15" i="9"/>
  <c r="AB15" i="9"/>
  <c r="AC14" i="9"/>
  <c r="AB14" i="9"/>
  <c r="AC13" i="9"/>
  <c r="AB13" i="9"/>
  <c r="AC12" i="9"/>
  <c r="AB12" i="9"/>
  <c r="AC11" i="9"/>
  <c r="AB11" i="9"/>
  <c r="F143" i="9"/>
  <c r="G143" i="9"/>
  <c r="H143" i="9"/>
  <c r="I143" i="9"/>
  <c r="K144" i="9" s="1"/>
  <c r="J143" i="9"/>
  <c r="K143" i="9"/>
  <c r="L143" i="9"/>
  <c r="M143" i="9"/>
  <c r="N143" i="9"/>
  <c r="Q143" i="9" s="1"/>
  <c r="R143" i="9" s="1"/>
  <c r="P143" i="9"/>
  <c r="F144" i="9"/>
  <c r="G144" i="9"/>
  <c r="H144" i="9"/>
  <c r="I144" i="9"/>
  <c r="J145" i="9" s="1"/>
  <c r="J144" i="9"/>
  <c r="N144" i="9"/>
  <c r="Q144" i="9" s="1"/>
  <c r="R144" i="9" s="1"/>
  <c r="P144" i="9"/>
  <c r="F145" i="9"/>
  <c r="G145" i="9"/>
  <c r="H145" i="9"/>
  <c r="I145" i="9"/>
  <c r="J146" i="9" s="1"/>
  <c r="N145" i="9"/>
  <c r="Q145" i="9" s="1"/>
  <c r="R145" i="9" s="1"/>
  <c r="P145" i="9"/>
  <c r="F146" i="9"/>
  <c r="G146" i="9"/>
  <c r="H146" i="9"/>
  <c r="I146" i="9"/>
  <c r="J147" i="9" s="1"/>
  <c r="N146" i="9"/>
  <c r="Q146" i="9" s="1"/>
  <c r="R146" i="9" s="1"/>
  <c r="P146" i="9"/>
  <c r="F147" i="9"/>
  <c r="G147" i="9"/>
  <c r="H147" i="9"/>
  <c r="I147" i="9"/>
  <c r="J148" i="9" s="1"/>
  <c r="N147" i="9"/>
  <c r="Q147" i="9" s="1"/>
  <c r="R147" i="9" s="1"/>
  <c r="P147" i="9"/>
  <c r="F148" i="9"/>
  <c r="G148" i="9"/>
  <c r="H148" i="9"/>
  <c r="I148" i="9"/>
  <c r="J149" i="9" s="1"/>
  <c r="N148" i="9"/>
  <c r="Q148" i="9" s="1"/>
  <c r="R148" i="9" s="1"/>
  <c r="P148" i="9"/>
  <c r="F149" i="9"/>
  <c r="G149" i="9"/>
  <c r="H149" i="9"/>
  <c r="I149" i="9"/>
  <c r="J150" i="9" s="1"/>
  <c r="N149" i="9"/>
  <c r="Q149" i="9" s="1"/>
  <c r="R149" i="9" s="1"/>
  <c r="P149" i="9"/>
  <c r="F150" i="9"/>
  <c r="G150" i="9"/>
  <c r="H150" i="9"/>
  <c r="I150" i="9"/>
  <c r="J151" i="9" s="1"/>
  <c r="N150" i="9"/>
  <c r="Q150" i="9" s="1"/>
  <c r="R150" i="9" s="1"/>
  <c r="P150" i="9"/>
  <c r="F151" i="9"/>
  <c r="G151" i="9"/>
  <c r="H151" i="9"/>
  <c r="I151" i="9"/>
  <c r="J152" i="9" s="1"/>
  <c r="N151" i="9"/>
  <c r="Q151" i="9" s="1"/>
  <c r="R151" i="9" s="1"/>
  <c r="P151" i="9"/>
  <c r="F152" i="9"/>
  <c r="G152" i="9"/>
  <c r="H152" i="9"/>
  <c r="I152" i="9"/>
  <c r="J153" i="9" s="1"/>
  <c r="N152" i="9"/>
  <c r="Q152" i="9" s="1"/>
  <c r="R152" i="9" s="1"/>
  <c r="P152" i="9"/>
  <c r="F153" i="9"/>
  <c r="G153" i="9"/>
  <c r="H153" i="9"/>
  <c r="I153" i="9"/>
  <c r="J154" i="9" s="1"/>
  <c r="N153" i="9"/>
  <c r="Q153" i="9" s="1"/>
  <c r="R153" i="9" s="1"/>
  <c r="P153" i="9"/>
  <c r="F154" i="9"/>
  <c r="G154" i="9"/>
  <c r="H154" i="9"/>
  <c r="I154" i="9"/>
  <c r="N154" i="9"/>
  <c r="Q154" i="9" s="1"/>
  <c r="R154" i="9" s="1"/>
  <c r="P154" i="9"/>
  <c r="F155" i="9"/>
  <c r="AB155" i="9" s="1"/>
  <c r="G155" i="9"/>
  <c r="AC155" i="9" s="1"/>
  <c r="H155" i="9"/>
  <c r="I155" i="9"/>
  <c r="J156" i="9" s="1"/>
  <c r="N155" i="9"/>
  <c r="Q155" i="9" s="1"/>
  <c r="P155" i="9"/>
  <c r="F156" i="9"/>
  <c r="AB162" i="9" s="1"/>
  <c r="G156" i="9"/>
  <c r="AC162" i="9" s="1"/>
  <c r="H156" i="9"/>
  <c r="I156" i="9"/>
  <c r="N156" i="9"/>
  <c r="Q156" i="9" s="1"/>
  <c r="P156" i="9"/>
  <c r="F157" i="9"/>
  <c r="G157" i="9"/>
  <c r="H157" i="9"/>
  <c r="I157" i="9"/>
  <c r="J158" i="9" s="1"/>
  <c r="N157" i="9"/>
  <c r="Q157" i="9" s="1"/>
  <c r="R157" i="9" s="1"/>
  <c r="P157" i="9"/>
  <c r="F158" i="9"/>
  <c r="G158" i="9"/>
  <c r="H158" i="9"/>
  <c r="I158" i="9"/>
  <c r="N158" i="9"/>
  <c r="Q158" i="9" s="1"/>
  <c r="P158" i="9"/>
  <c r="F159" i="9"/>
  <c r="G159" i="9"/>
  <c r="H159" i="9"/>
  <c r="I159" i="9"/>
  <c r="J160" i="9" s="1"/>
  <c r="N159" i="9"/>
  <c r="Q159" i="9" s="1"/>
  <c r="R159" i="9" s="1"/>
  <c r="P159" i="9"/>
  <c r="F160" i="9"/>
  <c r="G160" i="9"/>
  <c r="H160" i="9"/>
  <c r="I160" i="9"/>
  <c r="N160" i="9"/>
  <c r="Q160" i="9" s="1"/>
  <c r="P160" i="9"/>
  <c r="F161" i="9"/>
  <c r="G161" i="9"/>
  <c r="H161" i="9"/>
  <c r="I161" i="9"/>
  <c r="J162" i="9" s="1"/>
  <c r="N161" i="9"/>
  <c r="Q161" i="9" s="1"/>
  <c r="R161" i="9" s="1"/>
  <c r="P161" i="9"/>
  <c r="F162" i="9"/>
  <c r="G162" i="9"/>
  <c r="H162" i="9"/>
  <c r="I162" i="9"/>
  <c r="N162" i="9"/>
  <c r="Q162" i="9" s="1"/>
  <c r="P162" i="9"/>
  <c r="F148" i="15"/>
  <c r="AB154" i="15" s="1"/>
  <c r="G148" i="15"/>
  <c r="AC154" i="15" s="1"/>
  <c r="H148" i="15"/>
  <c r="I148" i="15"/>
  <c r="J149" i="15" s="1"/>
  <c r="N148" i="15"/>
  <c r="Q148" i="15" s="1"/>
  <c r="P148" i="15"/>
  <c r="F149" i="15"/>
  <c r="AB155" i="15" s="1"/>
  <c r="G149" i="15"/>
  <c r="AC155" i="15" s="1"/>
  <c r="H149" i="15"/>
  <c r="I149" i="15"/>
  <c r="J150" i="15" s="1"/>
  <c r="N149" i="15"/>
  <c r="P149" i="15"/>
  <c r="Q149" i="15"/>
  <c r="F150" i="15"/>
  <c r="AB156" i="15" s="1"/>
  <c r="G150" i="15"/>
  <c r="AC156" i="15" s="1"/>
  <c r="H150" i="15"/>
  <c r="I150" i="15"/>
  <c r="J151" i="15" s="1"/>
  <c r="N150" i="15"/>
  <c r="P150" i="15"/>
  <c r="Q150" i="15"/>
  <c r="R150" i="15"/>
  <c r="F151" i="15"/>
  <c r="AB157" i="15" s="1"/>
  <c r="G151" i="15"/>
  <c r="AC157" i="15" s="1"/>
  <c r="H151" i="15"/>
  <c r="I151" i="15"/>
  <c r="J152" i="15" s="1"/>
  <c r="N151" i="15"/>
  <c r="P151" i="15"/>
  <c r="Q151" i="15"/>
  <c r="R151" i="15"/>
  <c r="F152" i="15"/>
  <c r="AB158" i="15" s="1"/>
  <c r="G152" i="15"/>
  <c r="AC158" i="15" s="1"/>
  <c r="H152" i="15"/>
  <c r="I152" i="15"/>
  <c r="J153" i="15" s="1"/>
  <c r="N152" i="15"/>
  <c r="P152" i="15"/>
  <c r="Q152" i="15"/>
  <c r="R152" i="15"/>
  <c r="F153" i="15"/>
  <c r="AB159" i="15" s="1"/>
  <c r="G153" i="15"/>
  <c r="AC159" i="15" s="1"/>
  <c r="H153" i="15"/>
  <c r="I153" i="15"/>
  <c r="J154" i="15" s="1"/>
  <c r="N153" i="15"/>
  <c r="P153" i="15"/>
  <c r="Q153" i="15"/>
  <c r="R153" i="15"/>
  <c r="F154" i="15"/>
  <c r="AB160" i="15" s="1"/>
  <c r="G154" i="15"/>
  <c r="AC160" i="15" s="1"/>
  <c r="H154" i="15"/>
  <c r="I154" i="15"/>
  <c r="J155" i="15" s="1"/>
  <c r="N154" i="15"/>
  <c r="P154" i="15"/>
  <c r="Q154" i="15"/>
  <c r="R154" i="15"/>
  <c r="F155" i="15"/>
  <c r="AB161" i="15" s="1"/>
  <c r="G155" i="15"/>
  <c r="AC161" i="15" s="1"/>
  <c r="H155" i="15"/>
  <c r="I155" i="15"/>
  <c r="J156" i="15" s="1"/>
  <c r="N155" i="15"/>
  <c r="P155" i="15"/>
  <c r="Q155" i="15"/>
  <c r="R155" i="15"/>
  <c r="F156" i="15"/>
  <c r="AB162" i="15" s="1"/>
  <c r="G156" i="15"/>
  <c r="AC162" i="15" s="1"/>
  <c r="H156" i="15"/>
  <c r="I156" i="15"/>
  <c r="J157" i="15" s="1"/>
  <c r="N156" i="15"/>
  <c r="P156" i="15"/>
  <c r="Q156" i="15"/>
  <c r="R156" i="15"/>
  <c r="F157" i="15"/>
  <c r="G157" i="15"/>
  <c r="H157" i="15"/>
  <c r="I157" i="15"/>
  <c r="J158" i="15" s="1"/>
  <c r="N157" i="15"/>
  <c r="P157" i="15"/>
  <c r="Q157" i="15"/>
  <c r="R157" i="15"/>
  <c r="F158" i="15"/>
  <c r="G158" i="15"/>
  <c r="H158" i="15"/>
  <c r="I158" i="15"/>
  <c r="J159" i="15" s="1"/>
  <c r="N158" i="15"/>
  <c r="P158" i="15"/>
  <c r="Q158" i="15"/>
  <c r="R158" i="15"/>
  <c r="F159" i="15"/>
  <c r="G159" i="15"/>
  <c r="H159" i="15"/>
  <c r="I159" i="15"/>
  <c r="J160" i="15" s="1"/>
  <c r="N159" i="15"/>
  <c r="P159" i="15"/>
  <c r="Q159" i="15"/>
  <c r="R159" i="15"/>
  <c r="F160" i="15"/>
  <c r="G160" i="15"/>
  <c r="H160" i="15"/>
  <c r="I160" i="15"/>
  <c r="J161" i="15" s="1"/>
  <c r="N160" i="15"/>
  <c r="P160" i="15"/>
  <c r="Q160" i="15"/>
  <c r="R160" i="15"/>
  <c r="F161" i="15"/>
  <c r="G161" i="15"/>
  <c r="H161" i="15"/>
  <c r="I161" i="15"/>
  <c r="J162" i="15" s="1"/>
  <c r="N161" i="15"/>
  <c r="Q161" i="15" s="1"/>
  <c r="P161" i="15"/>
  <c r="F162" i="15"/>
  <c r="G162" i="15"/>
  <c r="H162" i="15"/>
  <c r="I162" i="15"/>
  <c r="N162" i="15"/>
  <c r="Q162" i="15" s="1"/>
  <c r="P162" i="15"/>
  <c r="AB119" i="18"/>
  <c r="AC119" i="18"/>
  <c r="AB120" i="18"/>
  <c r="AC120" i="18"/>
  <c r="AB121" i="18"/>
  <c r="AC121" i="18"/>
  <c r="AB122" i="18"/>
  <c r="AC122" i="18"/>
  <c r="AB123" i="18"/>
  <c r="AC123" i="18"/>
  <c r="AB124" i="18"/>
  <c r="AC124" i="18"/>
  <c r="AB125" i="18"/>
  <c r="AC125" i="18"/>
  <c r="AB126" i="18"/>
  <c r="AC126" i="18"/>
  <c r="F118" i="18"/>
  <c r="G118" i="18"/>
  <c r="H118" i="18"/>
  <c r="I118" i="18"/>
  <c r="J118" i="18"/>
  <c r="M118" i="18" s="1"/>
  <c r="K118" i="18"/>
  <c r="L118" i="18"/>
  <c r="V119" i="18" s="1"/>
  <c r="N118" i="18"/>
  <c r="Q118" i="18" s="1"/>
  <c r="R118" i="18" s="1"/>
  <c r="O118" i="18"/>
  <c r="P118" i="18"/>
  <c r="S118" i="18"/>
  <c r="T118" i="18"/>
  <c r="U118" i="18"/>
  <c r="V118" i="18"/>
  <c r="X118" i="18"/>
  <c r="F119" i="18"/>
  <c r="G119" i="18"/>
  <c r="H119" i="18"/>
  <c r="I119" i="18"/>
  <c r="K120" i="18" s="1"/>
  <c r="J119" i="18"/>
  <c r="K119" i="18"/>
  <c r="M119" i="18" s="1"/>
  <c r="L119" i="18"/>
  <c r="V120" i="18" s="1"/>
  <c r="N119" i="18"/>
  <c r="O119" i="18"/>
  <c r="P119" i="18"/>
  <c r="R119" i="18" s="1"/>
  <c r="Q119" i="18"/>
  <c r="S119" i="18"/>
  <c r="T119" i="18"/>
  <c r="U119" i="18"/>
  <c r="X119" i="18"/>
  <c r="F120" i="18"/>
  <c r="G120" i="18"/>
  <c r="H120" i="18"/>
  <c r="I120" i="18"/>
  <c r="K121" i="18" s="1"/>
  <c r="J120" i="18"/>
  <c r="L120" i="18"/>
  <c r="N120" i="18"/>
  <c r="O120" i="18"/>
  <c r="P120" i="18"/>
  <c r="R120" i="18" s="1"/>
  <c r="Q120" i="18"/>
  <c r="S120" i="18"/>
  <c r="T120" i="18"/>
  <c r="X120" i="18"/>
  <c r="F121" i="18"/>
  <c r="G121" i="18"/>
  <c r="H121" i="18"/>
  <c r="I121" i="18"/>
  <c r="L122" i="18" s="1"/>
  <c r="J121" i="18"/>
  <c r="N121" i="18"/>
  <c r="Q121" i="18" s="1"/>
  <c r="R121" i="18" s="1"/>
  <c r="O121" i="18"/>
  <c r="P121" i="18"/>
  <c r="S121" i="18"/>
  <c r="X121" i="18"/>
  <c r="F122" i="18"/>
  <c r="G122" i="18"/>
  <c r="H122" i="18"/>
  <c r="I122" i="18"/>
  <c r="J122" i="18"/>
  <c r="K122" i="18"/>
  <c r="N122" i="18"/>
  <c r="Q122" i="18" s="1"/>
  <c r="R122" i="18" s="1"/>
  <c r="O122" i="18"/>
  <c r="P122" i="18"/>
  <c r="S122" i="18"/>
  <c r="X122" i="18"/>
  <c r="F123" i="18"/>
  <c r="G123" i="18"/>
  <c r="H123" i="18"/>
  <c r="I123" i="18"/>
  <c r="J123" i="18"/>
  <c r="M123" i="18" s="1"/>
  <c r="K123" i="18"/>
  <c r="L123" i="18"/>
  <c r="N123" i="18"/>
  <c r="Q123" i="18" s="1"/>
  <c r="O123" i="18"/>
  <c r="P123" i="18"/>
  <c r="S123" i="18"/>
  <c r="T123" i="18"/>
  <c r="X123" i="18"/>
  <c r="F124" i="18"/>
  <c r="G124" i="18"/>
  <c r="H124" i="18"/>
  <c r="I124" i="18"/>
  <c r="K125" i="18" s="1"/>
  <c r="J124" i="18"/>
  <c r="K124" i="18"/>
  <c r="L124" i="18"/>
  <c r="M124" i="18"/>
  <c r="N124" i="18"/>
  <c r="O124" i="18"/>
  <c r="P124" i="18"/>
  <c r="R124" i="18" s="1"/>
  <c r="Q124" i="18"/>
  <c r="S124" i="18"/>
  <c r="T124" i="18"/>
  <c r="X124" i="18"/>
  <c r="F125" i="18"/>
  <c r="G125" i="18"/>
  <c r="H125" i="18"/>
  <c r="I125" i="18"/>
  <c r="L126" i="18" s="1"/>
  <c r="J125" i="18"/>
  <c r="N125" i="18"/>
  <c r="Q125" i="18" s="1"/>
  <c r="R125" i="18" s="1"/>
  <c r="O125" i="18"/>
  <c r="P125" i="18"/>
  <c r="S125" i="18"/>
  <c r="X125" i="18"/>
  <c r="F126" i="18"/>
  <c r="G126" i="18"/>
  <c r="H126" i="18"/>
  <c r="I126" i="18"/>
  <c r="J126" i="18"/>
  <c r="K126" i="18"/>
  <c r="N126" i="18"/>
  <c r="Q126" i="18" s="1"/>
  <c r="R126" i="18" s="1"/>
  <c r="O126" i="18"/>
  <c r="P126" i="18"/>
  <c r="S126" i="18"/>
  <c r="X126" i="18"/>
  <c r="F127" i="18"/>
  <c r="AB127" i="18" s="1"/>
  <c r="G127" i="18"/>
  <c r="AC127" i="18" s="1"/>
  <c r="H127" i="18"/>
  <c r="I127" i="18"/>
  <c r="K128" i="18" s="1"/>
  <c r="J127" i="18"/>
  <c r="K127" i="18"/>
  <c r="L127" i="18"/>
  <c r="N127" i="18"/>
  <c r="Q127" i="18" s="1"/>
  <c r="O127" i="18"/>
  <c r="P127" i="18"/>
  <c r="R127" i="18" s="1"/>
  <c r="S127" i="18"/>
  <c r="T127" i="18"/>
  <c r="X127" i="18"/>
  <c r="F128" i="18"/>
  <c r="AB131" i="18" s="1"/>
  <c r="G128" i="18"/>
  <c r="H128" i="18"/>
  <c r="L128" i="18" s="1"/>
  <c r="I128" i="18"/>
  <c r="J128" i="18"/>
  <c r="N128" i="18"/>
  <c r="Q128" i="18" s="1"/>
  <c r="O128" i="18"/>
  <c r="P128" i="18"/>
  <c r="S128" i="18"/>
  <c r="X128" i="18"/>
  <c r="F129" i="18"/>
  <c r="G129" i="18"/>
  <c r="H129" i="18"/>
  <c r="I129" i="18"/>
  <c r="L130" i="18" s="1"/>
  <c r="J129" i="18"/>
  <c r="N129" i="18"/>
  <c r="Q129" i="18" s="1"/>
  <c r="O129" i="18"/>
  <c r="P129" i="18"/>
  <c r="S129" i="18"/>
  <c r="X129" i="18"/>
  <c r="F130" i="18"/>
  <c r="G130" i="18"/>
  <c r="K130" i="18" s="1"/>
  <c r="H130" i="18"/>
  <c r="I130" i="18"/>
  <c r="N130" i="18"/>
  <c r="Q130" i="18" s="1"/>
  <c r="O130" i="18"/>
  <c r="P130" i="18"/>
  <c r="S130" i="18"/>
  <c r="X130" i="18"/>
  <c r="F131" i="18"/>
  <c r="G131" i="18"/>
  <c r="H131" i="18"/>
  <c r="I131" i="18"/>
  <c r="J132" i="18" s="1"/>
  <c r="N131" i="18"/>
  <c r="Q131" i="18" s="1"/>
  <c r="O131" i="18"/>
  <c r="P131" i="18"/>
  <c r="S131" i="18"/>
  <c r="X131" i="18"/>
  <c r="F132" i="18"/>
  <c r="G132" i="18"/>
  <c r="K132" i="18" s="1"/>
  <c r="H132" i="18"/>
  <c r="L132" i="18" s="1"/>
  <c r="I132" i="18"/>
  <c r="K133" i="18" s="1"/>
  <c r="N132" i="18"/>
  <c r="O132" i="18"/>
  <c r="P132" i="18"/>
  <c r="Q132" i="18"/>
  <c r="S132" i="18"/>
  <c r="X132" i="18"/>
  <c r="F133" i="18"/>
  <c r="G133" i="18"/>
  <c r="H133" i="18"/>
  <c r="I133" i="18"/>
  <c r="N133" i="18"/>
  <c r="Q133" i="18" s="1"/>
  <c r="O133" i="18"/>
  <c r="P133" i="18"/>
  <c r="S133" i="18"/>
  <c r="X133" i="18"/>
  <c r="AB11" i="18"/>
  <c r="AB106" i="18"/>
  <c r="AB105" i="18"/>
  <c r="AB104" i="18"/>
  <c r="AB103" i="18"/>
  <c r="AB102" i="18"/>
  <c r="AB101" i="18"/>
  <c r="AB100" i="18"/>
  <c r="AB99" i="18"/>
  <c r="AB98" i="18"/>
  <c r="AB97" i="18"/>
  <c r="AB96" i="18"/>
  <c r="AB95" i="18"/>
  <c r="AB94" i="18"/>
  <c r="AB93" i="18"/>
  <c r="AB92" i="18"/>
  <c r="AB91" i="18"/>
  <c r="AB90" i="18"/>
  <c r="AB89" i="18"/>
  <c r="AB88" i="18"/>
  <c r="AB87" i="18"/>
  <c r="AB86" i="18"/>
  <c r="AB85" i="18"/>
  <c r="AB84" i="18"/>
  <c r="AB83" i="18"/>
  <c r="AB82" i="18"/>
  <c r="AB81" i="18"/>
  <c r="AB80" i="18"/>
  <c r="AB79" i="18"/>
  <c r="AB78" i="18"/>
  <c r="AB77" i="18"/>
  <c r="AB76" i="18"/>
  <c r="AB75" i="18"/>
  <c r="AB74" i="18"/>
  <c r="AB73" i="18"/>
  <c r="AB72" i="18"/>
  <c r="AB71" i="18"/>
  <c r="AB70" i="18"/>
  <c r="AB69" i="18"/>
  <c r="AB68" i="18"/>
  <c r="AB67" i="18"/>
  <c r="AB66" i="18"/>
  <c r="AB65" i="18"/>
  <c r="AB64" i="18"/>
  <c r="AB63" i="18"/>
  <c r="AB62" i="18"/>
  <c r="AB61" i="18"/>
  <c r="AB60" i="18"/>
  <c r="AB59" i="18"/>
  <c r="AB58" i="18"/>
  <c r="AB57" i="18"/>
  <c r="AB56" i="18"/>
  <c r="AB55" i="18"/>
  <c r="AB54" i="18"/>
  <c r="AB53" i="18"/>
  <c r="AB52" i="18"/>
  <c r="AB51" i="18"/>
  <c r="AB50" i="18"/>
  <c r="AB49" i="18"/>
  <c r="AB48" i="18"/>
  <c r="AB47" i="18"/>
  <c r="AB46" i="18"/>
  <c r="AB45" i="18"/>
  <c r="AB44" i="18"/>
  <c r="AB43" i="18"/>
  <c r="AB42" i="18"/>
  <c r="AB41" i="18"/>
  <c r="AB40" i="18"/>
  <c r="AB39" i="18"/>
  <c r="AB38" i="18"/>
  <c r="AB37" i="18"/>
  <c r="AB36" i="18"/>
  <c r="AB35" i="18"/>
  <c r="AB34" i="18"/>
  <c r="AB33" i="18"/>
  <c r="AB32" i="18"/>
  <c r="AB31" i="18"/>
  <c r="AB30" i="18"/>
  <c r="AB29" i="18"/>
  <c r="AB28" i="18"/>
  <c r="AB27" i="18"/>
  <c r="AB26" i="18"/>
  <c r="AB25" i="18"/>
  <c r="AB24" i="18"/>
  <c r="AB23" i="18"/>
  <c r="AB22" i="18"/>
  <c r="AB21" i="18"/>
  <c r="AB20" i="18"/>
  <c r="AB19" i="18"/>
  <c r="AB18" i="18"/>
  <c r="AB17" i="18"/>
  <c r="AB16" i="18"/>
  <c r="AB15" i="18"/>
  <c r="AB14" i="18"/>
  <c r="AB13" i="18"/>
  <c r="AB12" i="18"/>
  <c r="AE155" i="23" l="1"/>
  <c r="AD1" i="23"/>
  <c r="J160" i="20"/>
  <c r="J162" i="20"/>
  <c r="J159" i="20"/>
  <c r="L160" i="20"/>
  <c r="AB156" i="20"/>
  <c r="AB158" i="20"/>
  <c r="AB157" i="20"/>
  <c r="AB159" i="20"/>
  <c r="AB161" i="20"/>
  <c r="J161" i="20"/>
  <c r="L162" i="20"/>
  <c r="AC161" i="6"/>
  <c r="AE161" i="6" s="1"/>
  <c r="AC157" i="6"/>
  <c r="AE157" i="6" s="1"/>
  <c r="AC160" i="6"/>
  <c r="AE160" i="6" s="1"/>
  <c r="AC156" i="6"/>
  <c r="AE156" i="6" s="1"/>
  <c r="AC159" i="6"/>
  <c r="AE159" i="6" s="1"/>
  <c r="AC155" i="6"/>
  <c r="AC158" i="6"/>
  <c r="AE158" i="6" s="1"/>
  <c r="AC162" i="6"/>
  <c r="K161" i="6"/>
  <c r="K157" i="6"/>
  <c r="M155" i="6"/>
  <c r="K156" i="6"/>
  <c r="L156" i="6"/>
  <c r="K158" i="6"/>
  <c r="J162" i="6"/>
  <c r="M160" i="6"/>
  <c r="L157" i="6"/>
  <c r="AB162" i="6"/>
  <c r="M159" i="6"/>
  <c r="J158" i="6"/>
  <c r="AB160" i="6"/>
  <c r="R161" i="6"/>
  <c r="J161" i="6"/>
  <c r="M161" i="6" s="1"/>
  <c r="R157" i="6"/>
  <c r="J157" i="6"/>
  <c r="M157" i="6" s="1"/>
  <c r="AB157" i="6"/>
  <c r="AB161" i="6"/>
  <c r="R156" i="6"/>
  <c r="M156" i="6"/>
  <c r="AB158" i="6"/>
  <c r="K162" i="6"/>
  <c r="M162" i="6" s="1"/>
  <c r="AB155" i="6"/>
  <c r="AD162" i="6" s="1"/>
  <c r="AB159" i="6"/>
  <c r="AB156" i="6"/>
  <c r="L159" i="11"/>
  <c r="J156" i="11"/>
  <c r="L161" i="11"/>
  <c r="K162" i="11"/>
  <c r="AC156" i="11"/>
  <c r="AC160" i="11"/>
  <c r="K160" i="11"/>
  <c r="AC157" i="11"/>
  <c r="AC161" i="11"/>
  <c r="AC158" i="11"/>
  <c r="M155" i="11"/>
  <c r="AC155" i="11"/>
  <c r="J162" i="11"/>
  <c r="K161" i="11"/>
  <c r="M161" i="11" s="1"/>
  <c r="J158" i="11"/>
  <c r="M158" i="11" s="1"/>
  <c r="K157" i="11"/>
  <c r="M157" i="11" s="1"/>
  <c r="R161" i="11"/>
  <c r="AB156" i="11"/>
  <c r="AB158" i="11"/>
  <c r="AB160" i="11"/>
  <c r="M160" i="11"/>
  <c r="M156" i="11"/>
  <c r="M159" i="11"/>
  <c r="AB155" i="11"/>
  <c r="AB157" i="11"/>
  <c r="AB159" i="11"/>
  <c r="R155" i="9"/>
  <c r="AC158" i="9"/>
  <c r="AC161" i="9"/>
  <c r="AC157" i="9"/>
  <c r="AC160" i="9"/>
  <c r="AC156" i="9"/>
  <c r="AC159" i="9"/>
  <c r="AB160" i="9"/>
  <c r="AB158" i="9"/>
  <c r="AB156" i="9"/>
  <c r="R162" i="9"/>
  <c r="R160" i="9"/>
  <c r="R158" i="9"/>
  <c r="R156" i="9"/>
  <c r="J161" i="9"/>
  <c r="J159" i="9"/>
  <c r="J157" i="9"/>
  <c r="J155" i="9"/>
  <c r="AB161" i="9"/>
  <c r="AB159" i="9"/>
  <c r="AB157" i="9"/>
  <c r="J156" i="8"/>
  <c r="M155" i="8"/>
  <c r="K161" i="8"/>
  <c r="K157" i="8"/>
  <c r="AC157" i="8"/>
  <c r="AC161" i="8"/>
  <c r="K162" i="8"/>
  <c r="K158" i="8"/>
  <c r="AC158" i="8"/>
  <c r="J160" i="8"/>
  <c r="K159" i="8"/>
  <c r="AC155" i="8"/>
  <c r="AB156" i="8"/>
  <c r="AB158" i="8"/>
  <c r="AB160" i="8"/>
  <c r="R162" i="8"/>
  <c r="R161" i="8"/>
  <c r="R160" i="8"/>
  <c r="R159" i="8"/>
  <c r="R158" i="8"/>
  <c r="R157" i="8"/>
  <c r="R156" i="8"/>
  <c r="R155" i="8"/>
  <c r="L162" i="8"/>
  <c r="L161" i="8"/>
  <c r="L160" i="8"/>
  <c r="M160" i="8" s="1"/>
  <c r="L159" i="8"/>
  <c r="L158" i="8"/>
  <c r="M158" i="8" s="1"/>
  <c r="L157" i="8"/>
  <c r="M157" i="8" s="1"/>
  <c r="L156" i="8"/>
  <c r="AB155" i="8"/>
  <c r="AB157" i="8"/>
  <c r="AB159" i="8"/>
  <c r="AC158" i="3"/>
  <c r="M155" i="3"/>
  <c r="AC155" i="3"/>
  <c r="AC159" i="3"/>
  <c r="K156" i="3"/>
  <c r="M156" i="3" s="1"/>
  <c r="AC156" i="3"/>
  <c r="AC160" i="3"/>
  <c r="K160" i="3"/>
  <c r="M160" i="3" s="1"/>
  <c r="AC157" i="3"/>
  <c r="K162" i="3"/>
  <c r="M162" i="3" s="1"/>
  <c r="M159" i="3"/>
  <c r="K158" i="3"/>
  <c r="M158" i="3" s="1"/>
  <c r="AB155" i="3"/>
  <c r="AB157" i="3"/>
  <c r="AB159" i="3"/>
  <c r="AB161" i="3"/>
  <c r="K161" i="3"/>
  <c r="M161" i="3" s="1"/>
  <c r="K157" i="3"/>
  <c r="M157" i="3" s="1"/>
  <c r="AB156" i="3"/>
  <c r="AB158" i="3"/>
  <c r="L160" i="19"/>
  <c r="AB154" i="19"/>
  <c r="AE159" i="19"/>
  <c r="AB158" i="19"/>
  <c r="AB153" i="19"/>
  <c r="J161" i="19"/>
  <c r="L162" i="19"/>
  <c r="R161" i="15"/>
  <c r="R162" i="15"/>
  <c r="R148" i="15"/>
  <c r="R149" i="15"/>
  <c r="L161" i="15"/>
  <c r="L159" i="15"/>
  <c r="L158" i="15"/>
  <c r="L157" i="15"/>
  <c r="L156" i="15"/>
  <c r="L155" i="15"/>
  <c r="L154" i="15"/>
  <c r="L152" i="15"/>
  <c r="L151" i="15"/>
  <c r="L149" i="15"/>
  <c r="R130" i="18"/>
  <c r="R129" i="18"/>
  <c r="AH127" i="18"/>
  <c r="AE127" i="18"/>
  <c r="M132" i="18"/>
  <c r="AC130" i="18"/>
  <c r="J133" i="18"/>
  <c r="AC133" i="18"/>
  <c r="AC129" i="18"/>
  <c r="K131" i="18"/>
  <c r="AC132" i="18"/>
  <c r="AC128" i="18"/>
  <c r="J131" i="18"/>
  <c r="K129" i="18"/>
  <c r="U133" i="18" s="1"/>
  <c r="M127" i="18"/>
  <c r="AC131" i="18"/>
  <c r="M128" i="18"/>
  <c r="R132" i="18"/>
  <c r="L131" i="18"/>
  <c r="R128" i="18"/>
  <c r="AB132" i="18"/>
  <c r="AB130" i="18"/>
  <c r="AB128" i="18"/>
  <c r="R133" i="18"/>
  <c r="R131" i="18"/>
  <c r="J130" i="18"/>
  <c r="T128" i="18"/>
  <c r="AB133" i="18"/>
  <c r="AB129" i="18"/>
  <c r="K162" i="10"/>
  <c r="K158" i="10"/>
  <c r="AC159" i="10"/>
  <c r="AC160" i="10"/>
  <c r="K160" i="10"/>
  <c r="AC161" i="10"/>
  <c r="AC158" i="10"/>
  <c r="L162" i="10"/>
  <c r="L161" i="10"/>
  <c r="L160" i="10"/>
  <c r="L159" i="10"/>
  <c r="M159" i="10" s="1"/>
  <c r="L158" i="10"/>
  <c r="L157" i="10"/>
  <c r="L156" i="10"/>
  <c r="L155" i="10"/>
  <c r="L154" i="10"/>
  <c r="L150" i="10"/>
  <c r="R148" i="10"/>
  <c r="M162" i="10"/>
  <c r="M161" i="10"/>
  <c r="M160" i="10"/>
  <c r="M158" i="10"/>
  <c r="M157" i="10"/>
  <c r="M156" i="10"/>
  <c r="M155" i="10"/>
  <c r="M154" i="10"/>
  <c r="J150" i="10"/>
  <c r="J33" i="20"/>
  <c r="L44" i="20"/>
  <c r="L75" i="20"/>
  <c r="L77" i="20"/>
  <c r="L83" i="20"/>
  <c r="L85" i="20"/>
  <c r="R127" i="20"/>
  <c r="L151" i="20"/>
  <c r="R36" i="20"/>
  <c r="L37" i="20"/>
  <c r="R40" i="20"/>
  <c r="L41" i="20"/>
  <c r="R44" i="20"/>
  <c r="L45" i="20"/>
  <c r="R112" i="20"/>
  <c r="R114" i="20"/>
  <c r="R116" i="20"/>
  <c r="R120" i="20"/>
  <c r="L150" i="20"/>
  <c r="L152" i="20"/>
  <c r="K128" i="20"/>
  <c r="AC35" i="20"/>
  <c r="AC47" i="20"/>
  <c r="AC49" i="20"/>
  <c r="AC51" i="20"/>
  <c r="AC62" i="20"/>
  <c r="AC64" i="20"/>
  <c r="AC66" i="20"/>
  <c r="L63" i="20"/>
  <c r="L65" i="20"/>
  <c r="AC73" i="20"/>
  <c r="AC75" i="20"/>
  <c r="R69" i="20"/>
  <c r="AC80" i="20"/>
  <c r="AC82" i="20"/>
  <c r="L79" i="20"/>
  <c r="L81" i="20"/>
  <c r="AC89" i="20"/>
  <c r="AC91" i="20"/>
  <c r="R85" i="20"/>
  <c r="AC95" i="20"/>
  <c r="K101" i="20"/>
  <c r="AC110" i="20"/>
  <c r="L116" i="20"/>
  <c r="K118" i="20"/>
  <c r="R123" i="20"/>
  <c r="AC131" i="20"/>
  <c r="K127" i="20"/>
  <c r="L128" i="20"/>
  <c r="AC136" i="20"/>
  <c r="AC141" i="20"/>
  <c r="L140" i="20"/>
  <c r="L142" i="20"/>
  <c r="L144" i="20"/>
  <c r="L146" i="20"/>
  <c r="L148" i="20"/>
  <c r="AC156" i="20"/>
  <c r="AE156" i="20" s="1"/>
  <c r="R150" i="20"/>
  <c r="AC158" i="20"/>
  <c r="AE158" i="20" s="1"/>
  <c r="R152" i="20"/>
  <c r="L153" i="20"/>
  <c r="L155" i="20"/>
  <c r="R73" i="20"/>
  <c r="K96" i="20"/>
  <c r="R134" i="20"/>
  <c r="R156" i="20"/>
  <c r="AC38" i="20"/>
  <c r="AC46" i="20"/>
  <c r="AC48" i="20"/>
  <c r="AC50" i="20"/>
  <c r="L49" i="20"/>
  <c r="AC63" i="20"/>
  <c r="AC65" i="20"/>
  <c r="R61" i="20"/>
  <c r="AC72" i="20"/>
  <c r="AC74" i="20"/>
  <c r="L71" i="20"/>
  <c r="L73" i="20"/>
  <c r="AC81" i="20"/>
  <c r="AC83" i="20"/>
  <c r="R77" i="20"/>
  <c r="AC88" i="20"/>
  <c r="AC90" i="20"/>
  <c r="L87" i="20"/>
  <c r="AC106" i="20"/>
  <c r="R100" i="20"/>
  <c r="K103" i="20"/>
  <c r="R103" i="20"/>
  <c r="AC111" i="20"/>
  <c r="K107" i="20"/>
  <c r="AC118" i="20"/>
  <c r="L115" i="20"/>
  <c r="L117" i="20"/>
  <c r="AC125" i="20"/>
  <c r="R119" i="20"/>
  <c r="L120" i="20"/>
  <c r="AC130" i="20"/>
  <c r="AC132" i="20"/>
  <c r="R126" i="20"/>
  <c r="L127" i="20"/>
  <c r="AC133" i="20"/>
  <c r="K131" i="20"/>
  <c r="AC142" i="20"/>
  <c r="R138" i="20"/>
  <c r="L145" i="20"/>
  <c r="L147" i="20"/>
  <c r="AC155" i="20"/>
  <c r="AC157" i="20"/>
  <c r="AE157" i="20" s="1"/>
  <c r="L154" i="20"/>
  <c r="L156" i="20"/>
  <c r="R35" i="20"/>
  <c r="AC52" i="20"/>
  <c r="R65" i="20"/>
  <c r="AC76" i="20"/>
  <c r="R81" i="20"/>
  <c r="AC92" i="20"/>
  <c r="AC93" i="20"/>
  <c r="AC99" i="20"/>
  <c r="AC102" i="20"/>
  <c r="AC105" i="20"/>
  <c r="AC107" i="20"/>
  <c r="R102" i="20"/>
  <c r="AC115" i="20"/>
  <c r="AC117" i="20"/>
  <c r="R111" i="20"/>
  <c r="L112" i="20"/>
  <c r="AC127" i="20"/>
  <c r="AC137" i="20"/>
  <c r="AC139" i="20"/>
  <c r="AC146" i="20"/>
  <c r="AC148" i="20"/>
  <c r="AC150" i="20"/>
  <c r="AC152" i="20"/>
  <c r="AC154" i="20"/>
  <c r="L149" i="20"/>
  <c r="AC159" i="20"/>
  <c r="AE159" i="20" s="1"/>
  <c r="AC161" i="20"/>
  <c r="AE161" i="20" s="1"/>
  <c r="J157" i="20"/>
  <c r="AB17" i="20"/>
  <c r="AB21" i="20"/>
  <c r="AB25" i="20"/>
  <c r="AB29" i="20"/>
  <c r="AB34" i="20"/>
  <c r="AB38" i="20"/>
  <c r="L40" i="20"/>
  <c r="R51" i="20"/>
  <c r="L56" i="20"/>
  <c r="R67" i="20"/>
  <c r="R83" i="20"/>
  <c r="R39" i="20"/>
  <c r="R55" i="20"/>
  <c r="AB12" i="20"/>
  <c r="AB16" i="20"/>
  <c r="AB20" i="20"/>
  <c r="AB24" i="20"/>
  <c r="AB28" i="20"/>
  <c r="AB32" i="20"/>
  <c r="K33" i="20"/>
  <c r="R43" i="20"/>
  <c r="L48" i="20"/>
  <c r="R75" i="20"/>
  <c r="R136" i="20"/>
  <c r="AB33" i="20"/>
  <c r="L33" i="20"/>
  <c r="L36" i="20"/>
  <c r="AB40" i="20"/>
  <c r="R34" i="20"/>
  <c r="L35" i="20"/>
  <c r="R37" i="20"/>
  <c r="L38" i="20"/>
  <c r="AB45" i="20"/>
  <c r="AB48" i="20"/>
  <c r="R42" i="20"/>
  <c r="L43" i="20"/>
  <c r="R45" i="20"/>
  <c r="L46" i="20"/>
  <c r="AB53" i="20"/>
  <c r="AB56" i="20"/>
  <c r="R50" i="20"/>
  <c r="L51" i="20"/>
  <c r="R53" i="20"/>
  <c r="L54" i="20"/>
  <c r="AB64" i="20"/>
  <c r="R58" i="20"/>
  <c r="L59" i="20"/>
  <c r="R62" i="20"/>
  <c r="R66" i="20"/>
  <c r="R70" i="20"/>
  <c r="R74" i="20"/>
  <c r="R78" i="20"/>
  <c r="R82" i="20"/>
  <c r="R86" i="20"/>
  <c r="AB94" i="20"/>
  <c r="L89" i="20"/>
  <c r="R89" i="20"/>
  <c r="K91" i="20"/>
  <c r="L92" i="20"/>
  <c r="AB99" i="20"/>
  <c r="K94" i="20"/>
  <c r="R94" i="20"/>
  <c r="AB102" i="20"/>
  <c r="L100" i="20"/>
  <c r="L105" i="20"/>
  <c r="AB112" i="20"/>
  <c r="AB113" i="20"/>
  <c r="R107" i="20"/>
  <c r="L108" i="20"/>
  <c r="L109" i="20"/>
  <c r="AB116" i="20"/>
  <c r="R115" i="20"/>
  <c r="R117" i="20"/>
  <c r="L118" i="20"/>
  <c r="K120" i="20"/>
  <c r="R122" i="20"/>
  <c r="R130" i="20"/>
  <c r="R149" i="20"/>
  <c r="R153" i="20"/>
  <c r="K157" i="20"/>
  <c r="M157" i="20" s="1"/>
  <c r="R157" i="20"/>
  <c r="K159" i="20"/>
  <c r="M159" i="20" s="1"/>
  <c r="R159" i="20"/>
  <c r="K161" i="20"/>
  <c r="R161" i="20"/>
  <c r="K93" i="20"/>
  <c r="R33" i="20"/>
  <c r="L34" i="20"/>
  <c r="AB41" i="20"/>
  <c r="AB44" i="20"/>
  <c r="R38" i="20"/>
  <c r="L39" i="20"/>
  <c r="R41" i="20"/>
  <c r="L42" i="20"/>
  <c r="AB49" i="20"/>
  <c r="AB52" i="20"/>
  <c r="R46" i="20"/>
  <c r="L47" i="20"/>
  <c r="R49" i="20"/>
  <c r="L50" i="20"/>
  <c r="AB57" i="20"/>
  <c r="AB60" i="20"/>
  <c r="R54" i="20"/>
  <c r="L55" i="20"/>
  <c r="R57" i="20"/>
  <c r="L58" i="20"/>
  <c r="R64" i="20"/>
  <c r="R68" i="20"/>
  <c r="R72" i="20"/>
  <c r="R76" i="20"/>
  <c r="R80" i="20"/>
  <c r="R84" i="20"/>
  <c r="K87" i="20"/>
  <c r="L88" i="20"/>
  <c r="AB98" i="20"/>
  <c r="L93" i="20"/>
  <c r="L96" i="20"/>
  <c r="AB103" i="20"/>
  <c r="R98" i="20"/>
  <c r="AB106" i="20"/>
  <c r="L102" i="20"/>
  <c r="L103" i="20"/>
  <c r="AB111" i="20"/>
  <c r="R105" i="20"/>
  <c r="L106" i="20"/>
  <c r="L107" i="20"/>
  <c r="AB114" i="20"/>
  <c r="AB115" i="20"/>
  <c r="R109" i="20"/>
  <c r="L110" i="20"/>
  <c r="AB119" i="20"/>
  <c r="K114" i="20"/>
  <c r="K116" i="20"/>
  <c r="R118" i="20"/>
  <c r="L119" i="20"/>
  <c r="R121" i="20"/>
  <c r="AB129" i="20"/>
  <c r="R125" i="20"/>
  <c r="R129" i="20"/>
  <c r="AB137" i="20"/>
  <c r="R133" i="20"/>
  <c r="R137" i="20"/>
  <c r="R143" i="20"/>
  <c r="R145" i="20"/>
  <c r="R147" i="20"/>
  <c r="R151" i="20"/>
  <c r="R155" i="20"/>
  <c r="K158" i="20"/>
  <c r="M158" i="20" s="1"/>
  <c r="K160" i="20"/>
  <c r="R160" i="20"/>
  <c r="K162" i="20"/>
  <c r="R162" i="20"/>
  <c r="R59" i="20"/>
  <c r="L60" i="20"/>
  <c r="AB68" i="20"/>
  <c r="AB72" i="20"/>
  <c r="AB76" i="20"/>
  <c r="AB80" i="20"/>
  <c r="AB84" i="20"/>
  <c r="AB88" i="20"/>
  <c r="AB92" i="20"/>
  <c r="K89" i="20"/>
  <c r="L90" i="20"/>
  <c r="AB100" i="20"/>
  <c r="L98" i="20"/>
  <c r="AB105" i="20"/>
  <c r="AB117" i="20"/>
  <c r="AB118" i="20"/>
  <c r="R113" i="20"/>
  <c r="L114" i="20"/>
  <c r="L124" i="20"/>
  <c r="R124" i="20"/>
  <c r="AB133" i="20"/>
  <c r="R128" i="20"/>
  <c r="L132" i="20"/>
  <c r="R132" i="20"/>
  <c r="AB141" i="20"/>
  <c r="AB145" i="20"/>
  <c r="AB155" i="20"/>
  <c r="R37" i="19"/>
  <c r="R41" i="19"/>
  <c r="R45" i="19"/>
  <c r="J49" i="19"/>
  <c r="R49" i="19"/>
  <c r="L50" i="19"/>
  <c r="L52" i="19"/>
  <c r="L54" i="19"/>
  <c r="L56" i="19"/>
  <c r="R71" i="19"/>
  <c r="R75" i="19"/>
  <c r="L78" i="19"/>
  <c r="L79" i="19"/>
  <c r="L99" i="19"/>
  <c r="L103" i="19"/>
  <c r="L115" i="19"/>
  <c r="L119" i="19"/>
  <c r="R119" i="19"/>
  <c r="L147" i="19"/>
  <c r="L149" i="19"/>
  <c r="K58" i="19"/>
  <c r="L138" i="19"/>
  <c r="L49" i="19"/>
  <c r="R57" i="19"/>
  <c r="R59" i="19"/>
  <c r="L62" i="19"/>
  <c r="L64" i="19"/>
  <c r="L66" i="19"/>
  <c r="L68" i="19"/>
  <c r="L70" i="19"/>
  <c r="L75" i="19"/>
  <c r="R79" i="19"/>
  <c r="R83" i="19"/>
  <c r="R85" i="19"/>
  <c r="R87" i="19"/>
  <c r="R89" i="19"/>
  <c r="L90" i="19"/>
  <c r="R91" i="19"/>
  <c r="R93" i="19"/>
  <c r="R95" i="19"/>
  <c r="R97" i="19"/>
  <c r="L98" i="19"/>
  <c r="R99" i="19"/>
  <c r="R101" i="19"/>
  <c r="R103" i="19"/>
  <c r="R105" i="19"/>
  <c r="R107" i="19"/>
  <c r="R109" i="19"/>
  <c r="R111" i="19"/>
  <c r="R113" i="19"/>
  <c r="L114" i="19"/>
  <c r="R115" i="19"/>
  <c r="R117" i="19"/>
  <c r="K120" i="19"/>
  <c r="R147" i="19"/>
  <c r="L148" i="19"/>
  <c r="L76" i="19"/>
  <c r="AC20" i="19"/>
  <c r="AC24" i="19"/>
  <c r="AC28" i="19"/>
  <c r="AC32" i="19"/>
  <c r="AC37" i="19"/>
  <c r="AC40" i="19"/>
  <c r="AC42" i="19"/>
  <c r="R36" i="19"/>
  <c r="AC45" i="19"/>
  <c r="L42" i="19"/>
  <c r="L46" i="19"/>
  <c r="K54" i="19"/>
  <c r="AC61" i="19"/>
  <c r="J57" i="19"/>
  <c r="AC66" i="19"/>
  <c r="K62" i="19"/>
  <c r="AC69" i="19"/>
  <c r="J67" i="19"/>
  <c r="AC76" i="19"/>
  <c r="R70" i="19"/>
  <c r="L71" i="19"/>
  <c r="AC81" i="19"/>
  <c r="K84" i="19"/>
  <c r="J86" i="19"/>
  <c r="AC93" i="19"/>
  <c r="AC95" i="19"/>
  <c r="L94" i="19"/>
  <c r="AC104" i="19"/>
  <c r="AC106" i="19"/>
  <c r="AC108" i="19"/>
  <c r="L107" i="19"/>
  <c r="L111" i="19"/>
  <c r="AC121" i="19"/>
  <c r="AC124" i="19"/>
  <c r="K126" i="19"/>
  <c r="L127" i="19"/>
  <c r="L129" i="19"/>
  <c r="AC137" i="19"/>
  <c r="AC139" i="19"/>
  <c r="R133" i="19"/>
  <c r="L134" i="19"/>
  <c r="L136" i="19"/>
  <c r="AC144" i="19"/>
  <c r="AC146" i="19"/>
  <c r="L143" i="19"/>
  <c r="L145" i="19"/>
  <c r="AC153" i="19"/>
  <c r="AC155" i="19"/>
  <c r="R149" i="19"/>
  <c r="L152" i="19"/>
  <c r="K158" i="19"/>
  <c r="K162" i="19"/>
  <c r="R74" i="19"/>
  <c r="R78" i="19"/>
  <c r="R153" i="19"/>
  <c r="AC11" i="19"/>
  <c r="AC15" i="19"/>
  <c r="AC19" i="19"/>
  <c r="AC23" i="19"/>
  <c r="AC27" i="19"/>
  <c r="AC31" i="19"/>
  <c r="AC35" i="19"/>
  <c r="AC41" i="19"/>
  <c r="L38" i="19"/>
  <c r="AC46" i="19"/>
  <c r="R40" i="19"/>
  <c r="L41" i="19"/>
  <c r="AC62" i="19"/>
  <c r="L57" i="19"/>
  <c r="AC65" i="19"/>
  <c r="R62" i="19"/>
  <c r="AC70" i="19"/>
  <c r="L67" i="19"/>
  <c r="AC75" i="19"/>
  <c r="AC88" i="19"/>
  <c r="AC94" i="19"/>
  <c r="AC96" i="19"/>
  <c r="AC105" i="19"/>
  <c r="AC107" i="19"/>
  <c r="AC109" i="19"/>
  <c r="L106" i="19"/>
  <c r="L108" i="19"/>
  <c r="R112" i="19"/>
  <c r="K116" i="19"/>
  <c r="L123" i="19"/>
  <c r="AC131" i="19"/>
  <c r="R125" i="19"/>
  <c r="AC136" i="19"/>
  <c r="AC138" i="19"/>
  <c r="L135" i="19"/>
  <c r="L137" i="19"/>
  <c r="AC145" i="19"/>
  <c r="R139" i="19"/>
  <c r="AC147" i="19"/>
  <c r="R141" i="19"/>
  <c r="L142" i="19"/>
  <c r="L144" i="19"/>
  <c r="AC152" i="19"/>
  <c r="AC154" i="19"/>
  <c r="L151" i="19"/>
  <c r="L153" i="19"/>
  <c r="R161" i="19"/>
  <c r="AC12" i="19"/>
  <c r="AC16" i="19"/>
  <c r="AC43" i="19"/>
  <c r="AC48" i="19"/>
  <c r="AC50" i="19"/>
  <c r="AC59" i="19"/>
  <c r="AC64" i="19"/>
  <c r="L59" i="19"/>
  <c r="AC67" i="19"/>
  <c r="AC72" i="19"/>
  <c r="AC74" i="19"/>
  <c r="AC77" i="19"/>
  <c r="AC79" i="19"/>
  <c r="AC91" i="19"/>
  <c r="AC98" i="19"/>
  <c r="AC111" i="19"/>
  <c r="AC113" i="19"/>
  <c r="AC115" i="19"/>
  <c r="R129" i="19"/>
  <c r="AC140" i="19"/>
  <c r="AC142" i="19"/>
  <c r="AC149" i="19"/>
  <c r="L146" i="19"/>
  <c r="AC156" i="19"/>
  <c r="AE156" i="19" s="1"/>
  <c r="AC158" i="19"/>
  <c r="AE158" i="19" s="1"/>
  <c r="AB19" i="19"/>
  <c r="AB23" i="19"/>
  <c r="AB27" i="19"/>
  <c r="AB31" i="19"/>
  <c r="AB35" i="19"/>
  <c r="K33" i="19"/>
  <c r="AB41" i="19"/>
  <c r="R35" i="19"/>
  <c r="L36" i="19"/>
  <c r="R38" i="19"/>
  <c r="L39" i="19"/>
  <c r="AB51" i="19"/>
  <c r="K48" i="19"/>
  <c r="R48" i="19"/>
  <c r="R52" i="19"/>
  <c r="L53" i="19"/>
  <c r="AB60" i="19"/>
  <c r="R58" i="19"/>
  <c r="J63" i="19"/>
  <c r="AB69" i="19"/>
  <c r="AB67" i="19"/>
  <c r="R131" i="19"/>
  <c r="L33" i="19"/>
  <c r="K52" i="19"/>
  <c r="J59" i="19"/>
  <c r="AB65" i="19"/>
  <c r="AB14" i="19"/>
  <c r="AB18" i="19"/>
  <c r="AB22" i="19"/>
  <c r="AB26" i="19"/>
  <c r="AB30" i="19"/>
  <c r="AB34" i="19"/>
  <c r="AB38" i="19"/>
  <c r="R34" i="19"/>
  <c r="L35" i="19"/>
  <c r="AB42" i="19"/>
  <c r="AB45" i="19"/>
  <c r="R39" i="19"/>
  <c r="L45" i="19"/>
  <c r="J53" i="19"/>
  <c r="R54" i="19"/>
  <c r="AB64" i="19"/>
  <c r="AB63" i="19"/>
  <c r="K70" i="19"/>
  <c r="J71" i="19"/>
  <c r="AB77" i="19"/>
  <c r="R157" i="19"/>
  <c r="J33" i="19"/>
  <c r="L37" i="19"/>
  <c r="AB47" i="19"/>
  <c r="J55" i="19"/>
  <c r="AB61" i="19"/>
  <c r="AB59" i="19"/>
  <c r="R127" i="19"/>
  <c r="R143" i="19"/>
  <c r="AB46" i="19"/>
  <c r="AB49" i="19"/>
  <c r="R43" i="19"/>
  <c r="L44" i="19"/>
  <c r="K46" i="19"/>
  <c r="R46" i="19"/>
  <c r="L47" i="19"/>
  <c r="J51" i="19"/>
  <c r="R51" i="19"/>
  <c r="R60" i="19"/>
  <c r="L61" i="19"/>
  <c r="AB70" i="19"/>
  <c r="K64" i="19"/>
  <c r="J65" i="19"/>
  <c r="R65" i="19"/>
  <c r="R68" i="19"/>
  <c r="L69" i="19"/>
  <c r="AB78" i="19"/>
  <c r="K72" i="19"/>
  <c r="J73" i="19"/>
  <c r="R73" i="19"/>
  <c r="R76" i="19"/>
  <c r="L77" i="19"/>
  <c r="J80" i="19"/>
  <c r="K80" i="19"/>
  <c r="AB87" i="19"/>
  <c r="R81" i="19"/>
  <c r="R82" i="19"/>
  <c r="R86" i="19"/>
  <c r="J89" i="19"/>
  <c r="R90" i="19"/>
  <c r="R94" i="19"/>
  <c r="AB103" i="19"/>
  <c r="AB106" i="19"/>
  <c r="L101" i="19"/>
  <c r="L104" i="19"/>
  <c r="AB111" i="19"/>
  <c r="R106" i="19"/>
  <c r="AB114" i="19"/>
  <c r="L109" i="19"/>
  <c r="L112" i="19"/>
  <c r="AB119" i="19"/>
  <c r="K114" i="19"/>
  <c r="R114" i="19"/>
  <c r="AB122" i="19"/>
  <c r="L117" i="19"/>
  <c r="L120" i="19"/>
  <c r="AB127" i="19"/>
  <c r="AB128" i="19"/>
  <c r="R126" i="19"/>
  <c r="R130" i="19"/>
  <c r="R134" i="19"/>
  <c r="R138" i="19"/>
  <c r="R142" i="19"/>
  <c r="R146" i="19"/>
  <c r="R150" i="19"/>
  <c r="R154" i="19"/>
  <c r="K157" i="19"/>
  <c r="R158" i="19"/>
  <c r="K161" i="19"/>
  <c r="R162" i="19"/>
  <c r="L83" i="19"/>
  <c r="J85" i="19"/>
  <c r="J88" i="19"/>
  <c r="J92" i="19"/>
  <c r="L40" i="19"/>
  <c r="R42" i="19"/>
  <c r="L43" i="19"/>
  <c r="AB50" i="19"/>
  <c r="J47" i="19"/>
  <c r="R47" i="19"/>
  <c r="L48" i="19"/>
  <c r="K50" i="19"/>
  <c r="R50" i="19"/>
  <c r="L51" i="19"/>
  <c r="AB66" i="19"/>
  <c r="K60" i="19"/>
  <c r="J61" i="19"/>
  <c r="R61" i="19"/>
  <c r="R64" i="19"/>
  <c r="L65" i="19"/>
  <c r="AB74" i="19"/>
  <c r="K68" i="19"/>
  <c r="J69" i="19"/>
  <c r="R69" i="19"/>
  <c r="R72" i="19"/>
  <c r="L73" i="19"/>
  <c r="AB73" i="19"/>
  <c r="AB82" i="19"/>
  <c r="K76" i="19"/>
  <c r="AB83" i="19"/>
  <c r="R77" i="19"/>
  <c r="R80" i="19"/>
  <c r="L81" i="19"/>
  <c r="J82" i="19"/>
  <c r="J87" i="19"/>
  <c r="R88" i="19"/>
  <c r="R92" i="19"/>
  <c r="R96" i="19"/>
  <c r="L97" i="19"/>
  <c r="L100" i="19"/>
  <c r="AB107" i="19"/>
  <c r="R102" i="19"/>
  <c r="AB110" i="19"/>
  <c r="L105" i="19"/>
  <c r="AB115" i="19"/>
  <c r="R110" i="19"/>
  <c r="AB118" i="19"/>
  <c r="L113" i="19"/>
  <c r="L116" i="19"/>
  <c r="AB123" i="19"/>
  <c r="K118" i="19"/>
  <c r="R118" i="19"/>
  <c r="AB126" i="19"/>
  <c r="R120" i="19"/>
  <c r="L121" i="19"/>
  <c r="L122" i="19"/>
  <c r="R132" i="19"/>
  <c r="R136" i="19"/>
  <c r="R140" i="19"/>
  <c r="R144" i="19"/>
  <c r="R148" i="19"/>
  <c r="R152" i="19"/>
  <c r="R156" i="19"/>
  <c r="K159" i="19"/>
  <c r="K160" i="19"/>
  <c r="R160" i="19"/>
  <c r="AB72" i="19"/>
  <c r="K66" i="19"/>
  <c r="AB71" i="19"/>
  <c r="AB80" i="19"/>
  <c r="K74" i="19"/>
  <c r="AB81" i="19"/>
  <c r="AB79" i="19"/>
  <c r="J83" i="19"/>
  <c r="R84" i="19"/>
  <c r="L85" i="19"/>
  <c r="L88" i="19"/>
  <c r="J90" i="19"/>
  <c r="L92" i="19"/>
  <c r="J94" i="19"/>
  <c r="L96" i="19"/>
  <c r="AB104" i="19"/>
  <c r="L102" i="19"/>
  <c r="AB109" i="19"/>
  <c r="AB112" i="19"/>
  <c r="L110" i="19"/>
  <c r="AB117" i="19"/>
  <c r="AB120" i="19"/>
  <c r="K117" i="19"/>
  <c r="L118" i="19"/>
  <c r="AB125" i="19"/>
  <c r="AB129" i="19"/>
  <c r="AB131" i="19"/>
  <c r="AB132" i="19"/>
  <c r="AB135" i="19"/>
  <c r="AB136" i="19"/>
  <c r="AB139" i="19"/>
  <c r="AB140" i="19"/>
  <c r="AB143" i="19"/>
  <c r="AB144" i="19"/>
  <c r="AB147" i="19"/>
  <c r="AB148" i="19"/>
  <c r="AB151" i="19"/>
  <c r="AD161" i="19" s="1"/>
  <c r="AE161" i="19" s="1"/>
  <c r="AB152" i="19"/>
  <c r="AD162" i="19" s="1"/>
  <c r="AE162" i="19" s="1"/>
  <c r="AB155" i="19"/>
  <c r="AB156" i="19"/>
  <c r="AB159" i="19"/>
  <c r="AB160" i="19"/>
  <c r="K34" i="20"/>
  <c r="K36" i="20"/>
  <c r="AC36" i="20"/>
  <c r="K38" i="20"/>
  <c r="K40" i="20"/>
  <c r="K42" i="20"/>
  <c r="K44" i="20"/>
  <c r="K46" i="20"/>
  <c r="K48" i="20"/>
  <c r="K50" i="20"/>
  <c r="K52" i="20"/>
  <c r="K54" i="20"/>
  <c r="K56" i="20"/>
  <c r="K58" i="20"/>
  <c r="K60" i="20"/>
  <c r="K62" i="20"/>
  <c r="K64" i="20"/>
  <c r="K66" i="20"/>
  <c r="K68" i="20"/>
  <c r="K70" i="20"/>
  <c r="K72" i="20"/>
  <c r="K74" i="20"/>
  <c r="K76" i="20"/>
  <c r="K78" i="20"/>
  <c r="K80" i="20"/>
  <c r="K82" i="20"/>
  <c r="K84" i="20"/>
  <c r="K86" i="20"/>
  <c r="R92" i="20"/>
  <c r="AB15" i="20"/>
  <c r="AB19" i="20"/>
  <c r="AB23" i="20"/>
  <c r="AB27" i="20"/>
  <c r="AB31" i="20"/>
  <c r="J35" i="20"/>
  <c r="J37" i="20"/>
  <c r="J39" i="20"/>
  <c r="AB39" i="20"/>
  <c r="J41" i="20"/>
  <c r="J43" i="20"/>
  <c r="J45" i="20"/>
  <c r="J47" i="20"/>
  <c r="J49" i="20"/>
  <c r="J51" i="20"/>
  <c r="J53" i="20"/>
  <c r="AB61" i="20"/>
  <c r="J55" i="20"/>
  <c r="AB63" i="20"/>
  <c r="J57" i="20"/>
  <c r="AB65" i="20"/>
  <c r="J59" i="20"/>
  <c r="AB67" i="20"/>
  <c r="L62" i="20"/>
  <c r="AB69" i="20"/>
  <c r="L64" i="20"/>
  <c r="AB71" i="20"/>
  <c r="L66" i="20"/>
  <c r="AB73" i="20"/>
  <c r="L68" i="20"/>
  <c r="AB75" i="20"/>
  <c r="L70" i="20"/>
  <c r="AB77" i="20"/>
  <c r="L72" i="20"/>
  <c r="AB79" i="20"/>
  <c r="L74" i="20"/>
  <c r="AB81" i="20"/>
  <c r="L76" i="20"/>
  <c r="AB83" i="20"/>
  <c r="L78" i="20"/>
  <c r="AB85" i="20"/>
  <c r="L80" i="20"/>
  <c r="AB87" i="20"/>
  <c r="L82" i="20"/>
  <c r="AB89" i="20"/>
  <c r="L84" i="20"/>
  <c r="AB91" i="20"/>
  <c r="L86" i="20"/>
  <c r="AB14" i="20"/>
  <c r="K35" i="20"/>
  <c r="K37" i="20"/>
  <c r="AC37" i="20"/>
  <c r="K39" i="20"/>
  <c r="AC39" i="20"/>
  <c r="K41" i="20"/>
  <c r="K43" i="20"/>
  <c r="K45" i="20"/>
  <c r="K47" i="20"/>
  <c r="K49" i="20"/>
  <c r="K51" i="20"/>
  <c r="K53" i="20"/>
  <c r="K55" i="20"/>
  <c r="K57" i="20"/>
  <c r="K59" i="20"/>
  <c r="AC67" i="20"/>
  <c r="K61" i="20"/>
  <c r="J34" i="20"/>
  <c r="J36" i="20"/>
  <c r="AB36" i="20"/>
  <c r="J38" i="20"/>
  <c r="J40" i="20"/>
  <c r="J42" i="20"/>
  <c r="J44" i="20"/>
  <c r="M44" i="20" s="1"/>
  <c r="J46" i="20"/>
  <c r="M46" i="20" s="1"/>
  <c r="J48" i="20"/>
  <c r="J50" i="20"/>
  <c r="J52" i="20"/>
  <c r="M52" i="20" s="1"/>
  <c r="J54" i="20"/>
  <c r="J56" i="20"/>
  <c r="J58" i="20"/>
  <c r="J60" i="20"/>
  <c r="M60" i="20" s="1"/>
  <c r="J62" i="20"/>
  <c r="J64" i="20"/>
  <c r="J66" i="20"/>
  <c r="J68" i="20"/>
  <c r="M68" i="20" s="1"/>
  <c r="J70" i="20"/>
  <c r="J72" i="20"/>
  <c r="J74" i="20"/>
  <c r="J76" i="20"/>
  <c r="M76" i="20" s="1"/>
  <c r="J78" i="20"/>
  <c r="J80" i="20"/>
  <c r="J82" i="20"/>
  <c r="J84" i="20"/>
  <c r="M84" i="20" s="1"/>
  <c r="J86" i="20"/>
  <c r="R90" i="20"/>
  <c r="J61" i="20"/>
  <c r="J63" i="20"/>
  <c r="J65" i="20"/>
  <c r="J67" i="20"/>
  <c r="J69" i="20"/>
  <c r="J71" i="20"/>
  <c r="J73" i="20"/>
  <c r="J75" i="20"/>
  <c r="J77" i="20"/>
  <c r="J79" i="20"/>
  <c r="J81" i="20"/>
  <c r="J83" i="20"/>
  <c r="J85" i="20"/>
  <c r="AB93" i="20"/>
  <c r="J87" i="20"/>
  <c r="M87" i="20" s="1"/>
  <c r="AB95" i="20"/>
  <c r="J89" i="20"/>
  <c r="AB97" i="20"/>
  <c r="J91" i="20"/>
  <c r="M91" i="20" s="1"/>
  <c r="J93" i="20"/>
  <c r="L95" i="20"/>
  <c r="L97" i="20"/>
  <c r="K98" i="20"/>
  <c r="L99" i="20"/>
  <c r="K100" i="20"/>
  <c r="AC101" i="20"/>
  <c r="L104" i="20"/>
  <c r="AC112" i="20"/>
  <c r="AC114" i="20"/>
  <c r="AC108" i="20"/>
  <c r="K113" i="20"/>
  <c r="AC113" i="20"/>
  <c r="K63" i="20"/>
  <c r="K65" i="20"/>
  <c r="K67" i="20"/>
  <c r="K69" i="20"/>
  <c r="K71" i="20"/>
  <c r="K73" i="20"/>
  <c r="K75" i="20"/>
  <c r="K77" i="20"/>
  <c r="K79" i="20"/>
  <c r="K81" i="20"/>
  <c r="K83" i="20"/>
  <c r="K85" i="20"/>
  <c r="AC94" i="20"/>
  <c r="AC96" i="20"/>
  <c r="AC98" i="20"/>
  <c r="L101" i="20"/>
  <c r="K102" i="20"/>
  <c r="AC103" i="20"/>
  <c r="K105" i="20"/>
  <c r="K109" i="20"/>
  <c r="L111" i="20"/>
  <c r="J88" i="20"/>
  <c r="J90" i="20"/>
  <c r="J92" i="20"/>
  <c r="L94" i="20"/>
  <c r="K95" i="20"/>
  <c r="K97" i="20"/>
  <c r="K99" i="20"/>
  <c r="AC100" i="20"/>
  <c r="K104" i="20"/>
  <c r="AC109" i="20"/>
  <c r="L113" i="20"/>
  <c r="K88" i="20"/>
  <c r="K90" i="20"/>
  <c r="K92" i="20"/>
  <c r="J95" i="20"/>
  <c r="J97" i="20"/>
  <c r="J99" i="20"/>
  <c r="M99" i="20" s="1"/>
  <c r="J101" i="20"/>
  <c r="J103" i="20"/>
  <c r="M103" i="20" s="1"/>
  <c r="J105" i="20"/>
  <c r="J107" i="20"/>
  <c r="M107" i="20" s="1"/>
  <c r="J109" i="20"/>
  <c r="J111" i="20"/>
  <c r="J113" i="20"/>
  <c r="AB121" i="20"/>
  <c r="J115" i="20"/>
  <c r="AB123" i="20"/>
  <c r="J117" i="20"/>
  <c r="AB125" i="20"/>
  <c r="J119" i="20"/>
  <c r="K121" i="20"/>
  <c r="L122" i="20"/>
  <c r="AC122" i="20"/>
  <c r="L125" i="20"/>
  <c r="K126" i="20"/>
  <c r="K129" i="20"/>
  <c r="L130" i="20"/>
  <c r="AC138" i="20"/>
  <c r="L133" i="20"/>
  <c r="K134" i="20"/>
  <c r="L135" i="20"/>
  <c r="R135" i="20"/>
  <c r="AC143" i="20"/>
  <c r="AC144" i="20"/>
  <c r="K139" i="20"/>
  <c r="K141" i="20"/>
  <c r="M161" i="20"/>
  <c r="K115" i="20"/>
  <c r="K117" i="20"/>
  <c r="K119" i="20"/>
  <c r="L121" i="20"/>
  <c r="AC124" i="20"/>
  <c r="AC129" i="20"/>
  <c r="AC135" i="20"/>
  <c r="L137" i="20"/>
  <c r="J94" i="20"/>
  <c r="J96" i="20"/>
  <c r="M96" i="20" s="1"/>
  <c r="J98" i="20"/>
  <c r="J100" i="20"/>
  <c r="M100" i="20" s="1"/>
  <c r="J102" i="20"/>
  <c r="J104" i="20"/>
  <c r="J106" i="20"/>
  <c r="M106" i="20" s="1"/>
  <c r="J108" i="20"/>
  <c r="M108" i="20" s="1"/>
  <c r="J110" i="20"/>
  <c r="J112" i="20"/>
  <c r="J114" i="20"/>
  <c r="AB122" i="20"/>
  <c r="J116" i="20"/>
  <c r="M116" i="20" s="1"/>
  <c r="AB124" i="20"/>
  <c r="J118" i="20"/>
  <c r="M118" i="20" s="1"/>
  <c r="AB126" i="20"/>
  <c r="J120" i="20"/>
  <c r="M120" i="20" s="1"/>
  <c r="AC120" i="20"/>
  <c r="K122" i="20"/>
  <c r="K125" i="20"/>
  <c r="L126" i="20"/>
  <c r="AC126" i="20"/>
  <c r="AC134" i="20"/>
  <c r="L129" i="20"/>
  <c r="K130" i="20"/>
  <c r="K133" i="20"/>
  <c r="L134" i="20"/>
  <c r="K135" i="20"/>
  <c r="L139" i="20"/>
  <c r="R139" i="20"/>
  <c r="L141" i="20"/>
  <c r="R141" i="20"/>
  <c r="M160" i="20"/>
  <c r="M162" i="20"/>
  <c r="K110" i="20"/>
  <c r="K112" i="20"/>
  <c r="J121" i="20"/>
  <c r="L123" i="20"/>
  <c r="L131" i="20"/>
  <c r="L143" i="20"/>
  <c r="J123" i="20"/>
  <c r="J125" i="20"/>
  <c r="J127" i="20"/>
  <c r="M127" i="20" s="1"/>
  <c r="J129" i="20"/>
  <c r="J131" i="20"/>
  <c r="J133" i="20"/>
  <c r="J135" i="20"/>
  <c r="J137" i="20"/>
  <c r="J139" i="20"/>
  <c r="J141" i="20"/>
  <c r="J143" i="20"/>
  <c r="J145" i="20"/>
  <c r="J147" i="20"/>
  <c r="J149" i="20"/>
  <c r="J151" i="20"/>
  <c r="J153" i="20"/>
  <c r="J155" i="20"/>
  <c r="K145" i="20"/>
  <c r="K147" i="20"/>
  <c r="K149" i="20"/>
  <c r="K151" i="20"/>
  <c r="K153" i="20"/>
  <c r="K155" i="20"/>
  <c r="J122" i="20"/>
  <c r="M122" i="20" s="1"/>
  <c r="J124" i="20"/>
  <c r="M124" i="20" s="1"/>
  <c r="J126" i="20"/>
  <c r="J128" i="20"/>
  <c r="M128" i="20" s="1"/>
  <c r="J130" i="20"/>
  <c r="J132" i="20"/>
  <c r="M132" i="20" s="1"/>
  <c r="J134" i="20"/>
  <c r="M134" i="20" s="1"/>
  <c r="J136" i="20"/>
  <c r="J138" i="20"/>
  <c r="J140" i="20"/>
  <c r="J142" i="20"/>
  <c r="J144" i="20"/>
  <c r="J146" i="20"/>
  <c r="J148" i="20"/>
  <c r="J150" i="20"/>
  <c r="J152" i="20"/>
  <c r="J154" i="20"/>
  <c r="J156" i="20"/>
  <c r="K136" i="20"/>
  <c r="K138" i="20"/>
  <c r="K140" i="20"/>
  <c r="K142" i="20"/>
  <c r="K144" i="20"/>
  <c r="K146" i="20"/>
  <c r="K148" i="20"/>
  <c r="K150" i="20"/>
  <c r="K152" i="20"/>
  <c r="K154" i="20"/>
  <c r="K156" i="20"/>
  <c r="AC33" i="19"/>
  <c r="K35" i="19"/>
  <c r="K37" i="19"/>
  <c r="K39" i="19"/>
  <c r="AC39" i="19"/>
  <c r="K41" i="19"/>
  <c r="K43" i="19"/>
  <c r="K45" i="19"/>
  <c r="AC53" i="19"/>
  <c r="K47" i="19"/>
  <c r="AC55" i="19"/>
  <c r="K49" i="19"/>
  <c r="M49" i="19" s="1"/>
  <c r="AC57" i="19"/>
  <c r="K51" i="19"/>
  <c r="AC52" i="19"/>
  <c r="AC54" i="19"/>
  <c r="AC56" i="19"/>
  <c r="AC58" i="19"/>
  <c r="AC86" i="19"/>
  <c r="L82" i="19"/>
  <c r="M82" i="19" s="1"/>
  <c r="L86" i="19"/>
  <c r="AB13" i="19"/>
  <c r="AB17" i="19"/>
  <c r="AC18" i="19"/>
  <c r="AB21" i="19"/>
  <c r="AC22" i="19"/>
  <c r="AB25" i="19"/>
  <c r="AC26" i="19"/>
  <c r="AB29" i="19"/>
  <c r="AC30" i="19"/>
  <c r="J34" i="19"/>
  <c r="J36" i="19"/>
  <c r="AB36" i="19"/>
  <c r="J38" i="19"/>
  <c r="J40" i="19"/>
  <c r="J42" i="19"/>
  <c r="J44" i="19"/>
  <c r="AB52" i="19"/>
  <c r="J46" i="19"/>
  <c r="M46" i="19" s="1"/>
  <c r="AB54" i="19"/>
  <c r="J48" i="19"/>
  <c r="M48" i="19" s="1"/>
  <c r="AB56" i="19"/>
  <c r="J50" i="19"/>
  <c r="M50" i="19" s="1"/>
  <c r="AB58" i="19"/>
  <c r="J52" i="19"/>
  <c r="M52" i="19" s="1"/>
  <c r="J75" i="19"/>
  <c r="J77" i="19"/>
  <c r="J79" i="19"/>
  <c r="J81" i="19"/>
  <c r="L84" i="19"/>
  <c r="AB12" i="19"/>
  <c r="AC13" i="19"/>
  <c r="AB16" i="19"/>
  <c r="AB32" i="19"/>
  <c r="K34" i="19"/>
  <c r="K36" i="19"/>
  <c r="AC36" i="19"/>
  <c r="K38" i="19"/>
  <c r="K40" i="19"/>
  <c r="K42" i="19"/>
  <c r="K44" i="19"/>
  <c r="AB53" i="19"/>
  <c r="AB55" i="19"/>
  <c r="AB57" i="19"/>
  <c r="J35" i="19"/>
  <c r="J37" i="19"/>
  <c r="J39" i="19"/>
  <c r="AB39" i="19"/>
  <c r="J41" i="19"/>
  <c r="J43" i="19"/>
  <c r="J45" i="19"/>
  <c r="M80" i="19"/>
  <c r="J84" i="19"/>
  <c r="M84" i="19" s="1"/>
  <c r="AC84" i="19"/>
  <c r="K53" i="19"/>
  <c r="M53" i="19" s="1"/>
  <c r="K55" i="19"/>
  <c r="M55" i="19" s="1"/>
  <c r="K57" i="19"/>
  <c r="M57" i="19" s="1"/>
  <c r="K59" i="19"/>
  <c r="M59" i="19" s="1"/>
  <c r="K61" i="19"/>
  <c r="K63" i="19"/>
  <c r="M63" i="19" s="1"/>
  <c r="K65" i="19"/>
  <c r="M65" i="19" s="1"/>
  <c r="K67" i="19"/>
  <c r="M67" i="19" s="1"/>
  <c r="K69" i="19"/>
  <c r="K71" i="19"/>
  <c r="M71" i="19" s="1"/>
  <c r="K73" i="19"/>
  <c r="M73" i="19" s="1"/>
  <c r="K75" i="19"/>
  <c r="K77" i="19"/>
  <c r="AC85" i="19"/>
  <c r="K79" i="19"/>
  <c r="AC87" i="19"/>
  <c r="K81" i="19"/>
  <c r="AC89" i="19"/>
  <c r="K83" i="19"/>
  <c r="M83" i="19" s="1"/>
  <c r="AC92" i="19"/>
  <c r="K86" i="19"/>
  <c r="AB86" i="19"/>
  <c r="AB88" i="19"/>
  <c r="AB90" i="19"/>
  <c r="AB92" i="19"/>
  <c r="AB94" i="19"/>
  <c r="AB96" i="19"/>
  <c r="AB98" i="19"/>
  <c r="AB100" i="19"/>
  <c r="R108" i="19"/>
  <c r="R116" i="19"/>
  <c r="J54" i="19"/>
  <c r="M54" i="19" s="1"/>
  <c r="J56" i="19"/>
  <c r="M56" i="19" s="1"/>
  <c r="J58" i="19"/>
  <c r="M58" i="19" s="1"/>
  <c r="J60" i="19"/>
  <c r="M60" i="19" s="1"/>
  <c r="J62" i="19"/>
  <c r="M62" i="19" s="1"/>
  <c r="J64" i="19"/>
  <c r="M64" i="19" s="1"/>
  <c r="J66" i="19"/>
  <c r="M66" i="19" s="1"/>
  <c r="J68" i="19"/>
  <c r="M68" i="19" s="1"/>
  <c r="J70" i="19"/>
  <c r="M70" i="19" s="1"/>
  <c r="J72" i="19"/>
  <c r="M72" i="19" s="1"/>
  <c r="J74" i="19"/>
  <c r="M74" i="19" s="1"/>
  <c r="J76" i="19"/>
  <c r="M76" i="19" s="1"/>
  <c r="J78" i="19"/>
  <c r="M78" i="19" s="1"/>
  <c r="AB97" i="19"/>
  <c r="J91" i="19"/>
  <c r="AB99" i="19"/>
  <c r="J93" i="19"/>
  <c r="AB101" i="19"/>
  <c r="J95" i="19"/>
  <c r="J98" i="19"/>
  <c r="J100" i="19"/>
  <c r="AB89" i="19"/>
  <c r="AB91" i="19"/>
  <c r="AB93" i="19"/>
  <c r="AB95" i="19"/>
  <c r="J96" i="19"/>
  <c r="R98" i="19"/>
  <c r="R100" i="19"/>
  <c r="K85" i="19"/>
  <c r="M85" i="19" s="1"/>
  <c r="K87" i="19"/>
  <c r="K89" i="19"/>
  <c r="M89" i="19" s="1"/>
  <c r="K91" i="19"/>
  <c r="K93" i="19"/>
  <c r="K95" i="19"/>
  <c r="K97" i="19"/>
  <c r="K99" i="19"/>
  <c r="K101" i="19"/>
  <c r="K103" i="19"/>
  <c r="K105" i="19"/>
  <c r="K107" i="19"/>
  <c r="K109" i="19"/>
  <c r="K111" i="19"/>
  <c r="K113" i="19"/>
  <c r="K115" i="19"/>
  <c r="AC125" i="19"/>
  <c r="K119" i="19"/>
  <c r="AC120" i="19"/>
  <c r="AC122" i="19"/>
  <c r="K124" i="19"/>
  <c r="AC126" i="19"/>
  <c r="L128" i="19"/>
  <c r="R128" i="19"/>
  <c r="M159" i="19"/>
  <c r="M160" i="19"/>
  <c r="J102" i="19"/>
  <c r="J104" i="19"/>
  <c r="J106" i="19"/>
  <c r="J108" i="19"/>
  <c r="J110" i="19"/>
  <c r="J112" i="19"/>
  <c r="J114" i="19"/>
  <c r="M114" i="19" s="1"/>
  <c r="J116" i="19"/>
  <c r="M116" i="19" s="1"/>
  <c r="J118" i="19"/>
  <c r="M118" i="19" s="1"/>
  <c r="J120" i="19"/>
  <c r="M120" i="19" s="1"/>
  <c r="AC128" i="19"/>
  <c r="L130" i="19"/>
  <c r="K88" i="19"/>
  <c r="M88" i="19" s="1"/>
  <c r="K90" i="19"/>
  <c r="M90" i="19" s="1"/>
  <c r="K92" i="19"/>
  <c r="M92" i="19" s="1"/>
  <c r="K94" i="19"/>
  <c r="M94" i="19" s="1"/>
  <c r="K96" i="19"/>
  <c r="K98" i="19"/>
  <c r="K100" i="19"/>
  <c r="K102" i="19"/>
  <c r="K104" i="19"/>
  <c r="K106" i="19"/>
  <c r="K108" i="19"/>
  <c r="K110" i="19"/>
  <c r="K112" i="19"/>
  <c r="AC127" i="19"/>
  <c r="AC129" i="19"/>
  <c r="R124" i="19"/>
  <c r="AC132" i="19"/>
  <c r="AC133" i="19"/>
  <c r="K128" i="19"/>
  <c r="AC130" i="19"/>
  <c r="L132" i="19"/>
  <c r="M157" i="19"/>
  <c r="M158" i="19"/>
  <c r="M162" i="19"/>
  <c r="J97" i="19"/>
  <c r="M97" i="19" s="1"/>
  <c r="J99" i="19"/>
  <c r="J101" i="19"/>
  <c r="J103" i="19"/>
  <c r="J105" i="19"/>
  <c r="M105" i="19" s="1"/>
  <c r="J107" i="19"/>
  <c r="J109" i="19"/>
  <c r="J111" i="19"/>
  <c r="J113" i="19"/>
  <c r="M113" i="19" s="1"/>
  <c r="AB121" i="19"/>
  <c r="J115" i="19"/>
  <c r="J117" i="19"/>
  <c r="M117" i="19" s="1"/>
  <c r="J119" i="19"/>
  <c r="M119" i="19" s="1"/>
  <c r="L126" i="19"/>
  <c r="J121" i="19"/>
  <c r="M121" i="19" s="1"/>
  <c r="J123" i="19"/>
  <c r="M123" i="19" s="1"/>
  <c r="J125" i="19"/>
  <c r="J127" i="19"/>
  <c r="J129" i="19"/>
  <c r="J131" i="19"/>
  <c r="J133" i="19"/>
  <c r="J135" i="19"/>
  <c r="J137" i="19"/>
  <c r="J139" i="19"/>
  <c r="J141" i="19"/>
  <c r="J143" i="19"/>
  <c r="J145" i="19"/>
  <c r="J147" i="19"/>
  <c r="J149" i="19"/>
  <c r="J151" i="19"/>
  <c r="J153" i="19"/>
  <c r="J155" i="19"/>
  <c r="K125" i="19"/>
  <c r="K127" i="19"/>
  <c r="K129" i="19"/>
  <c r="K131" i="19"/>
  <c r="K133" i="19"/>
  <c r="K135" i="19"/>
  <c r="K137" i="19"/>
  <c r="K139" i="19"/>
  <c r="K141" i="19"/>
  <c r="K143" i="19"/>
  <c r="K145" i="19"/>
  <c r="K147" i="19"/>
  <c r="K149" i="19"/>
  <c r="K151" i="19"/>
  <c r="K153" i="19"/>
  <c r="K155" i="19"/>
  <c r="J122" i="19"/>
  <c r="M122" i="19" s="1"/>
  <c r="J124" i="19"/>
  <c r="M124" i="19" s="1"/>
  <c r="J126" i="19"/>
  <c r="J128" i="19"/>
  <c r="J130" i="19"/>
  <c r="M130" i="19" s="1"/>
  <c r="J132" i="19"/>
  <c r="J134" i="19"/>
  <c r="J136" i="19"/>
  <c r="J138" i="19"/>
  <c r="J140" i="19"/>
  <c r="J142" i="19"/>
  <c r="J144" i="19"/>
  <c r="J146" i="19"/>
  <c r="J148" i="19"/>
  <c r="J150" i="19"/>
  <c r="J152" i="19"/>
  <c r="J154" i="19"/>
  <c r="J156" i="19"/>
  <c r="K132" i="19"/>
  <c r="K134" i="19"/>
  <c r="K136" i="19"/>
  <c r="K138" i="19"/>
  <c r="K140" i="19"/>
  <c r="K142" i="19"/>
  <c r="K144" i="19"/>
  <c r="K146" i="19"/>
  <c r="K148" i="19"/>
  <c r="K150" i="19"/>
  <c r="K152" i="19"/>
  <c r="K154" i="19"/>
  <c r="K156" i="19"/>
  <c r="M150" i="10"/>
  <c r="R139" i="10"/>
  <c r="R159" i="6"/>
  <c r="R155" i="6"/>
  <c r="R151" i="6"/>
  <c r="R162" i="6"/>
  <c r="R158" i="6"/>
  <c r="R154" i="6"/>
  <c r="R150" i="6"/>
  <c r="R149" i="6"/>
  <c r="R159" i="11"/>
  <c r="R155" i="11"/>
  <c r="R151" i="11"/>
  <c r="R162" i="11"/>
  <c r="R158" i="11"/>
  <c r="R154" i="11"/>
  <c r="R150" i="11"/>
  <c r="R157" i="11"/>
  <c r="R153" i="11"/>
  <c r="R149" i="11"/>
  <c r="R124" i="11"/>
  <c r="M124" i="11"/>
  <c r="M150" i="8"/>
  <c r="R159" i="3"/>
  <c r="R155" i="3"/>
  <c r="R151" i="3"/>
  <c r="R162" i="3"/>
  <c r="R158" i="3"/>
  <c r="R154" i="3"/>
  <c r="R150" i="3"/>
  <c r="R161" i="3"/>
  <c r="R157" i="3"/>
  <c r="R153" i="3"/>
  <c r="R149" i="3"/>
  <c r="R159" i="12"/>
  <c r="R155" i="12"/>
  <c r="R151" i="12"/>
  <c r="R161" i="12"/>
  <c r="R157" i="12"/>
  <c r="R153" i="12"/>
  <c r="R149" i="12"/>
  <c r="M150" i="5"/>
  <c r="R159" i="4"/>
  <c r="R155" i="4"/>
  <c r="R151" i="4"/>
  <c r="R162" i="4"/>
  <c r="R158" i="4"/>
  <c r="R154" i="4"/>
  <c r="R150" i="4"/>
  <c r="R153" i="4"/>
  <c r="R149" i="4"/>
  <c r="M144" i="9"/>
  <c r="L162" i="9"/>
  <c r="L161" i="9"/>
  <c r="L160" i="9"/>
  <c r="L159" i="9"/>
  <c r="L158" i="9"/>
  <c r="L157" i="9"/>
  <c r="L156" i="9"/>
  <c r="L155" i="9"/>
  <c r="M155" i="9" s="1"/>
  <c r="L154" i="9"/>
  <c r="L153" i="9"/>
  <c r="L152" i="9"/>
  <c r="L151" i="9"/>
  <c r="M151" i="9" s="1"/>
  <c r="L150" i="9"/>
  <c r="L149" i="9"/>
  <c r="L148" i="9"/>
  <c r="L147" i="9"/>
  <c r="M147" i="9" s="1"/>
  <c r="L146" i="9"/>
  <c r="L145" i="9"/>
  <c r="L144" i="9"/>
  <c r="K162" i="9"/>
  <c r="M162" i="9" s="1"/>
  <c r="K161" i="9"/>
  <c r="K160" i="9"/>
  <c r="M160" i="9" s="1"/>
  <c r="K159" i="9"/>
  <c r="K158" i="9"/>
  <c r="M158" i="9" s="1"/>
  <c r="K157" i="9"/>
  <c r="K156" i="9"/>
  <c r="M156" i="9" s="1"/>
  <c r="K155" i="9"/>
  <c r="K154" i="9"/>
  <c r="M154" i="9" s="1"/>
  <c r="K153" i="9"/>
  <c r="M153" i="9" s="1"/>
  <c r="K152" i="9"/>
  <c r="M152" i="9" s="1"/>
  <c r="K151" i="9"/>
  <c r="K150" i="9"/>
  <c r="M150" i="9" s="1"/>
  <c r="K149" i="9"/>
  <c r="M149" i="9" s="1"/>
  <c r="K148" i="9"/>
  <c r="M148" i="9" s="1"/>
  <c r="K147" i="9"/>
  <c r="K146" i="9"/>
  <c r="M146" i="9" s="1"/>
  <c r="K145" i="9"/>
  <c r="M145" i="9" s="1"/>
  <c r="K162" i="15"/>
  <c r="K161" i="15"/>
  <c r="K160" i="15"/>
  <c r="K159" i="15"/>
  <c r="M159" i="15" s="1"/>
  <c r="K158" i="15"/>
  <c r="M158" i="15" s="1"/>
  <c r="K157" i="15"/>
  <c r="M157" i="15" s="1"/>
  <c r="K156" i="15"/>
  <c r="K155" i="15"/>
  <c r="M155" i="15" s="1"/>
  <c r="K154" i="15"/>
  <c r="M154" i="15" s="1"/>
  <c r="K153" i="15"/>
  <c r="K152" i="15"/>
  <c r="M152" i="15" s="1"/>
  <c r="K151" i="15"/>
  <c r="M151" i="15" s="1"/>
  <c r="K150" i="15"/>
  <c r="K149" i="15"/>
  <c r="L162" i="15"/>
  <c r="L160" i="15"/>
  <c r="L153" i="15"/>
  <c r="L150" i="15"/>
  <c r="M126" i="18"/>
  <c r="U121" i="18"/>
  <c r="U125" i="18"/>
  <c r="M120" i="18"/>
  <c r="U120" i="18"/>
  <c r="U124" i="18"/>
  <c r="U123" i="18"/>
  <c r="U122" i="18"/>
  <c r="U126" i="18"/>
  <c r="R123" i="18"/>
  <c r="M122" i="18"/>
  <c r="U127" i="18"/>
  <c r="U128" i="18"/>
  <c r="U131" i="18"/>
  <c r="W119" i="18"/>
  <c r="W118" i="18"/>
  <c r="W120" i="18"/>
  <c r="L133" i="18"/>
  <c r="M133" i="18" s="1"/>
  <c r="T129" i="18"/>
  <c r="L129" i="18"/>
  <c r="T125" i="18"/>
  <c r="L125" i="18"/>
  <c r="M125" i="18" s="1"/>
  <c r="T121" i="18"/>
  <c r="L121" i="18"/>
  <c r="M121" i="18" s="1"/>
  <c r="T130" i="18"/>
  <c r="T126" i="18"/>
  <c r="T122" i="18"/>
  <c r="F135" i="11"/>
  <c r="G135" i="11"/>
  <c r="H135" i="11"/>
  <c r="I135" i="11"/>
  <c r="J136" i="11" s="1"/>
  <c r="N135" i="11"/>
  <c r="Q135" i="11" s="1"/>
  <c r="P135" i="11"/>
  <c r="F136" i="11"/>
  <c r="G136" i="11"/>
  <c r="H136" i="11"/>
  <c r="I136" i="11"/>
  <c r="J137" i="11" s="1"/>
  <c r="N136" i="11"/>
  <c r="Q136" i="11" s="1"/>
  <c r="P136" i="11"/>
  <c r="F137" i="11"/>
  <c r="G137" i="11"/>
  <c r="H137" i="11"/>
  <c r="I137" i="11"/>
  <c r="J138" i="11" s="1"/>
  <c r="N137" i="11"/>
  <c r="Q137" i="11" s="1"/>
  <c r="P137" i="11"/>
  <c r="F138" i="11"/>
  <c r="G138" i="11"/>
  <c r="H138" i="11"/>
  <c r="I138" i="11"/>
  <c r="J139" i="11" s="1"/>
  <c r="N138" i="11"/>
  <c r="Q138" i="11" s="1"/>
  <c r="P138" i="11"/>
  <c r="F139" i="11"/>
  <c r="G139" i="11"/>
  <c r="H139" i="11"/>
  <c r="I139" i="11"/>
  <c r="J140" i="11" s="1"/>
  <c r="N139" i="11"/>
  <c r="Q139" i="11" s="1"/>
  <c r="P139" i="11"/>
  <c r="F140" i="11"/>
  <c r="G140" i="11"/>
  <c r="H140" i="11"/>
  <c r="I140" i="11"/>
  <c r="J141" i="11" s="1"/>
  <c r="N140" i="11"/>
  <c r="Q140" i="11" s="1"/>
  <c r="P140" i="11"/>
  <c r="F141" i="11"/>
  <c r="G141" i="11"/>
  <c r="H141" i="11"/>
  <c r="I141" i="11"/>
  <c r="J142" i="11" s="1"/>
  <c r="N141" i="11"/>
  <c r="Q141" i="11" s="1"/>
  <c r="P141" i="11"/>
  <c r="F142" i="11"/>
  <c r="G142" i="11"/>
  <c r="H142" i="11"/>
  <c r="I142" i="11"/>
  <c r="J143" i="11" s="1"/>
  <c r="N142" i="11"/>
  <c r="Q142" i="11" s="1"/>
  <c r="P142" i="11"/>
  <c r="F143" i="11"/>
  <c r="G143" i="11"/>
  <c r="H143" i="11"/>
  <c r="I143" i="11"/>
  <c r="J144" i="11" s="1"/>
  <c r="N143" i="11"/>
  <c r="Q143" i="11" s="1"/>
  <c r="P143" i="11"/>
  <c r="F144" i="11"/>
  <c r="G144" i="11"/>
  <c r="H144" i="11"/>
  <c r="I144" i="11"/>
  <c r="N144" i="11"/>
  <c r="Q144" i="11" s="1"/>
  <c r="P144" i="11"/>
  <c r="F145" i="11"/>
  <c r="G145" i="11"/>
  <c r="H145" i="11"/>
  <c r="I145" i="11"/>
  <c r="J146" i="11" s="1"/>
  <c r="N145" i="11"/>
  <c r="Q145" i="11" s="1"/>
  <c r="P145" i="11"/>
  <c r="F146" i="11"/>
  <c r="G146" i="11"/>
  <c r="H146" i="11"/>
  <c r="I146" i="11"/>
  <c r="N146" i="11"/>
  <c r="Q146" i="11" s="1"/>
  <c r="P146" i="11"/>
  <c r="F147" i="11"/>
  <c r="G147" i="11"/>
  <c r="H147" i="11"/>
  <c r="I147" i="11"/>
  <c r="N147" i="11"/>
  <c r="Q147" i="11" s="1"/>
  <c r="P147" i="11"/>
  <c r="F135" i="12"/>
  <c r="G135" i="12"/>
  <c r="H135" i="12"/>
  <c r="I135" i="12"/>
  <c r="L136" i="12" s="1"/>
  <c r="N135" i="12"/>
  <c r="Q135" i="12" s="1"/>
  <c r="P135" i="12"/>
  <c r="F136" i="12"/>
  <c r="G136" i="12"/>
  <c r="H136" i="12"/>
  <c r="I136" i="12"/>
  <c r="J137" i="12" s="1"/>
  <c r="N136" i="12"/>
  <c r="Q136" i="12" s="1"/>
  <c r="P136" i="12"/>
  <c r="F137" i="12"/>
  <c r="G137" i="12"/>
  <c r="H137" i="12"/>
  <c r="L137" i="12" s="1"/>
  <c r="I137" i="12"/>
  <c r="K138" i="12" s="1"/>
  <c r="N137" i="12"/>
  <c r="Q137" i="12" s="1"/>
  <c r="P137" i="12"/>
  <c r="F138" i="12"/>
  <c r="G138" i="12"/>
  <c r="H138" i="12"/>
  <c r="I138" i="12"/>
  <c r="N138" i="12"/>
  <c r="Q138" i="12" s="1"/>
  <c r="P138" i="12"/>
  <c r="F139" i="12"/>
  <c r="G139" i="12"/>
  <c r="H139" i="12"/>
  <c r="I139" i="12"/>
  <c r="L140" i="12" s="1"/>
  <c r="N139" i="12"/>
  <c r="Q139" i="12" s="1"/>
  <c r="P139" i="12"/>
  <c r="F140" i="12"/>
  <c r="G140" i="12"/>
  <c r="H140" i="12"/>
  <c r="I140" i="12"/>
  <c r="N140" i="12"/>
  <c r="Q140" i="12" s="1"/>
  <c r="P140" i="12"/>
  <c r="F141" i="12"/>
  <c r="G141" i="12"/>
  <c r="H141" i="12"/>
  <c r="I141" i="12"/>
  <c r="J142" i="12" s="1"/>
  <c r="N141" i="12"/>
  <c r="Q141" i="12" s="1"/>
  <c r="P141" i="12"/>
  <c r="F142" i="12"/>
  <c r="G142" i="12"/>
  <c r="H142" i="12"/>
  <c r="I142" i="12"/>
  <c r="N142" i="12"/>
  <c r="Q142" i="12" s="1"/>
  <c r="P142" i="12"/>
  <c r="F143" i="12"/>
  <c r="G143" i="12"/>
  <c r="H143" i="12"/>
  <c r="I143" i="12"/>
  <c r="N143" i="12"/>
  <c r="Q143" i="12" s="1"/>
  <c r="P143" i="12"/>
  <c r="F144" i="12"/>
  <c r="G144" i="12"/>
  <c r="H144" i="12"/>
  <c r="I144" i="12"/>
  <c r="J145" i="12" s="1"/>
  <c r="N144" i="12"/>
  <c r="Q144" i="12" s="1"/>
  <c r="P144" i="12"/>
  <c r="F145" i="12"/>
  <c r="G145" i="12"/>
  <c r="H145" i="12"/>
  <c r="I145" i="12"/>
  <c r="N145" i="12"/>
  <c r="Q145" i="12" s="1"/>
  <c r="P145" i="12"/>
  <c r="R145" i="12" s="1"/>
  <c r="F146" i="12"/>
  <c r="G146" i="12"/>
  <c r="K146" i="12" s="1"/>
  <c r="H146" i="12"/>
  <c r="I146" i="12"/>
  <c r="K147" i="12" s="1"/>
  <c r="N146" i="12"/>
  <c r="Q146" i="12" s="1"/>
  <c r="P146" i="12"/>
  <c r="F147" i="12"/>
  <c r="G147" i="12"/>
  <c r="H147" i="12"/>
  <c r="I147" i="12"/>
  <c r="N147" i="12"/>
  <c r="Q147" i="12" s="1"/>
  <c r="P147" i="12"/>
  <c r="F135" i="5"/>
  <c r="G135" i="5"/>
  <c r="H135" i="5"/>
  <c r="I135" i="5"/>
  <c r="J135" i="5"/>
  <c r="M135" i="5" s="1"/>
  <c r="K135" i="5"/>
  <c r="L135" i="5"/>
  <c r="N135" i="5"/>
  <c r="Q135" i="5" s="1"/>
  <c r="R135" i="5" s="1"/>
  <c r="P135" i="5"/>
  <c r="F136" i="5"/>
  <c r="G136" i="5"/>
  <c r="H136" i="5"/>
  <c r="I136" i="5"/>
  <c r="J136" i="5"/>
  <c r="M136" i="5" s="1"/>
  <c r="K136" i="5"/>
  <c r="L136" i="5"/>
  <c r="N136" i="5"/>
  <c r="Q136" i="5" s="1"/>
  <c r="R136" i="5" s="1"/>
  <c r="P136" i="5"/>
  <c r="F137" i="5"/>
  <c r="G137" i="5"/>
  <c r="H137" i="5"/>
  <c r="I137" i="5"/>
  <c r="J138" i="5" s="1"/>
  <c r="J137" i="5"/>
  <c r="L137" i="5"/>
  <c r="N137" i="5"/>
  <c r="Q137" i="5" s="1"/>
  <c r="R137" i="5" s="1"/>
  <c r="P137" i="5"/>
  <c r="F138" i="5"/>
  <c r="G138" i="5"/>
  <c r="H138" i="5"/>
  <c r="I138" i="5"/>
  <c r="J139" i="5" s="1"/>
  <c r="L138" i="5"/>
  <c r="N138" i="5"/>
  <c r="Q138" i="5" s="1"/>
  <c r="R138" i="5" s="1"/>
  <c r="P138" i="5"/>
  <c r="F139" i="5"/>
  <c r="G139" i="5"/>
  <c r="H139" i="5"/>
  <c r="I139" i="5"/>
  <c r="J140" i="5" s="1"/>
  <c r="L139" i="5"/>
  <c r="N139" i="5"/>
  <c r="Q139" i="5" s="1"/>
  <c r="R139" i="5" s="1"/>
  <c r="P139" i="5"/>
  <c r="F140" i="5"/>
  <c r="G140" i="5"/>
  <c r="H140" i="5"/>
  <c r="I140" i="5"/>
  <c r="J141" i="5" s="1"/>
  <c r="L140" i="5"/>
  <c r="N140" i="5"/>
  <c r="Q140" i="5" s="1"/>
  <c r="R140" i="5" s="1"/>
  <c r="P140" i="5"/>
  <c r="F141" i="5"/>
  <c r="G141" i="5"/>
  <c r="H141" i="5"/>
  <c r="I141" i="5"/>
  <c r="J142" i="5" s="1"/>
  <c r="L141" i="5"/>
  <c r="N141" i="5"/>
  <c r="Q141" i="5" s="1"/>
  <c r="R141" i="5" s="1"/>
  <c r="P141" i="5"/>
  <c r="F142" i="5"/>
  <c r="G142" i="5"/>
  <c r="H142" i="5"/>
  <c r="L142" i="5" s="1"/>
  <c r="I142" i="5"/>
  <c r="J143" i="5" s="1"/>
  <c r="N142" i="5"/>
  <c r="Q142" i="5" s="1"/>
  <c r="P142" i="5"/>
  <c r="F143" i="5"/>
  <c r="G143" i="5"/>
  <c r="H143" i="5"/>
  <c r="I143" i="5"/>
  <c r="N143" i="5"/>
  <c r="Q143" i="5" s="1"/>
  <c r="R143" i="5" s="1"/>
  <c r="P143" i="5"/>
  <c r="F144" i="5"/>
  <c r="G144" i="5"/>
  <c r="H144" i="5"/>
  <c r="I144" i="5"/>
  <c r="J145" i="5" s="1"/>
  <c r="N144" i="5"/>
  <c r="Q144" i="5" s="1"/>
  <c r="P144" i="5"/>
  <c r="F145" i="5"/>
  <c r="G145" i="5"/>
  <c r="H145" i="5"/>
  <c r="I145" i="5"/>
  <c r="J146" i="5" s="1"/>
  <c r="N145" i="5"/>
  <c r="Q145" i="5" s="1"/>
  <c r="R145" i="5" s="1"/>
  <c r="P145" i="5"/>
  <c r="F146" i="5"/>
  <c r="G146" i="5"/>
  <c r="H146" i="5"/>
  <c r="I146" i="5"/>
  <c r="J147" i="5" s="1"/>
  <c r="N146" i="5"/>
  <c r="Q146" i="5" s="1"/>
  <c r="P146" i="5"/>
  <c r="F147" i="5"/>
  <c r="G147" i="5"/>
  <c r="H147" i="5"/>
  <c r="I147" i="5"/>
  <c r="N147" i="5"/>
  <c r="Q147" i="5" s="1"/>
  <c r="R147" i="5" s="1"/>
  <c r="P147" i="5"/>
  <c r="F135" i="4"/>
  <c r="G135" i="4"/>
  <c r="H135" i="4"/>
  <c r="I135" i="4"/>
  <c r="J136" i="4" s="1"/>
  <c r="J135" i="4"/>
  <c r="K135" i="4"/>
  <c r="L135" i="4"/>
  <c r="M135" i="4"/>
  <c r="N135" i="4"/>
  <c r="Q135" i="4" s="1"/>
  <c r="R135" i="4" s="1"/>
  <c r="P135" i="4"/>
  <c r="F136" i="4"/>
  <c r="G136" i="4"/>
  <c r="H136" i="4"/>
  <c r="I136" i="4"/>
  <c r="N136" i="4"/>
  <c r="Q136" i="4" s="1"/>
  <c r="R136" i="4" s="1"/>
  <c r="P136" i="4"/>
  <c r="F137" i="4"/>
  <c r="G137" i="4"/>
  <c r="H137" i="4"/>
  <c r="I137" i="4"/>
  <c r="J138" i="4" s="1"/>
  <c r="N137" i="4"/>
  <c r="Q137" i="4" s="1"/>
  <c r="R137" i="4" s="1"/>
  <c r="P137" i="4"/>
  <c r="F138" i="4"/>
  <c r="G138" i="4"/>
  <c r="H138" i="4"/>
  <c r="I138" i="4"/>
  <c r="N138" i="4"/>
  <c r="Q138" i="4" s="1"/>
  <c r="P138" i="4"/>
  <c r="F139" i="4"/>
  <c r="G139" i="4"/>
  <c r="H139" i="4"/>
  <c r="I139" i="4"/>
  <c r="J140" i="4" s="1"/>
  <c r="N139" i="4"/>
  <c r="Q139" i="4" s="1"/>
  <c r="R139" i="4" s="1"/>
  <c r="P139" i="4"/>
  <c r="F140" i="4"/>
  <c r="G140" i="4"/>
  <c r="H140" i="4"/>
  <c r="I140" i="4"/>
  <c r="N140" i="4"/>
  <c r="Q140" i="4" s="1"/>
  <c r="P140" i="4"/>
  <c r="F141" i="4"/>
  <c r="G141" i="4"/>
  <c r="H141" i="4"/>
  <c r="I141" i="4"/>
  <c r="J142" i="4" s="1"/>
  <c r="N141" i="4"/>
  <c r="Q141" i="4" s="1"/>
  <c r="P141" i="4"/>
  <c r="F142" i="4"/>
  <c r="G142" i="4"/>
  <c r="H142" i="4"/>
  <c r="I142" i="4"/>
  <c r="N142" i="4"/>
  <c r="Q142" i="4" s="1"/>
  <c r="P142" i="4"/>
  <c r="F143" i="4"/>
  <c r="G143" i="4"/>
  <c r="H143" i="4"/>
  <c r="I143" i="4"/>
  <c r="J144" i="4" s="1"/>
  <c r="N143" i="4"/>
  <c r="Q143" i="4" s="1"/>
  <c r="R143" i="4" s="1"/>
  <c r="P143" i="4"/>
  <c r="F144" i="4"/>
  <c r="G144" i="4"/>
  <c r="H144" i="4"/>
  <c r="I144" i="4"/>
  <c r="N144" i="4"/>
  <c r="Q144" i="4" s="1"/>
  <c r="P144" i="4"/>
  <c r="F145" i="4"/>
  <c r="G145" i="4"/>
  <c r="H145" i="4"/>
  <c r="I145" i="4"/>
  <c r="J146" i="4" s="1"/>
  <c r="N145" i="4"/>
  <c r="Q145" i="4" s="1"/>
  <c r="R145" i="4" s="1"/>
  <c r="P145" i="4"/>
  <c r="F146" i="4"/>
  <c r="G146" i="4"/>
  <c r="H146" i="4"/>
  <c r="I146" i="4"/>
  <c r="N146" i="4"/>
  <c r="Q146" i="4" s="1"/>
  <c r="P146" i="4"/>
  <c r="F147" i="4"/>
  <c r="G147" i="4"/>
  <c r="H147" i="4"/>
  <c r="I147" i="4"/>
  <c r="N147" i="4"/>
  <c r="Q147" i="4" s="1"/>
  <c r="R147" i="4" s="1"/>
  <c r="P147" i="4"/>
  <c r="F135" i="15"/>
  <c r="G135" i="15"/>
  <c r="H135" i="15"/>
  <c r="I135" i="15"/>
  <c r="N135" i="15"/>
  <c r="Q135" i="15" s="1"/>
  <c r="P135" i="15"/>
  <c r="F136" i="15"/>
  <c r="G136" i="15"/>
  <c r="H136" i="15"/>
  <c r="I136" i="15"/>
  <c r="N136" i="15"/>
  <c r="Q136" i="15" s="1"/>
  <c r="P136" i="15"/>
  <c r="F137" i="15"/>
  <c r="G137" i="15"/>
  <c r="H137" i="15"/>
  <c r="I137" i="15"/>
  <c r="N137" i="15"/>
  <c r="Q137" i="15" s="1"/>
  <c r="P137" i="15"/>
  <c r="F138" i="15"/>
  <c r="G138" i="15"/>
  <c r="H138" i="15"/>
  <c r="I138" i="15"/>
  <c r="N138" i="15"/>
  <c r="Q138" i="15" s="1"/>
  <c r="P138" i="15"/>
  <c r="F139" i="15"/>
  <c r="G139" i="15"/>
  <c r="H139" i="15"/>
  <c r="I139" i="15"/>
  <c r="N139" i="15"/>
  <c r="Q139" i="15" s="1"/>
  <c r="R139" i="15" s="1"/>
  <c r="P139" i="15"/>
  <c r="F140" i="15"/>
  <c r="G140" i="15"/>
  <c r="H140" i="15"/>
  <c r="I140" i="15"/>
  <c r="N140" i="15"/>
  <c r="Q140" i="15" s="1"/>
  <c r="P140" i="15"/>
  <c r="F141" i="15"/>
  <c r="G141" i="15"/>
  <c r="H141" i="15"/>
  <c r="I141" i="15"/>
  <c r="N141" i="15"/>
  <c r="Q141" i="15" s="1"/>
  <c r="R141" i="15" s="1"/>
  <c r="P141" i="15"/>
  <c r="F142" i="15"/>
  <c r="G142" i="15"/>
  <c r="H142" i="15"/>
  <c r="I142" i="15"/>
  <c r="N142" i="15"/>
  <c r="Q142" i="15" s="1"/>
  <c r="P142" i="15"/>
  <c r="F143" i="15"/>
  <c r="G143" i="15"/>
  <c r="H143" i="15"/>
  <c r="I143" i="15"/>
  <c r="N143" i="15"/>
  <c r="Q143" i="15" s="1"/>
  <c r="R143" i="15" s="1"/>
  <c r="P143" i="15"/>
  <c r="F144" i="15"/>
  <c r="G144" i="15"/>
  <c r="H144" i="15"/>
  <c r="I144" i="15"/>
  <c r="N144" i="15"/>
  <c r="Q144" i="15" s="1"/>
  <c r="P144" i="15"/>
  <c r="F145" i="15"/>
  <c r="G145" i="15"/>
  <c r="H145" i="15"/>
  <c r="I145" i="15"/>
  <c r="N145" i="15"/>
  <c r="Q145" i="15" s="1"/>
  <c r="R145" i="15" s="1"/>
  <c r="P145" i="15"/>
  <c r="F146" i="15"/>
  <c r="G146" i="15"/>
  <c r="H146" i="15"/>
  <c r="I146" i="15"/>
  <c r="N146" i="15"/>
  <c r="Q146" i="15" s="1"/>
  <c r="P146" i="15"/>
  <c r="F147" i="15"/>
  <c r="AB153" i="15" s="1"/>
  <c r="G147" i="15"/>
  <c r="AC153" i="15" s="1"/>
  <c r="H147" i="15"/>
  <c r="I147" i="15"/>
  <c r="N147" i="15"/>
  <c r="Q147" i="15" s="1"/>
  <c r="R147" i="15" s="1"/>
  <c r="P147" i="15"/>
  <c r="F135" i="6"/>
  <c r="G135" i="6"/>
  <c r="H135" i="6"/>
  <c r="I135" i="6"/>
  <c r="N135" i="6"/>
  <c r="Q135" i="6" s="1"/>
  <c r="P135" i="6"/>
  <c r="F136" i="6"/>
  <c r="G136" i="6"/>
  <c r="H136" i="6"/>
  <c r="I136" i="6"/>
  <c r="N136" i="6"/>
  <c r="Q136" i="6" s="1"/>
  <c r="P136" i="6"/>
  <c r="F137" i="6"/>
  <c r="G137" i="6"/>
  <c r="H137" i="6"/>
  <c r="I137" i="6"/>
  <c r="N137" i="6"/>
  <c r="Q137" i="6" s="1"/>
  <c r="R137" i="6" s="1"/>
  <c r="P137" i="6"/>
  <c r="F138" i="6"/>
  <c r="G138" i="6"/>
  <c r="H138" i="6"/>
  <c r="I138" i="6"/>
  <c r="N138" i="6"/>
  <c r="Q138" i="6" s="1"/>
  <c r="P138" i="6"/>
  <c r="F139" i="6"/>
  <c r="G139" i="6"/>
  <c r="H139" i="6"/>
  <c r="I139" i="6"/>
  <c r="N139" i="6"/>
  <c r="Q139" i="6" s="1"/>
  <c r="R139" i="6" s="1"/>
  <c r="P139" i="6"/>
  <c r="F140" i="6"/>
  <c r="G140" i="6"/>
  <c r="H140" i="6"/>
  <c r="I140" i="6"/>
  <c r="N140" i="6"/>
  <c r="Q140" i="6" s="1"/>
  <c r="P140" i="6"/>
  <c r="F141" i="6"/>
  <c r="G141" i="6"/>
  <c r="H141" i="6"/>
  <c r="I141" i="6"/>
  <c r="N141" i="6"/>
  <c r="Q141" i="6" s="1"/>
  <c r="R141" i="6" s="1"/>
  <c r="P141" i="6"/>
  <c r="F142" i="6"/>
  <c r="G142" i="6"/>
  <c r="H142" i="6"/>
  <c r="I142" i="6"/>
  <c r="N142" i="6"/>
  <c r="Q142" i="6" s="1"/>
  <c r="P142" i="6"/>
  <c r="F143" i="6"/>
  <c r="G143" i="6"/>
  <c r="H143" i="6"/>
  <c r="I143" i="6"/>
  <c r="N143" i="6"/>
  <c r="Q143" i="6" s="1"/>
  <c r="R143" i="6" s="1"/>
  <c r="P143" i="6"/>
  <c r="F144" i="6"/>
  <c r="G144" i="6"/>
  <c r="H144" i="6"/>
  <c r="I144" i="6"/>
  <c r="N144" i="6"/>
  <c r="Q144" i="6" s="1"/>
  <c r="P144" i="6"/>
  <c r="F145" i="6"/>
  <c r="G145" i="6"/>
  <c r="H145" i="6"/>
  <c r="I145" i="6"/>
  <c r="N145" i="6"/>
  <c r="Q145" i="6" s="1"/>
  <c r="R145" i="6" s="1"/>
  <c r="P145" i="6"/>
  <c r="F146" i="6"/>
  <c r="G146" i="6"/>
  <c r="H146" i="6"/>
  <c r="I146" i="6"/>
  <c r="N146" i="6"/>
  <c r="Q146" i="6" s="1"/>
  <c r="R146" i="6" s="1"/>
  <c r="P146" i="6"/>
  <c r="F147" i="6"/>
  <c r="G147" i="6"/>
  <c r="H147" i="6"/>
  <c r="I147" i="6"/>
  <c r="N147" i="6"/>
  <c r="Q147" i="6" s="1"/>
  <c r="R147" i="6" s="1"/>
  <c r="P147" i="6"/>
  <c r="F135" i="10"/>
  <c r="G135" i="10"/>
  <c r="H135" i="10"/>
  <c r="I135" i="10"/>
  <c r="K136" i="10" s="1"/>
  <c r="N135" i="10"/>
  <c r="Q135" i="10" s="1"/>
  <c r="P135" i="10"/>
  <c r="R135" i="10" s="1"/>
  <c r="F136" i="10"/>
  <c r="G136" i="10"/>
  <c r="H136" i="10"/>
  <c r="I136" i="10"/>
  <c r="J137" i="10" s="1"/>
  <c r="J136" i="10"/>
  <c r="L136" i="10"/>
  <c r="N136" i="10"/>
  <c r="Q136" i="10" s="1"/>
  <c r="P136" i="10"/>
  <c r="F137" i="10"/>
  <c r="G137" i="10"/>
  <c r="H137" i="10"/>
  <c r="I137" i="10"/>
  <c r="J138" i="10" s="1"/>
  <c r="M138" i="10" s="1"/>
  <c r="L137" i="10"/>
  <c r="N137" i="10"/>
  <c r="Q137" i="10" s="1"/>
  <c r="P137" i="10"/>
  <c r="F138" i="10"/>
  <c r="G138" i="10"/>
  <c r="H138" i="10"/>
  <c r="I138" i="10"/>
  <c r="K138" i="10"/>
  <c r="L138" i="10"/>
  <c r="N138" i="10"/>
  <c r="Q138" i="10" s="1"/>
  <c r="P138" i="10"/>
  <c r="F140" i="10"/>
  <c r="G140" i="10"/>
  <c r="H140" i="10"/>
  <c r="I140" i="10"/>
  <c r="K140" i="10"/>
  <c r="L140" i="10"/>
  <c r="N140" i="10"/>
  <c r="Q140" i="10" s="1"/>
  <c r="P140" i="10"/>
  <c r="F141" i="10"/>
  <c r="G141" i="10"/>
  <c r="H141" i="10"/>
  <c r="I141" i="10"/>
  <c r="J141" i="10"/>
  <c r="K141" i="10"/>
  <c r="L141" i="10"/>
  <c r="N141" i="10"/>
  <c r="Q141" i="10" s="1"/>
  <c r="P141" i="10"/>
  <c r="R141" i="10" s="1"/>
  <c r="F142" i="10"/>
  <c r="G142" i="10"/>
  <c r="H142" i="10"/>
  <c r="I142" i="10"/>
  <c r="K143" i="10" s="1"/>
  <c r="J142" i="10"/>
  <c r="M142" i="10" s="1"/>
  <c r="K142" i="10"/>
  <c r="L142" i="10"/>
  <c r="N142" i="10"/>
  <c r="Q142" i="10" s="1"/>
  <c r="P142" i="10"/>
  <c r="F143" i="10"/>
  <c r="G143" i="10"/>
  <c r="H143" i="10"/>
  <c r="I143" i="10"/>
  <c r="L144" i="10" s="1"/>
  <c r="N143" i="10"/>
  <c r="Q143" i="10" s="1"/>
  <c r="P143" i="10"/>
  <c r="R143" i="10" s="1"/>
  <c r="F144" i="10"/>
  <c r="G144" i="10"/>
  <c r="H144" i="10"/>
  <c r="I144" i="10"/>
  <c r="K144" i="10"/>
  <c r="N144" i="10"/>
  <c r="Q144" i="10" s="1"/>
  <c r="P144" i="10"/>
  <c r="F145" i="10"/>
  <c r="G145" i="10"/>
  <c r="H145" i="10"/>
  <c r="I145" i="10"/>
  <c r="L146" i="10" s="1"/>
  <c r="N145" i="10"/>
  <c r="Q145" i="10" s="1"/>
  <c r="P145" i="10"/>
  <c r="R145" i="10" s="1"/>
  <c r="F146" i="10"/>
  <c r="G146" i="10"/>
  <c r="H146" i="10"/>
  <c r="I146" i="10"/>
  <c r="N146" i="10"/>
  <c r="Q146" i="10" s="1"/>
  <c r="P146" i="10"/>
  <c r="F147" i="10"/>
  <c r="AB153" i="10" s="1"/>
  <c r="G147" i="10"/>
  <c r="H147" i="10"/>
  <c r="I147" i="10"/>
  <c r="N147" i="10"/>
  <c r="Q147" i="10" s="1"/>
  <c r="P147" i="10"/>
  <c r="R147" i="10" s="1"/>
  <c r="F135" i="8"/>
  <c r="G135" i="8"/>
  <c r="H135" i="8"/>
  <c r="I135" i="8"/>
  <c r="N135" i="8"/>
  <c r="Q135" i="8" s="1"/>
  <c r="P135" i="8"/>
  <c r="F136" i="8"/>
  <c r="G136" i="8"/>
  <c r="H136" i="8"/>
  <c r="I136" i="8"/>
  <c r="J136" i="8"/>
  <c r="K136" i="8"/>
  <c r="L136" i="8"/>
  <c r="N136" i="8"/>
  <c r="Q136" i="8" s="1"/>
  <c r="P136" i="8"/>
  <c r="F137" i="8"/>
  <c r="G137" i="8"/>
  <c r="H137" i="8"/>
  <c r="I137" i="8"/>
  <c r="N137" i="8"/>
  <c r="Q137" i="8" s="1"/>
  <c r="P137" i="8"/>
  <c r="F138" i="8"/>
  <c r="G138" i="8"/>
  <c r="H138" i="8"/>
  <c r="I138" i="8"/>
  <c r="N138" i="8"/>
  <c r="Q138" i="8" s="1"/>
  <c r="R138" i="8" s="1"/>
  <c r="P138" i="8"/>
  <c r="F139" i="8"/>
  <c r="G139" i="8"/>
  <c r="H139" i="8"/>
  <c r="I139" i="8"/>
  <c r="N139" i="8"/>
  <c r="Q139" i="8" s="1"/>
  <c r="P139" i="8"/>
  <c r="F140" i="8"/>
  <c r="G140" i="8"/>
  <c r="H140" i="8"/>
  <c r="I140" i="8"/>
  <c r="N140" i="8"/>
  <c r="Q140" i="8" s="1"/>
  <c r="R140" i="8" s="1"/>
  <c r="P140" i="8"/>
  <c r="F141" i="8"/>
  <c r="G141" i="8"/>
  <c r="H141" i="8"/>
  <c r="I141" i="8"/>
  <c r="N141" i="8"/>
  <c r="Q141" i="8" s="1"/>
  <c r="P141" i="8"/>
  <c r="F142" i="8"/>
  <c r="G142" i="8"/>
  <c r="H142" i="8"/>
  <c r="I142" i="8"/>
  <c r="N142" i="8"/>
  <c r="Q142" i="8" s="1"/>
  <c r="R142" i="8" s="1"/>
  <c r="P142" i="8"/>
  <c r="F143" i="8"/>
  <c r="G143" i="8"/>
  <c r="H143" i="8"/>
  <c r="I143" i="8"/>
  <c r="N143" i="8"/>
  <c r="Q143" i="8" s="1"/>
  <c r="P143" i="8"/>
  <c r="F144" i="8"/>
  <c r="G144" i="8"/>
  <c r="H144" i="8"/>
  <c r="I144" i="8"/>
  <c r="N144" i="8"/>
  <c r="Q144" i="8" s="1"/>
  <c r="R144" i="8" s="1"/>
  <c r="P144" i="8"/>
  <c r="F145" i="8"/>
  <c r="G145" i="8"/>
  <c r="H145" i="8"/>
  <c r="I145" i="8"/>
  <c r="N145" i="8"/>
  <c r="Q145" i="8" s="1"/>
  <c r="P145" i="8"/>
  <c r="F146" i="8"/>
  <c r="G146" i="8"/>
  <c r="H146" i="8"/>
  <c r="I146" i="8"/>
  <c r="N146" i="8"/>
  <c r="Q146" i="8" s="1"/>
  <c r="R146" i="8" s="1"/>
  <c r="P146" i="8"/>
  <c r="F147" i="8"/>
  <c r="G147" i="8"/>
  <c r="H147" i="8"/>
  <c r="I147" i="8"/>
  <c r="N147" i="8"/>
  <c r="Q147" i="8" s="1"/>
  <c r="P147" i="8"/>
  <c r="F119" i="8"/>
  <c r="G119" i="8"/>
  <c r="H119" i="8"/>
  <c r="I119" i="8"/>
  <c r="N119" i="8"/>
  <c r="Q119" i="8" s="1"/>
  <c r="P119" i="8"/>
  <c r="R119" i="8" s="1"/>
  <c r="F135" i="3"/>
  <c r="G135" i="3"/>
  <c r="H135" i="3"/>
  <c r="I135" i="3"/>
  <c r="N135" i="3"/>
  <c r="Q135" i="3" s="1"/>
  <c r="R135" i="3" s="1"/>
  <c r="P135" i="3"/>
  <c r="F136" i="3"/>
  <c r="G136" i="3"/>
  <c r="H136" i="3"/>
  <c r="I136" i="3"/>
  <c r="J137" i="3" s="1"/>
  <c r="J136" i="3"/>
  <c r="M136" i="3" s="1"/>
  <c r="K136" i="3"/>
  <c r="L136" i="3"/>
  <c r="N136" i="3"/>
  <c r="Q136" i="3" s="1"/>
  <c r="R136" i="3" s="1"/>
  <c r="P136" i="3"/>
  <c r="F137" i="3"/>
  <c r="G137" i="3"/>
  <c r="H137" i="3"/>
  <c r="I137" i="3"/>
  <c r="J138" i="3" s="1"/>
  <c r="N137" i="3"/>
  <c r="Q137" i="3" s="1"/>
  <c r="R137" i="3" s="1"/>
  <c r="P137" i="3"/>
  <c r="F138" i="3"/>
  <c r="G138" i="3"/>
  <c r="H138" i="3"/>
  <c r="I138" i="3"/>
  <c r="J139" i="3" s="1"/>
  <c r="N138" i="3"/>
  <c r="Q138" i="3" s="1"/>
  <c r="R138" i="3" s="1"/>
  <c r="P138" i="3"/>
  <c r="F139" i="3"/>
  <c r="G139" i="3"/>
  <c r="H139" i="3"/>
  <c r="I139" i="3"/>
  <c r="J140" i="3" s="1"/>
  <c r="N139" i="3"/>
  <c r="Q139" i="3" s="1"/>
  <c r="R139" i="3" s="1"/>
  <c r="P139" i="3"/>
  <c r="F140" i="3"/>
  <c r="G140" i="3"/>
  <c r="H140" i="3"/>
  <c r="I140" i="3"/>
  <c r="J141" i="3" s="1"/>
  <c r="N140" i="3"/>
  <c r="Q140" i="3" s="1"/>
  <c r="R140" i="3" s="1"/>
  <c r="P140" i="3"/>
  <c r="F141" i="3"/>
  <c r="G141" i="3"/>
  <c r="H141" i="3"/>
  <c r="I141" i="3"/>
  <c r="J142" i="3" s="1"/>
  <c r="N141" i="3"/>
  <c r="Q141" i="3" s="1"/>
  <c r="P141" i="3"/>
  <c r="F142" i="3"/>
  <c r="G142" i="3"/>
  <c r="H142" i="3"/>
  <c r="I142" i="3"/>
  <c r="J143" i="3" s="1"/>
  <c r="N142" i="3"/>
  <c r="Q142" i="3" s="1"/>
  <c r="P142" i="3"/>
  <c r="F143" i="3"/>
  <c r="G143" i="3"/>
  <c r="H143" i="3"/>
  <c r="I143" i="3"/>
  <c r="N143" i="3"/>
  <c r="Q143" i="3" s="1"/>
  <c r="P143" i="3"/>
  <c r="F144" i="3"/>
  <c r="G144" i="3"/>
  <c r="H144" i="3"/>
  <c r="I144" i="3"/>
  <c r="J145" i="3" s="1"/>
  <c r="N144" i="3"/>
  <c r="Q144" i="3" s="1"/>
  <c r="P144" i="3"/>
  <c r="F145" i="3"/>
  <c r="G145" i="3"/>
  <c r="H145" i="3"/>
  <c r="I145" i="3"/>
  <c r="N145" i="3"/>
  <c r="Q145" i="3" s="1"/>
  <c r="P145" i="3"/>
  <c r="F146" i="3"/>
  <c r="G146" i="3"/>
  <c r="H146" i="3"/>
  <c r="I146" i="3"/>
  <c r="J147" i="3" s="1"/>
  <c r="N146" i="3"/>
  <c r="Q146" i="3" s="1"/>
  <c r="P146" i="3"/>
  <c r="F147" i="3"/>
  <c r="G147" i="3"/>
  <c r="H147" i="3"/>
  <c r="I147" i="3"/>
  <c r="N147" i="3"/>
  <c r="Q147" i="3" s="1"/>
  <c r="P147" i="3"/>
  <c r="F135" i="9"/>
  <c r="G135" i="9"/>
  <c r="H135" i="9"/>
  <c r="I135" i="9"/>
  <c r="J135" i="9"/>
  <c r="M135" i="9" s="1"/>
  <c r="K135" i="9"/>
  <c r="L135" i="9"/>
  <c r="N135" i="9"/>
  <c r="P135" i="9"/>
  <c r="Q135" i="9"/>
  <c r="R135" i="9"/>
  <c r="F136" i="9"/>
  <c r="G136" i="9"/>
  <c r="H136" i="9"/>
  <c r="I136" i="9"/>
  <c r="J136" i="9"/>
  <c r="K136" i="9"/>
  <c r="L136" i="9"/>
  <c r="M136" i="9"/>
  <c r="N136" i="9"/>
  <c r="Q136" i="9" s="1"/>
  <c r="R136" i="9" s="1"/>
  <c r="P136" i="9"/>
  <c r="F137" i="9"/>
  <c r="G137" i="9"/>
  <c r="H137" i="9"/>
  <c r="I137" i="9"/>
  <c r="J138" i="9" s="1"/>
  <c r="N137" i="9"/>
  <c r="Q137" i="9" s="1"/>
  <c r="R137" i="9" s="1"/>
  <c r="P137" i="9"/>
  <c r="F138" i="9"/>
  <c r="G138" i="9"/>
  <c r="H138" i="9"/>
  <c r="I138" i="9"/>
  <c r="N138" i="9"/>
  <c r="P138" i="9"/>
  <c r="R138" i="9" s="1"/>
  <c r="Q138" i="9"/>
  <c r="F139" i="9"/>
  <c r="G139" i="9"/>
  <c r="H139" i="9"/>
  <c r="I139" i="9"/>
  <c r="J140" i="9" s="1"/>
  <c r="N139" i="9"/>
  <c r="P139" i="9"/>
  <c r="Q139" i="9"/>
  <c r="R139" i="9" s="1"/>
  <c r="F140" i="9"/>
  <c r="G140" i="9"/>
  <c r="H140" i="9"/>
  <c r="I140" i="9"/>
  <c r="J141" i="9" s="1"/>
  <c r="N140" i="9"/>
  <c r="Q140" i="9" s="1"/>
  <c r="R140" i="9" s="1"/>
  <c r="P140" i="9"/>
  <c r="F141" i="9"/>
  <c r="G141" i="9"/>
  <c r="H141" i="9"/>
  <c r="I141" i="9"/>
  <c r="J142" i="9" s="1"/>
  <c r="N141" i="9"/>
  <c r="P141" i="9"/>
  <c r="R141" i="9" s="1"/>
  <c r="Q141" i="9"/>
  <c r="F142" i="9"/>
  <c r="G142" i="9"/>
  <c r="H142" i="9"/>
  <c r="I142" i="9"/>
  <c r="N142" i="9"/>
  <c r="P142" i="9"/>
  <c r="R142" i="9" s="1"/>
  <c r="Q142" i="9"/>
  <c r="F113" i="18"/>
  <c r="G113" i="18"/>
  <c r="H113" i="18"/>
  <c r="I113" i="18"/>
  <c r="K114" i="18" s="1"/>
  <c r="N113" i="18"/>
  <c r="Q113" i="18" s="1"/>
  <c r="O113" i="18"/>
  <c r="P113" i="18"/>
  <c r="S113" i="18"/>
  <c r="X113" i="18"/>
  <c r="F114" i="18"/>
  <c r="G114" i="18"/>
  <c r="H114" i="18"/>
  <c r="L114" i="18" s="1"/>
  <c r="I114" i="18"/>
  <c r="N114" i="18"/>
  <c r="Q114" i="18" s="1"/>
  <c r="O114" i="18"/>
  <c r="P114" i="18"/>
  <c r="S114" i="18"/>
  <c r="X114" i="18"/>
  <c r="F115" i="18"/>
  <c r="G115" i="18"/>
  <c r="H115" i="18"/>
  <c r="I115" i="18"/>
  <c r="N115" i="18"/>
  <c r="Q115" i="18" s="1"/>
  <c r="O115" i="18"/>
  <c r="P115" i="18"/>
  <c r="S115" i="18"/>
  <c r="X115" i="18"/>
  <c r="F116" i="18"/>
  <c r="G116" i="18"/>
  <c r="H116" i="18"/>
  <c r="I116" i="18"/>
  <c r="N116" i="18"/>
  <c r="Q116" i="18" s="1"/>
  <c r="O116" i="18"/>
  <c r="P116" i="18"/>
  <c r="S116" i="18"/>
  <c r="X116" i="18"/>
  <c r="F117" i="18"/>
  <c r="G117" i="18"/>
  <c r="H117" i="18"/>
  <c r="I117" i="18"/>
  <c r="N117" i="18"/>
  <c r="Q117" i="18" s="1"/>
  <c r="O117" i="18"/>
  <c r="P117" i="18"/>
  <c r="S117" i="18"/>
  <c r="X117" i="18"/>
  <c r="F86" i="18"/>
  <c r="G86" i="18"/>
  <c r="H86" i="18"/>
  <c r="I86" i="18"/>
  <c r="N86" i="18"/>
  <c r="Q86" i="18" s="1"/>
  <c r="O86" i="18"/>
  <c r="P86" i="18"/>
  <c r="R86" i="18" s="1"/>
  <c r="S86" i="18"/>
  <c r="X86" i="18"/>
  <c r="F112" i="18"/>
  <c r="AB118" i="18" s="1"/>
  <c r="G112" i="18"/>
  <c r="H112" i="18"/>
  <c r="I112" i="18"/>
  <c r="L113" i="18" s="1"/>
  <c r="AE155" i="20" l="1"/>
  <c r="AE155" i="6"/>
  <c r="M158" i="6"/>
  <c r="AE162" i="6"/>
  <c r="M162" i="11"/>
  <c r="M157" i="9"/>
  <c r="M159" i="9"/>
  <c r="M161" i="9"/>
  <c r="M162" i="8"/>
  <c r="M159" i="8"/>
  <c r="M156" i="8"/>
  <c r="M161" i="8"/>
  <c r="AC1" i="19"/>
  <c r="AE155" i="19"/>
  <c r="M161" i="19"/>
  <c r="M154" i="19"/>
  <c r="AD1" i="19"/>
  <c r="R144" i="15"/>
  <c r="R142" i="15"/>
  <c r="R140" i="15"/>
  <c r="R138" i="15"/>
  <c r="M156" i="15"/>
  <c r="R137" i="15"/>
  <c r="M149" i="15"/>
  <c r="M161" i="15"/>
  <c r="R146" i="15"/>
  <c r="AC152" i="15"/>
  <c r="AC150" i="15"/>
  <c r="AC148" i="15"/>
  <c r="AC146" i="15"/>
  <c r="AC144" i="15"/>
  <c r="AC142" i="15"/>
  <c r="AC151" i="15"/>
  <c r="AC149" i="15"/>
  <c r="AC147" i="15"/>
  <c r="AC145" i="15"/>
  <c r="AC143" i="15"/>
  <c r="AC141" i="15"/>
  <c r="AB151" i="15"/>
  <c r="AB149" i="15"/>
  <c r="AB147" i="15"/>
  <c r="AB145" i="15"/>
  <c r="AB143" i="15"/>
  <c r="AB141" i="15"/>
  <c r="M153" i="15"/>
  <c r="J148" i="15"/>
  <c r="K148" i="15"/>
  <c r="M150" i="15"/>
  <c r="M162" i="15"/>
  <c r="L148" i="15"/>
  <c r="AB152" i="15"/>
  <c r="AB150" i="15"/>
  <c r="AB148" i="15"/>
  <c r="AB146" i="15"/>
  <c r="AB144" i="15"/>
  <c r="AB142" i="15"/>
  <c r="M160" i="15"/>
  <c r="U129" i="18"/>
  <c r="U132" i="18"/>
  <c r="U130" i="18"/>
  <c r="M131" i="18"/>
  <c r="AH129" i="18"/>
  <c r="AE129" i="18"/>
  <c r="AH131" i="18"/>
  <c r="AE131" i="18"/>
  <c r="AH128" i="18"/>
  <c r="AE128" i="18"/>
  <c r="AE133" i="18"/>
  <c r="AH132" i="18"/>
  <c r="AE132" i="18"/>
  <c r="AC1" i="18"/>
  <c r="V133" i="18"/>
  <c r="AH130" i="18"/>
  <c r="AE130" i="18"/>
  <c r="M130" i="18"/>
  <c r="T132" i="18"/>
  <c r="T131" i="18"/>
  <c r="T133" i="18"/>
  <c r="AB152" i="10"/>
  <c r="AB148" i="10"/>
  <c r="M136" i="10"/>
  <c r="AB142" i="10"/>
  <c r="AB150" i="10"/>
  <c r="AB147" i="10"/>
  <c r="J140" i="10"/>
  <c r="AB146" i="10"/>
  <c r="AB141" i="10"/>
  <c r="AB151" i="10"/>
  <c r="AB144" i="10"/>
  <c r="K137" i="10"/>
  <c r="M137" i="10" s="1"/>
  <c r="K148" i="10"/>
  <c r="L148" i="10"/>
  <c r="J148" i="10"/>
  <c r="M148" i="10" s="1"/>
  <c r="AB149" i="10"/>
  <c r="J139" i="10"/>
  <c r="K139" i="10"/>
  <c r="L139" i="10"/>
  <c r="R137" i="10"/>
  <c r="AB143" i="10"/>
  <c r="AB145" i="10"/>
  <c r="M152" i="20"/>
  <c r="M144" i="20"/>
  <c r="M136" i="20"/>
  <c r="M151" i="20"/>
  <c r="M135" i="20"/>
  <c r="M111" i="20"/>
  <c r="M123" i="20"/>
  <c r="M102" i="20"/>
  <c r="M94" i="20"/>
  <c r="M88" i="20"/>
  <c r="M79" i="20"/>
  <c r="M71" i="20"/>
  <c r="M63" i="20"/>
  <c r="M57" i="20"/>
  <c r="M153" i="20"/>
  <c r="M145" i="20"/>
  <c r="M133" i="20"/>
  <c r="M114" i="20"/>
  <c r="M89" i="20"/>
  <c r="M93" i="20"/>
  <c r="M154" i="20"/>
  <c r="M146" i="20"/>
  <c r="M138" i="20"/>
  <c r="M130" i="20"/>
  <c r="M137" i="20"/>
  <c r="M129" i="20"/>
  <c r="M119" i="20"/>
  <c r="M109" i="20"/>
  <c r="M101" i="20"/>
  <c r="M86" i="20"/>
  <c r="M78" i="20"/>
  <c r="M70" i="20"/>
  <c r="M62" i="20"/>
  <c r="M54" i="20"/>
  <c r="M38" i="20"/>
  <c r="M156" i="19"/>
  <c r="M148" i="19"/>
  <c r="M140" i="19"/>
  <c r="M37" i="19"/>
  <c r="M111" i="19"/>
  <c r="M103" i="19"/>
  <c r="M87" i="19"/>
  <c r="M86" i="19"/>
  <c r="M69" i="19"/>
  <c r="M61" i="19"/>
  <c r="M43" i="19"/>
  <c r="M51" i="19"/>
  <c r="M47" i="19"/>
  <c r="M77" i="19"/>
  <c r="M132" i="19"/>
  <c r="M107" i="19"/>
  <c r="M99" i="19"/>
  <c r="M45" i="19"/>
  <c r="M39" i="19"/>
  <c r="M112" i="19"/>
  <c r="M104" i="19"/>
  <c r="M42" i="19"/>
  <c r="M36" i="19"/>
  <c r="M150" i="20"/>
  <c r="M142" i="20"/>
  <c r="M126" i="20"/>
  <c r="M149" i="20"/>
  <c r="M141" i="20"/>
  <c r="M125" i="20"/>
  <c r="M98" i="20"/>
  <c r="M117" i="20"/>
  <c r="M113" i="20"/>
  <c r="M105" i="20"/>
  <c r="M97" i="20"/>
  <c r="M85" i="20"/>
  <c r="M77" i="20"/>
  <c r="M69" i="20"/>
  <c r="M61" i="20"/>
  <c r="M82" i="20"/>
  <c r="M74" i="20"/>
  <c r="M66" i="20"/>
  <c r="M58" i="20"/>
  <c r="M50" i="20"/>
  <c r="M42" i="20"/>
  <c r="M36" i="20"/>
  <c r="M51" i="20"/>
  <c r="M43" i="20"/>
  <c r="M37" i="20"/>
  <c r="M156" i="20"/>
  <c r="M148" i="20"/>
  <c r="M140" i="20"/>
  <c r="M155" i="20"/>
  <c r="M147" i="20"/>
  <c r="M139" i="20"/>
  <c r="M131" i="20"/>
  <c r="M121" i="20"/>
  <c r="M112" i="20"/>
  <c r="M104" i="20"/>
  <c r="M95" i="20"/>
  <c r="M92" i="20"/>
  <c r="M83" i="20"/>
  <c r="M75" i="20"/>
  <c r="M67" i="20"/>
  <c r="M80" i="20"/>
  <c r="M72" i="20"/>
  <c r="M64" i="20"/>
  <c r="M56" i="20"/>
  <c r="M48" i="20"/>
  <c r="M40" i="20"/>
  <c r="M34" i="20"/>
  <c r="M59" i="20"/>
  <c r="M55" i="20"/>
  <c r="M49" i="20"/>
  <c r="M41" i="20"/>
  <c r="M35" i="20"/>
  <c r="M110" i="20"/>
  <c r="M115" i="20"/>
  <c r="M90" i="20"/>
  <c r="M81" i="20"/>
  <c r="M73" i="20"/>
  <c r="M65" i="20"/>
  <c r="M47" i="20"/>
  <c r="M143" i="20"/>
  <c r="M53" i="20"/>
  <c r="M45" i="20"/>
  <c r="M39" i="20"/>
  <c r="M152" i="19"/>
  <c r="M144" i="19"/>
  <c r="M136" i="19"/>
  <c r="M128" i="19"/>
  <c r="M155" i="19"/>
  <c r="M147" i="19"/>
  <c r="M139" i="19"/>
  <c r="M131" i="19"/>
  <c r="M110" i="19"/>
  <c r="M102" i="19"/>
  <c r="M95" i="19"/>
  <c r="M91" i="19"/>
  <c r="M41" i="19"/>
  <c r="M35" i="19"/>
  <c r="M75" i="19"/>
  <c r="M38" i="19"/>
  <c r="M150" i="19"/>
  <c r="M142" i="19"/>
  <c r="M134" i="19"/>
  <c r="M126" i="19"/>
  <c r="M153" i="19"/>
  <c r="M145" i="19"/>
  <c r="M137" i="19"/>
  <c r="M129" i="19"/>
  <c r="M115" i="19"/>
  <c r="M109" i="19"/>
  <c r="M101" i="19"/>
  <c r="M108" i="19"/>
  <c r="M96" i="19"/>
  <c r="M81" i="19"/>
  <c r="M44" i="19"/>
  <c r="M151" i="19"/>
  <c r="M143" i="19"/>
  <c r="M135" i="19"/>
  <c r="M127" i="19"/>
  <c r="M106" i="19"/>
  <c r="M100" i="19"/>
  <c r="M93" i="19"/>
  <c r="M79" i="19"/>
  <c r="M146" i="19"/>
  <c r="M138" i="19"/>
  <c r="M149" i="19"/>
  <c r="M141" i="19"/>
  <c r="M133" i="19"/>
  <c r="M125" i="19"/>
  <c r="M98" i="19"/>
  <c r="M40" i="19"/>
  <c r="M34" i="19"/>
  <c r="K147" i="10"/>
  <c r="M141" i="10"/>
  <c r="K145" i="10"/>
  <c r="L147" i="10"/>
  <c r="K146" i="10"/>
  <c r="L145" i="10"/>
  <c r="L143" i="10"/>
  <c r="J146" i="10"/>
  <c r="M146" i="10" s="1"/>
  <c r="J145" i="10"/>
  <c r="J144" i="10"/>
  <c r="M144" i="10" s="1"/>
  <c r="J147" i="10"/>
  <c r="J143" i="10"/>
  <c r="M143" i="10" s="1"/>
  <c r="M140" i="10"/>
  <c r="R135" i="6"/>
  <c r="J144" i="6"/>
  <c r="J142" i="6"/>
  <c r="J140" i="6"/>
  <c r="J138" i="6"/>
  <c r="J136" i="6"/>
  <c r="J145" i="6"/>
  <c r="J143" i="6"/>
  <c r="J141" i="6"/>
  <c r="J139" i="6"/>
  <c r="J137" i="6"/>
  <c r="J147" i="6"/>
  <c r="J146" i="6"/>
  <c r="R144" i="6"/>
  <c r="R142" i="6"/>
  <c r="R140" i="6"/>
  <c r="R138" i="6"/>
  <c r="R136" i="6"/>
  <c r="R147" i="11"/>
  <c r="R145" i="11"/>
  <c r="R143" i="11"/>
  <c r="R141" i="11"/>
  <c r="R139" i="11"/>
  <c r="R137" i="11"/>
  <c r="R135" i="11"/>
  <c r="R144" i="11"/>
  <c r="R142" i="11"/>
  <c r="R140" i="11"/>
  <c r="R138" i="11"/>
  <c r="R136" i="11"/>
  <c r="J145" i="11"/>
  <c r="R146" i="11"/>
  <c r="J147" i="11"/>
  <c r="R136" i="8"/>
  <c r="R147" i="8"/>
  <c r="R145" i="8"/>
  <c r="R143" i="8"/>
  <c r="R141" i="8"/>
  <c r="R139" i="8"/>
  <c r="R137" i="8"/>
  <c r="R135" i="8"/>
  <c r="M136" i="8"/>
  <c r="J146" i="8"/>
  <c r="J144" i="8"/>
  <c r="J142" i="8"/>
  <c r="J140" i="8"/>
  <c r="J138" i="8"/>
  <c r="J147" i="8"/>
  <c r="J145" i="8"/>
  <c r="J143" i="8"/>
  <c r="J141" i="8"/>
  <c r="J139" i="8"/>
  <c r="J137" i="8"/>
  <c r="R143" i="3"/>
  <c r="R141" i="3"/>
  <c r="R146" i="3"/>
  <c r="R144" i="3"/>
  <c r="R142" i="3"/>
  <c r="R147" i="3"/>
  <c r="R145" i="3"/>
  <c r="J146" i="3"/>
  <c r="J144" i="3"/>
  <c r="L146" i="12"/>
  <c r="L142" i="12"/>
  <c r="M142" i="12" s="1"/>
  <c r="K137" i="12"/>
  <c r="L145" i="12"/>
  <c r="K140" i="12"/>
  <c r="L144" i="12"/>
  <c r="L139" i="12"/>
  <c r="K143" i="12"/>
  <c r="K136" i="12"/>
  <c r="J136" i="12"/>
  <c r="M136" i="12" s="1"/>
  <c r="K145" i="12"/>
  <c r="K142" i="12"/>
  <c r="K139" i="12"/>
  <c r="M137" i="12"/>
  <c r="J138" i="12"/>
  <c r="J141" i="12"/>
  <c r="J146" i="12"/>
  <c r="M146" i="12" s="1"/>
  <c r="K144" i="12"/>
  <c r="L147" i="12"/>
  <c r="L143" i="12"/>
  <c r="L141" i="12"/>
  <c r="L138" i="12"/>
  <c r="K141" i="12"/>
  <c r="M145" i="12"/>
  <c r="J144" i="12"/>
  <c r="M144" i="12" s="1"/>
  <c r="R141" i="12"/>
  <c r="J140" i="12"/>
  <c r="R137" i="12"/>
  <c r="J147" i="12"/>
  <c r="M147" i="12" s="1"/>
  <c r="J143" i="12"/>
  <c r="J139" i="12"/>
  <c r="R146" i="12"/>
  <c r="R142" i="12"/>
  <c r="R138" i="12"/>
  <c r="R146" i="5"/>
  <c r="R144" i="5"/>
  <c r="L144" i="5"/>
  <c r="J144" i="5"/>
  <c r="M144" i="5" s="1"/>
  <c r="R142" i="5"/>
  <c r="M139" i="5"/>
  <c r="K137" i="5"/>
  <c r="L147" i="5"/>
  <c r="L146" i="5"/>
  <c r="L145" i="5"/>
  <c r="L143" i="5"/>
  <c r="K141" i="5"/>
  <c r="M141" i="5" s="1"/>
  <c r="K140" i="5"/>
  <c r="M140" i="5" s="1"/>
  <c r="K139" i="5"/>
  <c r="K138" i="5"/>
  <c r="M138" i="5" s="1"/>
  <c r="K147" i="5"/>
  <c r="M147" i="5" s="1"/>
  <c r="K146" i="5"/>
  <c r="M146" i="5" s="1"/>
  <c r="K145" i="5"/>
  <c r="M145" i="5" s="1"/>
  <c r="K144" i="5"/>
  <c r="K143" i="5"/>
  <c r="K142" i="5"/>
  <c r="M142" i="5" s="1"/>
  <c r="R141" i="4"/>
  <c r="R146" i="4"/>
  <c r="R144" i="4"/>
  <c r="R142" i="4"/>
  <c r="R140" i="4"/>
  <c r="R138" i="4"/>
  <c r="J147" i="4"/>
  <c r="J145" i="4"/>
  <c r="J143" i="4"/>
  <c r="J141" i="4"/>
  <c r="J139" i="4"/>
  <c r="J137" i="4"/>
  <c r="J139" i="9"/>
  <c r="J137" i="9"/>
  <c r="R135" i="15"/>
  <c r="R136" i="15"/>
  <c r="J146" i="15"/>
  <c r="J144" i="15"/>
  <c r="J142" i="15"/>
  <c r="J140" i="15"/>
  <c r="J138" i="15"/>
  <c r="J147" i="15"/>
  <c r="J145" i="15"/>
  <c r="J143" i="15"/>
  <c r="J141" i="15"/>
  <c r="J139" i="15"/>
  <c r="J137" i="15"/>
  <c r="J136" i="15"/>
  <c r="W127" i="18"/>
  <c r="W124" i="18"/>
  <c r="W125" i="18"/>
  <c r="W122" i="18"/>
  <c r="W121" i="18"/>
  <c r="W123" i="18"/>
  <c r="W126" i="18"/>
  <c r="V130" i="18"/>
  <c r="V129" i="18"/>
  <c r="V131" i="18"/>
  <c r="V128" i="18"/>
  <c r="W128" i="18"/>
  <c r="M129" i="18"/>
  <c r="W133" i="18" s="1"/>
  <c r="V122" i="18"/>
  <c r="V126" i="18"/>
  <c r="V121" i="18"/>
  <c r="V125" i="18"/>
  <c r="V124" i="18"/>
  <c r="V123" i="18"/>
  <c r="V127" i="18"/>
  <c r="V132" i="18"/>
  <c r="R116" i="18"/>
  <c r="R113" i="18"/>
  <c r="R117" i="18"/>
  <c r="K117" i="18"/>
  <c r="K115" i="18"/>
  <c r="M115" i="18" s="1"/>
  <c r="AC118" i="18"/>
  <c r="K116" i="18"/>
  <c r="J114" i="18"/>
  <c r="M114" i="18" s="1"/>
  <c r="L115" i="18"/>
  <c r="J117" i="18"/>
  <c r="J115" i="18"/>
  <c r="R114" i="18"/>
  <c r="R115" i="18"/>
  <c r="K113" i="18"/>
  <c r="J113" i="18"/>
  <c r="L117" i="18"/>
  <c r="J116" i="18"/>
  <c r="L147" i="11"/>
  <c r="L146" i="11"/>
  <c r="L145" i="11"/>
  <c r="L144" i="11"/>
  <c r="L143" i="11"/>
  <c r="L142" i="11"/>
  <c r="L141" i="11"/>
  <c r="L140" i="11"/>
  <c r="L139" i="11"/>
  <c r="L138" i="11"/>
  <c r="L137" i="11"/>
  <c r="L136" i="11"/>
  <c r="K147" i="11"/>
  <c r="M147" i="11" s="1"/>
  <c r="K146" i="11"/>
  <c r="M146" i="11" s="1"/>
  <c r="K145" i="11"/>
  <c r="K144" i="11"/>
  <c r="M144" i="11" s="1"/>
  <c r="K143" i="11"/>
  <c r="M143" i="11" s="1"/>
  <c r="K142" i="11"/>
  <c r="M142" i="11" s="1"/>
  <c r="K141" i="11"/>
  <c r="M141" i="11" s="1"/>
  <c r="K140" i="11"/>
  <c r="M140" i="11" s="1"/>
  <c r="K139" i="11"/>
  <c r="M139" i="11" s="1"/>
  <c r="K138" i="11"/>
  <c r="M138" i="11" s="1"/>
  <c r="K137" i="11"/>
  <c r="M137" i="11" s="1"/>
  <c r="K136" i="11"/>
  <c r="R144" i="12"/>
  <c r="R140" i="12"/>
  <c r="R136" i="12"/>
  <c r="R147" i="12"/>
  <c r="R143" i="12"/>
  <c r="R139" i="12"/>
  <c r="R135" i="12"/>
  <c r="M137" i="5"/>
  <c r="L147" i="4"/>
  <c r="L146" i="4"/>
  <c r="L145" i="4"/>
  <c r="L144" i="4"/>
  <c r="L143" i="4"/>
  <c r="L142" i="4"/>
  <c r="L141" i="4"/>
  <c r="L140" i="4"/>
  <c r="L139" i="4"/>
  <c r="L138" i="4"/>
  <c r="L137" i="4"/>
  <c r="L136" i="4"/>
  <c r="K147" i="4"/>
  <c r="M147" i="4" s="1"/>
  <c r="K146" i="4"/>
  <c r="M146" i="4" s="1"/>
  <c r="K145" i="4"/>
  <c r="K144" i="4"/>
  <c r="M144" i="4" s="1"/>
  <c r="K143" i="4"/>
  <c r="M143" i="4" s="1"/>
  <c r="K142" i="4"/>
  <c r="M142" i="4" s="1"/>
  <c r="K141" i="4"/>
  <c r="K140" i="4"/>
  <c r="M140" i="4" s="1"/>
  <c r="K139" i="4"/>
  <c r="M139" i="4" s="1"/>
  <c r="K138" i="4"/>
  <c r="M138" i="4" s="1"/>
  <c r="K137" i="4"/>
  <c r="K136" i="4"/>
  <c r="M136" i="4" s="1"/>
  <c r="L147" i="15"/>
  <c r="L146" i="15"/>
  <c r="L145" i="15"/>
  <c r="L144" i="15"/>
  <c r="L143" i="15"/>
  <c r="L142" i="15"/>
  <c r="L141" i="15"/>
  <c r="L140" i="15"/>
  <c r="L139" i="15"/>
  <c r="L138" i="15"/>
  <c r="L137" i="15"/>
  <c r="L136" i="15"/>
  <c r="K147" i="15"/>
  <c r="M147" i="15" s="1"/>
  <c r="K146" i="15"/>
  <c r="K145" i="15"/>
  <c r="K144" i="15"/>
  <c r="M144" i="15" s="1"/>
  <c r="K143" i="15"/>
  <c r="K142" i="15"/>
  <c r="M142" i="15" s="1"/>
  <c r="K141" i="15"/>
  <c r="K140" i="15"/>
  <c r="K139" i="15"/>
  <c r="M139" i="15" s="1"/>
  <c r="K138" i="15"/>
  <c r="K137" i="15"/>
  <c r="K136" i="15"/>
  <c r="L147" i="6"/>
  <c r="L146" i="6"/>
  <c r="L145" i="6"/>
  <c r="L144" i="6"/>
  <c r="L143" i="6"/>
  <c r="L142" i="6"/>
  <c r="L141" i="6"/>
  <c r="L140" i="6"/>
  <c r="L139" i="6"/>
  <c r="L138" i="6"/>
  <c r="L137" i="6"/>
  <c r="L136" i="6"/>
  <c r="K147" i="6"/>
  <c r="K146" i="6"/>
  <c r="K145" i="6"/>
  <c r="M145" i="6" s="1"/>
  <c r="K144" i="6"/>
  <c r="M144" i="6" s="1"/>
  <c r="K143" i="6"/>
  <c r="K142" i="6"/>
  <c r="K141" i="6"/>
  <c r="M141" i="6" s="1"/>
  <c r="K140" i="6"/>
  <c r="M140" i="6" s="1"/>
  <c r="K139" i="6"/>
  <c r="K138" i="6"/>
  <c r="M138" i="6" s="1"/>
  <c r="K137" i="6"/>
  <c r="M137" i="6" s="1"/>
  <c r="K136" i="6"/>
  <c r="M136" i="6" s="1"/>
  <c r="R146" i="10"/>
  <c r="R142" i="10"/>
  <c r="R138" i="10"/>
  <c r="R144" i="10"/>
  <c r="R140" i="10"/>
  <c r="R136" i="10"/>
  <c r="L147" i="8"/>
  <c r="L146" i="8"/>
  <c r="L145" i="8"/>
  <c r="L144" i="8"/>
  <c r="L143" i="8"/>
  <c r="L142" i="8"/>
  <c r="L141" i="8"/>
  <c r="L140" i="8"/>
  <c r="L139" i="8"/>
  <c r="L138" i="8"/>
  <c r="L137" i="8"/>
  <c r="K147" i="8"/>
  <c r="K146" i="8"/>
  <c r="K145" i="8"/>
  <c r="K144" i="8"/>
  <c r="K143" i="8"/>
  <c r="K142" i="8"/>
  <c r="K141" i="8"/>
  <c r="K140" i="8"/>
  <c r="K139" i="8"/>
  <c r="K138" i="8"/>
  <c r="K137" i="8"/>
  <c r="L147" i="3"/>
  <c r="L146" i="3"/>
  <c r="L145" i="3"/>
  <c r="L144" i="3"/>
  <c r="L143" i="3"/>
  <c r="L142" i="3"/>
  <c r="L141" i="3"/>
  <c r="L140" i="3"/>
  <c r="L139" i="3"/>
  <c r="L138" i="3"/>
  <c r="L137" i="3"/>
  <c r="K147" i="3"/>
  <c r="K146" i="3"/>
  <c r="K145" i="3"/>
  <c r="M145" i="3" s="1"/>
  <c r="K144" i="3"/>
  <c r="K143" i="3"/>
  <c r="K142" i="3"/>
  <c r="K141" i="3"/>
  <c r="M141" i="3" s="1"/>
  <c r="K140" i="3"/>
  <c r="K139" i="3"/>
  <c r="K138" i="3"/>
  <c r="K137" i="3"/>
  <c r="M137" i="3" s="1"/>
  <c r="L142" i="9"/>
  <c r="L141" i="9"/>
  <c r="L140" i="9"/>
  <c r="L139" i="9"/>
  <c r="L138" i="9"/>
  <c r="L137" i="9"/>
  <c r="K142" i="9"/>
  <c r="K141" i="9"/>
  <c r="K140" i="9"/>
  <c r="K139" i="9"/>
  <c r="M139" i="9" s="1"/>
  <c r="K138" i="9"/>
  <c r="K137" i="9"/>
  <c r="M137" i="9" s="1"/>
  <c r="L116" i="18"/>
  <c r="M138" i="15" l="1"/>
  <c r="M146" i="15"/>
  <c r="M143" i="15"/>
  <c r="M148" i="15"/>
  <c r="M136" i="15"/>
  <c r="M140" i="15"/>
  <c r="W132" i="18"/>
  <c r="W129" i="18"/>
  <c r="M139" i="10"/>
  <c r="M145" i="10"/>
  <c r="M147" i="10"/>
  <c r="M142" i="6"/>
  <c r="M139" i="6"/>
  <c r="M147" i="6"/>
  <c r="M146" i="6"/>
  <c r="M143" i="6"/>
  <c r="M145" i="11"/>
  <c r="M136" i="11"/>
  <c r="M143" i="8"/>
  <c r="M140" i="8"/>
  <c r="M144" i="8"/>
  <c r="M141" i="8"/>
  <c r="M138" i="8"/>
  <c r="M142" i="8"/>
  <c r="M146" i="8"/>
  <c r="M137" i="8"/>
  <c r="M145" i="8"/>
  <c r="M139" i="8"/>
  <c r="M147" i="8"/>
  <c r="M143" i="3"/>
  <c r="M140" i="3"/>
  <c r="M144" i="3"/>
  <c r="M139" i="3"/>
  <c r="M147" i="3"/>
  <c r="M138" i="3"/>
  <c r="M142" i="3"/>
  <c r="M146" i="3"/>
  <c r="M138" i="12"/>
  <c r="M139" i="12"/>
  <c r="M140" i="12"/>
  <c r="M141" i="12"/>
  <c r="M143" i="12"/>
  <c r="M143" i="5"/>
  <c r="M137" i="4"/>
  <c r="M141" i="4"/>
  <c r="M145" i="4"/>
  <c r="M141" i="9"/>
  <c r="M138" i="9"/>
  <c r="M142" i="9"/>
  <c r="M140" i="9"/>
  <c r="M137" i="15"/>
  <c r="M141" i="15"/>
  <c r="M145" i="15"/>
  <c r="W130" i="18"/>
  <c r="W131" i="18"/>
  <c r="M116" i="18"/>
  <c r="M113" i="18"/>
  <c r="M117" i="18"/>
  <c r="F106" i="18"/>
  <c r="G106" i="18"/>
  <c r="H106" i="18"/>
  <c r="I106" i="18"/>
  <c r="J107" i="18" s="1"/>
  <c r="N106" i="18"/>
  <c r="Q106" i="18" s="1"/>
  <c r="O106" i="18"/>
  <c r="P106" i="18"/>
  <c r="S106" i="18"/>
  <c r="X106" i="18"/>
  <c r="F107" i="18"/>
  <c r="G107" i="18"/>
  <c r="H107" i="18"/>
  <c r="I107" i="18"/>
  <c r="N107" i="18"/>
  <c r="Q107" i="18" s="1"/>
  <c r="O107" i="18"/>
  <c r="P107" i="18"/>
  <c r="S107" i="18"/>
  <c r="X107" i="18"/>
  <c r="F108" i="18"/>
  <c r="G108" i="18"/>
  <c r="H108" i="18"/>
  <c r="I108" i="18"/>
  <c r="N108" i="18"/>
  <c r="Q108" i="18" s="1"/>
  <c r="O108" i="18"/>
  <c r="P108" i="18"/>
  <c r="S108" i="18"/>
  <c r="X108" i="18"/>
  <c r="F109" i="18"/>
  <c r="G109" i="18"/>
  <c r="H109" i="18"/>
  <c r="I109" i="18"/>
  <c r="N109" i="18"/>
  <c r="Q109" i="18" s="1"/>
  <c r="R109" i="18" s="1"/>
  <c r="O109" i="18"/>
  <c r="P109" i="18"/>
  <c r="S109" i="18"/>
  <c r="X109" i="18"/>
  <c r="F110" i="18"/>
  <c r="AB116" i="18" s="1"/>
  <c r="G110" i="18"/>
  <c r="AC116" i="18" s="1"/>
  <c r="H110" i="18"/>
  <c r="I110" i="18"/>
  <c r="N110" i="18"/>
  <c r="Q110" i="18" s="1"/>
  <c r="O110" i="18"/>
  <c r="P110" i="18"/>
  <c r="S110" i="18"/>
  <c r="X110" i="18"/>
  <c r="F111" i="18"/>
  <c r="AB117" i="18" s="1"/>
  <c r="G111" i="18"/>
  <c r="AC117" i="18" s="1"/>
  <c r="H111" i="18"/>
  <c r="I111" i="18"/>
  <c r="J112" i="18" s="1"/>
  <c r="N111" i="18"/>
  <c r="Q111" i="18" s="1"/>
  <c r="O111" i="18"/>
  <c r="P111" i="18"/>
  <c r="S111" i="18"/>
  <c r="X111" i="18"/>
  <c r="N112" i="18"/>
  <c r="Q112" i="18" s="1"/>
  <c r="O112" i="18"/>
  <c r="P112" i="18"/>
  <c r="S112" i="18"/>
  <c r="X112" i="18"/>
  <c r="L108" i="18" l="1"/>
  <c r="AC114" i="18"/>
  <c r="R107" i="18"/>
  <c r="AC113" i="18"/>
  <c r="AC112" i="18"/>
  <c r="AC115" i="18"/>
  <c r="AB115" i="18"/>
  <c r="AB114" i="18"/>
  <c r="J109" i="18"/>
  <c r="AB113" i="18"/>
  <c r="AB111" i="18"/>
  <c r="AB109" i="18"/>
  <c r="AB107" i="18"/>
  <c r="AB112" i="18"/>
  <c r="AB110" i="18"/>
  <c r="AB108" i="18"/>
  <c r="K108" i="18"/>
  <c r="K111" i="18"/>
  <c r="J108" i="18"/>
  <c r="K107" i="18"/>
  <c r="R108" i="18"/>
  <c r="L110" i="18"/>
  <c r="L107" i="18"/>
  <c r="R106" i="18"/>
  <c r="J110" i="18"/>
  <c r="J111" i="18"/>
  <c r="T117" i="18" s="1"/>
  <c r="K112" i="18"/>
  <c r="R112" i="18"/>
  <c r="L111" i="18"/>
  <c r="K109" i="18"/>
  <c r="K110" i="18"/>
  <c r="L112" i="18"/>
  <c r="R111" i="18"/>
  <c r="R110" i="18"/>
  <c r="L109" i="18"/>
  <c r="M108" i="18" l="1"/>
  <c r="U115" i="18"/>
  <c r="V115" i="18"/>
  <c r="U117" i="18"/>
  <c r="V116" i="18"/>
  <c r="V113" i="18"/>
  <c r="U116" i="18"/>
  <c r="T114" i="18"/>
  <c r="T113" i="18"/>
  <c r="V117" i="18"/>
  <c r="T116" i="18"/>
  <c r="U113" i="18"/>
  <c r="U114" i="18"/>
  <c r="T115" i="18"/>
  <c r="V114" i="18"/>
  <c r="M110" i="18"/>
  <c r="M107" i="18"/>
  <c r="M111" i="18"/>
  <c r="M112" i="18"/>
  <c r="M109" i="18"/>
  <c r="W113" i="18" l="1"/>
  <c r="W115" i="18"/>
  <c r="W116" i="18"/>
  <c r="W117" i="18"/>
  <c r="W114" i="18"/>
  <c r="X34" i="18" l="1"/>
  <c r="X35" i="18"/>
  <c r="X36" i="18"/>
  <c r="X37" i="18"/>
  <c r="X38" i="18"/>
  <c r="X39" i="18"/>
  <c r="X40" i="18"/>
  <c r="X41" i="18"/>
  <c r="X42" i="18"/>
  <c r="X43" i="18"/>
  <c r="X44" i="18"/>
  <c r="X45" i="18"/>
  <c r="X46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8" i="18"/>
  <c r="X79" i="18"/>
  <c r="X80" i="18"/>
  <c r="X81" i="18"/>
  <c r="X82" i="18"/>
  <c r="X83" i="18"/>
  <c r="X84" i="18"/>
  <c r="X85" i="18"/>
  <c r="X87" i="18"/>
  <c r="X88" i="18"/>
  <c r="X89" i="18"/>
  <c r="X90" i="18"/>
  <c r="X91" i="18"/>
  <c r="X92" i="18"/>
  <c r="X93" i="18"/>
  <c r="X94" i="18"/>
  <c r="X95" i="18"/>
  <c r="X96" i="18"/>
  <c r="X97" i="18"/>
  <c r="X98" i="18"/>
  <c r="X99" i="18"/>
  <c r="X100" i="18"/>
  <c r="X101" i="18"/>
  <c r="X102" i="18"/>
  <c r="X103" i="18"/>
  <c r="X104" i="18"/>
  <c r="X105" i="18"/>
  <c r="X33" i="18"/>
  <c r="P34" i="15"/>
  <c r="P35" i="15"/>
  <c r="P36" i="15"/>
  <c r="P37" i="15"/>
  <c r="P38" i="15"/>
  <c r="P39" i="15"/>
  <c r="P40" i="15"/>
  <c r="P41" i="15"/>
  <c r="P42" i="15"/>
  <c r="P43" i="15"/>
  <c r="P44" i="15"/>
  <c r="P45" i="15"/>
  <c r="P46" i="15"/>
  <c r="P47" i="15"/>
  <c r="P48" i="15"/>
  <c r="P49" i="15"/>
  <c r="P50" i="15"/>
  <c r="P51" i="15"/>
  <c r="P52" i="15"/>
  <c r="P53" i="15"/>
  <c r="P54" i="15"/>
  <c r="P55" i="15"/>
  <c r="P56" i="15"/>
  <c r="P57" i="15"/>
  <c r="P58" i="15"/>
  <c r="P59" i="15"/>
  <c r="P60" i="15"/>
  <c r="P61" i="15"/>
  <c r="P62" i="15"/>
  <c r="P63" i="15"/>
  <c r="P64" i="15"/>
  <c r="P65" i="15"/>
  <c r="P66" i="15"/>
  <c r="P67" i="15"/>
  <c r="P68" i="15"/>
  <c r="P69" i="15"/>
  <c r="P70" i="15"/>
  <c r="P71" i="15"/>
  <c r="P72" i="15"/>
  <c r="P73" i="15"/>
  <c r="P74" i="15"/>
  <c r="P75" i="15"/>
  <c r="P76" i="15"/>
  <c r="P77" i="15"/>
  <c r="P78" i="15"/>
  <c r="P79" i="15"/>
  <c r="P80" i="15"/>
  <c r="P81" i="15"/>
  <c r="P82" i="15"/>
  <c r="P83" i="15"/>
  <c r="P84" i="15"/>
  <c r="P85" i="15"/>
  <c r="P86" i="15"/>
  <c r="P87" i="15"/>
  <c r="P88" i="15"/>
  <c r="P89" i="15"/>
  <c r="P90" i="15"/>
  <c r="P91" i="15"/>
  <c r="P92" i="15"/>
  <c r="P93" i="15"/>
  <c r="P94" i="15"/>
  <c r="P95" i="15"/>
  <c r="P96" i="15"/>
  <c r="P97" i="15"/>
  <c r="P98" i="15"/>
  <c r="P99" i="15"/>
  <c r="P100" i="15"/>
  <c r="P101" i="15"/>
  <c r="P102" i="15"/>
  <c r="P103" i="15"/>
  <c r="P104" i="15"/>
  <c r="P105" i="15"/>
  <c r="P106" i="15"/>
  <c r="P107" i="15"/>
  <c r="P108" i="15"/>
  <c r="P109" i="15"/>
  <c r="P110" i="15"/>
  <c r="P111" i="15"/>
  <c r="P112" i="15"/>
  <c r="P113" i="15"/>
  <c r="P114" i="15"/>
  <c r="P115" i="15"/>
  <c r="P116" i="15"/>
  <c r="P117" i="15"/>
  <c r="P118" i="15"/>
  <c r="P119" i="15"/>
  <c r="P120" i="15"/>
  <c r="P121" i="15"/>
  <c r="P122" i="15"/>
  <c r="P123" i="15"/>
  <c r="P124" i="15"/>
  <c r="P125" i="15"/>
  <c r="P126" i="15"/>
  <c r="P127" i="15"/>
  <c r="P128" i="15"/>
  <c r="P129" i="15"/>
  <c r="P130" i="15"/>
  <c r="P131" i="15"/>
  <c r="P132" i="15"/>
  <c r="P133" i="15"/>
  <c r="P134" i="15"/>
  <c r="P33" i="15"/>
  <c r="P20" i="18"/>
  <c r="R20" i="18" s="1"/>
  <c r="Q20" i="18"/>
  <c r="P21" i="18"/>
  <c r="R21" i="18" s="1"/>
  <c r="Q21" i="18"/>
  <c r="P22" i="18"/>
  <c r="R22" i="18" s="1"/>
  <c r="Q22" i="18"/>
  <c r="P23" i="18"/>
  <c r="Q23" i="18"/>
  <c r="R23" i="18"/>
  <c r="P24" i="18"/>
  <c r="R24" i="18" s="1"/>
  <c r="Q24" i="18"/>
  <c r="P25" i="18"/>
  <c r="R25" i="18" s="1"/>
  <c r="Q25" i="18"/>
  <c r="P26" i="18"/>
  <c r="Q26" i="18"/>
  <c r="R26" i="18" s="1"/>
  <c r="P27" i="18"/>
  <c r="Q27" i="18"/>
  <c r="R27" i="18"/>
  <c r="P28" i="18"/>
  <c r="R28" i="18" s="1"/>
  <c r="Q28" i="18"/>
  <c r="P29" i="18"/>
  <c r="R29" i="18" s="1"/>
  <c r="Q29" i="18"/>
  <c r="P30" i="18"/>
  <c r="Q30" i="18"/>
  <c r="R30" i="18" s="1"/>
  <c r="P31" i="18"/>
  <c r="Q31" i="18"/>
  <c r="R31" i="18"/>
  <c r="P32" i="18"/>
  <c r="R32" i="18" s="1"/>
  <c r="Q32" i="18"/>
  <c r="P33" i="18"/>
  <c r="P34" i="18"/>
  <c r="P35" i="18"/>
  <c r="P36" i="18"/>
  <c r="P37" i="18"/>
  <c r="P38" i="18"/>
  <c r="P39" i="18"/>
  <c r="P40" i="18"/>
  <c r="P41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P85" i="18"/>
  <c r="P87" i="18"/>
  <c r="P88" i="18"/>
  <c r="P89" i="18"/>
  <c r="P90" i="18"/>
  <c r="P91" i="18"/>
  <c r="P92" i="18"/>
  <c r="P93" i="18"/>
  <c r="P94" i="18"/>
  <c r="P95" i="18"/>
  <c r="P96" i="18"/>
  <c r="P97" i="18"/>
  <c r="P98" i="18"/>
  <c r="P99" i="18"/>
  <c r="P100" i="18"/>
  <c r="P101" i="18"/>
  <c r="P102" i="18"/>
  <c r="P103" i="18"/>
  <c r="P104" i="18"/>
  <c r="P105" i="18"/>
  <c r="Q19" i="18"/>
  <c r="P19" i="18"/>
  <c r="R19" i="18" s="1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33" i="10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33" i="6"/>
  <c r="P34" i="11"/>
  <c r="R34" i="11" s="1"/>
  <c r="Q34" i="11"/>
  <c r="P35" i="11"/>
  <c r="R35" i="11" s="1"/>
  <c r="Q35" i="11"/>
  <c r="P36" i="11"/>
  <c r="R36" i="11" s="1"/>
  <c r="Q36" i="11"/>
  <c r="P37" i="11"/>
  <c r="Q37" i="11"/>
  <c r="R37" i="11"/>
  <c r="P38" i="11"/>
  <c r="Q38" i="11"/>
  <c r="R38" i="11"/>
  <c r="P39" i="11"/>
  <c r="R39" i="11" s="1"/>
  <c r="Q39" i="11"/>
  <c r="P40" i="11"/>
  <c r="R40" i="11" s="1"/>
  <c r="Q40" i="11"/>
  <c r="P41" i="11"/>
  <c r="Q41" i="11"/>
  <c r="R41" i="11"/>
  <c r="P42" i="11"/>
  <c r="Q42" i="11"/>
  <c r="R42" i="11"/>
  <c r="P43" i="11"/>
  <c r="R43" i="11" s="1"/>
  <c r="Q43" i="11"/>
  <c r="P44" i="11"/>
  <c r="R44" i="11" s="1"/>
  <c r="Q44" i="11"/>
  <c r="P45" i="11"/>
  <c r="Q45" i="11"/>
  <c r="R45" i="11"/>
  <c r="P46" i="11"/>
  <c r="Q46" i="11"/>
  <c r="R46" i="11"/>
  <c r="P47" i="11"/>
  <c r="R47" i="11" s="1"/>
  <c r="Q47" i="11"/>
  <c r="P48" i="11"/>
  <c r="R48" i="11" s="1"/>
  <c r="Q48" i="11"/>
  <c r="P49" i="11"/>
  <c r="Q49" i="11"/>
  <c r="R49" i="11"/>
  <c r="P50" i="11"/>
  <c r="Q50" i="11"/>
  <c r="R50" i="11"/>
  <c r="P51" i="11"/>
  <c r="R51" i="11" s="1"/>
  <c r="Q51" i="11"/>
  <c r="P52" i="11"/>
  <c r="R52" i="11" s="1"/>
  <c r="Q52" i="11"/>
  <c r="P53" i="11"/>
  <c r="Q53" i="11"/>
  <c r="R53" i="11"/>
  <c r="P54" i="11"/>
  <c r="Q54" i="11"/>
  <c r="R54" i="11"/>
  <c r="P55" i="11"/>
  <c r="R55" i="11" s="1"/>
  <c r="Q55" i="11"/>
  <c r="P56" i="11"/>
  <c r="R56" i="11" s="1"/>
  <c r="Q56" i="11"/>
  <c r="P57" i="11"/>
  <c r="Q57" i="11"/>
  <c r="R57" i="11"/>
  <c r="P58" i="11"/>
  <c r="Q58" i="11"/>
  <c r="R58" i="11"/>
  <c r="P59" i="11"/>
  <c r="R59" i="11" s="1"/>
  <c r="Q59" i="11"/>
  <c r="P60" i="11"/>
  <c r="R60" i="11" s="1"/>
  <c r="Q60" i="11"/>
  <c r="P61" i="11"/>
  <c r="Q61" i="11"/>
  <c r="R61" i="11"/>
  <c r="P62" i="11"/>
  <c r="Q62" i="11"/>
  <c r="R62" i="11"/>
  <c r="P63" i="11"/>
  <c r="R63" i="11" s="1"/>
  <c r="Q63" i="11"/>
  <c r="P64" i="11"/>
  <c r="R64" i="11" s="1"/>
  <c r="Q64" i="11"/>
  <c r="P65" i="11"/>
  <c r="Q65" i="11"/>
  <c r="R65" i="11"/>
  <c r="P66" i="11"/>
  <c r="Q66" i="11"/>
  <c r="R66" i="11"/>
  <c r="P67" i="11"/>
  <c r="R67" i="11" s="1"/>
  <c r="Q67" i="11"/>
  <c r="P68" i="11"/>
  <c r="R68" i="11" s="1"/>
  <c r="Q68" i="11"/>
  <c r="P69" i="11"/>
  <c r="Q69" i="11"/>
  <c r="R69" i="11"/>
  <c r="P70" i="11"/>
  <c r="Q70" i="11"/>
  <c r="R70" i="11"/>
  <c r="P71" i="11"/>
  <c r="R71" i="11" s="1"/>
  <c r="Q71" i="11"/>
  <c r="P72" i="11"/>
  <c r="R72" i="11" s="1"/>
  <c r="Q72" i="11"/>
  <c r="P73" i="11"/>
  <c r="Q73" i="11"/>
  <c r="R73" i="11"/>
  <c r="P74" i="11"/>
  <c r="Q74" i="11"/>
  <c r="R74" i="11"/>
  <c r="P75" i="11"/>
  <c r="R75" i="11" s="1"/>
  <c r="Q75" i="11"/>
  <c r="P76" i="11"/>
  <c r="R76" i="11" s="1"/>
  <c r="Q76" i="11"/>
  <c r="P77" i="11"/>
  <c r="Q77" i="11"/>
  <c r="R77" i="11"/>
  <c r="P78" i="11"/>
  <c r="Q78" i="11"/>
  <c r="R78" i="11"/>
  <c r="P79" i="11"/>
  <c r="R79" i="11" s="1"/>
  <c r="Q79" i="11"/>
  <c r="P80" i="11"/>
  <c r="R80" i="11" s="1"/>
  <c r="Q80" i="11"/>
  <c r="P81" i="11"/>
  <c r="Q81" i="11"/>
  <c r="R81" i="11"/>
  <c r="P82" i="11"/>
  <c r="Q82" i="11"/>
  <c r="R82" i="11"/>
  <c r="P83" i="11"/>
  <c r="R83" i="11" s="1"/>
  <c r="Q83" i="11"/>
  <c r="P84" i="11"/>
  <c r="R84" i="11" s="1"/>
  <c r="Q84" i="11"/>
  <c r="P85" i="11"/>
  <c r="Q85" i="11"/>
  <c r="R85" i="11"/>
  <c r="P86" i="11"/>
  <c r="Q86" i="11"/>
  <c r="R86" i="11"/>
  <c r="P87" i="11"/>
  <c r="R87" i="11" s="1"/>
  <c r="Q87" i="11"/>
  <c r="P88" i="11"/>
  <c r="R88" i="11" s="1"/>
  <c r="Q88" i="11"/>
  <c r="P89" i="11"/>
  <c r="Q89" i="11"/>
  <c r="R89" i="11"/>
  <c r="P90" i="11"/>
  <c r="Q90" i="11"/>
  <c r="R90" i="11"/>
  <c r="P91" i="11"/>
  <c r="R91" i="11" s="1"/>
  <c r="Q91" i="11"/>
  <c r="P92" i="11"/>
  <c r="R92" i="11" s="1"/>
  <c r="Q92" i="11"/>
  <c r="P93" i="11"/>
  <c r="Q93" i="11"/>
  <c r="R93" i="11"/>
  <c r="P94" i="11"/>
  <c r="Q94" i="11"/>
  <c r="R94" i="11"/>
  <c r="P95" i="11"/>
  <c r="R95" i="11" s="1"/>
  <c r="Q95" i="11"/>
  <c r="P96" i="11"/>
  <c r="R96" i="11" s="1"/>
  <c r="Q96" i="11"/>
  <c r="P97" i="11"/>
  <c r="Q97" i="11"/>
  <c r="R97" i="11"/>
  <c r="P98" i="11"/>
  <c r="Q98" i="11"/>
  <c r="R98" i="11"/>
  <c r="P99" i="11"/>
  <c r="R99" i="11" s="1"/>
  <c r="Q99" i="11"/>
  <c r="P100" i="11"/>
  <c r="R100" i="11" s="1"/>
  <c r="Q100" i="11"/>
  <c r="P101" i="11"/>
  <c r="Q101" i="11"/>
  <c r="R101" i="11"/>
  <c r="P102" i="11"/>
  <c r="Q102" i="11"/>
  <c r="R102" i="11"/>
  <c r="P103" i="11"/>
  <c r="R103" i="11" s="1"/>
  <c r="Q103" i="11"/>
  <c r="P104" i="11"/>
  <c r="R104" i="11" s="1"/>
  <c r="Q104" i="11"/>
  <c r="P105" i="11"/>
  <c r="Q105" i="11"/>
  <c r="R105" i="11"/>
  <c r="P106" i="11"/>
  <c r="Q106" i="11"/>
  <c r="R106" i="11"/>
  <c r="P107" i="11"/>
  <c r="R107" i="11" s="1"/>
  <c r="Q107" i="11"/>
  <c r="P108" i="11"/>
  <c r="R108" i="11" s="1"/>
  <c r="Q108" i="11"/>
  <c r="P109" i="11"/>
  <c r="Q109" i="11"/>
  <c r="R109" i="11"/>
  <c r="P110" i="11"/>
  <c r="Q110" i="11"/>
  <c r="R110" i="11"/>
  <c r="P111" i="11"/>
  <c r="R111" i="11" s="1"/>
  <c r="Q111" i="11"/>
  <c r="P112" i="11"/>
  <c r="R112" i="11" s="1"/>
  <c r="Q112" i="11"/>
  <c r="P113" i="11"/>
  <c r="Q113" i="11"/>
  <c r="R113" i="11"/>
  <c r="P114" i="11"/>
  <c r="Q114" i="11"/>
  <c r="R114" i="11"/>
  <c r="P115" i="11"/>
  <c r="P116" i="11"/>
  <c r="P117" i="11"/>
  <c r="P118" i="11"/>
  <c r="P119" i="11"/>
  <c r="P120" i="11"/>
  <c r="P121" i="11"/>
  <c r="P122" i="11"/>
  <c r="P123" i="11"/>
  <c r="P125" i="11"/>
  <c r="P126" i="11"/>
  <c r="P127" i="11"/>
  <c r="P128" i="11"/>
  <c r="P129" i="11"/>
  <c r="P130" i="11"/>
  <c r="P131" i="11"/>
  <c r="P132" i="11"/>
  <c r="P133" i="11"/>
  <c r="P134" i="11"/>
  <c r="Q33" i="11"/>
  <c r="R33" i="11" s="1"/>
  <c r="P33" i="11"/>
  <c r="P34" i="8"/>
  <c r="Q34" i="8"/>
  <c r="R34" i="8"/>
  <c r="P35" i="8"/>
  <c r="R35" i="8" s="1"/>
  <c r="Q35" i="8"/>
  <c r="P36" i="8"/>
  <c r="R36" i="8" s="1"/>
  <c r="Q36" i="8"/>
  <c r="P37" i="8"/>
  <c r="Q37" i="8"/>
  <c r="R37" i="8"/>
  <c r="P38" i="8"/>
  <c r="Q38" i="8"/>
  <c r="R38" i="8"/>
  <c r="P39" i="8"/>
  <c r="R39" i="8" s="1"/>
  <c r="Q39" i="8"/>
  <c r="P40" i="8"/>
  <c r="R40" i="8" s="1"/>
  <c r="Q40" i="8"/>
  <c r="P41" i="8"/>
  <c r="Q41" i="8"/>
  <c r="R41" i="8"/>
  <c r="P42" i="8"/>
  <c r="Q42" i="8"/>
  <c r="R42" i="8"/>
  <c r="P43" i="8"/>
  <c r="R43" i="8" s="1"/>
  <c r="Q43" i="8"/>
  <c r="P44" i="8"/>
  <c r="R44" i="8" s="1"/>
  <c r="Q44" i="8"/>
  <c r="P45" i="8"/>
  <c r="Q45" i="8"/>
  <c r="R45" i="8"/>
  <c r="P46" i="8"/>
  <c r="Q46" i="8"/>
  <c r="R46" i="8"/>
  <c r="P47" i="8"/>
  <c r="R47" i="8" s="1"/>
  <c r="Q47" i="8"/>
  <c r="P48" i="8"/>
  <c r="R48" i="8" s="1"/>
  <c r="Q48" i="8"/>
  <c r="P49" i="8"/>
  <c r="Q49" i="8"/>
  <c r="R49" i="8"/>
  <c r="P50" i="8"/>
  <c r="Q50" i="8"/>
  <c r="R50" i="8"/>
  <c r="P51" i="8"/>
  <c r="R51" i="8" s="1"/>
  <c r="Q51" i="8"/>
  <c r="P52" i="8"/>
  <c r="R52" i="8" s="1"/>
  <c r="Q52" i="8"/>
  <c r="P53" i="8"/>
  <c r="Q53" i="8"/>
  <c r="R53" i="8"/>
  <c r="P54" i="8"/>
  <c r="Q54" i="8"/>
  <c r="R54" i="8"/>
  <c r="P55" i="8"/>
  <c r="R55" i="8" s="1"/>
  <c r="Q55" i="8"/>
  <c r="P56" i="8"/>
  <c r="R56" i="8" s="1"/>
  <c r="Q56" i="8"/>
  <c r="P57" i="8"/>
  <c r="Q57" i="8"/>
  <c r="R57" i="8"/>
  <c r="P58" i="8"/>
  <c r="Q58" i="8"/>
  <c r="R58" i="8"/>
  <c r="P59" i="8"/>
  <c r="R59" i="8" s="1"/>
  <c r="Q59" i="8"/>
  <c r="P60" i="8"/>
  <c r="R60" i="8" s="1"/>
  <c r="Q60" i="8"/>
  <c r="P61" i="8"/>
  <c r="Q61" i="8"/>
  <c r="R61" i="8"/>
  <c r="P62" i="8"/>
  <c r="Q62" i="8"/>
  <c r="R62" i="8"/>
  <c r="P63" i="8"/>
  <c r="R63" i="8" s="1"/>
  <c r="Q63" i="8"/>
  <c r="P64" i="8"/>
  <c r="R64" i="8" s="1"/>
  <c r="Q64" i="8"/>
  <c r="P65" i="8"/>
  <c r="Q65" i="8"/>
  <c r="R65" i="8"/>
  <c r="P66" i="8"/>
  <c r="Q66" i="8"/>
  <c r="R66" i="8"/>
  <c r="P67" i="8"/>
  <c r="R67" i="8" s="1"/>
  <c r="Q67" i="8"/>
  <c r="P68" i="8"/>
  <c r="R68" i="8" s="1"/>
  <c r="Q68" i="8"/>
  <c r="P69" i="8"/>
  <c r="Q69" i="8"/>
  <c r="R69" i="8"/>
  <c r="P70" i="8"/>
  <c r="Q70" i="8"/>
  <c r="R70" i="8"/>
  <c r="P71" i="8"/>
  <c r="R71" i="8" s="1"/>
  <c r="Q71" i="8"/>
  <c r="P72" i="8"/>
  <c r="R72" i="8" s="1"/>
  <c r="Q72" i="8"/>
  <c r="P73" i="8"/>
  <c r="Q73" i="8"/>
  <c r="R73" i="8"/>
  <c r="P74" i="8"/>
  <c r="Q74" i="8"/>
  <c r="R74" i="8"/>
  <c r="P75" i="8"/>
  <c r="R75" i="8" s="1"/>
  <c r="Q75" i="8"/>
  <c r="P76" i="8"/>
  <c r="R76" i="8" s="1"/>
  <c r="Q76" i="8"/>
  <c r="P77" i="8"/>
  <c r="Q77" i="8"/>
  <c r="R77" i="8"/>
  <c r="P78" i="8"/>
  <c r="Q78" i="8"/>
  <c r="R78" i="8"/>
  <c r="P79" i="8"/>
  <c r="R79" i="8" s="1"/>
  <c r="Q79" i="8"/>
  <c r="P80" i="8"/>
  <c r="R80" i="8" s="1"/>
  <c r="Q80" i="8"/>
  <c r="P81" i="8"/>
  <c r="Q81" i="8"/>
  <c r="R81" i="8"/>
  <c r="P82" i="8"/>
  <c r="Q82" i="8"/>
  <c r="R82" i="8"/>
  <c r="P83" i="8"/>
  <c r="R83" i="8" s="1"/>
  <c r="Q83" i="8"/>
  <c r="P84" i="8"/>
  <c r="Q84" i="8"/>
  <c r="R84" i="8" s="1"/>
  <c r="P85" i="8"/>
  <c r="Q85" i="8"/>
  <c r="R85" i="8"/>
  <c r="P86" i="8"/>
  <c r="R86" i="8" s="1"/>
  <c r="Q86" i="8"/>
  <c r="P87" i="8"/>
  <c r="R87" i="8" s="1"/>
  <c r="Q87" i="8"/>
  <c r="P88" i="8"/>
  <c r="Q88" i="8"/>
  <c r="R88" i="8" s="1"/>
  <c r="P89" i="8"/>
  <c r="Q89" i="8"/>
  <c r="R89" i="8"/>
  <c r="P90" i="8"/>
  <c r="R90" i="8" s="1"/>
  <c r="Q90" i="8"/>
  <c r="P91" i="8"/>
  <c r="R91" i="8" s="1"/>
  <c r="Q91" i="8"/>
  <c r="P92" i="8"/>
  <c r="Q92" i="8"/>
  <c r="R92" i="8"/>
  <c r="P93" i="8"/>
  <c r="Q93" i="8"/>
  <c r="R93" i="8"/>
  <c r="P94" i="8"/>
  <c r="R94" i="8" s="1"/>
  <c r="Q94" i="8"/>
  <c r="P95" i="8"/>
  <c r="R95" i="8" s="1"/>
  <c r="Q95" i="8"/>
  <c r="P96" i="8"/>
  <c r="Q96" i="8"/>
  <c r="R96" i="8"/>
  <c r="P97" i="8"/>
  <c r="Q97" i="8"/>
  <c r="R97" i="8"/>
  <c r="P98" i="8"/>
  <c r="R98" i="8" s="1"/>
  <c r="Q98" i="8"/>
  <c r="P99" i="8"/>
  <c r="R99" i="8" s="1"/>
  <c r="Q99" i="8"/>
  <c r="P100" i="8"/>
  <c r="Q100" i="8"/>
  <c r="R100" i="8"/>
  <c r="P101" i="8"/>
  <c r="Q101" i="8"/>
  <c r="R101" i="8"/>
  <c r="P102" i="8"/>
  <c r="R102" i="8" s="1"/>
  <c r="Q102" i="8"/>
  <c r="P103" i="8"/>
  <c r="R103" i="8" s="1"/>
  <c r="Q103" i="8"/>
  <c r="P104" i="8"/>
  <c r="Q104" i="8"/>
  <c r="R104" i="8"/>
  <c r="P105" i="8"/>
  <c r="Q105" i="8"/>
  <c r="R105" i="8"/>
  <c r="P106" i="8"/>
  <c r="R106" i="8" s="1"/>
  <c r="Q106" i="8"/>
  <c r="P107" i="8"/>
  <c r="R107" i="8" s="1"/>
  <c r="Q107" i="8"/>
  <c r="P108" i="8"/>
  <c r="Q108" i="8"/>
  <c r="R108" i="8"/>
  <c r="P109" i="8"/>
  <c r="Q109" i="8"/>
  <c r="R109" i="8"/>
  <c r="P110" i="8"/>
  <c r="R110" i="8" s="1"/>
  <c r="Q110" i="8"/>
  <c r="P111" i="8"/>
  <c r="P112" i="8"/>
  <c r="P113" i="8"/>
  <c r="P114" i="8"/>
  <c r="P115" i="8"/>
  <c r="P116" i="8"/>
  <c r="P117" i="8"/>
  <c r="P118" i="8"/>
  <c r="P120" i="8"/>
  <c r="P121" i="8"/>
  <c r="P122" i="8"/>
  <c r="P123" i="8"/>
  <c r="P124" i="8"/>
  <c r="P125" i="8"/>
  <c r="P126" i="8"/>
  <c r="P127" i="8"/>
  <c r="P128" i="8"/>
  <c r="P129" i="8"/>
  <c r="P130" i="8"/>
  <c r="P131" i="8"/>
  <c r="P132" i="8"/>
  <c r="P133" i="8"/>
  <c r="P134" i="8"/>
  <c r="Q33" i="8"/>
  <c r="R33" i="8" s="1"/>
  <c r="P33" i="8"/>
  <c r="P34" i="3"/>
  <c r="R34" i="3" s="1"/>
  <c r="Q34" i="3"/>
  <c r="P35" i="3"/>
  <c r="R35" i="3" s="1"/>
  <c r="Q35" i="3"/>
  <c r="P36" i="3"/>
  <c r="Q36" i="3"/>
  <c r="R36" i="3"/>
  <c r="P37" i="3"/>
  <c r="Q37" i="3"/>
  <c r="R37" i="3"/>
  <c r="P38" i="3"/>
  <c r="R38" i="3" s="1"/>
  <c r="Q38" i="3"/>
  <c r="P39" i="3"/>
  <c r="R39" i="3" s="1"/>
  <c r="Q39" i="3"/>
  <c r="P40" i="3"/>
  <c r="Q40" i="3"/>
  <c r="R40" i="3"/>
  <c r="P41" i="3"/>
  <c r="Q41" i="3"/>
  <c r="R41" i="3"/>
  <c r="P42" i="3"/>
  <c r="R42" i="3" s="1"/>
  <c r="Q42" i="3"/>
  <c r="P43" i="3"/>
  <c r="R43" i="3" s="1"/>
  <c r="Q43" i="3"/>
  <c r="P44" i="3"/>
  <c r="Q44" i="3"/>
  <c r="R44" i="3" s="1"/>
  <c r="P45" i="3"/>
  <c r="Q45" i="3"/>
  <c r="R45" i="3"/>
  <c r="P46" i="3"/>
  <c r="R46" i="3" s="1"/>
  <c r="Q46" i="3"/>
  <c r="P47" i="3"/>
  <c r="R47" i="3" s="1"/>
  <c r="Q47" i="3"/>
  <c r="P48" i="3"/>
  <c r="Q48" i="3"/>
  <c r="R48" i="3"/>
  <c r="P49" i="3"/>
  <c r="Q49" i="3"/>
  <c r="R49" i="3"/>
  <c r="P50" i="3"/>
  <c r="R50" i="3" s="1"/>
  <c r="Q50" i="3"/>
  <c r="P51" i="3"/>
  <c r="R51" i="3" s="1"/>
  <c r="Q51" i="3"/>
  <c r="P52" i="3"/>
  <c r="Q52" i="3"/>
  <c r="R52" i="3"/>
  <c r="P53" i="3"/>
  <c r="Q53" i="3"/>
  <c r="R53" i="3"/>
  <c r="P54" i="3"/>
  <c r="R54" i="3" s="1"/>
  <c r="Q54" i="3"/>
  <c r="P55" i="3"/>
  <c r="R55" i="3" s="1"/>
  <c r="Q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Q33" i="3"/>
  <c r="R33" i="3" s="1"/>
  <c r="P33" i="3"/>
  <c r="P34" i="12"/>
  <c r="Q34" i="12"/>
  <c r="R34" i="12"/>
  <c r="P35" i="12"/>
  <c r="R35" i="12" s="1"/>
  <c r="Q35" i="12"/>
  <c r="P36" i="12"/>
  <c r="R36" i="12" s="1"/>
  <c r="Q36" i="12"/>
  <c r="P37" i="12"/>
  <c r="Q37" i="12"/>
  <c r="R37" i="12" s="1"/>
  <c r="P38" i="12"/>
  <c r="Q38" i="12"/>
  <c r="R38" i="12"/>
  <c r="P39" i="12"/>
  <c r="R39" i="12" s="1"/>
  <c r="Q39" i="12"/>
  <c r="P40" i="12"/>
  <c r="R40" i="12" s="1"/>
  <c r="Q40" i="12"/>
  <c r="P41" i="12"/>
  <c r="Q41" i="12"/>
  <c r="R41" i="12"/>
  <c r="P42" i="12"/>
  <c r="Q42" i="12"/>
  <c r="R42" i="12"/>
  <c r="P43" i="12"/>
  <c r="R43" i="12" s="1"/>
  <c r="Q43" i="12"/>
  <c r="P44" i="12"/>
  <c r="R44" i="12" s="1"/>
  <c r="Q44" i="12"/>
  <c r="P45" i="12"/>
  <c r="Q45" i="12"/>
  <c r="R45" i="12"/>
  <c r="P46" i="12"/>
  <c r="Q46" i="12"/>
  <c r="R46" i="12"/>
  <c r="P47" i="12"/>
  <c r="R47" i="12" s="1"/>
  <c r="Q47" i="12"/>
  <c r="P48" i="12"/>
  <c r="R48" i="12" s="1"/>
  <c r="Q48" i="12"/>
  <c r="P49" i="12"/>
  <c r="Q49" i="12"/>
  <c r="R49" i="12"/>
  <c r="P50" i="12"/>
  <c r="Q50" i="12"/>
  <c r="R50" i="12"/>
  <c r="P51" i="12"/>
  <c r="R51" i="12" s="1"/>
  <c r="Q51" i="12"/>
  <c r="P52" i="12"/>
  <c r="P53" i="12"/>
  <c r="P54" i="12"/>
  <c r="P55" i="12"/>
  <c r="P56" i="12"/>
  <c r="P57" i="12"/>
  <c r="P58" i="12"/>
  <c r="P59" i="12"/>
  <c r="P60" i="12"/>
  <c r="P61" i="12"/>
  <c r="P62" i="12"/>
  <c r="P63" i="12"/>
  <c r="P64" i="12"/>
  <c r="P65" i="12"/>
  <c r="P66" i="12"/>
  <c r="P67" i="12"/>
  <c r="P68" i="12"/>
  <c r="P69" i="12"/>
  <c r="P70" i="12"/>
  <c r="P71" i="12"/>
  <c r="P72" i="12"/>
  <c r="P73" i="12"/>
  <c r="P74" i="12"/>
  <c r="P75" i="12"/>
  <c r="P76" i="12"/>
  <c r="P77" i="12"/>
  <c r="P78" i="12"/>
  <c r="P79" i="12"/>
  <c r="P80" i="12"/>
  <c r="P81" i="12"/>
  <c r="P82" i="12"/>
  <c r="P83" i="12"/>
  <c r="P84" i="12"/>
  <c r="P85" i="12"/>
  <c r="P86" i="12"/>
  <c r="P87" i="12"/>
  <c r="P88" i="12"/>
  <c r="P89" i="12"/>
  <c r="P90" i="12"/>
  <c r="P91" i="12"/>
  <c r="P92" i="12"/>
  <c r="P93" i="12"/>
  <c r="P94" i="12"/>
  <c r="P95" i="12"/>
  <c r="P96" i="12"/>
  <c r="P97" i="12"/>
  <c r="P98" i="12"/>
  <c r="P99" i="12"/>
  <c r="P100" i="12"/>
  <c r="P101" i="12"/>
  <c r="P102" i="12"/>
  <c r="P103" i="12"/>
  <c r="P104" i="12"/>
  <c r="P105" i="12"/>
  <c r="P106" i="12"/>
  <c r="P107" i="12"/>
  <c r="P108" i="12"/>
  <c r="P109" i="12"/>
  <c r="P110" i="12"/>
  <c r="P111" i="12"/>
  <c r="P112" i="12"/>
  <c r="P113" i="12"/>
  <c r="P114" i="12"/>
  <c r="P115" i="12"/>
  <c r="P116" i="12"/>
  <c r="P117" i="12"/>
  <c r="P118" i="12"/>
  <c r="P119" i="12"/>
  <c r="P120" i="12"/>
  <c r="P121" i="12"/>
  <c r="P122" i="12"/>
  <c r="P123" i="12"/>
  <c r="P124" i="12"/>
  <c r="P125" i="12"/>
  <c r="P126" i="12"/>
  <c r="P127" i="12"/>
  <c r="P128" i="12"/>
  <c r="P129" i="12"/>
  <c r="P130" i="12"/>
  <c r="P131" i="12"/>
  <c r="P132" i="12"/>
  <c r="P133" i="12"/>
  <c r="P134" i="12"/>
  <c r="Q33" i="12"/>
  <c r="P33" i="12"/>
  <c r="R33" i="12" s="1"/>
  <c r="P34" i="5"/>
  <c r="R34" i="5" s="1"/>
  <c r="Q34" i="5"/>
  <c r="P35" i="5"/>
  <c r="R35" i="5" s="1"/>
  <c r="Q35" i="5"/>
  <c r="P36" i="5"/>
  <c r="Q36" i="5"/>
  <c r="R36" i="5"/>
  <c r="P37" i="5"/>
  <c r="R37" i="5" s="1"/>
  <c r="Q37" i="5"/>
  <c r="P38" i="5"/>
  <c r="R38" i="5" s="1"/>
  <c r="Q38" i="5"/>
  <c r="P39" i="5"/>
  <c r="R39" i="5" s="1"/>
  <c r="Q39" i="5"/>
  <c r="P40" i="5"/>
  <c r="Q40" i="5"/>
  <c r="R40" i="5"/>
  <c r="P41" i="5"/>
  <c r="Q41" i="5"/>
  <c r="R41" i="5"/>
  <c r="P42" i="5"/>
  <c r="R42" i="5" s="1"/>
  <c r="Q42" i="5"/>
  <c r="P43" i="5"/>
  <c r="R43" i="5" s="1"/>
  <c r="Q43" i="5"/>
  <c r="P44" i="5"/>
  <c r="Q44" i="5"/>
  <c r="R44" i="5"/>
  <c r="P45" i="5"/>
  <c r="Q45" i="5"/>
  <c r="R45" i="5"/>
  <c r="P46" i="5"/>
  <c r="R46" i="5" s="1"/>
  <c r="Q46" i="5"/>
  <c r="P47" i="5"/>
  <c r="R47" i="5" s="1"/>
  <c r="Q47" i="5"/>
  <c r="P48" i="5"/>
  <c r="Q48" i="5"/>
  <c r="R48" i="5"/>
  <c r="P49" i="5"/>
  <c r="Q49" i="5"/>
  <c r="R49" i="5"/>
  <c r="P50" i="5"/>
  <c r="R50" i="5" s="1"/>
  <c r="Q50" i="5"/>
  <c r="P51" i="5"/>
  <c r="R51" i="5" s="1"/>
  <c r="Q51" i="5"/>
  <c r="P52" i="5"/>
  <c r="Q52" i="5"/>
  <c r="R52" i="5"/>
  <c r="P53" i="5"/>
  <c r="Q53" i="5"/>
  <c r="R53" i="5"/>
  <c r="P54" i="5"/>
  <c r="R54" i="5" s="1"/>
  <c r="Q54" i="5"/>
  <c r="P55" i="5"/>
  <c r="R55" i="5" s="1"/>
  <c r="Q55" i="5"/>
  <c r="P56" i="5"/>
  <c r="Q56" i="5"/>
  <c r="R56" i="5"/>
  <c r="P57" i="5"/>
  <c r="Q57" i="5"/>
  <c r="R57" i="5"/>
  <c r="P58" i="5"/>
  <c r="R58" i="5" s="1"/>
  <c r="Q58" i="5"/>
  <c r="P59" i="5"/>
  <c r="R59" i="5" s="1"/>
  <c r="Q59" i="5"/>
  <c r="P60" i="5"/>
  <c r="Q60" i="5"/>
  <c r="R60" i="5"/>
  <c r="P61" i="5"/>
  <c r="Q61" i="5"/>
  <c r="R61" i="5"/>
  <c r="P62" i="5"/>
  <c r="R62" i="5" s="1"/>
  <c r="Q62" i="5"/>
  <c r="P63" i="5"/>
  <c r="R63" i="5" s="1"/>
  <c r="Q63" i="5"/>
  <c r="P64" i="5"/>
  <c r="Q64" i="5"/>
  <c r="R64" i="5"/>
  <c r="P65" i="5"/>
  <c r="Q65" i="5"/>
  <c r="R65" i="5"/>
  <c r="P66" i="5"/>
  <c r="R66" i="5" s="1"/>
  <c r="Q66" i="5"/>
  <c r="P67" i="5"/>
  <c r="R67" i="5" s="1"/>
  <c r="Q67" i="5"/>
  <c r="P68" i="5"/>
  <c r="Q68" i="5"/>
  <c r="R68" i="5"/>
  <c r="P69" i="5"/>
  <c r="Q69" i="5"/>
  <c r="R69" i="5"/>
  <c r="P70" i="5"/>
  <c r="R70" i="5" s="1"/>
  <c r="Q70" i="5"/>
  <c r="P71" i="5"/>
  <c r="R71" i="5" s="1"/>
  <c r="Q71" i="5"/>
  <c r="P72" i="5"/>
  <c r="Q72" i="5"/>
  <c r="R72" i="5"/>
  <c r="P73" i="5"/>
  <c r="Q73" i="5"/>
  <c r="R73" i="5"/>
  <c r="P74" i="5"/>
  <c r="R74" i="5" s="1"/>
  <c r="Q74" i="5"/>
  <c r="P75" i="5"/>
  <c r="R75" i="5" s="1"/>
  <c r="Q75" i="5"/>
  <c r="P76" i="5"/>
  <c r="Q76" i="5"/>
  <c r="R76" i="5"/>
  <c r="P77" i="5"/>
  <c r="Q77" i="5"/>
  <c r="R77" i="5"/>
  <c r="P78" i="5"/>
  <c r="R78" i="5" s="1"/>
  <c r="Q78" i="5"/>
  <c r="P79" i="5"/>
  <c r="R79" i="5" s="1"/>
  <c r="Q79" i="5"/>
  <c r="P80" i="5"/>
  <c r="Q80" i="5"/>
  <c r="R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Q33" i="5"/>
  <c r="P33" i="5"/>
  <c r="R33" i="5" s="1"/>
  <c r="P34" i="4"/>
  <c r="R34" i="4" s="1"/>
  <c r="Q34" i="4"/>
  <c r="P35" i="4"/>
  <c r="Q35" i="4"/>
  <c r="R35" i="4"/>
  <c r="P36" i="4"/>
  <c r="Q36" i="4"/>
  <c r="R36" i="4"/>
  <c r="P37" i="4"/>
  <c r="R37" i="4" s="1"/>
  <c r="Q37" i="4"/>
  <c r="P38" i="4"/>
  <c r="R38" i="4" s="1"/>
  <c r="Q38" i="4"/>
  <c r="P39" i="4"/>
  <c r="Q39" i="4"/>
  <c r="R39" i="4"/>
  <c r="P40" i="4"/>
  <c r="Q40" i="4"/>
  <c r="R40" i="4"/>
  <c r="P41" i="4"/>
  <c r="R41" i="4" s="1"/>
  <c r="Q41" i="4"/>
  <c r="P42" i="4"/>
  <c r="R42" i="4" s="1"/>
  <c r="Q42" i="4"/>
  <c r="P43" i="4"/>
  <c r="Q43" i="4"/>
  <c r="R43" i="4"/>
  <c r="P44" i="4"/>
  <c r="Q44" i="4"/>
  <c r="R44" i="4"/>
  <c r="P45" i="4"/>
  <c r="R45" i="4" s="1"/>
  <c r="Q45" i="4"/>
  <c r="P46" i="4"/>
  <c r="R46" i="4" s="1"/>
  <c r="Q46" i="4"/>
  <c r="P47" i="4"/>
  <c r="Q47" i="4"/>
  <c r="R47" i="4"/>
  <c r="P48" i="4"/>
  <c r="Q48" i="4"/>
  <c r="R48" i="4"/>
  <c r="P49" i="4"/>
  <c r="R49" i="4" s="1"/>
  <c r="Q49" i="4"/>
  <c r="P50" i="4"/>
  <c r="R50" i="4" s="1"/>
  <c r="Q50" i="4"/>
  <c r="P51" i="4"/>
  <c r="Q51" i="4"/>
  <c r="R51" i="4"/>
  <c r="P52" i="4"/>
  <c r="Q52" i="4"/>
  <c r="R52" i="4"/>
  <c r="P53" i="4"/>
  <c r="R53" i="4" s="1"/>
  <c r="Q53" i="4"/>
  <c r="P54" i="4"/>
  <c r="R54" i="4" s="1"/>
  <c r="Q54" i="4"/>
  <c r="P55" i="4"/>
  <c r="Q55" i="4"/>
  <c r="R55" i="4"/>
  <c r="P56" i="4"/>
  <c r="Q56" i="4"/>
  <c r="R56" i="4"/>
  <c r="P57" i="4"/>
  <c r="R57" i="4" s="1"/>
  <c r="Q57" i="4"/>
  <c r="P58" i="4"/>
  <c r="R58" i="4" s="1"/>
  <c r="Q58" i="4"/>
  <c r="P59" i="4"/>
  <c r="Q59" i="4"/>
  <c r="R59" i="4"/>
  <c r="P60" i="4"/>
  <c r="Q60" i="4"/>
  <c r="R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Q33" i="4"/>
  <c r="P33" i="4"/>
  <c r="R33" i="4" s="1"/>
  <c r="P34" i="9"/>
  <c r="R34" i="9" s="1"/>
  <c r="Q34" i="9"/>
  <c r="P35" i="9"/>
  <c r="Q35" i="9"/>
  <c r="R35" i="9"/>
  <c r="P36" i="9"/>
  <c r="R36" i="9" s="1"/>
  <c r="Q36" i="9"/>
  <c r="P37" i="9"/>
  <c r="R37" i="9" s="1"/>
  <c r="Q37" i="9"/>
  <c r="P38" i="9"/>
  <c r="Q38" i="9"/>
  <c r="R38" i="9"/>
  <c r="P39" i="9"/>
  <c r="Q39" i="9"/>
  <c r="R39" i="9"/>
  <c r="P40" i="9"/>
  <c r="R40" i="9" s="1"/>
  <c r="Q40" i="9"/>
  <c r="P41" i="9"/>
  <c r="R41" i="9" s="1"/>
  <c r="Q41" i="9"/>
  <c r="P42" i="9"/>
  <c r="Q42" i="9"/>
  <c r="R42" i="9"/>
  <c r="P43" i="9"/>
  <c r="Q43" i="9"/>
  <c r="R43" i="9"/>
  <c r="P44" i="9"/>
  <c r="R44" i="9" s="1"/>
  <c r="Q44" i="9"/>
  <c r="P45" i="9"/>
  <c r="R45" i="9" s="1"/>
  <c r="Q45" i="9"/>
  <c r="P46" i="9"/>
  <c r="Q46" i="9"/>
  <c r="R46" i="9"/>
  <c r="P47" i="9"/>
  <c r="Q47" i="9"/>
  <c r="R47" i="9"/>
  <c r="P48" i="9"/>
  <c r="R48" i="9" s="1"/>
  <c r="Q48" i="9"/>
  <c r="P49" i="9"/>
  <c r="R49" i="9" s="1"/>
  <c r="Q49" i="9"/>
  <c r="P50" i="9"/>
  <c r="Q50" i="9"/>
  <c r="R50" i="9"/>
  <c r="P51" i="9"/>
  <c r="Q51" i="9"/>
  <c r="R51" i="9"/>
  <c r="P52" i="9"/>
  <c r="R52" i="9" s="1"/>
  <c r="Q52" i="9"/>
  <c r="P53" i="9"/>
  <c r="R53" i="9" s="1"/>
  <c r="Q53" i="9"/>
  <c r="P54" i="9"/>
  <c r="Q54" i="9"/>
  <c r="R54" i="9"/>
  <c r="P55" i="9"/>
  <c r="Q55" i="9"/>
  <c r="R55" i="9"/>
  <c r="P56" i="9"/>
  <c r="R56" i="9" s="1"/>
  <c r="Q56" i="9"/>
  <c r="P57" i="9"/>
  <c r="R57" i="9" s="1"/>
  <c r="Q57" i="9"/>
  <c r="P58" i="9"/>
  <c r="Q58" i="9"/>
  <c r="R58" i="9"/>
  <c r="P59" i="9"/>
  <c r="Q59" i="9"/>
  <c r="R59" i="9"/>
  <c r="P60" i="9"/>
  <c r="R60" i="9" s="1"/>
  <c r="Q60" i="9"/>
  <c r="P61" i="9"/>
  <c r="R61" i="9" s="1"/>
  <c r="Q61" i="9"/>
  <c r="P62" i="9"/>
  <c r="Q62" i="9"/>
  <c r="R62" i="9"/>
  <c r="P63" i="9"/>
  <c r="Q63" i="9"/>
  <c r="R63" i="9"/>
  <c r="P64" i="9"/>
  <c r="R64" i="9" s="1"/>
  <c r="Q64" i="9"/>
  <c r="P65" i="9"/>
  <c r="R65" i="9" s="1"/>
  <c r="Q65" i="9"/>
  <c r="P66" i="9"/>
  <c r="Q66" i="9"/>
  <c r="R66" i="9"/>
  <c r="P67" i="9"/>
  <c r="Q67" i="9"/>
  <c r="R67" i="9"/>
  <c r="P68" i="9"/>
  <c r="R68" i="9" s="1"/>
  <c r="Q68" i="9"/>
  <c r="P69" i="9"/>
  <c r="R69" i="9" s="1"/>
  <c r="Q69" i="9"/>
  <c r="P70" i="9"/>
  <c r="Q70" i="9"/>
  <c r="R70" i="9"/>
  <c r="P71" i="9"/>
  <c r="Q71" i="9"/>
  <c r="R71" i="9"/>
  <c r="P72" i="9"/>
  <c r="R72" i="9" s="1"/>
  <c r="Q72" i="9"/>
  <c r="P73" i="9"/>
  <c r="R73" i="9" s="1"/>
  <c r="Q73" i="9"/>
  <c r="P74" i="9"/>
  <c r="Q74" i="9"/>
  <c r="R74" i="9"/>
  <c r="P75" i="9"/>
  <c r="Q75" i="9"/>
  <c r="R75" i="9"/>
  <c r="P76" i="9"/>
  <c r="R76" i="9" s="1"/>
  <c r="Q76" i="9"/>
  <c r="P77" i="9"/>
  <c r="R77" i="9" s="1"/>
  <c r="Q77" i="9"/>
  <c r="P78" i="9"/>
  <c r="Q78" i="9"/>
  <c r="R78" i="9"/>
  <c r="P79" i="9"/>
  <c r="Q79" i="9"/>
  <c r="R79" i="9"/>
  <c r="P80" i="9"/>
  <c r="R80" i="9" s="1"/>
  <c r="Q80" i="9"/>
  <c r="P81" i="9"/>
  <c r="R81" i="9" s="1"/>
  <c r="Q81" i="9"/>
  <c r="P82" i="9"/>
  <c r="Q82" i="9"/>
  <c r="R82" i="9"/>
  <c r="P83" i="9"/>
  <c r="Q83" i="9"/>
  <c r="R83" i="9"/>
  <c r="P84" i="9"/>
  <c r="R84" i="9" s="1"/>
  <c r="Q84" i="9"/>
  <c r="P85" i="9"/>
  <c r="R85" i="9" s="1"/>
  <c r="Q85" i="9"/>
  <c r="P86" i="9"/>
  <c r="Q86" i="9"/>
  <c r="R86" i="9"/>
  <c r="P87" i="9"/>
  <c r="Q87" i="9"/>
  <c r="R87" i="9"/>
  <c r="P88" i="9"/>
  <c r="R88" i="9" s="1"/>
  <c r="Q88" i="9"/>
  <c r="P89" i="9"/>
  <c r="R89" i="9" s="1"/>
  <c r="Q89" i="9"/>
  <c r="P90" i="9"/>
  <c r="Q90" i="9"/>
  <c r="R90" i="9"/>
  <c r="P91" i="9"/>
  <c r="Q91" i="9"/>
  <c r="R91" i="9"/>
  <c r="P92" i="9"/>
  <c r="R92" i="9" s="1"/>
  <c r="Q92" i="9"/>
  <c r="P93" i="9"/>
  <c r="R93" i="9" s="1"/>
  <c r="Q93" i="9"/>
  <c r="P94" i="9"/>
  <c r="Q94" i="9"/>
  <c r="R94" i="9"/>
  <c r="P95" i="9"/>
  <c r="R95" i="9" s="1"/>
  <c r="Q95" i="9"/>
  <c r="P96" i="9"/>
  <c r="R96" i="9" s="1"/>
  <c r="Q96" i="9"/>
  <c r="P97" i="9"/>
  <c r="R97" i="9" s="1"/>
  <c r="Q97" i="9"/>
  <c r="P98" i="9"/>
  <c r="R98" i="9" s="1"/>
  <c r="Q98" i="9"/>
  <c r="P99" i="9"/>
  <c r="Q99" i="9"/>
  <c r="R99" i="9"/>
  <c r="P100" i="9"/>
  <c r="R100" i="9" s="1"/>
  <c r="Q100" i="9"/>
  <c r="P101" i="9"/>
  <c r="R101" i="9" s="1"/>
  <c r="Q101" i="9"/>
  <c r="P102" i="9"/>
  <c r="R102" i="9" s="1"/>
  <c r="Q102" i="9"/>
  <c r="P103" i="9"/>
  <c r="R103" i="9" s="1"/>
  <c r="Q103" i="9"/>
  <c r="P104" i="9"/>
  <c r="R104" i="9" s="1"/>
  <c r="Q104" i="9"/>
  <c r="P105" i="9"/>
  <c r="R105" i="9" s="1"/>
  <c r="Q105" i="9"/>
  <c r="P106" i="9"/>
  <c r="Q106" i="9"/>
  <c r="R106" i="9"/>
  <c r="P107" i="9"/>
  <c r="Q107" i="9"/>
  <c r="R107" i="9"/>
  <c r="P108" i="9"/>
  <c r="R108" i="9" s="1"/>
  <c r="Q108" i="9"/>
  <c r="P109" i="9"/>
  <c r="R109" i="9" s="1"/>
  <c r="Q109" i="9"/>
  <c r="P110" i="9"/>
  <c r="R110" i="9" s="1"/>
  <c r="Q110" i="9"/>
  <c r="P111" i="9"/>
  <c r="R111" i="9" s="1"/>
  <c r="Q111" i="9"/>
  <c r="P112" i="9"/>
  <c r="R112" i="9" s="1"/>
  <c r="Q112" i="9"/>
  <c r="P113" i="9"/>
  <c r="R113" i="9" s="1"/>
  <c r="Q113" i="9"/>
  <c r="P114" i="9"/>
  <c r="Q114" i="9"/>
  <c r="R114" i="9"/>
  <c r="P115" i="9"/>
  <c r="Q115" i="9"/>
  <c r="R115" i="9"/>
  <c r="P116" i="9"/>
  <c r="R116" i="9" s="1"/>
  <c r="Q116" i="9"/>
  <c r="P117" i="9"/>
  <c r="R117" i="9" s="1"/>
  <c r="Q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Q33" i="9"/>
  <c r="P33" i="9"/>
  <c r="R33" i="9" s="1"/>
  <c r="N36" i="18"/>
  <c r="Q36" i="18" s="1"/>
  <c r="N105" i="18"/>
  <c r="Q105" i="18" s="1"/>
  <c r="N56" i="18"/>
  <c r="Q56" i="18" s="1"/>
  <c r="R56" i="18" l="1"/>
  <c r="R36" i="18"/>
  <c r="R105" i="18"/>
  <c r="X22" i="17"/>
  <c r="X23" i="17" s="1"/>
  <c r="X21" i="17"/>
  <c r="W21" i="17"/>
  <c r="W22" i="17" s="1"/>
  <c r="S21" i="17"/>
  <c r="S22" i="17" s="1"/>
  <c r="R22" i="17"/>
  <c r="R23" i="17" s="1"/>
  <c r="R21" i="17"/>
  <c r="G34" i="17"/>
  <c r="H34" i="17"/>
  <c r="L34" i="17"/>
  <c r="M34" i="17"/>
  <c r="C34" i="17"/>
  <c r="P7" i="14"/>
  <c r="P8" i="14"/>
  <c r="P9" i="14"/>
  <c r="P10" i="14"/>
  <c r="P11" i="14"/>
  <c r="P12" i="14"/>
  <c r="P13" i="14"/>
  <c r="P14" i="14"/>
  <c r="P15" i="14"/>
  <c r="P16" i="14"/>
  <c r="P17" i="14"/>
  <c r="P18" i="14"/>
  <c r="P19" i="14"/>
  <c r="P20" i="14"/>
  <c r="P21" i="14"/>
  <c r="P22" i="14"/>
  <c r="P23" i="14"/>
  <c r="P24" i="14"/>
  <c r="P25" i="14"/>
  <c r="P26" i="14"/>
  <c r="P6" i="14"/>
  <c r="Q21" i="17"/>
  <c r="AC21" i="17" s="1"/>
  <c r="M33" i="17"/>
  <c r="AR8" i="17"/>
  <c r="AS8" i="17"/>
  <c r="AW8" i="17"/>
  <c r="AX8" i="17"/>
  <c r="AR9" i="17"/>
  <c r="AS9" i="17"/>
  <c r="AW9" i="17"/>
  <c r="AX9" i="17"/>
  <c r="AR10" i="17"/>
  <c r="AS10" i="17"/>
  <c r="AW10" i="17"/>
  <c r="AX10" i="17"/>
  <c r="AR11" i="17"/>
  <c r="AS11" i="17"/>
  <c r="AW11" i="17"/>
  <c r="AX11" i="17"/>
  <c r="AR12" i="17"/>
  <c r="AS12" i="17"/>
  <c r="AW12" i="17"/>
  <c r="AX12" i="17"/>
  <c r="AR13" i="17"/>
  <c r="AS13" i="17"/>
  <c r="AW13" i="17"/>
  <c r="AX13" i="17"/>
  <c r="AR14" i="17"/>
  <c r="AS14" i="17"/>
  <c r="AW14" i="17"/>
  <c r="AX14" i="17"/>
  <c r="AR15" i="17"/>
  <c r="AS15" i="17"/>
  <c r="AW15" i="17"/>
  <c r="AX15" i="17"/>
  <c r="AR16" i="17"/>
  <c r="AS16" i="17"/>
  <c r="AW16" i="17"/>
  <c r="AX16" i="17"/>
  <c r="AR17" i="17"/>
  <c r="AS17" i="17"/>
  <c r="AW17" i="17"/>
  <c r="AX17" i="17"/>
  <c r="AR18" i="17"/>
  <c r="AS18" i="17"/>
  <c r="AW18" i="17"/>
  <c r="AX18" i="17"/>
  <c r="AR19" i="17"/>
  <c r="AS19" i="17"/>
  <c r="AW19" i="17"/>
  <c r="AX19" i="17"/>
  <c r="AR20" i="17"/>
  <c r="AS20" i="17"/>
  <c r="AW20" i="17"/>
  <c r="AX20" i="17"/>
  <c r="AR21" i="17"/>
  <c r="AS21" i="17"/>
  <c r="AW21" i="17"/>
  <c r="AX21" i="17"/>
  <c r="AR22" i="17"/>
  <c r="AS22" i="17"/>
  <c r="AW22" i="17"/>
  <c r="AX22" i="17"/>
  <c r="AR23" i="17"/>
  <c r="AS23" i="17"/>
  <c r="AW23" i="17"/>
  <c r="AX23" i="17"/>
  <c r="AR24" i="17"/>
  <c r="AS24" i="17"/>
  <c r="AW24" i="17"/>
  <c r="AX24" i="17"/>
  <c r="AR25" i="17"/>
  <c r="AS25" i="17"/>
  <c r="AW25" i="17"/>
  <c r="AX25" i="17"/>
  <c r="AR26" i="17"/>
  <c r="AS26" i="17"/>
  <c r="AW26" i="17"/>
  <c r="AX26" i="17"/>
  <c r="AR27" i="17"/>
  <c r="AS27" i="17"/>
  <c r="AW27" i="17"/>
  <c r="AX27" i="17"/>
  <c r="AR28" i="17"/>
  <c r="AS28" i="17"/>
  <c r="AW28" i="17"/>
  <c r="AX28" i="17"/>
  <c r="AN9" i="17"/>
  <c r="AN10" i="17"/>
  <c r="AN11" i="17"/>
  <c r="AN12" i="17"/>
  <c r="AN13" i="17"/>
  <c r="AN14" i="17"/>
  <c r="AN15" i="17"/>
  <c r="AN16" i="17"/>
  <c r="AN17" i="17"/>
  <c r="AN18" i="17"/>
  <c r="AN19" i="17"/>
  <c r="AN20" i="17"/>
  <c r="AN21" i="17"/>
  <c r="AN22" i="17"/>
  <c r="AN23" i="17"/>
  <c r="AN24" i="17"/>
  <c r="AN25" i="17"/>
  <c r="AN26" i="17"/>
  <c r="AN27" i="17"/>
  <c r="AN28" i="17"/>
  <c r="AN8" i="17"/>
  <c r="AF30" i="17"/>
  <c r="AG30" i="17"/>
  <c r="AK30" i="17"/>
  <c r="AL30" i="17"/>
  <c r="AB30" i="17"/>
  <c r="AC8" i="17"/>
  <c r="AD8" i="17"/>
  <c r="AE8" i="17"/>
  <c r="AF8" i="17"/>
  <c r="AG8" i="17"/>
  <c r="AH8" i="17"/>
  <c r="AI8" i="17"/>
  <c r="AJ8" i="17"/>
  <c r="AK8" i="17"/>
  <c r="AL8" i="17"/>
  <c r="AC9" i="17"/>
  <c r="AD9" i="17"/>
  <c r="AE9" i="17"/>
  <c r="AF9" i="17"/>
  <c r="AG9" i="17"/>
  <c r="AH9" i="17"/>
  <c r="AI9" i="17"/>
  <c r="AJ9" i="17"/>
  <c r="AK9" i="17"/>
  <c r="AL9" i="17"/>
  <c r="AC10" i="17"/>
  <c r="AD10" i="17"/>
  <c r="AE10" i="17"/>
  <c r="AF10" i="17"/>
  <c r="AG10" i="17"/>
  <c r="AH10" i="17"/>
  <c r="AI10" i="17"/>
  <c r="AJ10" i="17"/>
  <c r="AK10" i="17"/>
  <c r="AL10" i="17"/>
  <c r="AC11" i="17"/>
  <c r="AD11" i="17"/>
  <c r="AE11" i="17"/>
  <c r="AF11" i="17"/>
  <c r="AG11" i="17"/>
  <c r="AH11" i="17"/>
  <c r="AI11" i="17"/>
  <c r="AJ11" i="17"/>
  <c r="AK11" i="17"/>
  <c r="AL11" i="17"/>
  <c r="AC12" i="17"/>
  <c r="AD12" i="17"/>
  <c r="AE12" i="17"/>
  <c r="AF12" i="17"/>
  <c r="AG12" i="17"/>
  <c r="AH12" i="17"/>
  <c r="AI12" i="17"/>
  <c r="AJ12" i="17"/>
  <c r="AK12" i="17"/>
  <c r="AL12" i="17"/>
  <c r="AC13" i="17"/>
  <c r="AD13" i="17"/>
  <c r="AE13" i="17"/>
  <c r="AF13" i="17"/>
  <c r="AG13" i="17"/>
  <c r="AH13" i="17"/>
  <c r="AI13" i="17"/>
  <c r="AJ13" i="17"/>
  <c r="AK13" i="17"/>
  <c r="AL13" i="17"/>
  <c r="AC14" i="17"/>
  <c r="AD14" i="17"/>
  <c r="AE14" i="17"/>
  <c r="AF14" i="17"/>
  <c r="AG14" i="17"/>
  <c r="AH14" i="17"/>
  <c r="AI14" i="17"/>
  <c r="AJ14" i="17"/>
  <c r="AK14" i="17"/>
  <c r="AL14" i="17"/>
  <c r="AC15" i="17"/>
  <c r="AD15" i="17"/>
  <c r="AE15" i="17"/>
  <c r="AF15" i="17"/>
  <c r="AG15" i="17"/>
  <c r="AH15" i="17"/>
  <c r="AI15" i="17"/>
  <c r="AJ15" i="17"/>
  <c r="AK15" i="17"/>
  <c r="AL15" i="17"/>
  <c r="AC16" i="17"/>
  <c r="AD16" i="17"/>
  <c r="AE16" i="17"/>
  <c r="AF16" i="17"/>
  <c r="AG16" i="17"/>
  <c r="AH16" i="17"/>
  <c r="AI16" i="17"/>
  <c r="AJ16" i="17"/>
  <c r="AK16" i="17"/>
  <c r="AL16" i="17"/>
  <c r="AC17" i="17"/>
  <c r="AD17" i="17"/>
  <c r="AE17" i="17"/>
  <c r="AF17" i="17"/>
  <c r="AG17" i="17"/>
  <c r="AH17" i="17"/>
  <c r="AI17" i="17"/>
  <c r="AJ17" i="17"/>
  <c r="AK17" i="17"/>
  <c r="AL17" i="17"/>
  <c r="AC18" i="17"/>
  <c r="AD18" i="17"/>
  <c r="AE18" i="17"/>
  <c r="AF18" i="17"/>
  <c r="AG18" i="17"/>
  <c r="AH18" i="17"/>
  <c r="AI18" i="17"/>
  <c r="AJ18" i="17"/>
  <c r="AK18" i="17"/>
  <c r="AL18" i="17"/>
  <c r="AC19" i="17"/>
  <c r="AD19" i="17"/>
  <c r="AE19" i="17"/>
  <c r="AF19" i="17"/>
  <c r="AG19" i="17"/>
  <c r="AH19" i="17"/>
  <c r="AI19" i="17"/>
  <c r="AJ19" i="17"/>
  <c r="AK19" i="17"/>
  <c r="AL19" i="17"/>
  <c r="AC20" i="17"/>
  <c r="AD20" i="17"/>
  <c r="AE20" i="17"/>
  <c r="AF20" i="17"/>
  <c r="AG20" i="17"/>
  <c r="AH20" i="17"/>
  <c r="AI20" i="17"/>
  <c r="AJ20" i="17"/>
  <c r="AK20" i="17"/>
  <c r="AL20" i="17"/>
  <c r="AD21" i="17"/>
  <c r="AE21" i="17"/>
  <c r="AF21" i="17"/>
  <c r="AG21" i="17"/>
  <c r="AH21" i="17"/>
  <c r="AI21" i="17"/>
  <c r="AJ21" i="17"/>
  <c r="AK21" i="17"/>
  <c r="AL21" i="17"/>
  <c r="AD22" i="17"/>
  <c r="AF22" i="17"/>
  <c r="AG22" i="17"/>
  <c r="AK22" i="17"/>
  <c r="AL22" i="17"/>
  <c r="AF23" i="17"/>
  <c r="AG23" i="17"/>
  <c r="AK23" i="17"/>
  <c r="AL23" i="17"/>
  <c r="AF24" i="17"/>
  <c r="AG24" i="17"/>
  <c r="AK24" i="17"/>
  <c r="AL24" i="17"/>
  <c r="AF25" i="17"/>
  <c r="AG25" i="17"/>
  <c r="AK25" i="17"/>
  <c r="AL25" i="17"/>
  <c r="AF26" i="17"/>
  <c r="AG26" i="17"/>
  <c r="AK26" i="17"/>
  <c r="AL26" i="17"/>
  <c r="AF27" i="17"/>
  <c r="AG27" i="17"/>
  <c r="AK27" i="17"/>
  <c r="AL27" i="17"/>
  <c r="AF28" i="17"/>
  <c r="AG28" i="17"/>
  <c r="AK28" i="17"/>
  <c r="AL28" i="17"/>
  <c r="AB9" i="17"/>
  <c r="AB10" i="17"/>
  <c r="AB11" i="17"/>
  <c r="AB12" i="17"/>
  <c r="AB13" i="17"/>
  <c r="AB14" i="17"/>
  <c r="AB15" i="17"/>
  <c r="AB16" i="17"/>
  <c r="AB17" i="17"/>
  <c r="AB18" i="17"/>
  <c r="AB19" i="17"/>
  <c r="AB20" i="17"/>
  <c r="AB21" i="17"/>
  <c r="AB22" i="17"/>
  <c r="AB23" i="17"/>
  <c r="AB24" i="17"/>
  <c r="AB25" i="17"/>
  <c r="AB26" i="17"/>
  <c r="AB27" i="17"/>
  <c r="AB28" i="17"/>
  <c r="AB8" i="17"/>
  <c r="L33" i="17"/>
  <c r="D33" i="17"/>
  <c r="E33" i="17"/>
  <c r="F33" i="17"/>
  <c r="G33" i="17"/>
  <c r="H33" i="17"/>
  <c r="I33" i="17"/>
  <c r="J33" i="17"/>
  <c r="K33" i="17"/>
  <c r="C33" i="17"/>
  <c r="C30" i="17"/>
  <c r="L30" i="17"/>
  <c r="L31" i="17" s="1"/>
  <c r="D62" i="17"/>
  <c r="E62" i="17"/>
  <c r="F62" i="17"/>
  <c r="G62" i="17"/>
  <c r="H62" i="17"/>
  <c r="I62" i="17"/>
  <c r="J62" i="17"/>
  <c r="K62" i="17"/>
  <c r="L62" i="17"/>
  <c r="M62" i="17"/>
  <c r="C62" i="17"/>
  <c r="B58" i="17"/>
  <c r="D57" i="17"/>
  <c r="E57" i="17"/>
  <c r="F57" i="17"/>
  <c r="G57" i="17"/>
  <c r="H57" i="17"/>
  <c r="I57" i="17"/>
  <c r="J57" i="17"/>
  <c r="K57" i="17"/>
  <c r="L57" i="17"/>
  <c r="M57" i="17"/>
  <c r="C57" i="17"/>
  <c r="AH22" i="17" l="1"/>
  <c r="AJ23" i="17"/>
  <c r="X24" i="17"/>
  <c r="AJ22" i="17"/>
  <c r="W23" i="17"/>
  <c r="AI22" i="17"/>
  <c r="AE22" i="17"/>
  <c r="S23" i="17"/>
  <c r="AD23" i="17"/>
  <c r="R24" i="17"/>
  <c r="Q22" i="17"/>
  <c r="AH23" i="17" l="1"/>
  <c r="X25" i="17"/>
  <c r="AJ24" i="17"/>
  <c r="W24" i="17"/>
  <c r="AI23" i="17"/>
  <c r="S24" i="17"/>
  <c r="AE23" i="17"/>
  <c r="AD24" i="17"/>
  <c r="R25" i="17"/>
  <c r="Q23" i="17"/>
  <c r="AC22" i="17"/>
  <c r="AH24" i="17" l="1"/>
  <c r="AJ25" i="17"/>
  <c r="X26" i="17"/>
  <c r="W25" i="17"/>
  <c r="AI24" i="17"/>
  <c r="S25" i="17"/>
  <c r="AE24" i="17"/>
  <c r="R26" i="17"/>
  <c r="AD25" i="17"/>
  <c r="AC23" i="17"/>
  <c r="Q24" i="17"/>
  <c r="AH25" i="17" l="1"/>
  <c r="X27" i="17"/>
  <c r="AJ26" i="17"/>
  <c r="W26" i="17"/>
  <c r="AI25" i="17"/>
  <c r="S26" i="17"/>
  <c r="AE25" i="17"/>
  <c r="R27" i="17"/>
  <c r="AD26" i="17"/>
  <c r="AC24" i="17"/>
  <c r="Q25" i="17"/>
  <c r="AH26" i="17" l="1"/>
  <c r="AJ30" i="17"/>
  <c r="AV26" i="17" s="1"/>
  <c r="AJ27" i="17"/>
  <c r="X28" i="17"/>
  <c r="AJ28" i="17" s="1"/>
  <c r="W27" i="17"/>
  <c r="AI26" i="17"/>
  <c r="S27" i="17"/>
  <c r="AE26" i="17"/>
  <c r="AD27" i="17"/>
  <c r="R28" i="17"/>
  <c r="AD28" i="17" s="1"/>
  <c r="Q26" i="17"/>
  <c r="AC25" i="17"/>
  <c r="AH27" i="17" l="1"/>
  <c r="AH28" i="17"/>
  <c r="AV28" i="17"/>
  <c r="AV27" i="17"/>
  <c r="AV8" i="17"/>
  <c r="AV10" i="17"/>
  <c r="AV12" i="17"/>
  <c r="AV14" i="17"/>
  <c r="AV16" i="17"/>
  <c r="AV18" i="17"/>
  <c r="AV9" i="17"/>
  <c r="AV11" i="17"/>
  <c r="AV13" i="17"/>
  <c r="AV15" i="17"/>
  <c r="AV17" i="17"/>
  <c r="AV19" i="17"/>
  <c r="AV21" i="17"/>
  <c r="AV20" i="17"/>
  <c r="AV22" i="17"/>
  <c r="AV23" i="17"/>
  <c r="AV24" i="17"/>
  <c r="AV25" i="17"/>
  <c r="AI30" i="17"/>
  <c r="W28" i="17"/>
  <c r="AI28" i="17" s="1"/>
  <c r="AI27" i="17"/>
  <c r="AE27" i="17"/>
  <c r="S28" i="17"/>
  <c r="AE28" i="17" s="1"/>
  <c r="AD30" i="17"/>
  <c r="Q27" i="17"/>
  <c r="AC26" i="17"/>
  <c r="AH30" i="17" l="1"/>
  <c r="AT27" i="17" s="1"/>
  <c r="K34" i="17"/>
  <c r="AU27" i="17"/>
  <c r="AU28" i="17"/>
  <c r="AU9" i="17"/>
  <c r="AU13" i="17"/>
  <c r="AU17" i="17"/>
  <c r="AU8" i="17"/>
  <c r="AU12" i="17"/>
  <c r="AU16" i="17"/>
  <c r="AU11" i="17"/>
  <c r="AU15" i="17"/>
  <c r="AU19" i="17"/>
  <c r="AU10" i="17"/>
  <c r="AU14" i="17"/>
  <c r="AU18" i="17"/>
  <c r="AU20" i="17"/>
  <c r="AU21" i="17"/>
  <c r="AU22" i="17"/>
  <c r="AU23" i="17"/>
  <c r="AU24" i="17"/>
  <c r="AU25" i="17"/>
  <c r="AU26" i="17"/>
  <c r="AE30" i="17"/>
  <c r="AP8" i="17"/>
  <c r="AP12" i="17"/>
  <c r="AP16" i="17"/>
  <c r="AP9" i="17"/>
  <c r="AP13" i="17"/>
  <c r="AP17" i="17"/>
  <c r="AP21" i="17"/>
  <c r="AP10" i="17"/>
  <c r="AP14" i="17"/>
  <c r="AP18" i="17"/>
  <c r="AP11" i="17"/>
  <c r="AP15" i="17"/>
  <c r="AP19" i="17"/>
  <c r="AP22" i="17"/>
  <c r="AP20" i="17"/>
  <c r="AP23" i="17"/>
  <c r="AP24" i="17"/>
  <c r="AP25" i="17"/>
  <c r="AP26" i="17"/>
  <c r="AP27" i="17"/>
  <c r="AP28" i="17"/>
  <c r="AC30" i="17"/>
  <c r="AC27" i="17"/>
  <c r="Q28" i="17"/>
  <c r="AC28" i="17" s="1"/>
  <c r="D50" i="17"/>
  <c r="E50" i="17"/>
  <c r="F50" i="17"/>
  <c r="G50" i="17"/>
  <c r="H50" i="17"/>
  <c r="I50" i="17"/>
  <c r="J50" i="17"/>
  <c r="K50" i="17"/>
  <c r="L50" i="17"/>
  <c r="M50" i="17"/>
  <c r="C50" i="17"/>
  <c r="AT9" i="17" l="1"/>
  <c r="AT13" i="17"/>
  <c r="AT17" i="17"/>
  <c r="AT11" i="17"/>
  <c r="AT15" i="17"/>
  <c r="AT19" i="17"/>
  <c r="AT8" i="17"/>
  <c r="AT16" i="17"/>
  <c r="AT10" i="17"/>
  <c r="AT14" i="17"/>
  <c r="AT18" i="17"/>
  <c r="AT12" i="17"/>
  <c r="AT20" i="17"/>
  <c r="AT21" i="17"/>
  <c r="AT22" i="17"/>
  <c r="AT23" i="17"/>
  <c r="AT24" i="17"/>
  <c r="AT25" i="17"/>
  <c r="AT26" i="17"/>
  <c r="AT28" i="17"/>
  <c r="J34" i="17"/>
  <c r="AQ8" i="17"/>
  <c r="AQ9" i="17"/>
  <c r="AQ10" i="17"/>
  <c r="AQ11" i="17"/>
  <c r="AQ12" i="17"/>
  <c r="AQ13" i="17"/>
  <c r="AQ14" i="17"/>
  <c r="AQ15" i="17"/>
  <c r="AQ16" i="17"/>
  <c r="AQ17" i="17"/>
  <c r="AQ18" i="17"/>
  <c r="AQ19" i="17"/>
  <c r="AQ20" i="17"/>
  <c r="AQ21" i="17"/>
  <c r="AQ22" i="17"/>
  <c r="AQ23" i="17"/>
  <c r="AQ24" i="17"/>
  <c r="AQ25" i="17"/>
  <c r="AQ26" i="17"/>
  <c r="AQ27" i="17"/>
  <c r="AQ28" i="17"/>
  <c r="E34" i="17"/>
  <c r="AO28" i="17"/>
  <c r="AO27" i="17"/>
  <c r="AO26" i="17"/>
  <c r="AO20" i="17"/>
  <c r="AO8" i="17"/>
  <c r="AO14" i="17"/>
  <c r="AO16" i="17"/>
  <c r="AO13" i="17"/>
  <c r="AO15" i="17"/>
  <c r="AO9" i="17"/>
  <c r="AO11" i="17"/>
  <c r="AO24" i="17"/>
  <c r="AO21" i="17"/>
  <c r="AO23" i="17"/>
  <c r="AO17" i="17"/>
  <c r="AO19" i="17"/>
  <c r="AO25" i="17"/>
  <c r="AO10" i="17"/>
  <c r="AO12" i="17"/>
  <c r="AO18" i="17"/>
  <c r="AO22" i="17"/>
  <c r="D46" i="17"/>
  <c r="E46" i="17"/>
  <c r="F46" i="17"/>
  <c r="G46" i="17"/>
  <c r="H46" i="17"/>
  <c r="I46" i="17"/>
  <c r="J46" i="17"/>
  <c r="K46" i="17"/>
  <c r="L46" i="17"/>
  <c r="M46" i="17"/>
  <c r="D47" i="17"/>
  <c r="E47" i="17"/>
  <c r="F47" i="17"/>
  <c r="G47" i="17"/>
  <c r="H47" i="17"/>
  <c r="I47" i="17"/>
  <c r="J47" i="17"/>
  <c r="K47" i="17"/>
  <c r="L47" i="17"/>
  <c r="M47" i="17"/>
  <c r="D48" i="17"/>
  <c r="E48" i="17"/>
  <c r="F48" i="17"/>
  <c r="G48" i="17"/>
  <c r="H48" i="17"/>
  <c r="I48" i="17"/>
  <c r="J48" i="17"/>
  <c r="K48" i="17"/>
  <c r="L48" i="17"/>
  <c r="M48" i="17"/>
  <c r="C48" i="17"/>
  <c r="C46" i="17"/>
  <c r="C47" i="17"/>
  <c r="C45" i="17"/>
  <c r="D45" i="17"/>
  <c r="E45" i="17"/>
  <c r="F45" i="17"/>
  <c r="G45" i="17"/>
  <c r="H45" i="17"/>
  <c r="I45" i="17"/>
  <c r="J45" i="17"/>
  <c r="K45" i="17"/>
  <c r="L45" i="17"/>
  <c r="M45" i="17"/>
  <c r="L37" i="17"/>
  <c r="L36" i="17"/>
  <c r="L51" i="17" s="1"/>
  <c r="I36" i="17"/>
  <c r="I51" i="17" s="1"/>
  <c r="G37" i="17"/>
  <c r="G58" i="17" s="1"/>
  <c r="E37" i="17"/>
  <c r="E58" i="17" s="1"/>
  <c r="E36" i="17"/>
  <c r="E51" i="17" s="1"/>
  <c r="C36" i="17"/>
  <c r="B1" i="18"/>
  <c r="C1" i="18"/>
  <c r="C1" i="10"/>
  <c r="K37" i="17" s="1"/>
  <c r="K58" i="17" s="1"/>
  <c r="B1" i="10"/>
  <c r="K36" i="17" s="1"/>
  <c r="K51" i="17" s="1"/>
  <c r="C1" i="6"/>
  <c r="J37" i="17" s="1"/>
  <c r="J58" i="17" s="1"/>
  <c r="B1" i="6"/>
  <c r="J36" i="17" s="1"/>
  <c r="J51" i="17" s="1"/>
  <c r="C1" i="11"/>
  <c r="I37" i="17" s="1"/>
  <c r="I58" i="17" s="1"/>
  <c r="B1" i="11"/>
  <c r="C1" i="8"/>
  <c r="H37" i="17" s="1"/>
  <c r="H58" i="17" s="1"/>
  <c r="B1" i="8"/>
  <c r="H36" i="17" s="1"/>
  <c r="C1" i="3"/>
  <c r="B1" i="3"/>
  <c r="G36" i="17" s="1"/>
  <c r="G51" i="17" s="1"/>
  <c r="C1" i="12"/>
  <c r="F37" i="17" s="1"/>
  <c r="F58" i="17" s="1"/>
  <c r="B1" i="12"/>
  <c r="F36" i="17" s="1"/>
  <c r="F51" i="17" s="1"/>
  <c r="C1" i="5"/>
  <c r="B1" i="5"/>
  <c r="C1" i="9"/>
  <c r="C37" i="17" s="1"/>
  <c r="C58" i="17" s="1"/>
  <c r="B1" i="9"/>
  <c r="C1" i="4"/>
  <c r="D37" i="17" s="1"/>
  <c r="B1" i="4"/>
  <c r="D36" i="17" s="1"/>
  <c r="D51" i="17" s="1"/>
  <c r="C1" i="15"/>
  <c r="M37" i="17" s="1"/>
  <c r="M58" i="17" s="1"/>
  <c r="B1" i="15"/>
  <c r="M36" i="17" s="1"/>
  <c r="M51" i="17" s="1"/>
  <c r="R32" i="15"/>
  <c r="R31" i="15"/>
  <c r="R30" i="15"/>
  <c r="R29" i="15"/>
  <c r="R28" i="15"/>
  <c r="R27" i="15"/>
  <c r="R26" i="15"/>
  <c r="R25" i="15"/>
  <c r="R24" i="15"/>
  <c r="R23" i="15"/>
  <c r="R22" i="15"/>
  <c r="R21" i="15"/>
  <c r="R20" i="15"/>
  <c r="R19" i="15"/>
  <c r="R18" i="15"/>
  <c r="R17" i="15"/>
  <c r="R16" i="15"/>
  <c r="R15" i="15"/>
  <c r="R14" i="15"/>
  <c r="R13" i="15"/>
  <c r="R12" i="15"/>
  <c r="R11" i="15"/>
  <c r="R10" i="15"/>
  <c r="R9" i="15"/>
  <c r="R8" i="15"/>
  <c r="R7" i="15"/>
  <c r="R6" i="15"/>
  <c r="R5" i="15"/>
  <c r="R4" i="15"/>
  <c r="R32" i="10"/>
  <c r="R31" i="10"/>
  <c r="R30" i="10"/>
  <c r="R29" i="10"/>
  <c r="R28" i="10"/>
  <c r="R27" i="10"/>
  <c r="R26" i="10"/>
  <c r="R25" i="10"/>
  <c r="R24" i="10"/>
  <c r="R23" i="10"/>
  <c r="R22" i="10"/>
  <c r="R21" i="10"/>
  <c r="R20" i="10"/>
  <c r="R19" i="10"/>
  <c r="R18" i="10"/>
  <c r="R17" i="10"/>
  <c r="R16" i="10"/>
  <c r="R15" i="10"/>
  <c r="R14" i="10"/>
  <c r="R13" i="10"/>
  <c r="R12" i="10"/>
  <c r="R11" i="10"/>
  <c r="R10" i="10"/>
  <c r="R9" i="10"/>
  <c r="R8" i="10"/>
  <c r="R7" i="10"/>
  <c r="R6" i="10"/>
  <c r="R5" i="10"/>
  <c r="R4" i="10"/>
  <c r="R32" i="6"/>
  <c r="R31" i="6"/>
  <c r="R30" i="6"/>
  <c r="R29" i="6"/>
  <c r="R28" i="6"/>
  <c r="R27" i="6"/>
  <c r="R26" i="6"/>
  <c r="R25" i="6"/>
  <c r="R24" i="6"/>
  <c r="R23" i="6"/>
  <c r="R22" i="6"/>
  <c r="R21" i="6"/>
  <c r="R20" i="6"/>
  <c r="R19" i="6"/>
  <c r="R18" i="6"/>
  <c r="R17" i="6"/>
  <c r="R16" i="6"/>
  <c r="R15" i="6"/>
  <c r="R14" i="6"/>
  <c r="R13" i="6"/>
  <c r="R12" i="6"/>
  <c r="R11" i="6"/>
  <c r="R10" i="6"/>
  <c r="R9" i="6"/>
  <c r="R8" i="6"/>
  <c r="R7" i="6"/>
  <c r="R6" i="6"/>
  <c r="R5" i="6"/>
  <c r="R4" i="6"/>
  <c r="R32" i="11"/>
  <c r="R31" i="11"/>
  <c r="R30" i="11"/>
  <c r="R29" i="11"/>
  <c r="R28" i="11"/>
  <c r="R27" i="11"/>
  <c r="R26" i="11"/>
  <c r="R25" i="11"/>
  <c r="R24" i="11"/>
  <c r="R23" i="11"/>
  <c r="R22" i="11"/>
  <c r="R21" i="11"/>
  <c r="R20" i="11"/>
  <c r="R19" i="11"/>
  <c r="R18" i="11"/>
  <c r="R17" i="11"/>
  <c r="R16" i="11"/>
  <c r="R15" i="11"/>
  <c r="R14" i="11"/>
  <c r="R13" i="11"/>
  <c r="R12" i="11"/>
  <c r="R11" i="11"/>
  <c r="R10" i="11"/>
  <c r="R9" i="11"/>
  <c r="R8" i="11"/>
  <c r="R7" i="11"/>
  <c r="R6" i="11"/>
  <c r="R5" i="11"/>
  <c r="R4" i="11"/>
  <c r="R32" i="8"/>
  <c r="R31" i="8"/>
  <c r="R30" i="8"/>
  <c r="R29" i="8"/>
  <c r="R28" i="8"/>
  <c r="R27" i="8"/>
  <c r="R26" i="8"/>
  <c r="R25" i="8"/>
  <c r="R24" i="8"/>
  <c r="R23" i="8"/>
  <c r="R22" i="8"/>
  <c r="R21" i="8"/>
  <c r="R20" i="8"/>
  <c r="R19" i="8"/>
  <c r="R18" i="8"/>
  <c r="R17" i="8"/>
  <c r="R16" i="8"/>
  <c r="R15" i="8"/>
  <c r="R14" i="8"/>
  <c r="R13" i="8"/>
  <c r="R12" i="8"/>
  <c r="R11" i="8"/>
  <c r="R10" i="8"/>
  <c r="R9" i="8"/>
  <c r="R8" i="8"/>
  <c r="R7" i="8"/>
  <c r="R6" i="8"/>
  <c r="R5" i="8"/>
  <c r="R4" i="8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R7" i="3"/>
  <c r="R6" i="3"/>
  <c r="R5" i="3"/>
  <c r="R4" i="3"/>
  <c r="R32" i="12"/>
  <c r="R31" i="12"/>
  <c r="R30" i="12"/>
  <c r="R29" i="12"/>
  <c r="R28" i="12"/>
  <c r="R27" i="12"/>
  <c r="R26" i="12"/>
  <c r="R25" i="12"/>
  <c r="R24" i="12"/>
  <c r="R23" i="12"/>
  <c r="R22" i="12"/>
  <c r="R21" i="12"/>
  <c r="R20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R7" i="12"/>
  <c r="R6" i="12"/>
  <c r="R5" i="12"/>
  <c r="R4" i="12"/>
  <c r="R32" i="5"/>
  <c r="R31" i="5"/>
  <c r="R30" i="5"/>
  <c r="R29" i="5"/>
  <c r="R28" i="5"/>
  <c r="R27" i="5"/>
  <c r="R26" i="5"/>
  <c r="R25" i="5"/>
  <c r="R24" i="5"/>
  <c r="R23" i="5"/>
  <c r="R22" i="5"/>
  <c r="R21" i="5"/>
  <c r="R20" i="5"/>
  <c r="R19" i="5"/>
  <c r="R18" i="5"/>
  <c r="R17" i="5"/>
  <c r="R16" i="5"/>
  <c r="R15" i="5"/>
  <c r="R14" i="5"/>
  <c r="R13" i="5"/>
  <c r="R12" i="5"/>
  <c r="R11" i="5"/>
  <c r="R10" i="5"/>
  <c r="R9" i="5"/>
  <c r="R8" i="5"/>
  <c r="R7" i="5"/>
  <c r="R6" i="5"/>
  <c r="R5" i="5"/>
  <c r="R4" i="5"/>
  <c r="R32" i="4"/>
  <c r="R31" i="4"/>
  <c r="R30" i="4"/>
  <c r="R29" i="4"/>
  <c r="R28" i="4"/>
  <c r="R27" i="4"/>
  <c r="R26" i="4"/>
  <c r="R25" i="4"/>
  <c r="R24" i="4"/>
  <c r="R23" i="4"/>
  <c r="R22" i="4"/>
  <c r="R21" i="4"/>
  <c r="R20" i="4"/>
  <c r="R19" i="4"/>
  <c r="R18" i="4"/>
  <c r="R17" i="4"/>
  <c r="R16" i="4"/>
  <c r="R15" i="4"/>
  <c r="R14" i="4"/>
  <c r="R13" i="4"/>
  <c r="R12" i="4"/>
  <c r="R11" i="4"/>
  <c r="R10" i="4"/>
  <c r="R9" i="4"/>
  <c r="R8" i="4"/>
  <c r="R7" i="4"/>
  <c r="R6" i="4"/>
  <c r="R5" i="4"/>
  <c r="R4" i="4"/>
  <c r="S5" i="18"/>
  <c r="S6" i="18"/>
  <c r="S7" i="18"/>
  <c r="S8" i="18"/>
  <c r="S9" i="18"/>
  <c r="S10" i="18"/>
  <c r="S11" i="18"/>
  <c r="S12" i="18"/>
  <c r="S13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29" i="18"/>
  <c r="S30" i="18"/>
  <c r="S31" i="18"/>
  <c r="S32" i="18"/>
  <c r="S33" i="18"/>
  <c r="S34" i="18"/>
  <c r="S35" i="18"/>
  <c r="S36" i="18"/>
  <c r="S37" i="18"/>
  <c r="S38" i="18"/>
  <c r="S39" i="18"/>
  <c r="S40" i="18"/>
  <c r="S41" i="18"/>
  <c r="S42" i="18"/>
  <c r="S43" i="18"/>
  <c r="S44" i="18"/>
  <c r="S45" i="18"/>
  <c r="S46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8" i="18"/>
  <c r="S79" i="18"/>
  <c r="S80" i="18"/>
  <c r="S81" i="18"/>
  <c r="S82" i="18"/>
  <c r="S83" i="18"/>
  <c r="S84" i="18"/>
  <c r="S85" i="18"/>
  <c r="S87" i="18"/>
  <c r="S88" i="18"/>
  <c r="S89" i="18"/>
  <c r="S90" i="18"/>
  <c r="S91" i="18"/>
  <c r="S92" i="18"/>
  <c r="S93" i="18"/>
  <c r="S94" i="18"/>
  <c r="S95" i="18"/>
  <c r="S96" i="18"/>
  <c r="S97" i="18"/>
  <c r="S98" i="18"/>
  <c r="S99" i="18"/>
  <c r="S100" i="18"/>
  <c r="S101" i="18"/>
  <c r="S102" i="18"/>
  <c r="S103" i="18"/>
  <c r="S104" i="18"/>
  <c r="S105" i="18"/>
  <c r="S4" i="18"/>
  <c r="O5" i="18"/>
  <c r="O6" i="18"/>
  <c r="O7" i="18"/>
  <c r="O8" i="18"/>
  <c r="O9" i="18"/>
  <c r="O10" i="18"/>
  <c r="O11" i="18"/>
  <c r="O12" i="18"/>
  <c r="O13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29" i="18"/>
  <c r="O30" i="18"/>
  <c r="O31" i="18"/>
  <c r="O32" i="18"/>
  <c r="O33" i="18"/>
  <c r="O34" i="18"/>
  <c r="O35" i="18"/>
  <c r="O36" i="18"/>
  <c r="O37" i="18"/>
  <c r="O38" i="18"/>
  <c r="O39" i="18"/>
  <c r="O40" i="18"/>
  <c r="O41" i="18"/>
  <c r="O42" i="18"/>
  <c r="O43" i="18"/>
  <c r="O44" i="18"/>
  <c r="O45" i="18"/>
  <c r="O46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8" i="18"/>
  <c r="O79" i="18"/>
  <c r="O80" i="18"/>
  <c r="O81" i="18"/>
  <c r="O82" i="18"/>
  <c r="O83" i="18"/>
  <c r="O84" i="18"/>
  <c r="O85" i="18"/>
  <c r="O87" i="18"/>
  <c r="O88" i="18"/>
  <c r="O89" i="18"/>
  <c r="O90" i="18"/>
  <c r="O91" i="18"/>
  <c r="O92" i="18"/>
  <c r="O93" i="18"/>
  <c r="O94" i="18"/>
  <c r="O95" i="18"/>
  <c r="O96" i="18"/>
  <c r="O97" i="18"/>
  <c r="O98" i="18"/>
  <c r="O99" i="18"/>
  <c r="O100" i="18"/>
  <c r="O101" i="18"/>
  <c r="O102" i="18"/>
  <c r="O103" i="18"/>
  <c r="O104" i="18"/>
  <c r="O105" i="18"/>
  <c r="D58" i="17" l="1"/>
  <c r="D38" i="17"/>
  <c r="D63" i="17" s="1"/>
  <c r="H51" i="17"/>
  <c r="H38" i="17"/>
  <c r="H63" i="17" s="1"/>
  <c r="C41" i="17"/>
  <c r="H41" i="17"/>
  <c r="D41" i="17"/>
  <c r="L41" i="17"/>
  <c r="J40" i="17"/>
  <c r="J52" i="17" s="1"/>
  <c r="F40" i="17"/>
  <c r="F52" i="17" s="1"/>
  <c r="I34" i="17"/>
  <c r="F34" i="17"/>
  <c r="D34" i="17"/>
  <c r="K41" i="17"/>
  <c r="G41" i="17"/>
  <c r="M40" i="17"/>
  <c r="M52" i="17" s="1"/>
  <c r="I40" i="17"/>
  <c r="I52" i="17" s="1"/>
  <c r="E40" i="17"/>
  <c r="E52" i="17" s="1"/>
  <c r="K38" i="17"/>
  <c r="G38" i="17"/>
  <c r="C40" i="17"/>
  <c r="C52" i="17" s="1"/>
  <c r="C51" i="17"/>
  <c r="J41" i="17"/>
  <c r="F41" i="17"/>
  <c r="L40" i="17"/>
  <c r="L52" i="17" s="1"/>
  <c r="H40" i="17"/>
  <c r="H52" i="17" s="1"/>
  <c r="D40" i="17"/>
  <c r="D52" i="17" s="1"/>
  <c r="J38" i="17"/>
  <c r="F38" i="17"/>
  <c r="M38" i="17"/>
  <c r="L38" i="17"/>
  <c r="D42" i="17" s="1"/>
  <c r="L58" i="17"/>
  <c r="L59" i="17" s="1"/>
  <c r="M41" i="17"/>
  <c r="I41" i="17"/>
  <c r="E41" i="17"/>
  <c r="K40" i="17"/>
  <c r="K52" i="17" s="1"/>
  <c r="G40" i="17"/>
  <c r="G52" i="17" s="1"/>
  <c r="C38" i="17"/>
  <c r="I38" i="17"/>
  <c r="E38" i="17"/>
  <c r="E63" i="17" l="1"/>
  <c r="E42" i="17"/>
  <c r="I63" i="17"/>
  <c r="I42" i="17"/>
  <c r="L63" i="17"/>
  <c r="L42" i="17"/>
  <c r="D59" i="17"/>
  <c r="H42" i="17"/>
  <c r="K63" i="17"/>
  <c r="K42" i="17"/>
  <c r="I59" i="17"/>
  <c r="C63" i="17"/>
  <c r="C42" i="17"/>
  <c r="J59" i="17"/>
  <c r="F63" i="17"/>
  <c r="F42" i="17"/>
  <c r="G59" i="17"/>
  <c r="H59" i="17"/>
  <c r="M63" i="17"/>
  <c r="M42" i="17"/>
  <c r="J63" i="17"/>
  <c r="J42" i="17"/>
  <c r="M59" i="17"/>
  <c r="E59" i="17"/>
  <c r="F59" i="17"/>
  <c r="G63" i="17"/>
  <c r="G42" i="17"/>
  <c r="K59" i="17"/>
  <c r="C59" i="17"/>
  <c r="R5" i="9"/>
  <c r="R6" i="9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4" i="9"/>
  <c r="N2" i="7"/>
  <c r="N2" i="18"/>
  <c r="K30" i="17"/>
  <c r="K31" i="17" s="1"/>
  <c r="N134" i="9"/>
  <c r="Q134" i="9" s="1"/>
  <c r="R134" i="9" s="1"/>
  <c r="F100" i="15"/>
  <c r="G100" i="15"/>
  <c r="H100" i="15"/>
  <c r="I100" i="15"/>
  <c r="J101" i="15" s="1"/>
  <c r="N100" i="15"/>
  <c r="Q100" i="15" s="1"/>
  <c r="R100" i="15" s="1"/>
  <c r="F101" i="15"/>
  <c r="G101" i="15"/>
  <c r="H101" i="15"/>
  <c r="I101" i="15"/>
  <c r="N101" i="15"/>
  <c r="Q101" i="15" s="1"/>
  <c r="R101" i="15" s="1"/>
  <c r="F102" i="15"/>
  <c r="G102" i="15"/>
  <c r="H102" i="15"/>
  <c r="I102" i="15"/>
  <c r="N102" i="15"/>
  <c r="Q102" i="15" s="1"/>
  <c r="R102" i="15" s="1"/>
  <c r="F103" i="15"/>
  <c r="G103" i="15"/>
  <c r="H103" i="15"/>
  <c r="I103" i="15"/>
  <c r="J104" i="15" s="1"/>
  <c r="N103" i="15"/>
  <c r="Q103" i="15" s="1"/>
  <c r="R103" i="15" s="1"/>
  <c r="F104" i="15"/>
  <c r="G104" i="15"/>
  <c r="H104" i="15"/>
  <c r="I104" i="15"/>
  <c r="N104" i="15"/>
  <c r="Q104" i="15" s="1"/>
  <c r="R104" i="15" s="1"/>
  <c r="F105" i="15"/>
  <c r="G105" i="15"/>
  <c r="H105" i="15"/>
  <c r="I105" i="15"/>
  <c r="N105" i="15"/>
  <c r="Q105" i="15" s="1"/>
  <c r="R105" i="15" s="1"/>
  <c r="F106" i="15"/>
  <c r="G106" i="15"/>
  <c r="H106" i="15"/>
  <c r="I106" i="15"/>
  <c r="N106" i="15"/>
  <c r="Q106" i="15" s="1"/>
  <c r="R106" i="15" s="1"/>
  <c r="F107" i="15"/>
  <c r="G107" i="15"/>
  <c r="H107" i="15"/>
  <c r="I107" i="15"/>
  <c r="J108" i="15" s="1"/>
  <c r="N107" i="15"/>
  <c r="Q107" i="15" s="1"/>
  <c r="R107" i="15" s="1"/>
  <c r="F108" i="15"/>
  <c r="G108" i="15"/>
  <c r="H108" i="15"/>
  <c r="I108" i="15"/>
  <c r="N108" i="15"/>
  <c r="Q108" i="15" s="1"/>
  <c r="R108" i="15" s="1"/>
  <c r="F109" i="15"/>
  <c r="G109" i="15"/>
  <c r="H109" i="15"/>
  <c r="I109" i="15"/>
  <c r="N109" i="15"/>
  <c r="Q109" i="15" s="1"/>
  <c r="R109" i="15" s="1"/>
  <c r="F110" i="15"/>
  <c r="G110" i="15"/>
  <c r="H110" i="15"/>
  <c r="I110" i="15"/>
  <c r="N110" i="15"/>
  <c r="Q110" i="15" s="1"/>
  <c r="R110" i="15" s="1"/>
  <c r="F111" i="15"/>
  <c r="G111" i="15"/>
  <c r="H111" i="15"/>
  <c r="I111" i="15"/>
  <c r="J112" i="15" s="1"/>
  <c r="N111" i="15"/>
  <c r="Q111" i="15" s="1"/>
  <c r="R111" i="15" s="1"/>
  <c r="F112" i="15"/>
  <c r="G112" i="15"/>
  <c r="H112" i="15"/>
  <c r="I112" i="15"/>
  <c r="N112" i="15"/>
  <c r="Q112" i="15" s="1"/>
  <c r="R112" i="15" s="1"/>
  <c r="F113" i="15"/>
  <c r="G113" i="15"/>
  <c r="H113" i="15"/>
  <c r="I113" i="15"/>
  <c r="N113" i="15"/>
  <c r="Q113" i="15" s="1"/>
  <c r="R113" i="15" s="1"/>
  <c r="F114" i="15"/>
  <c r="G114" i="15"/>
  <c r="H114" i="15"/>
  <c r="I114" i="15"/>
  <c r="N114" i="15"/>
  <c r="Q114" i="15" s="1"/>
  <c r="R114" i="15" s="1"/>
  <c r="F115" i="15"/>
  <c r="G115" i="15"/>
  <c r="H115" i="15"/>
  <c r="I115" i="15"/>
  <c r="J116" i="15" s="1"/>
  <c r="N115" i="15"/>
  <c r="Q115" i="15" s="1"/>
  <c r="R115" i="15" s="1"/>
  <c r="F116" i="15"/>
  <c r="G116" i="15"/>
  <c r="H116" i="15"/>
  <c r="I116" i="15"/>
  <c r="N116" i="15"/>
  <c r="Q116" i="15" s="1"/>
  <c r="R116" i="15" s="1"/>
  <c r="F117" i="15"/>
  <c r="G117" i="15"/>
  <c r="H117" i="15"/>
  <c r="I117" i="15"/>
  <c r="N117" i="15"/>
  <c r="Q117" i="15" s="1"/>
  <c r="R117" i="15" s="1"/>
  <c r="F118" i="15"/>
  <c r="G118" i="15"/>
  <c r="H118" i="15"/>
  <c r="I118" i="15"/>
  <c r="N118" i="15"/>
  <c r="Q118" i="15" s="1"/>
  <c r="R118" i="15" s="1"/>
  <c r="F119" i="15"/>
  <c r="G119" i="15"/>
  <c r="H119" i="15"/>
  <c r="I119" i="15"/>
  <c r="J120" i="15" s="1"/>
  <c r="N119" i="15"/>
  <c r="Q119" i="15" s="1"/>
  <c r="R119" i="15" s="1"/>
  <c r="F120" i="15"/>
  <c r="G120" i="15"/>
  <c r="H120" i="15"/>
  <c r="I120" i="15"/>
  <c r="N120" i="15"/>
  <c r="Q120" i="15" s="1"/>
  <c r="R120" i="15" s="1"/>
  <c r="F121" i="15"/>
  <c r="G121" i="15"/>
  <c r="H121" i="15"/>
  <c r="I121" i="15"/>
  <c r="N121" i="15"/>
  <c r="Q121" i="15" s="1"/>
  <c r="R121" i="15" s="1"/>
  <c r="F122" i="15"/>
  <c r="G122" i="15"/>
  <c r="H122" i="15"/>
  <c r="I122" i="15"/>
  <c r="N122" i="15"/>
  <c r="Q122" i="15" s="1"/>
  <c r="R122" i="15" s="1"/>
  <c r="F123" i="15"/>
  <c r="G123" i="15"/>
  <c r="H123" i="15"/>
  <c r="I123" i="15"/>
  <c r="J124" i="15" s="1"/>
  <c r="N123" i="15"/>
  <c r="Q123" i="15" s="1"/>
  <c r="R123" i="15" s="1"/>
  <c r="F124" i="15"/>
  <c r="G124" i="15"/>
  <c r="H124" i="15"/>
  <c r="I124" i="15"/>
  <c r="N124" i="15"/>
  <c r="Q124" i="15" s="1"/>
  <c r="R124" i="15" s="1"/>
  <c r="F125" i="15"/>
  <c r="G125" i="15"/>
  <c r="H125" i="15"/>
  <c r="I125" i="15"/>
  <c r="N125" i="15"/>
  <c r="Q125" i="15" s="1"/>
  <c r="R125" i="15" s="1"/>
  <c r="F126" i="15"/>
  <c r="G126" i="15"/>
  <c r="H126" i="15"/>
  <c r="I126" i="15"/>
  <c r="N126" i="15"/>
  <c r="Q126" i="15" s="1"/>
  <c r="R126" i="15" s="1"/>
  <c r="F127" i="15"/>
  <c r="G127" i="15"/>
  <c r="H127" i="15"/>
  <c r="I127" i="15"/>
  <c r="J128" i="15" s="1"/>
  <c r="N127" i="15"/>
  <c r="Q127" i="15" s="1"/>
  <c r="R127" i="15" s="1"/>
  <c r="F128" i="15"/>
  <c r="G128" i="15"/>
  <c r="H128" i="15"/>
  <c r="I128" i="15"/>
  <c r="N128" i="15"/>
  <c r="Q128" i="15" s="1"/>
  <c r="R128" i="15" s="1"/>
  <c r="F129" i="15"/>
  <c r="G129" i="15"/>
  <c r="H129" i="15"/>
  <c r="I129" i="15"/>
  <c r="N129" i="15"/>
  <c r="Q129" i="15" s="1"/>
  <c r="R129" i="15" s="1"/>
  <c r="F130" i="15"/>
  <c r="G130" i="15"/>
  <c r="H130" i="15"/>
  <c r="I130" i="15"/>
  <c r="N130" i="15"/>
  <c r="Q130" i="15" s="1"/>
  <c r="R130" i="15" s="1"/>
  <c r="F131" i="15"/>
  <c r="G131" i="15"/>
  <c r="H131" i="15"/>
  <c r="I131" i="15"/>
  <c r="J132" i="15" s="1"/>
  <c r="N131" i="15"/>
  <c r="Q131" i="15" s="1"/>
  <c r="R131" i="15" s="1"/>
  <c r="F132" i="15"/>
  <c r="G132" i="15"/>
  <c r="AC138" i="15" s="1"/>
  <c r="H132" i="15"/>
  <c r="I132" i="15"/>
  <c r="N132" i="15"/>
  <c r="Q132" i="15" s="1"/>
  <c r="R132" i="15" s="1"/>
  <c r="F133" i="15"/>
  <c r="G133" i="15"/>
  <c r="AC139" i="15" s="1"/>
  <c r="H133" i="15"/>
  <c r="I133" i="15"/>
  <c r="N133" i="15"/>
  <c r="Q133" i="15" s="1"/>
  <c r="R133" i="15" s="1"/>
  <c r="F134" i="15"/>
  <c r="AB140" i="15" s="1"/>
  <c r="G134" i="15"/>
  <c r="AC140" i="15" s="1"/>
  <c r="H134" i="15"/>
  <c r="I134" i="15"/>
  <c r="N134" i="15"/>
  <c r="Q134" i="15" s="1"/>
  <c r="R134" i="15" s="1"/>
  <c r="F67" i="18"/>
  <c r="G67" i="18"/>
  <c r="H67" i="18"/>
  <c r="I67" i="18"/>
  <c r="N67" i="18"/>
  <c r="Q67" i="18" s="1"/>
  <c r="R67" i="18" s="1"/>
  <c r="F68" i="18"/>
  <c r="G68" i="18"/>
  <c r="H68" i="18"/>
  <c r="I68" i="18"/>
  <c r="K69" i="18" s="1"/>
  <c r="J68" i="18"/>
  <c r="K68" i="18"/>
  <c r="L68" i="18"/>
  <c r="M68" i="18"/>
  <c r="N68" i="18"/>
  <c r="Q68" i="18" s="1"/>
  <c r="R68" i="18" s="1"/>
  <c r="F69" i="18"/>
  <c r="G69" i="18"/>
  <c r="H69" i="18"/>
  <c r="I69" i="18"/>
  <c r="J70" i="18" s="1"/>
  <c r="J69" i="18"/>
  <c r="L69" i="18"/>
  <c r="N69" i="18"/>
  <c r="Q69" i="18" s="1"/>
  <c r="R69" i="18" s="1"/>
  <c r="F70" i="18"/>
  <c r="G70" i="18"/>
  <c r="H70" i="18"/>
  <c r="I70" i="18"/>
  <c r="K70" i="18"/>
  <c r="L70" i="18"/>
  <c r="N70" i="18"/>
  <c r="Q70" i="18" s="1"/>
  <c r="R70" i="18" s="1"/>
  <c r="F71" i="18"/>
  <c r="G71" i="18"/>
  <c r="H71" i="18"/>
  <c r="I71" i="18"/>
  <c r="J71" i="18"/>
  <c r="L71" i="18"/>
  <c r="N71" i="18"/>
  <c r="Q71" i="18" s="1"/>
  <c r="R71" i="18" s="1"/>
  <c r="F72" i="18"/>
  <c r="G72" i="18"/>
  <c r="H72" i="18"/>
  <c r="I72" i="18"/>
  <c r="J72" i="18"/>
  <c r="K72" i="18"/>
  <c r="L72" i="18"/>
  <c r="M72" i="18"/>
  <c r="N72" i="18"/>
  <c r="Q72" i="18" s="1"/>
  <c r="R72" i="18" s="1"/>
  <c r="F73" i="18"/>
  <c r="G73" i="18"/>
  <c r="H73" i="18"/>
  <c r="I73" i="18"/>
  <c r="J74" i="18" s="1"/>
  <c r="J73" i="18"/>
  <c r="L73" i="18"/>
  <c r="N73" i="18"/>
  <c r="Q73" i="18" s="1"/>
  <c r="R73" i="18" s="1"/>
  <c r="F74" i="18"/>
  <c r="G74" i="18"/>
  <c r="H74" i="18"/>
  <c r="I74" i="18"/>
  <c r="K75" i="18" s="1"/>
  <c r="L74" i="18"/>
  <c r="N74" i="18"/>
  <c r="Q74" i="18" s="1"/>
  <c r="R74" i="18" s="1"/>
  <c r="F75" i="18"/>
  <c r="G75" i="18"/>
  <c r="H75" i="18"/>
  <c r="I75" i="18"/>
  <c r="L76" i="18" s="1"/>
  <c r="J75" i="18"/>
  <c r="N75" i="18"/>
  <c r="Q75" i="18" s="1"/>
  <c r="R75" i="18" s="1"/>
  <c r="F76" i="18"/>
  <c r="G76" i="18"/>
  <c r="H76" i="18"/>
  <c r="I76" i="18"/>
  <c r="K77" i="18" s="1"/>
  <c r="J76" i="18"/>
  <c r="K76" i="18"/>
  <c r="N76" i="18"/>
  <c r="Q76" i="18" s="1"/>
  <c r="R76" i="18" s="1"/>
  <c r="F77" i="18"/>
  <c r="G77" i="18"/>
  <c r="H77" i="18"/>
  <c r="I77" i="18"/>
  <c r="J78" i="18" s="1"/>
  <c r="J77" i="18"/>
  <c r="N77" i="18"/>
  <c r="Q77" i="18" s="1"/>
  <c r="R77" i="18" s="1"/>
  <c r="F78" i="18"/>
  <c r="G78" i="18"/>
  <c r="H78" i="18"/>
  <c r="I78" i="18"/>
  <c r="K78" i="18"/>
  <c r="L78" i="18"/>
  <c r="N78" i="18"/>
  <c r="Q78" i="18" s="1"/>
  <c r="R78" i="18" s="1"/>
  <c r="F79" i="18"/>
  <c r="G79" i="18"/>
  <c r="H79" i="18"/>
  <c r="I79" i="18"/>
  <c r="J79" i="18"/>
  <c r="L79" i="18"/>
  <c r="N79" i="18"/>
  <c r="Q79" i="18" s="1"/>
  <c r="R79" i="18" s="1"/>
  <c r="F80" i="18"/>
  <c r="G80" i="18"/>
  <c r="H80" i="18"/>
  <c r="I80" i="18"/>
  <c r="J80" i="18"/>
  <c r="K80" i="18"/>
  <c r="L80" i="18"/>
  <c r="M80" i="18"/>
  <c r="N80" i="18"/>
  <c r="Q80" i="18" s="1"/>
  <c r="R80" i="18" s="1"/>
  <c r="F81" i="18"/>
  <c r="G81" i="18"/>
  <c r="H81" i="18"/>
  <c r="I81" i="18"/>
  <c r="J82" i="18" s="1"/>
  <c r="L81" i="18"/>
  <c r="N81" i="18"/>
  <c r="Q81" i="18" s="1"/>
  <c r="R81" i="18" s="1"/>
  <c r="F82" i="18"/>
  <c r="G82" i="18"/>
  <c r="H82" i="18"/>
  <c r="I82" i="18"/>
  <c r="K83" i="18" s="1"/>
  <c r="L82" i="18"/>
  <c r="N82" i="18"/>
  <c r="Q82" i="18" s="1"/>
  <c r="R82" i="18" s="1"/>
  <c r="F83" i="18"/>
  <c r="G83" i="18"/>
  <c r="H83" i="18"/>
  <c r="I83" i="18"/>
  <c r="L84" i="18" s="1"/>
  <c r="J83" i="18"/>
  <c r="N83" i="18"/>
  <c r="Q83" i="18" s="1"/>
  <c r="R83" i="18" s="1"/>
  <c r="F84" i="18"/>
  <c r="G84" i="18"/>
  <c r="H84" i="18"/>
  <c r="I84" i="18"/>
  <c r="J85" i="18" s="1"/>
  <c r="J84" i="18"/>
  <c r="K84" i="18"/>
  <c r="N84" i="18"/>
  <c r="Q84" i="18" s="1"/>
  <c r="R84" i="18" s="1"/>
  <c r="F85" i="18"/>
  <c r="G85" i="18"/>
  <c r="H85" i="18"/>
  <c r="I85" i="18"/>
  <c r="L85" i="18"/>
  <c r="N85" i="18"/>
  <c r="Q85" i="18" s="1"/>
  <c r="R85" i="18" s="1"/>
  <c r="F87" i="18"/>
  <c r="G87" i="18"/>
  <c r="H87" i="18"/>
  <c r="I87" i="18"/>
  <c r="J87" i="18"/>
  <c r="L87" i="18"/>
  <c r="N87" i="18"/>
  <c r="Q87" i="18" s="1"/>
  <c r="R87" i="18" s="1"/>
  <c r="F88" i="18"/>
  <c r="G88" i="18"/>
  <c r="H88" i="18"/>
  <c r="I88" i="18"/>
  <c r="J89" i="18" s="1"/>
  <c r="J88" i="18"/>
  <c r="N88" i="18"/>
  <c r="Q88" i="18" s="1"/>
  <c r="R88" i="18" s="1"/>
  <c r="F89" i="18"/>
  <c r="G89" i="18"/>
  <c r="H89" i="18"/>
  <c r="I89" i="18"/>
  <c r="J90" i="18" s="1"/>
  <c r="N89" i="18"/>
  <c r="Q89" i="18" s="1"/>
  <c r="R89" i="18" s="1"/>
  <c r="F90" i="18"/>
  <c r="G90" i="18"/>
  <c r="H90" i="18"/>
  <c r="I90" i="18"/>
  <c r="J91" i="18" s="1"/>
  <c r="L90" i="18"/>
  <c r="N90" i="18"/>
  <c r="Q90" i="18" s="1"/>
  <c r="R90" i="18" s="1"/>
  <c r="F91" i="18"/>
  <c r="G91" i="18"/>
  <c r="H91" i="18"/>
  <c r="I91" i="18"/>
  <c r="L92" i="18" s="1"/>
  <c r="N91" i="18"/>
  <c r="Q91" i="18" s="1"/>
  <c r="R91" i="18" s="1"/>
  <c r="F92" i="18"/>
  <c r="G92" i="18"/>
  <c r="H92" i="18"/>
  <c r="I92" i="18"/>
  <c r="J93" i="18" s="1"/>
  <c r="J92" i="18"/>
  <c r="K92" i="18"/>
  <c r="N92" i="18"/>
  <c r="Q92" i="18" s="1"/>
  <c r="R92" i="18" s="1"/>
  <c r="F93" i="18"/>
  <c r="G93" i="18"/>
  <c r="H93" i="18"/>
  <c r="I93" i="18"/>
  <c r="L94" i="18" s="1"/>
  <c r="N93" i="18"/>
  <c r="Q93" i="18" s="1"/>
  <c r="R93" i="18" s="1"/>
  <c r="F94" i="18"/>
  <c r="G94" i="18"/>
  <c r="H94" i="18"/>
  <c r="I94" i="18"/>
  <c r="L95" i="18" s="1"/>
  <c r="N94" i="18"/>
  <c r="Q94" i="18" s="1"/>
  <c r="R94" i="18" s="1"/>
  <c r="F95" i="18"/>
  <c r="G95" i="18"/>
  <c r="H95" i="18"/>
  <c r="I95" i="18"/>
  <c r="L96" i="18" s="1"/>
  <c r="N95" i="18"/>
  <c r="Q95" i="18" s="1"/>
  <c r="R95" i="18" s="1"/>
  <c r="F96" i="18"/>
  <c r="G96" i="18"/>
  <c r="H96" i="18"/>
  <c r="I96" i="18"/>
  <c r="J97" i="18" s="1"/>
  <c r="N96" i="18"/>
  <c r="Q96" i="18" s="1"/>
  <c r="R96" i="18" s="1"/>
  <c r="F97" i="18"/>
  <c r="G97" i="18"/>
  <c r="H97" i="18"/>
  <c r="I97" i="18"/>
  <c r="L98" i="18" s="1"/>
  <c r="N97" i="18"/>
  <c r="Q97" i="18" s="1"/>
  <c r="R97" i="18" s="1"/>
  <c r="F98" i="18"/>
  <c r="G98" i="18"/>
  <c r="H98" i="18"/>
  <c r="I98" i="18"/>
  <c r="L99" i="18" s="1"/>
  <c r="N98" i="18"/>
  <c r="Q98" i="18" s="1"/>
  <c r="R98" i="18" s="1"/>
  <c r="F99" i="18"/>
  <c r="G99" i="18"/>
  <c r="H99" i="18"/>
  <c r="I99" i="18"/>
  <c r="J100" i="18" s="1"/>
  <c r="N99" i="18"/>
  <c r="Q99" i="18" s="1"/>
  <c r="R99" i="18" s="1"/>
  <c r="F100" i="18"/>
  <c r="G100" i="18"/>
  <c r="H100" i="18"/>
  <c r="I100" i="18"/>
  <c r="L101" i="18" s="1"/>
  <c r="N100" i="18"/>
  <c r="Q100" i="18" s="1"/>
  <c r="R100" i="18" s="1"/>
  <c r="F101" i="18"/>
  <c r="G101" i="18"/>
  <c r="H101" i="18"/>
  <c r="I101" i="18"/>
  <c r="J102" i="18" s="1"/>
  <c r="N101" i="18"/>
  <c r="Q101" i="18" s="1"/>
  <c r="R101" i="18" s="1"/>
  <c r="F102" i="18"/>
  <c r="G102" i="18"/>
  <c r="H102" i="18"/>
  <c r="I102" i="18"/>
  <c r="N102" i="18"/>
  <c r="Q102" i="18" s="1"/>
  <c r="R102" i="18" s="1"/>
  <c r="F103" i="18"/>
  <c r="G103" i="18"/>
  <c r="H103" i="18"/>
  <c r="I103" i="18"/>
  <c r="N103" i="18"/>
  <c r="Q103" i="18" s="1"/>
  <c r="R103" i="18" s="1"/>
  <c r="F104" i="18"/>
  <c r="G104" i="18"/>
  <c r="H104" i="18"/>
  <c r="L104" i="18" s="1"/>
  <c r="I104" i="18"/>
  <c r="N104" i="18"/>
  <c r="Q104" i="18" s="1"/>
  <c r="R104" i="18" s="1"/>
  <c r="F105" i="18"/>
  <c r="G105" i="18"/>
  <c r="AC111" i="18" s="1"/>
  <c r="H105" i="18"/>
  <c r="I105" i="18"/>
  <c r="F100" i="10"/>
  <c r="G100" i="10"/>
  <c r="H100" i="10"/>
  <c r="I100" i="10"/>
  <c r="N100" i="10"/>
  <c r="Q100" i="10" s="1"/>
  <c r="R100" i="10" s="1"/>
  <c r="F101" i="10"/>
  <c r="G101" i="10"/>
  <c r="H101" i="10"/>
  <c r="I101" i="10"/>
  <c r="K101" i="10"/>
  <c r="N101" i="10"/>
  <c r="Q101" i="10" s="1"/>
  <c r="R101" i="10" s="1"/>
  <c r="F102" i="10"/>
  <c r="G102" i="10"/>
  <c r="H102" i="10"/>
  <c r="I102" i="10"/>
  <c r="J103" i="10" s="1"/>
  <c r="L102" i="10"/>
  <c r="N102" i="10"/>
  <c r="Q102" i="10" s="1"/>
  <c r="R102" i="10" s="1"/>
  <c r="F103" i="10"/>
  <c r="G103" i="10"/>
  <c r="H103" i="10"/>
  <c r="I103" i="10"/>
  <c r="K104" i="10" s="1"/>
  <c r="K103" i="10"/>
  <c r="L103" i="10"/>
  <c r="N103" i="10"/>
  <c r="Q103" i="10" s="1"/>
  <c r="R103" i="10" s="1"/>
  <c r="F104" i="10"/>
  <c r="G104" i="10"/>
  <c r="H104" i="10"/>
  <c r="I104" i="10"/>
  <c r="N104" i="10"/>
  <c r="Q104" i="10" s="1"/>
  <c r="R104" i="10" s="1"/>
  <c r="F105" i="10"/>
  <c r="G105" i="10"/>
  <c r="H105" i="10"/>
  <c r="I105" i="10"/>
  <c r="K105" i="10"/>
  <c r="N105" i="10"/>
  <c r="Q105" i="10" s="1"/>
  <c r="R105" i="10" s="1"/>
  <c r="F106" i="10"/>
  <c r="G106" i="10"/>
  <c r="H106" i="10"/>
  <c r="I106" i="10"/>
  <c r="J107" i="10" s="1"/>
  <c r="L106" i="10"/>
  <c r="N106" i="10"/>
  <c r="Q106" i="10" s="1"/>
  <c r="R106" i="10" s="1"/>
  <c r="F107" i="10"/>
  <c r="G107" i="10"/>
  <c r="H107" i="10"/>
  <c r="I107" i="10"/>
  <c r="K108" i="10" s="1"/>
  <c r="K107" i="10"/>
  <c r="L107" i="10"/>
  <c r="N107" i="10"/>
  <c r="Q107" i="10" s="1"/>
  <c r="R107" i="10" s="1"/>
  <c r="F108" i="10"/>
  <c r="G108" i="10"/>
  <c r="H108" i="10"/>
  <c r="I108" i="10"/>
  <c r="N108" i="10"/>
  <c r="Q108" i="10" s="1"/>
  <c r="R108" i="10" s="1"/>
  <c r="F109" i="10"/>
  <c r="G109" i="10"/>
  <c r="H109" i="10"/>
  <c r="I109" i="10"/>
  <c r="K109" i="10"/>
  <c r="N109" i="10"/>
  <c r="Q109" i="10" s="1"/>
  <c r="R109" i="10" s="1"/>
  <c r="F110" i="10"/>
  <c r="G110" i="10"/>
  <c r="H110" i="10"/>
  <c r="I110" i="10"/>
  <c r="J111" i="10" s="1"/>
  <c r="L110" i="10"/>
  <c r="N110" i="10"/>
  <c r="Q110" i="10" s="1"/>
  <c r="R110" i="10" s="1"/>
  <c r="F111" i="10"/>
  <c r="G111" i="10"/>
  <c r="H111" i="10"/>
  <c r="I111" i="10"/>
  <c r="K112" i="10" s="1"/>
  <c r="K111" i="10"/>
  <c r="L111" i="10"/>
  <c r="N111" i="10"/>
  <c r="Q111" i="10" s="1"/>
  <c r="R111" i="10" s="1"/>
  <c r="F112" i="10"/>
  <c r="G112" i="10"/>
  <c r="H112" i="10"/>
  <c r="I112" i="10"/>
  <c r="N112" i="10"/>
  <c r="Q112" i="10" s="1"/>
  <c r="R112" i="10" s="1"/>
  <c r="F113" i="10"/>
  <c r="G113" i="10"/>
  <c r="H113" i="10"/>
  <c r="I113" i="10"/>
  <c r="K113" i="10"/>
  <c r="N113" i="10"/>
  <c r="Q113" i="10" s="1"/>
  <c r="R113" i="10" s="1"/>
  <c r="F114" i="10"/>
  <c r="G114" i="10"/>
  <c r="H114" i="10"/>
  <c r="I114" i="10"/>
  <c r="J115" i="10" s="1"/>
  <c r="L114" i="10"/>
  <c r="N114" i="10"/>
  <c r="Q114" i="10" s="1"/>
  <c r="R114" i="10" s="1"/>
  <c r="F115" i="10"/>
  <c r="G115" i="10"/>
  <c r="H115" i="10"/>
  <c r="I115" i="10"/>
  <c r="K116" i="10" s="1"/>
  <c r="K115" i="10"/>
  <c r="L115" i="10"/>
  <c r="N115" i="10"/>
  <c r="Q115" i="10" s="1"/>
  <c r="R115" i="10" s="1"/>
  <c r="F116" i="10"/>
  <c r="G116" i="10"/>
  <c r="H116" i="10"/>
  <c r="I116" i="10"/>
  <c r="N116" i="10"/>
  <c r="Q116" i="10" s="1"/>
  <c r="R116" i="10" s="1"/>
  <c r="F117" i="10"/>
  <c r="G117" i="10"/>
  <c r="H117" i="10"/>
  <c r="I117" i="10"/>
  <c r="J118" i="10" s="1"/>
  <c r="L117" i="10"/>
  <c r="N117" i="10"/>
  <c r="Q117" i="10" s="1"/>
  <c r="R117" i="10" s="1"/>
  <c r="F118" i="10"/>
  <c r="G118" i="10"/>
  <c r="H118" i="10"/>
  <c r="I118" i="10"/>
  <c r="N118" i="10"/>
  <c r="Q118" i="10" s="1"/>
  <c r="R118" i="10" s="1"/>
  <c r="F119" i="10"/>
  <c r="G119" i="10"/>
  <c r="H119" i="10"/>
  <c r="I119" i="10"/>
  <c r="L120" i="10" s="1"/>
  <c r="J119" i="10"/>
  <c r="K119" i="10"/>
  <c r="L119" i="10"/>
  <c r="N119" i="10"/>
  <c r="Q119" i="10" s="1"/>
  <c r="R119" i="10" s="1"/>
  <c r="F120" i="10"/>
  <c r="G120" i="10"/>
  <c r="H120" i="10"/>
  <c r="I120" i="10"/>
  <c r="J120" i="10"/>
  <c r="N120" i="10"/>
  <c r="Q120" i="10" s="1"/>
  <c r="R120" i="10" s="1"/>
  <c r="F121" i="10"/>
  <c r="G121" i="10"/>
  <c r="K121" i="10" s="1"/>
  <c r="H121" i="10"/>
  <c r="I121" i="10"/>
  <c r="J122" i="10" s="1"/>
  <c r="L121" i="10"/>
  <c r="N121" i="10"/>
  <c r="Q121" i="10" s="1"/>
  <c r="R121" i="10" s="1"/>
  <c r="F122" i="10"/>
  <c r="G122" i="10"/>
  <c r="H122" i="10"/>
  <c r="I122" i="10"/>
  <c r="L123" i="10" s="1"/>
  <c r="N122" i="10"/>
  <c r="Q122" i="10" s="1"/>
  <c r="R122" i="10" s="1"/>
  <c r="F123" i="10"/>
  <c r="G123" i="10"/>
  <c r="H123" i="10"/>
  <c r="I123" i="10"/>
  <c r="K123" i="10"/>
  <c r="N123" i="10"/>
  <c r="Q123" i="10" s="1"/>
  <c r="R123" i="10" s="1"/>
  <c r="F124" i="10"/>
  <c r="G124" i="10"/>
  <c r="H124" i="10"/>
  <c r="I124" i="10"/>
  <c r="J124" i="10"/>
  <c r="L124" i="10"/>
  <c r="N124" i="10"/>
  <c r="Q124" i="10" s="1"/>
  <c r="R124" i="10" s="1"/>
  <c r="F125" i="10"/>
  <c r="G125" i="10"/>
  <c r="K125" i="10" s="1"/>
  <c r="H125" i="10"/>
  <c r="I125" i="10"/>
  <c r="K126" i="10" s="1"/>
  <c r="L125" i="10"/>
  <c r="N125" i="10"/>
  <c r="Q125" i="10" s="1"/>
  <c r="R125" i="10" s="1"/>
  <c r="F126" i="10"/>
  <c r="G126" i="10"/>
  <c r="H126" i="10"/>
  <c r="I126" i="10"/>
  <c r="J127" i="10" s="1"/>
  <c r="N126" i="10"/>
  <c r="Q126" i="10" s="1"/>
  <c r="R126" i="10" s="1"/>
  <c r="F127" i="10"/>
  <c r="G127" i="10"/>
  <c r="H127" i="10"/>
  <c r="I127" i="10"/>
  <c r="J128" i="10" s="1"/>
  <c r="N127" i="10"/>
  <c r="Q127" i="10" s="1"/>
  <c r="R127" i="10" s="1"/>
  <c r="F128" i="10"/>
  <c r="G128" i="10"/>
  <c r="H128" i="10"/>
  <c r="I128" i="10"/>
  <c r="N128" i="10"/>
  <c r="Q128" i="10" s="1"/>
  <c r="R128" i="10" s="1"/>
  <c r="F129" i="10"/>
  <c r="G129" i="10"/>
  <c r="H129" i="10"/>
  <c r="I129" i="10"/>
  <c r="L129" i="10"/>
  <c r="N129" i="10"/>
  <c r="Q129" i="10" s="1"/>
  <c r="R129" i="10" s="1"/>
  <c r="F130" i="10"/>
  <c r="G130" i="10"/>
  <c r="H130" i="10"/>
  <c r="I130" i="10"/>
  <c r="N130" i="10"/>
  <c r="Q130" i="10" s="1"/>
  <c r="R130" i="10" s="1"/>
  <c r="F131" i="10"/>
  <c r="G131" i="10"/>
  <c r="K131" i="10" s="1"/>
  <c r="H131" i="10"/>
  <c r="I131" i="10"/>
  <c r="K132" i="10" s="1"/>
  <c r="L131" i="10"/>
  <c r="N131" i="10"/>
  <c r="Q131" i="10" s="1"/>
  <c r="R131" i="10" s="1"/>
  <c r="F132" i="10"/>
  <c r="G132" i="10"/>
  <c r="H132" i="10"/>
  <c r="I132" i="10"/>
  <c r="J133" i="10" s="1"/>
  <c r="N132" i="10"/>
  <c r="Q132" i="10" s="1"/>
  <c r="R132" i="10" s="1"/>
  <c r="F133" i="10"/>
  <c r="G133" i="10"/>
  <c r="H133" i="10"/>
  <c r="I133" i="10"/>
  <c r="N133" i="10"/>
  <c r="Q133" i="10" s="1"/>
  <c r="R133" i="10" s="1"/>
  <c r="F134" i="10"/>
  <c r="AB140" i="10" s="1"/>
  <c r="G134" i="10"/>
  <c r="H134" i="10"/>
  <c r="I134" i="10"/>
  <c r="N134" i="10"/>
  <c r="Q134" i="10" s="1"/>
  <c r="R134" i="10" s="1"/>
  <c r="F100" i="6"/>
  <c r="G100" i="6"/>
  <c r="H100" i="6"/>
  <c r="I100" i="6"/>
  <c r="N100" i="6"/>
  <c r="Q100" i="6" s="1"/>
  <c r="R100" i="6" s="1"/>
  <c r="F101" i="6"/>
  <c r="G101" i="6"/>
  <c r="H101" i="6"/>
  <c r="I101" i="6"/>
  <c r="N101" i="6"/>
  <c r="Q101" i="6" s="1"/>
  <c r="R101" i="6" s="1"/>
  <c r="F102" i="6"/>
  <c r="G102" i="6"/>
  <c r="H102" i="6"/>
  <c r="I102" i="6"/>
  <c r="K103" i="6" s="1"/>
  <c r="N102" i="6"/>
  <c r="Q102" i="6" s="1"/>
  <c r="R102" i="6" s="1"/>
  <c r="F103" i="6"/>
  <c r="G103" i="6"/>
  <c r="H103" i="6"/>
  <c r="I103" i="6"/>
  <c r="N103" i="6"/>
  <c r="Q103" i="6" s="1"/>
  <c r="R103" i="6" s="1"/>
  <c r="F104" i="6"/>
  <c r="G104" i="6"/>
  <c r="H104" i="6"/>
  <c r="I104" i="6"/>
  <c r="N104" i="6"/>
  <c r="Q104" i="6" s="1"/>
  <c r="R104" i="6" s="1"/>
  <c r="F105" i="6"/>
  <c r="G105" i="6"/>
  <c r="H105" i="6"/>
  <c r="I105" i="6"/>
  <c r="N105" i="6"/>
  <c r="Q105" i="6" s="1"/>
  <c r="R105" i="6" s="1"/>
  <c r="F106" i="6"/>
  <c r="G106" i="6"/>
  <c r="H106" i="6"/>
  <c r="I106" i="6"/>
  <c r="N106" i="6"/>
  <c r="Q106" i="6" s="1"/>
  <c r="R106" i="6" s="1"/>
  <c r="F107" i="6"/>
  <c r="G107" i="6"/>
  <c r="H107" i="6"/>
  <c r="I107" i="6"/>
  <c r="K108" i="6" s="1"/>
  <c r="N107" i="6"/>
  <c r="Q107" i="6" s="1"/>
  <c r="R107" i="6" s="1"/>
  <c r="F108" i="6"/>
  <c r="G108" i="6"/>
  <c r="H108" i="6"/>
  <c r="I108" i="6"/>
  <c r="N108" i="6"/>
  <c r="Q108" i="6" s="1"/>
  <c r="R108" i="6" s="1"/>
  <c r="F109" i="6"/>
  <c r="G109" i="6"/>
  <c r="H109" i="6"/>
  <c r="I109" i="6"/>
  <c r="K109" i="6"/>
  <c r="N109" i="6"/>
  <c r="Q109" i="6" s="1"/>
  <c r="R109" i="6" s="1"/>
  <c r="F110" i="6"/>
  <c r="G110" i="6"/>
  <c r="H110" i="6"/>
  <c r="L110" i="6" s="1"/>
  <c r="I110" i="6"/>
  <c r="J111" i="6" s="1"/>
  <c r="N110" i="6"/>
  <c r="Q110" i="6" s="1"/>
  <c r="R110" i="6" s="1"/>
  <c r="F111" i="6"/>
  <c r="G111" i="6"/>
  <c r="H111" i="6"/>
  <c r="I111" i="6"/>
  <c r="N111" i="6"/>
  <c r="Q111" i="6" s="1"/>
  <c r="R111" i="6" s="1"/>
  <c r="F112" i="6"/>
  <c r="G112" i="6"/>
  <c r="H112" i="6"/>
  <c r="I112" i="6"/>
  <c r="N112" i="6"/>
  <c r="Q112" i="6" s="1"/>
  <c r="R112" i="6" s="1"/>
  <c r="F113" i="6"/>
  <c r="G113" i="6"/>
  <c r="H113" i="6"/>
  <c r="I113" i="6"/>
  <c r="L114" i="6" s="1"/>
  <c r="N113" i="6"/>
  <c r="Q113" i="6" s="1"/>
  <c r="R113" i="6" s="1"/>
  <c r="F114" i="6"/>
  <c r="G114" i="6"/>
  <c r="H114" i="6"/>
  <c r="I114" i="6"/>
  <c r="K115" i="6" s="1"/>
  <c r="N114" i="6"/>
  <c r="Q114" i="6" s="1"/>
  <c r="R114" i="6" s="1"/>
  <c r="F115" i="6"/>
  <c r="G115" i="6"/>
  <c r="H115" i="6"/>
  <c r="I115" i="6"/>
  <c r="J116" i="6" s="1"/>
  <c r="N115" i="6"/>
  <c r="Q115" i="6" s="1"/>
  <c r="R115" i="6" s="1"/>
  <c r="F116" i="6"/>
  <c r="G116" i="6"/>
  <c r="H116" i="6"/>
  <c r="L116" i="6" s="1"/>
  <c r="I116" i="6"/>
  <c r="L117" i="6" s="1"/>
  <c r="N116" i="6"/>
  <c r="Q116" i="6" s="1"/>
  <c r="R116" i="6" s="1"/>
  <c r="F117" i="6"/>
  <c r="G117" i="6"/>
  <c r="H117" i="6"/>
  <c r="I117" i="6"/>
  <c r="J118" i="6" s="1"/>
  <c r="J117" i="6"/>
  <c r="N117" i="6"/>
  <c r="Q117" i="6" s="1"/>
  <c r="R117" i="6" s="1"/>
  <c r="F118" i="6"/>
  <c r="G118" i="6"/>
  <c r="H118" i="6"/>
  <c r="I118" i="6"/>
  <c r="N118" i="6"/>
  <c r="Q118" i="6" s="1"/>
  <c r="R118" i="6" s="1"/>
  <c r="F119" i="6"/>
  <c r="G119" i="6"/>
  <c r="H119" i="6"/>
  <c r="L119" i="6" s="1"/>
  <c r="I119" i="6"/>
  <c r="J120" i="6" s="1"/>
  <c r="N119" i="6"/>
  <c r="Q119" i="6" s="1"/>
  <c r="R119" i="6" s="1"/>
  <c r="F120" i="6"/>
  <c r="G120" i="6"/>
  <c r="H120" i="6"/>
  <c r="I120" i="6"/>
  <c r="L121" i="6" s="1"/>
  <c r="L120" i="6"/>
  <c r="N120" i="6"/>
  <c r="Q120" i="6" s="1"/>
  <c r="R120" i="6" s="1"/>
  <c r="F121" i="6"/>
  <c r="G121" i="6"/>
  <c r="H121" i="6"/>
  <c r="I121" i="6"/>
  <c r="J122" i="6" s="1"/>
  <c r="N121" i="6"/>
  <c r="Q121" i="6" s="1"/>
  <c r="R121" i="6" s="1"/>
  <c r="F122" i="6"/>
  <c r="G122" i="6"/>
  <c r="H122" i="6"/>
  <c r="I122" i="6"/>
  <c r="N122" i="6"/>
  <c r="Q122" i="6" s="1"/>
  <c r="R122" i="6" s="1"/>
  <c r="F123" i="6"/>
  <c r="G123" i="6"/>
  <c r="H123" i="6"/>
  <c r="I123" i="6"/>
  <c r="N123" i="6"/>
  <c r="Q123" i="6" s="1"/>
  <c r="R123" i="6" s="1"/>
  <c r="F124" i="6"/>
  <c r="G124" i="6"/>
  <c r="H124" i="6"/>
  <c r="I124" i="6"/>
  <c r="L125" i="6" s="1"/>
  <c r="N124" i="6"/>
  <c r="Q124" i="6" s="1"/>
  <c r="R124" i="6" s="1"/>
  <c r="F125" i="6"/>
  <c r="G125" i="6"/>
  <c r="H125" i="6"/>
  <c r="I125" i="6"/>
  <c r="N125" i="6"/>
  <c r="Q125" i="6" s="1"/>
  <c r="R125" i="6" s="1"/>
  <c r="F126" i="6"/>
  <c r="G126" i="6"/>
  <c r="H126" i="6"/>
  <c r="I126" i="6"/>
  <c r="N126" i="6"/>
  <c r="Q126" i="6" s="1"/>
  <c r="R126" i="6" s="1"/>
  <c r="F127" i="6"/>
  <c r="G127" i="6"/>
  <c r="H127" i="6"/>
  <c r="I127" i="6"/>
  <c r="N127" i="6"/>
  <c r="Q127" i="6" s="1"/>
  <c r="R127" i="6" s="1"/>
  <c r="F128" i="6"/>
  <c r="G128" i="6"/>
  <c r="H128" i="6"/>
  <c r="I128" i="6"/>
  <c r="N128" i="6"/>
  <c r="Q128" i="6" s="1"/>
  <c r="R128" i="6" s="1"/>
  <c r="F129" i="6"/>
  <c r="G129" i="6"/>
  <c r="H129" i="6"/>
  <c r="I129" i="6"/>
  <c r="N129" i="6"/>
  <c r="Q129" i="6" s="1"/>
  <c r="R129" i="6" s="1"/>
  <c r="F130" i="6"/>
  <c r="G130" i="6"/>
  <c r="H130" i="6"/>
  <c r="I130" i="6"/>
  <c r="N130" i="6"/>
  <c r="Q130" i="6" s="1"/>
  <c r="R130" i="6" s="1"/>
  <c r="F131" i="6"/>
  <c r="G131" i="6"/>
  <c r="H131" i="6"/>
  <c r="I131" i="6"/>
  <c r="N131" i="6"/>
  <c r="Q131" i="6" s="1"/>
  <c r="R131" i="6" s="1"/>
  <c r="F132" i="6"/>
  <c r="G132" i="6"/>
  <c r="H132" i="6"/>
  <c r="I132" i="6"/>
  <c r="N132" i="6"/>
  <c r="Q132" i="6" s="1"/>
  <c r="R132" i="6" s="1"/>
  <c r="F133" i="6"/>
  <c r="G133" i="6"/>
  <c r="H133" i="6"/>
  <c r="I133" i="6"/>
  <c r="N133" i="6"/>
  <c r="Q133" i="6" s="1"/>
  <c r="R133" i="6" s="1"/>
  <c r="F134" i="6"/>
  <c r="G134" i="6"/>
  <c r="H134" i="6"/>
  <c r="I134" i="6"/>
  <c r="N134" i="6"/>
  <c r="Q134" i="6" s="1"/>
  <c r="R134" i="6" s="1"/>
  <c r="F122" i="11"/>
  <c r="G122" i="11"/>
  <c r="H122" i="11"/>
  <c r="I122" i="11"/>
  <c r="L123" i="11" s="1"/>
  <c r="N122" i="11"/>
  <c r="Q122" i="11" s="1"/>
  <c r="R122" i="11" s="1"/>
  <c r="F123" i="11"/>
  <c r="G123" i="11"/>
  <c r="H123" i="11"/>
  <c r="I123" i="11"/>
  <c r="J123" i="11"/>
  <c r="N123" i="11"/>
  <c r="Q123" i="11" s="1"/>
  <c r="R123" i="11" s="1"/>
  <c r="J125" i="11"/>
  <c r="F125" i="11"/>
  <c r="G125" i="11"/>
  <c r="H125" i="11"/>
  <c r="I125" i="11"/>
  <c r="K126" i="11" s="1"/>
  <c r="N125" i="11"/>
  <c r="Q125" i="11" s="1"/>
  <c r="R125" i="11" s="1"/>
  <c r="F126" i="11"/>
  <c r="G126" i="11"/>
  <c r="H126" i="11"/>
  <c r="I126" i="11"/>
  <c r="J127" i="11" s="1"/>
  <c r="N126" i="11"/>
  <c r="Q126" i="11" s="1"/>
  <c r="R126" i="11" s="1"/>
  <c r="F127" i="11"/>
  <c r="G127" i="11"/>
  <c r="H127" i="11"/>
  <c r="I127" i="11"/>
  <c r="N127" i="11"/>
  <c r="Q127" i="11" s="1"/>
  <c r="R127" i="11" s="1"/>
  <c r="F128" i="11"/>
  <c r="G128" i="11"/>
  <c r="H128" i="11"/>
  <c r="I128" i="11"/>
  <c r="J129" i="11" s="1"/>
  <c r="N128" i="11"/>
  <c r="Q128" i="11" s="1"/>
  <c r="R128" i="11" s="1"/>
  <c r="F129" i="11"/>
  <c r="G129" i="11"/>
  <c r="H129" i="11"/>
  <c r="I129" i="11"/>
  <c r="N129" i="11"/>
  <c r="Q129" i="11" s="1"/>
  <c r="R129" i="11" s="1"/>
  <c r="F130" i="11"/>
  <c r="G130" i="11"/>
  <c r="H130" i="11"/>
  <c r="I130" i="11"/>
  <c r="N130" i="11"/>
  <c r="Q130" i="11" s="1"/>
  <c r="R130" i="11" s="1"/>
  <c r="F131" i="11"/>
  <c r="G131" i="11"/>
  <c r="H131" i="11"/>
  <c r="I131" i="11"/>
  <c r="J132" i="11" s="1"/>
  <c r="N131" i="11"/>
  <c r="Q131" i="11" s="1"/>
  <c r="R131" i="11" s="1"/>
  <c r="F132" i="11"/>
  <c r="G132" i="11"/>
  <c r="H132" i="11"/>
  <c r="I132" i="11"/>
  <c r="J133" i="11" s="1"/>
  <c r="N132" i="11"/>
  <c r="Q132" i="11" s="1"/>
  <c r="R132" i="11" s="1"/>
  <c r="F133" i="11"/>
  <c r="G133" i="11"/>
  <c r="H133" i="11"/>
  <c r="L133" i="11" s="1"/>
  <c r="I133" i="11"/>
  <c r="N133" i="11"/>
  <c r="Q133" i="11" s="1"/>
  <c r="R133" i="11" s="1"/>
  <c r="F134" i="11"/>
  <c r="G134" i="11"/>
  <c r="H134" i="11"/>
  <c r="I134" i="11"/>
  <c r="N134" i="11"/>
  <c r="Q134" i="11" s="1"/>
  <c r="R134" i="11" s="1"/>
  <c r="F120" i="8"/>
  <c r="G120" i="8"/>
  <c r="K120" i="8" s="1"/>
  <c r="H120" i="8"/>
  <c r="I120" i="8"/>
  <c r="J120" i="8"/>
  <c r="L120" i="8"/>
  <c r="N120" i="8"/>
  <c r="Q120" i="8" s="1"/>
  <c r="R120" i="8" s="1"/>
  <c r="F121" i="8"/>
  <c r="G121" i="8"/>
  <c r="H121" i="8"/>
  <c r="L121" i="8" s="1"/>
  <c r="I121" i="8"/>
  <c r="J122" i="8" s="1"/>
  <c r="N121" i="8"/>
  <c r="Q121" i="8" s="1"/>
  <c r="R121" i="8" s="1"/>
  <c r="F122" i="8"/>
  <c r="G122" i="8"/>
  <c r="H122" i="8"/>
  <c r="L122" i="8" s="1"/>
  <c r="I122" i="8"/>
  <c r="J123" i="8" s="1"/>
  <c r="N122" i="8"/>
  <c r="Q122" i="8" s="1"/>
  <c r="R122" i="8" s="1"/>
  <c r="F123" i="8"/>
  <c r="G123" i="8"/>
  <c r="H123" i="8"/>
  <c r="I123" i="8"/>
  <c r="N123" i="8"/>
  <c r="Q123" i="8" s="1"/>
  <c r="R123" i="8" s="1"/>
  <c r="F124" i="8"/>
  <c r="G124" i="8"/>
  <c r="H124" i="8"/>
  <c r="I124" i="8"/>
  <c r="L125" i="8" s="1"/>
  <c r="J124" i="8"/>
  <c r="N124" i="8"/>
  <c r="Q124" i="8" s="1"/>
  <c r="R124" i="8" s="1"/>
  <c r="F125" i="8"/>
  <c r="G125" i="8"/>
  <c r="H125" i="8"/>
  <c r="I125" i="8"/>
  <c r="N125" i="8"/>
  <c r="Q125" i="8" s="1"/>
  <c r="R125" i="8" s="1"/>
  <c r="F126" i="8"/>
  <c r="G126" i="8"/>
  <c r="K126" i="8" s="1"/>
  <c r="H126" i="8"/>
  <c r="I126" i="8"/>
  <c r="N126" i="8"/>
  <c r="Q126" i="8" s="1"/>
  <c r="R126" i="8" s="1"/>
  <c r="F127" i="8"/>
  <c r="G127" i="8"/>
  <c r="H127" i="8"/>
  <c r="L127" i="8" s="1"/>
  <c r="I127" i="8"/>
  <c r="J128" i="8" s="1"/>
  <c r="N127" i="8"/>
  <c r="Q127" i="8" s="1"/>
  <c r="R127" i="8" s="1"/>
  <c r="F128" i="8"/>
  <c r="G128" i="8"/>
  <c r="H128" i="8"/>
  <c r="I128" i="8"/>
  <c r="N128" i="8"/>
  <c r="Q128" i="8" s="1"/>
  <c r="R128" i="8" s="1"/>
  <c r="F129" i="8"/>
  <c r="G129" i="8"/>
  <c r="H129" i="8"/>
  <c r="L129" i="8" s="1"/>
  <c r="I129" i="8"/>
  <c r="N129" i="8"/>
  <c r="Q129" i="8" s="1"/>
  <c r="R129" i="8" s="1"/>
  <c r="F130" i="8"/>
  <c r="G130" i="8"/>
  <c r="H130" i="8"/>
  <c r="I130" i="8"/>
  <c r="N130" i="8"/>
  <c r="Q130" i="8" s="1"/>
  <c r="R130" i="8" s="1"/>
  <c r="F131" i="8"/>
  <c r="G131" i="8"/>
  <c r="H131" i="8"/>
  <c r="I131" i="8"/>
  <c r="J132" i="8" s="1"/>
  <c r="N131" i="8"/>
  <c r="Q131" i="8" s="1"/>
  <c r="R131" i="8" s="1"/>
  <c r="F132" i="8"/>
  <c r="G132" i="8"/>
  <c r="H132" i="8"/>
  <c r="I132" i="8"/>
  <c r="K133" i="8" s="1"/>
  <c r="N132" i="8"/>
  <c r="Q132" i="8" s="1"/>
  <c r="R132" i="8" s="1"/>
  <c r="F133" i="8"/>
  <c r="G133" i="8"/>
  <c r="H133" i="8"/>
  <c r="I133" i="8"/>
  <c r="N133" i="8"/>
  <c r="Q133" i="8" s="1"/>
  <c r="R133" i="8" s="1"/>
  <c r="F134" i="8"/>
  <c r="G134" i="8"/>
  <c r="H134" i="8"/>
  <c r="I134" i="8"/>
  <c r="N134" i="8"/>
  <c r="Q134" i="8" s="1"/>
  <c r="R134" i="8" s="1"/>
  <c r="F97" i="3"/>
  <c r="G97" i="3"/>
  <c r="H97" i="3"/>
  <c r="I97" i="3"/>
  <c r="N97" i="3"/>
  <c r="Q97" i="3" s="1"/>
  <c r="R97" i="3" s="1"/>
  <c r="F98" i="3"/>
  <c r="G98" i="3"/>
  <c r="H98" i="3"/>
  <c r="L98" i="3" s="1"/>
  <c r="I98" i="3"/>
  <c r="J99" i="3" s="1"/>
  <c r="N98" i="3"/>
  <c r="Q98" i="3" s="1"/>
  <c r="R98" i="3" s="1"/>
  <c r="F99" i="3"/>
  <c r="G99" i="3"/>
  <c r="H99" i="3"/>
  <c r="I99" i="3"/>
  <c r="L100" i="3" s="1"/>
  <c r="N99" i="3"/>
  <c r="Q99" i="3" s="1"/>
  <c r="R99" i="3" s="1"/>
  <c r="F100" i="3"/>
  <c r="G100" i="3"/>
  <c r="K100" i="3" s="1"/>
  <c r="H100" i="3"/>
  <c r="I100" i="3"/>
  <c r="L101" i="3" s="1"/>
  <c r="N100" i="3"/>
  <c r="Q100" i="3" s="1"/>
  <c r="R100" i="3" s="1"/>
  <c r="F101" i="3"/>
  <c r="G101" i="3"/>
  <c r="H101" i="3"/>
  <c r="I101" i="3"/>
  <c r="J101" i="3"/>
  <c r="M101" i="3" s="1"/>
  <c r="K101" i="3"/>
  <c r="N101" i="3"/>
  <c r="Q101" i="3" s="1"/>
  <c r="R101" i="3" s="1"/>
  <c r="F102" i="3"/>
  <c r="G102" i="3"/>
  <c r="H102" i="3"/>
  <c r="I102" i="3"/>
  <c r="J103" i="3" s="1"/>
  <c r="N102" i="3"/>
  <c r="Q102" i="3" s="1"/>
  <c r="R102" i="3" s="1"/>
  <c r="F103" i="3"/>
  <c r="G103" i="3"/>
  <c r="H103" i="3"/>
  <c r="L103" i="3" s="1"/>
  <c r="I103" i="3"/>
  <c r="L104" i="3" s="1"/>
  <c r="N103" i="3"/>
  <c r="Q103" i="3" s="1"/>
  <c r="R103" i="3" s="1"/>
  <c r="F104" i="3"/>
  <c r="G104" i="3"/>
  <c r="K104" i="3" s="1"/>
  <c r="H104" i="3"/>
  <c r="I104" i="3"/>
  <c r="L105" i="3" s="1"/>
  <c r="N104" i="3"/>
  <c r="Q104" i="3" s="1"/>
  <c r="R104" i="3" s="1"/>
  <c r="F105" i="3"/>
  <c r="G105" i="3"/>
  <c r="H105" i="3"/>
  <c r="I105" i="3"/>
  <c r="J105" i="3"/>
  <c r="K105" i="3"/>
  <c r="N105" i="3"/>
  <c r="Q105" i="3" s="1"/>
  <c r="R105" i="3" s="1"/>
  <c r="F106" i="3"/>
  <c r="G106" i="3"/>
  <c r="H106" i="3"/>
  <c r="I106" i="3"/>
  <c r="N106" i="3"/>
  <c r="Q106" i="3" s="1"/>
  <c r="R106" i="3" s="1"/>
  <c r="F107" i="3"/>
  <c r="G107" i="3"/>
  <c r="H107" i="3"/>
  <c r="L107" i="3" s="1"/>
  <c r="I107" i="3"/>
  <c r="N107" i="3"/>
  <c r="Q107" i="3" s="1"/>
  <c r="R107" i="3" s="1"/>
  <c r="F108" i="3"/>
  <c r="G108" i="3"/>
  <c r="H108" i="3"/>
  <c r="I108" i="3"/>
  <c r="N108" i="3"/>
  <c r="Q108" i="3" s="1"/>
  <c r="R108" i="3" s="1"/>
  <c r="F109" i="3"/>
  <c r="G109" i="3"/>
  <c r="H109" i="3"/>
  <c r="I109" i="3"/>
  <c r="J110" i="3" s="1"/>
  <c r="L109" i="3"/>
  <c r="N109" i="3"/>
  <c r="Q109" i="3" s="1"/>
  <c r="R109" i="3" s="1"/>
  <c r="F110" i="3"/>
  <c r="G110" i="3"/>
  <c r="H110" i="3"/>
  <c r="L110" i="3" s="1"/>
  <c r="I110" i="3"/>
  <c r="L111" i="3" s="1"/>
  <c r="N110" i="3"/>
  <c r="Q110" i="3" s="1"/>
  <c r="R110" i="3" s="1"/>
  <c r="F111" i="3"/>
  <c r="G111" i="3"/>
  <c r="K111" i="3" s="1"/>
  <c r="H111" i="3"/>
  <c r="I111" i="3"/>
  <c r="J112" i="3" s="1"/>
  <c r="N111" i="3"/>
  <c r="Q111" i="3" s="1"/>
  <c r="R111" i="3" s="1"/>
  <c r="F112" i="3"/>
  <c r="G112" i="3"/>
  <c r="K112" i="3" s="1"/>
  <c r="H112" i="3"/>
  <c r="I112" i="3"/>
  <c r="J113" i="3" s="1"/>
  <c r="L112" i="3"/>
  <c r="N112" i="3"/>
  <c r="Q112" i="3" s="1"/>
  <c r="R112" i="3" s="1"/>
  <c r="F113" i="3"/>
  <c r="G113" i="3"/>
  <c r="H113" i="3"/>
  <c r="I113" i="3"/>
  <c r="N113" i="3"/>
  <c r="Q113" i="3" s="1"/>
  <c r="R113" i="3" s="1"/>
  <c r="F114" i="3"/>
  <c r="G114" i="3"/>
  <c r="H114" i="3"/>
  <c r="I114" i="3"/>
  <c r="J115" i="3" s="1"/>
  <c r="N114" i="3"/>
  <c r="Q114" i="3" s="1"/>
  <c r="R114" i="3" s="1"/>
  <c r="F115" i="3"/>
  <c r="G115" i="3"/>
  <c r="H115" i="3"/>
  <c r="I115" i="3"/>
  <c r="L116" i="3" s="1"/>
  <c r="N115" i="3"/>
  <c r="Q115" i="3" s="1"/>
  <c r="R115" i="3" s="1"/>
  <c r="F116" i="3"/>
  <c r="G116" i="3"/>
  <c r="H116" i="3"/>
  <c r="I116" i="3"/>
  <c r="K117" i="3" s="1"/>
  <c r="N116" i="3"/>
  <c r="Q116" i="3" s="1"/>
  <c r="R116" i="3" s="1"/>
  <c r="F117" i="3"/>
  <c r="G117" i="3"/>
  <c r="H117" i="3"/>
  <c r="I117" i="3"/>
  <c r="J118" i="3" s="1"/>
  <c r="J117" i="3"/>
  <c r="N117" i="3"/>
  <c r="Q117" i="3" s="1"/>
  <c r="R117" i="3" s="1"/>
  <c r="F118" i="3"/>
  <c r="G118" i="3"/>
  <c r="H118" i="3"/>
  <c r="I118" i="3"/>
  <c r="L119" i="3" s="1"/>
  <c r="N118" i="3"/>
  <c r="Q118" i="3" s="1"/>
  <c r="R118" i="3" s="1"/>
  <c r="F119" i="3"/>
  <c r="G119" i="3"/>
  <c r="H119" i="3"/>
  <c r="I119" i="3"/>
  <c r="J120" i="3" s="1"/>
  <c r="N119" i="3"/>
  <c r="Q119" i="3" s="1"/>
  <c r="R119" i="3" s="1"/>
  <c r="F120" i="3"/>
  <c r="G120" i="3"/>
  <c r="H120" i="3"/>
  <c r="I120" i="3"/>
  <c r="L121" i="3" s="1"/>
  <c r="N120" i="3"/>
  <c r="Q120" i="3" s="1"/>
  <c r="R120" i="3" s="1"/>
  <c r="F121" i="3"/>
  <c r="G121" i="3"/>
  <c r="H121" i="3"/>
  <c r="I121" i="3"/>
  <c r="N121" i="3"/>
  <c r="Q121" i="3" s="1"/>
  <c r="R121" i="3" s="1"/>
  <c r="F122" i="3"/>
  <c r="G122" i="3"/>
  <c r="H122" i="3"/>
  <c r="I122" i="3"/>
  <c r="J123" i="3" s="1"/>
  <c r="N122" i="3"/>
  <c r="Q122" i="3" s="1"/>
  <c r="R122" i="3" s="1"/>
  <c r="F123" i="3"/>
  <c r="G123" i="3"/>
  <c r="H123" i="3"/>
  <c r="L123" i="3" s="1"/>
  <c r="I123" i="3"/>
  <c r="N123" i="3"/>
  <c r="Q123" i="3" s="1"/>
  <c r="R123" i="3" s="1"/>
  <c r="F124" i="3"/>
  <c r="G124" i="3"/>
  <c r="H124" i="3"/>
  <c r="L124" i="3" s="1"/>
  <c r="I124" i="3"/>
  <c r="N124" i="3"/>
  <c r="Q124" i="3" s="1"/>
  <c r="R124" i="3" s="1"/>
  <c r="F125" i="3"/>
  <c r="G125" i="3"/>
  <c r="K125" i="3" s="1"/>
  <c r="H125" i="3"/>
  <c r="I125" i="3"/>
  <c r="J126" i="3" s="1"/>
  <c r="N125" i="3"/>
  <c r="Q125" i="3" s="1"/>
  <c r="R125" i="3" s="1"/>
  <c r="F126" i="3"/>
  <c r="G126" i="3"/>
  <c r="H126" i="3"/>
  <c r="I126" i="3"/>
  <c r="J127" i="3" s="1"/>
  <c r="N126" i="3"/>
  <c r="Q126" i="3" s="1"/>
  <c r="R126" i="3" s="1"/>
  <c r="F127" i="3"/>
  <c r="G127" i="3"/>
  <c r="H127" i="3"/>
  <c r="I127" i="3"/>
  <c r="L128" i="3" s="1"/>
  <c r="N127" i="3"/>
  <c r="Q127" i="3" s="1"/>
  <c r="R127" i="3" s="1"/>
  <c r="F128" i="3"/>
  <c r="G128" i="3"/>
  <c r="H128" i="3"/>
  <c r="I128" i="3"/>
  <c r="J129" i="3" s="1"/>
  <c r="N128" i="3"/>
  <c r="Q128" i="3" s="1"/>
  <c r="R128" i="3" s="1"/>
  <c r="F129" i="3"/>
  <c r="G129" i="3"/>
  <c r="H129" i="3"/>
  <c r="I129" i="3"/>
  <c r="N129" i="3"/>
  <c r="Q129" i="3" s="1"/>
  <c r="R129" i="3" s="1"/>
  <c r="F130" i="3"/>
  <c r="G130" i="3"/>
  <c r="H130" i="3"/>
  <c r="I130" i="3"/>
  <c r="J131" i="3" s="1"/>
  <c r="N130" i="3"/>
  <c r="Q130" i="3" s="1"/>
  <c r="R130" i="3" s="1"/>
  <c r="F131" i="3"/>
  <c r="G131" i="3"/>
  <c r="H131" i="3"/>
  <c r="I131" i="3"/>
  <c r="L132" i="3" s="1"/>
  <c r="N131" i="3"/>
  <c r="Q131" i="3" s="1"/>
  <c r="R131" i="3" s="1"/>
  <c r="F132" i="3"/>
  <c r="G132" i="3"/>
  <c r="H132" i="3"/>
  <c r="I132" i="3"/>
  <c r="N132" i="3"/>
  <c r="Q132" i="3" s="1"/>
  <c r="R132" i="3" s="1"/>
  <c r="F133" i="3"/>
  <c r="G133" i="3"/>
  <c r="H133" i="3"/>
  <c r="I133" i="3"/>
  <c r="J134" i="3" s="1"/>
  <c r="N133" i="3"/>
  <c r="Q133" i="3" s="1"/>
  <c r="R133" i="3" s="1"/>
  <c r="F134" i="3"/>
  <c r="G134" i="3"/>
  <c r="H134" i="3"/>
  <c r="I134" i="3"/>
  <c r="N134" i="3"/>
  <c r="Q134" i="3" s="1"/>
  <c r="R134" i="3" s="1"/>
  <c r="F125" i="12"/>
  <c r="G125" i="12"/>
  <c r="H125" i="12"/>
  <c r="I125" i="12"/>
  <c r="K126" i="12" s="1"/>
  <c r="N125" i="12"/>
  <c r="Q125" i="12" s="1"/>
  <c r="R125" i="12" s="1"/>
  <c r="F126" i="12"/>
  <c r="G126" i="12"/>
  <c r="H126" i="12"/>
  <c r="L126" i="12" s="1"/>
  <c r="I126" i="12"/>
  <c r="N126" i="12"/>
  <c r="Q126" i="12" s="1"/>
  <c r="R126" i="12" s="1"/>
  <c r="F127" i="12"/>
  <c r="G127" i="12"/>
  <c r="H127" i="12"/>
  <c r="I127" i="12"/>
  <c r="N127" i="12"/>
  <c r="Q127" i="12" s="1"/>
  <c r="R127" i="12" s="1"/>
  <c r="F128" i="12"/>
  <c r="G128" i="12"/>
  <c r="H128" i="12"/>
  <c r="L128" i="12" s="1"/>
  <c r="I128" i="12"/>
  <c r="N128" i="12"/>
  <c r="Q128" i="12" s="1"/>
  <c r="R128" i="12" s="1"/>
  <c r="F129" i="12"/>
  <c r="G129" i="12"/>
  <c r="H129" i="12"/>
  <c r="I129" i="12"/>
  <c r="J130" i="12" s="1"/>
  <c r="N129" i="12"/>
  <c r="Q129" i="12" s="1"/>
  <c r="R129" i="12" s="1"/>
  <c r="F130" i="12"/>
  <c r="G130" i="12"/>
  <c r="H130" i="12"/>
  <c r="I130" i="12"/>
  <c r="J131" i="12" s="1"/>
  <c r="N130" i="12"/>
  <c r="Q130" i="12" s="1"/>
  <c r="R130" i="12" s="1"/>
  <c r="F131" i="12"/>
  <c r="G131" i="12"/>
  <c r="H131" i="12"/>
  <c r="I131" i="12"/>
  <c r="N131" i="12"/>
  <c r="Q131" i="12" s="1"/>
  <c r="R131" i="12" s="1"/>
  <c r="F132" i="12"/>
  <c r="G132" i="12"/>
  <c r="K132" i="12" s="1"/>
  <c r="H132" i="12"/>
  <c r="I132" i="12"/>
  <c r="N132" i="12"/>
  <c r="Q132" i="12" s="1"/>
  <c r="R132" i="12" s="1"/>
  <c r="F133" i="12"/>
  <c r="G133" i="12"/>
  <c r="H133" i="12"/>
  <c r="I133" i="12"/>
  <c r="J134" i="12" s="1"/>
  <c r="N133" i="12"/>
  <c r="Q133" i="12" s="1"/>
  <c r="R133" i="12" s="1"/>
  <c r="F134" i="12"/>
  <c r="G134" i="12"/>
  <c r="H134" i="12"/>
  <c r="I134" i="12"/>
  <c r="N134" i="12"/>
  <c r="Q134" i="12" s="1"/>
  <c r="R134" i="12" s="1"/>
  <c r="F125" i="5"/>
  <c r="G125" i="5"/>
  <c r="H125" i="5"/>
  <c r="I125" i="5"/>
  <c r="J126" i="5" s="1"/>
  <c r="N125" i="5"/>
  <c r="Q125" i="5" s="1"/>
  <c r="R125" i="5" s="1"/>
  <c r="F126" i="5"/>
  <c r="G126" i="5"/>
  <c r="H126" i="5"/>
  <c r="I126" i="5"/>
  <c r="L126" i="5"/>
  <c r="N126" i="5"/>
  <c r="Q126" i="5" s="1"/>
  <c r="R126" i="5" s="1"/>
  <c r="F127" i="5"/>
  <c r="G127" i="5"/>
  <c r="H127" i="5"/>
  <c r="I127" i="5"/>
  <c r="K128" i="5" s="1"/>
  <c r="N127" i="5"/>
  <c r="Q127" i="5" s="1"/>
  <c r="R127" i="5" s="1"/>
  <c r="F128" i="5"/>
  <c r="G128" i="5"/>
  <c r="H128" i="5"/>
  <c r="I128" i="5"/>
  <c r="J128" i="5"/>
  <c r="N128" i="5"/>
  <c r="Q128" i="5" s="1"/>
  <c r="R128" i="5" s="1"/>
  <c r="F129" i="5"/>
  <c r="G129" i="5"/>
  <c r="H129" i="5"/>
  <c r="L129" i="5" s="1"/>
  <c r="I129" i="5"/>
  <c r="N129" i="5"/>
  <c r="Q129" i="5" s="1"/>
  <c r="R129" i="5" s="1"/>
  <c r="F130" i="5"/>
  <c r="G130" i="5"/>
  <c r="H130" i="5"/>
  <c r="I130" i="5"/>
  <c r="J131" i="5" s="1"/>
  <c r="J130" i="5"/>
  <c r="N130" i="5"/>
  <c r="Q130" i="5" s="1"/>
  <c r="R130" i="5" s="1"/>
  <c r="F131" i="5"/>
  <c r="G131" i="5"/>
  <c r="H131" i="5"/>
  <c r="I131" i="5"/>
  <c r="N131" i="5"/>
  <c r="Q131" i="5" s="1"/>
  <c r="R131" i="5" s="1"/>
  <c r="F132" i="5"/>
  <c r="G132" i="5"/>
  <c r="K132" i="5" s="1"/>
  <c r="H132" i="5"/>
  <c r="I132" i="5"/>
  <c r="N132" i="5"/>
  <c r="Q132" i="5" s="1"/>
  <c r="R132" i="5" s="1"/>
  <c r="F133" i="5"/>
  <c r="G133" i="5"/>
  <c r="H133" i="5"/>
  <c r="I133" i="5"/>
  <c r="N133" i="5"/>
  <c r="Q133" i="5" s="1"/>
  <c r="R133" i="5" s="1"/>
  <c r="F134" i="5"/>
  <c r="G134" i="5"/>
  <c r="H134" i="5"/>
  <c r="I134" i="5"/>
  <c r="N134" i="5"/>
  <c r="Q134" i="5" s="1"/>
  <c r="R134" i="5" s="1"/>
  <c r="F125" i="4"/>
  <c r="G125" i="4"/>
  <c r="H125" i="4"/>
  <c r="I125" i="4"/>
  <c r="K126" i="4" s="1"/>
  <c r="N125" i="4"/>
  <c r="Q125" i="4" s="1"/>
  <c r="R125" i="4" s="1"/>
  <c r="F126" i="4"/>
  <c r="G126" i="4"/>
  <c r="H126" i="4"/>
  <c r="I126" i="4"/>
  <c r="K127" i="4" s="1"/>
  <c r="N126" i="4"/>
  <c r="Q126" i="4" s="1"/>
  <c r="R126" i="4" s="1"/>
  <c r="F127" i="4"/>
  <c r="G127" i="4"/>
  <c r="H127" i="4"/>
  <c r="I127" i="4"/>
  <c r="L128" i="4" s="1"/>
  <c r="N127" i="4"/>
  <c r="Q127" i="4" s="1"/>
  <c r="R127" i="4" s="1"/>
  <c r="F128" i="4"/>
  <c r="G128" i="4"/>
  <c r="K128" i="4" s="1"/>
  <c r="H128" i="4"/>
  <c r="I128" i="4"/>
  <c r="K129" i="4" s="1"/>
  <c r="N128" i="4"/>
  <c r="Q128" i="4" s="1"/>
  <c r="R128" i="4" s="1"/>
  <c r="F129" i="4"/>
  <c r="G129" i="4"/>
  <c r="H129" i="4"/>
  <c r="L129" i="4" s="1"/>
  <c r="I129" i="4"/>
  <c r="L130" i="4" s="1"/>
  <c r="J129" i="4"/>
  <c r="N129" i="4"/>
  <c r="Q129" i="4" s="1"/>
  <c r="R129" i="4" s="1"/>
  <c r="F130" i="4"/>
  <c r="G130" i="4"/>
  <c r="H130" i="4"/>
  <c r="I130" i="4"/>
  <c r="K130" i="4"/>
  <c r="N130" i="4"/>
  <c r="Q130" i="4" s="1"/>
  <c r="R130" i="4" s="1"/>
  <c r="F131" i="4"/>
  <c r="J131" i="4" s="1"/>
  <c r="G131" i="4"/>
  <c r="H131" i="4"/>
  <c r="I131" i="4"/>
  <c r="J132" i="4" s="1"/>
  <c r="L131" i="4"/>
  <c r="N131" i="4"/>
  <c r="Q131" i="4" s="1"/>
  <c r="R131" i="4" s="1"/>
  <c r="F132" i="4"/>
  <c r="G132" i="4"/>
  <c r="H132" i="4"/>
  <c r="I132" i="4"/>
  <c r="K133" i="4" s="1"/>
  <c r="N132" i="4"/>
  <c r="Q132" i="4" s="1"/>
  <c r="R132" i="4" s="1"/>
  <c r="F133" i="4"/>
  <c r="G133" i="4"/>
  <c r="H133" i="4"/>
  <c r="I133" i="4"/>
  <c r="J134" i="4" s="1"/>
  <c r="N133" i="4"/>
  <c r="Q133" i="4" s="1"/>
  <c r="R133" i="4" s="1"/>
  <c r="F134" i="4"/>
  <c r="G134" i="4"/>
  <c r="H134" i="4"/>
  <c r="I134" i="4"/>
  <c r="N134" i="4"/>
  <c r="Q134" i="4" s="1"/>
  <c r="R134" i="4" s="1"/>
  <c r="J84" i="7"/>
  <c r="M85" i="7"/>
  <c r="M101" i="7"/>
  <c r="F87" i="7"/>
  <c r="G87" i="7"/>
  <c r="H87" i="7"/>
  <c r="I87" i="7"/>
  <c r="J87" i="7"/>
  <c r="M87" i="7" s="1"/>
  <c r="K87" i="7"/>
  <c r="L87" i="7"/>
  <c r="N87" i="7"/>
  <c r="F88" i="7"/>
  <c r="G88" i="7"/>
  <c r="H88" i="7"/>
  <c r="I88" i="7"/>
  <c r="J89" i="7" s="1"/>
  <c r="J88" i="7"/>
  <c r="K88" i="7"/>
  <c r="L88" i="7"/>
  <c r="M88" i="7"/>
  <c r="N88" i="7"/>
  <c r="F89" i="7"/>
  <c r="G89" i="7"/>
  <c r="H89" i="7"/>
  <c r="I89" i="7"/>
  <c r="J90" i="7" s="1"/>
  <c r="M90" i="7" s="1"/>
  <c r="L89" i="7"/>
  <c r="N89" i="7"/>
  <c r="F90" i="7"/>
  <c r="G90" i="7"/>
  <c r="H90" i="7"/>
  <c r="I90" i="7"/>
  <c r="K90" i="7"/>
  <c r="L90" i="7"/>
  <c r="N90" i="7"/>
  <c r="F91" i="7"/>
  <c r="G91" i="7"/>
  <c r="H91" i="7"/>
  <c r="I91" i="7"/>
  <c r="J91" i="7"/>
  <c r="M91" i="7" s="1"/>
  <c r="K91" i="7"/>
  <c r="L91" i="7"/>
  <c r="N91" i="7"/>
  <c r="F92" i="7"/>
  <c r="G92" i="7"/>
  <c r="H92" i="7"/>
  <c r="I92" i="7"/>
  <c r="J93" i="7" s="1"/>
  <c r="J92" i="7"/>
  <c r="K92" i="7"/>
  <c r="L92" i="7"/>
  <c r="M92" i="7"/>
  <c r="N92" i="7"/>
  <c r="F93" i="7"/>
  <c r="G93" i="7"/>
  <c r="H93" i="7"/>
  <c r="I93" i="7"/>
  <c r="J94" i="7" s="1"/>
  <c r="M94" i="7" s="1"/>
  <c r="L93" i="7"/>
  <c r="N93" i="7"/>
  <c r="F94" i="7"/>
  <c r="G94" i="7"/>
  <c r="H94" i="7"/>
  <c r="I94" i="7"/>
  <c r="K94" i="7"/>
  <c r="L94" i="7"/>
  <c r="N94" i="7"/>
  <c r="F95" i="7"/>
  <c r="G95" i="7"/>
  <c r="H95" i="7"/>
  <c r="I95" i="7"/>
  <c r="J95" i="7"/>
  <c r="M95" i="7" s="1"/>
  <c r="K95" i="7"/>
  <c r="L95" i="7"/>
  <c r="N95" i="7"/>
  <c r="F96" i="7"/>
  <c r="G96" i="7"/>
  <c r="H96" i="7"/>
  <c r="I96" i="7"/>
  <c r="L97" i="7" s="1"/>
  <c r="J96" i="7"/>
  <c r="K96" i="7"/>
  <c r="L96" i="7"/>
  <c r="M96" i="7"/>
  <c r="N96" i="7"/>
  <c r="F97" i="7"/>
  <c r="G97" i="7"/>
  <c r="H97" i="7"/>
  <c r="I97" i="7"/>
  <c r="J98" i="7" s="1"/>
  <c r="M98" i="7" s="1"/>
  <c r="N97" i="7"/>
  <c r="F98" i="7"/>
  <c r="G98" i="7"/>
  <c r="K98" i="7" s="1"/>
  <c r="H98" i="7"/>
  <c r="I98" i="7"/>
  <c r="L98" i="7"/>
  <c r="N98" i="7"/>
  <c r="F99" i="7"/>
  <c r="J99" i="7" s="1"/>
  <c r="M99" i="7" s="1"/>
  <c r="G99" i="7"/>
  <c r="H99" i="7"/>
  <c r="I99" i="7"/>
  <c r="K99" i="7"/>
  <c r="L99" i="7"/>
  <c r="N99" i="7"/>
  <c r="F100" i="7"/>
  <c r="G100" i="7"/>
  <c r="H100" i="7"/>
  <c r="I100" i="7"/>
  <c r="J101" i="7" s="1"/>
  <c r="J100" i="7"/>
  <c r="M100" i="7" s="1"/>
  <c r="K100" i="7"/>
  <c r="L100" i="7"/>
  <c r="N100" i="7"/>
  <c r="F101" i="7"/>
  <c r="G101" i="7"/>
  <c r="H101" i="7"/>
  <c r="I101" i="7"/>
  <c r="J102" i="7" s="1"/>
  <c r="N101" i="7"/>
  <c r="F102" i="7"/>
  <c r="G102" i="7"/>
  <c r="K102" i="7" s="1"/>
  <c r="H102" i="7"/>
  <c r="I102" i="7"/>
  <c r="L102" i="7"/>
  <c r="N102" i="7"/>
  <c r="F103" i="7"/>
  <c r="G103" i="7"/>
  <c r="H103" i="7"/>
  <c r="I103" i="7"/>
  <c r="J103" i="7"/>
  <c r="M103" i="7" s="1"/>
  <c r="K103" i="7"/>
  <c r="L103" i="7"/>
  <c r="N103" i="7"/>
  <c r="F104" i="7"/>
  <c r="G104" i="7"/>
  <c r="H104" i="7"/>
  <c r="I104" i="7"/>
  <c r="J105" i="7" s="1"/>
  <c r="J104" i="7"/>
  <c r="M104" i="7" s="1"/>
  <c r="K104" i="7"/>
  <c r="L104" i="7"/>
  <c r="N104" i="7"/>
  <c r="F105" i="7"/>
  <c r="G105" i="7"/>
  <c r="H105" i="7"/>
  <c r="I105" i="7"/>
  <c r="J106" i="7" s="1"/>
  <c r="L105" i="7"/>
  <c r="N105" i="7"/>
  <c r="F106" i="7"/>
  <c r="G106" i="7"/>
  <c r="H106" i="7"/>
  <c r="I106" i="7"/>
  <c r="L106" i="7"/>
  <c r="N106" i="7"/>
  <c r="F107" i="7"/>
  <c r="G107" i="7"/>
  <c r="H107" i="7"/>
  <c r="I107" i="7"/>
  <c r="J107" i="7"/>
  <c r="M107" i="7" s="1"/>
  <c r="K107" i="7"/>
  <c r="L107" i="7"/>
  <c r="N107" i="7"/>
  <c r="F108" i="7"/>
  <c r="G108" i="7"/>
  <c r="H108" i="7"/>
  <c r="I108" i="7"/>
  <c r="J109" i="7" s="1"/>
  <c r="J108" i="7"/>
  <c r="M108" i="7" s="1"/>
  <c r="K108" i="7"/>
  <c r="L108" i="7"/>
  <c r="N108" i="7"/>
  <c r="F109" i="7"/>
  <c r="G109" i="7"/>
  <c r="H109" i="7"/>
  <c r="I109" i="7"/>
  <c r="K110" i="7" s="1"/>
  <c r="L109" i="7"/>
  <c r="N109" i="7"/>
  <c r="F110" i="7"/>
  <c r="G110" i="7"/>
  <c r="H110" i="7"/>
  <c r="I110" i="7"/>
  <c r="L110" i="7"/>
  <c r="N110" i="7"/>
  <c r="F111" i="7"/>
  <c r="G111" i="7"/>
  <c r="H111" i="7"/>
  <c r="I111" i="7"/>
  <c r="J111" i="7"/>
  <c r="M111" i="7" s="1"/>
  <c r="K111" i="7"/>
  <c r="L111" i="7"/>
  <c r="N111" i="7"/>
  <c r="F112" i="7"/>
  <c r="G112" i="7"/>
  <c r="H112" i="7"/>
  <c r="I112" i="7"/>
  <c r="J113" i="7" s="1"/>
  <c r="J112" i="7"/>
  <c r="M112" i="7" s="1"/>
  <c r="K112" i="7"/>
  <c r="L112" i="7"/>
  <c r="N112" i="7"/>
  <c r="F113" i="7"/>
  <c r="G113" i="7"/>
  <c r="H113" i="7"/>
  <c r="I113" i="7"/>
  <c r="J114" i="7" s="1"/>
  <c r="L113" i="7"/>
  <c r="N113" i="7"/>
  <c r="F114" i="7"/>
  <c r="G114" i="7"/>
  <c r="K114" i="7" s="1"/>
  <c r="H114" i="7"/>
  <c r="I114" i="7"/>
  <c r="L114" i="7"/>
  <c r="N114" i="7"/>
  <c r="F115" i="7"/>
  <c r="J115" i="7" s="1"/>
  <c r="M115" i="7" s="1"/>
  <c r="G115" i="7"/>
  <c r="H115" i="7"/>
  <c r="I115" i="7"/>
  <c r="K115" i="7"/>
  <c r="L115" i="7"/>
  <c r="N115" i="7"/>
  <c r="F116" i="7"/>
  <c r="G116" i="7"/>
  <c r="H116" i="7"/>
  <c r="I116" i="7"/>
  <c r="J117" i="7" s="1"/>
  <c r="J116" i="7"/>
  <c r="M116" i="7" s="1"/>
  <c r="K116" i="7"/>
  <c r="L116" i="7"/>
  <c r="N116" i="7"/>
  <c r="F117" i="7"/>
  <c r="G117" i="7"/>
  <c r="H117" i="7"/>
  <c r="I117" i="7"/>
  <c r="J118" i="7" s="1"/>
  <c r="L117" i="7"/>
  <c r="N117" i="7"/>
  <c r="F118" i="7"/>
  <c r="G118" i="7"/>
  <c r="K118" i="7" s="1"/>
  <c r="H118" i="7"/>
  <c r="I118" i="7"/>
  <c r="L118" i="7"/>
  <c r="N118" i="7"/>
  <c r="F119" i="7"/>
  <c r="J119" i="7" s="1"/>
  <c r="M119" i="7" s="1"/>
  <c r="G119" i="7"/>
  <c r="K119" i="7" s="1"/>
  <c r="H119" i="7"/>
  <c r="I119" i="7"/>
  <c r="L119" i="7"/>
  <c r="N119" i="7"/>
  <c r="F120" i="7"/>
  <c r="J120" i="7" s="1"/>
  <c r="M120" i="7" s="1"/>
  <c r="G120" i="7"/>
  <c r="H120" i="7"/>
  <c r="I120" i="7"/>
  <c r="J121" i="7" s="1"/>
  <c r="K120" i="7"/>
  <c r="L120" i="7"/>
  <c r="N120" i="7"/>
  <c r="F121" i="7"/>
  <c r="G121" i="7"/>
  <c r="H121" i="7"/>
  <c r="L121" i="7" s="1"/>
  <c r="I121" i="7"/>
  <c r="K122" i="7" s="1"/>
  <c r="N121" i="7"/>
  <c r="F122" i="7"/>
  <c r="G122" i="7"/>
  <c r="H122" i="7"/>
  <c r="I122" i="7"/>
  <c r="L122" i="7"/>
  <c r="N122" i="7"/>
  <c r="F123" i="7"/>
  <c r="J123" i="7" s="1"/>
  <c r="M123" i="7" s="1"/>
  <c r="G123" i="7"/>
  <c r="K123" i="7" s="1"/>
  <c r="H123" i="7"/>
  <c r="I123" i="7"/>
  <c r="L123" i="7"/>
  <c r="N123" i="7"/>
  <c r="F124" i="7"/>
  <c r="G124" i="7"/>
  <c r="H124" i="7"/>
  <c r="I124" i="7"/>
  <c r="J125" i="7" s="1"/>
  <c r="J124" i="7"/>
  <c r="M124" i="7" s="1"/>
  <c r="K124" i="7"/>
  <c r="L124" i="7"/>
  <c r="N124" i="7"/>
  <c r="F125" i="7"/>
  <c r="G125" i="7"/>
  <c r="H125" i="7"/>
  <c r="L125" i="7" s="1"/>
  <c r="I125" i="7"/>
  <c r="K126" i="7" s="1"/>
  <c r="N125" i="7"/>
  <c r="F126" i="7"/>
  <c r="G126" i="7"/>
  <c r="H126" i="7"/>
  <c r="L126" i="7" s="1"/>
  <c r="I126" i="7"/>
  <c r="N126" i="7"/>
  <c r="F127" i="7"/>
  <c r="J127" i="7" s="1"/>
  <c r="M127" i="7" s="1"/>
  <c r="G127" i="7"/>
  <c r="K127" i="7" s="1"/>
  <c r="H127" i="7"/>
  <c r="I127" i="7"/>
  <c r="L127" i="7"/>
  <c r="N127" i="7"/>
  <c r="F128" i="7"/>
  <c r="J128" i="7" s="1"/>
  <c r="M128" i="7" s="1"/>
  <c r="G128" i="7"/>
  <c r="H128" i="7"/>
  <c r="I128" i="7"/>
  <c r="J129" i="7" s="1"/>
  <c r="K128" i="7"/>
  <c r="L128" i="7"/>
  <c r="N128" i="7"/>
  <c r="F129" i="7"/>
  <c r="G129" i="7"/>
  <c r="H129" i="7"/>
  <c r="L129" i="7" s="1"/>
  <c r="I129" i="7"/>
  <c r="K130" i="7" s="1"/>
  <c r="N129" i="7"/>
  <c r="F130" i="7"/>
  <c r="G130" i="7"/>
  <c r="H130" i="7"/>
  <c r="L130" i="7" s="1"/>
  <c r="I130" i="7"/>
  <c r="N130" i="7"/>
  <c r="F131" i="7"/>
  <c r="G131" i="7"/>
  <c r="K131" i="7" s="1"/>
  <c r="H131" i="7"/>
  <c r="I131" i="7"/>
  <c r="J131" i="7"/>
  <c r="L131" i="7"/>
  <c r="N131" i="7"/>
  <c r="F132" i="7"/>
  <c r="J132" i="7" s="1"/>
  <c r="M132" i="7" s="1"/>
  <c r="G132" i="7"/>
  <c r="H132" i="7"/>
  <c r="I132" i="7"/>
  <c r="J133" i="7" s="1"/>
  <c r="K132" i="7"/>
  <c r="L132" i="7"/>
  <c r="N132" i="7"/>
  <c r="F133" i="7"/>
  <c r="G133" i="7"/>
  <c r="H133" i="7"/>
  <c r="I133" i="7"/>
  <c r="J134" i="7" s="1"/>
  <c r="M134" i="7" s="1"/>
  <c r="L133" i="7"/>
  <c r="N133" i="7"/>
  <c r="F134" i="7"/>
  <c r="G134" i="7"/>
  <c r="K134" i="7" s="1"/>
  <c r="H134" i="7"/>
  <c r="L134" i="7" s="1"/>
  <c r="I134" i="7"/>
  <c r="N134" i="7"/>
  <c r="F125" i="9"/>
  <c r="G125" i="9"/>
  <c r="H125" i="9"/>
  <c r="I125" i="9"/>
  <c r="J126" i="9" s="1"/>
  <c r="N125" i="9"/>
  <c r="Q125" i="9" s="1"/>
  <c r="R125" i="9" s="1"/>
  <c r="F126" i="9"/>
  <c r="G126" i="9"/>
  <c r="H126" i="9"/>
  <c r="I126" i="9"/>
  <c r="N126" i="9"/>
  <c r="Q126" i="9" s="1"/>
  <c r="R126" i="9" s="1"/>
  <c r="F127" i="9"/>
  <c r="G127" i="9"/>
  <c r="H127" i="9"/>
  <c r="I127" i="9"/>
  <c r="N127" i="9"/>
  <c r="Q127" i="9" s="1"/>
  <c r="R127" i="9" s="1"/>
  <c r="F128" i="9"/>
  <c r="G128" i="9"/>
  <c r="H128" i="9"/>
  <c r="I128" i="9"/>
  <c r="J129" i="9" s="1"/>
  <c r="N128" i="9"/>
  <c r="Q128" i="9" s="1"/>
  <c r="R128" i="9" s="1"/>
  <c r="F129" i="9"/>
  <c r="G129" i="9"/>
  <c r="H129" i="9"/>
  <c r="I129" i="9"/>
  <c r="N129" i="9"/>
  <c r="Q129" i="9" s="1"/>
  <c r="R129" i="9" s="1"/>
  <c r="F130" i="9"/>
  <c r="G130" i="9"/>
  <c r="K130" i="9" s="1"/>
  <c r="H130" i="9"/>
  <c r="I130" i="9"/>
  <c r="N130" i="9"/>
  <c r="Q130" i="9" s="1"/>
  <c r="R130" i="9" s="1"/>
  <c r="F131" i="9"/>
  <c r="G131" i="9"/>
  <c r="H131" i="9"/>
  <c r="I131" i="9"/>
  <c r="J132" i="9" s="1"/>
  <c r="N131" i="9"/>
  <c r="Q131" i="9" s="1"/>
  <c r="R131" i="9" s="1"/>
  <c r="F132" i="9"/>
  <c r="G132" i="9"/>
  <c r="H132" i="9"/>
  <c r="I132" i="9"/>
  <c r="K133" i="9" s="1"/>
  <c r="N132" i="9"/>
  <c r="Q132" i="9" s="1"/>
  <c r="R132" i="9" s="1"/>
  <c r="F133" i="9"/>
  <c r="G133" i="9"/>
  <c r="H133" i="9"/>
  <c r="I133" i="9"/>
  <c r="N133" i="9"/>
  <c r="Q133" i="9" s="1"/>
  <c r="R133" i="9" s="1"/>
  <c r="F134" i="9"/>
  <c r="G134" i="9"/>
  <c r="H134" i="9"/>
  <c r="I134" i="9"/>
  <c r="D64" i="7"/>
  <c r="F109" i="5"/>
  <c r="G109" i="5"/>
  <c r="H109" i="5"/>
  <c r="I109" i="5"/>
  <c r="N109" i="5"/>
  <c r="Q109" i="5" s="1"/>
  <c r="R109" i="5" s="1"/>
  <c r="AC134" i="15" l="1"/>
  <c r="AC130" i="15"/>
  <c r="AC126" i="15"/>
  <c r="AC122" i="15"/>
  <c r="AC118" i="15"/>
  <c r="AC114" i="15"/>
  <c r="AC110" i="15"/>
  <c r="AC106" i="15"/>
  <c r="AC137" i="15"/>
  <c r="AC133" i="15"/>
  <c r="AC129" i="15"/>
  <c r="AC125" i="15"/>
  <c r="AC121" i="15"/>
  <c r="AC117" i="15"/>
  <c r="AC113" i="15"/>
  <c r="AC109" i="15"/>
  <c r="AC136" i="15"/>
  <c r="AC132" i="15"/>
  <c r="AC128" i="15"/>
  <c r="AC124" i="15"/>
  <c r="AC120" i="15"/>
  <c r="AC116" i="15"/>
  <c r="AC112" i="15"/>
  <c r="AC108" i="15"/>
  <c r="AC135" i="15"/>
  <c r="AC131" i="15"/>
  <c r="AC127" i="15"/>
  <c r="AC123" i="15"/>
  <c r="AC119" i="15"/>
  <c r="AC115" i="15"/>
  <c r="AC111" i="15"/>
  <c r="AC107" i="15"/>
  <c r="AB139" i="15"/>
  <c r="AB135" i="15"/>
  <c r="AB131" i="15"/>
  <c r="AB127" i="15"/>
  <c r="AB123" i="15"/>
  <c r="AB119" i="15"/>
  <c r="AB115" i="15"/>
  <c r="AB111" i="15"/>
  <c r="AB107" i="15"/>
  <c r="AB138" i="15"/>
  <c r="AB134" i="15"/>
  <c r="AB130" i="15"/>
  <c r="AB126" i="15"/>
  <c r="AB122" i="15"/>
  <c r="AB118" i="15"/>
  <c r="AB114" i="15"/>
  <c r="AB110" i="15"/>
  <c r="AB106" i="15"/>
  <c r="AB137" i="15"/>
  <c r="AB133" i="15"/>
  <c r="AB129" i="15"/>
  <c r="AB125" i="15"/>
  <c r="AB121" i="15"/>
  <c r="AB117" i="15"/>
  <c r="AB113" i="15"/>
  <c r="AB109" i="15"/>
  <c r="AB136" i="15"/>
  <c r="AB132" i="15"/>
  <c r="AB128" i="15"/>
  <c r="AB124" i="15"/>
  <c r="AB120" i="15"/>
  <c r="AB116" i="15"/>
  <c r="AB112" i="15"/>
  <c r="AB108" i="15"/>
  <c r="J64" i="17"/>
  <c r="K64" i="17"/>
  <c r="AB135" i="10"/>
  <c r="AB132" i="10"/>
  <c r="AB126" i="10"/>
  <c r="AB125" i="10"/>
  <c r="AB123" i="10"/>
  <c r="J117" i="10"/>
  <c r="AB119" i="10"/>
  <c r="J113" i="10"/>
  <c r="AB115" i="10"/>
  <c r="J109" i="10"/>
  <c r="AB111" i="10"/>
  <c r="J105" i="10"/>
  <c r="AB107" i="10"/>
  <c r="AB106" i="10"/>
  <c r="AB137" i="10"/>
  <c r="AB134" i="10"/>
  <c r="AB130" i="10"/>
  <c r="J123" i="10"/>
  <c r="AB129" i="10"/>
  <c r="AB127" i="10"/>
  <c r="J121" i="10"/>
  <c r="AB120" i="10"/>
  <c r="J114" i="10"/>
  <c r="AB116" i="10"/>
  <c r="J110" i="10"/>
  <c r="AB112" i="10"/>
  <c r="J106" i="10"/>
  <c r="AB108" i="10"/>
  <c r="J102" i="10"/>
  <c r="J101" i="10"/>
  <c r="L135" i="10"/>
  <c r="J135" i="10"/>
  <c r="M135" i="10" s="1"/>
  <c r="K135" i="10"/>
  <c r="AB139" i="10"/>
  <c r="AB136" i="10"/>
  <c r="AB131" i="10"/>
  <c r="L118" i="10"/>
  <c r="AB124" i="10"/>
  <c r="L116" i="10"/>
  <c r="M115" i="10"/>
  <c r="L112" i="10"/>
  <c r="M111" i="10"/>
  <c r="L108" i="10"/>
  <c r="M107" i="10"/>
  <c r="L104" i="10"/>
  <c r="M103" i="10"/>
  <c r="AB138" i="10"/>
  <c r="K127" i="10"/>
  <c r="AB133" i="10"/>
  <c r="L122" i="10"/>
  <c r="AB128" i="10"/>
  <c r="K117" i="10"/>
  <c r="J116" i="10"/>
  <c r="AB122" i="10"/>
  <c r="AB121" i="10"/>
  <c r="L113" i="10"/>
  <c r="J112" i="10"/>
  <c r="AB118" i="10"/>
  <c r="AB117" i="10"/>
  <c r="L109" i="10"/>
  <c r="J108" i="10"/>
  <c r="AB114" i="10"/>
  <c r="AB113" i="10"/>
  <c r="L105" i="10"/>
  <c r="J104" i="10"/>
  <c r="AB110" i="10"/>
  <c r="AB109" i="10"/>
  <c r="L101" i="10"/>
  <c r="L132" i="6"/>
  <c r="L105" i="6"/>
  <c r="L131" i="6"/>
  <c r="L124" i="6"/>
  <c r="L113" i="6"/>
  <c r="L107" i="6"/>
  <c r="L101" i="6"/>
  <c r="L134" i="6"/>
  <c r="L130" i="6"/>
  <c r="L126" i="6"/>
  <c r="L123" i="6"/>
  <c r="K105" i="6"/>
  <c r="L129" i="6"/>
  <c r="J124" i="6"/>
  <c r="K113" i="6"/>
  <c r="L109" i="6"/>
  <c r="J101" i="6"/>
  <c r="J125" i="6"/>
  <c r="J105" i="6"/>
  <c r="M105" i="6" s="1"/>
  <c r="K104" i="6"/>
  <c r="K123" i="6"/>
  <c r="J121" i="6"/>
  <c r="J109" i="6"/>
  <c r="J104" i="6"/>
  <c r="M104" i="6" s="1"/>
  <c r="L115" i="6"/>
  <c r="J102" i="6"/>
  <c r="J119" i="6"/>
  <c r="J108" i="6"/>
  <c r="K107" i="6"/>
  <c r="J106" i="6"/>
  <c r="L103" i="6"/>
  <c r="K101" i="6"/>
  <c r="L104" i="6"/>
  <c r="K131" i="6"/>
  <c r="J133" i="6"/>
  <c r="J128" i="6"/>
  <c r="K133" i="6"/>
  <c r="K129" i="6"/>
  <c r="J127" i="6"/>
  <c r="L135" i="6"/>
  <c r="J135" i="6"/>
  <c r="K135" i="6"/>
  <c r="L131" i="11"/>
  <c r="J135" i="11"/>
  <c r="K135" i="11"/>
  <c r="L135" i="11"/>
  <c r="K129" i="11"/>
  <c r="L128" i="11"/>
  <c r="K130" i="11"/>
  <c r="K127" i="11"/>
  <c r="J134" i="11"/>
  <c r="K131" i="11"/>
  <c r="L123" i="8"/>
  <c r="K122" i="8"/>
  <c r="J121" i="8"/>
  <c r="L124" i="8"/>
  <c r="K132" i="8"/>
  <c r="J131" i="8"/>
  <c r="J130" i="8"/>
  <c r="L133" i="8"/>
  <c r="L132" i="8"/>
  <c r="J127" i="8"/>
  <c r="J135" i="8"/>
  <c r="K135" i="8"/>
  <c r="L135" i="8"/>
  <c r="J133" i="8"/>
  <c r="J126" i="8"/>
  <c r="L129" i="3"/>
  <c r="M129" i="3" s="1"/>
  <c r="L120" i="3"/>
  <c r="K108" i="3"/>
  <c r="M105" i="3"/>
  <c r="J100" i="3"/>
  <c r="M100" i="3" s="1"/>
  <c r="J121" i="3"/>
  <c r="M121" i="3" s="1"/>
  <c r="L106" i="3"/>
  <c r="L102" i="3"/>
  <c r="K135" i="3"/>
  <c r="L135" i="3"/>
  <c r="J135" i="3"/>
  <c r="L129" i="12"/>
  <c r="K127" i="12"/>
  <c r="J132" i="12"/>
  <c r="K135" i="12"/>
  <c r="L135" i="12"/>
  <c r="J135" i="12"/>
  <c r="L133" i="15"/>
  <c r="L101" i="15"/>
  <c r="L123" i="15"/>
  <c r="L135" i="15"/>
  <c r="J135" i="15"/>
  <c r="K135" i="15"/>
  <c r="J115" i="15"/>
  <c r="J111" i="15"/>
  <c r="L105" i="18"/>
  <c r="M84" i="18"/>
  <c r="M76" i="18"/>
  <c r="AC95" i="18"/>
  <c r="AC90" i="18"/>
  <c r="K81" i="18"/>
  <c r="U87" i="18" s="1"/>
  <c r="AC84" i="18"/>
  <c r="AC82" i="18"/>
  <c r="M75" i="18"/>
  <c r="K73" i="18"/>
  <c r="AC76" i="18"/>
  <c r="T75" i="18"/>
  <c r="AC74" i="18"/>
  <c r="AC73" i="18"/>
  <c r="AC97" i="18"/>
  <c r="K87" i="18"/>
  <c r="M87" i="18" s="1"/>
  <c r="AC93" i="18"/>
  <c r="AC92" i="18"/>
  <c r="L86" i="18"/>
  <c r="J86" i="18"/>
  <c r="M86" i="18" s="1"/>
  <c r="K86" i="18"/>
  <c r="AC87" i="18"/>
  <c r="AC85" i="18"/>
  <c r="M78" i="18"/>
  <c r="AC79" i="18"/>
  <c r="V77" i="18"/>
  <c r="AC77" i="18"/>
  <c r="M70" i="18"/>
  <c r="T76" i="18"/>
  <c r="T74" i="18"/>
  <c r="AC94" i="18"/>
  <c r="AC88" i="18"/>
  <c r="J81" i="18"/>
  <c r="M81" i="18" s="1"/>
  <c r="AC86" i="18"/>
  <c r="K79" i="18"/>
  <c r="U84" i="18" s="1"/>
  <c r="V80" i="18"/>
  <c r="AC80" i="18"/>
  <c r="M73" i="18"/>
  <c r="W78" i="18" s="1"/>
  <c r="T79" i="18"/>
  <c r="U78" i="18"/>
  <c r="AC78" i="18"/>
  <c r="M71" i="18"/>
  <c r="T77" i="18"/>
  <c r="K71" i="18"/>
  <c r="U77" i="18" s="1"/>
  <c r="U75" i="18"/>
  <c r="J95" i="18"/>
  <c r="K90" i="18"/>
  <c r="AC96" i="18"/>
  <c r="K88" i="18"/>
  <c r="AC91" i="18"/>
  <c r="L83" i="18"/>
  <c r="M83" i="18" s="1"/>
  <c r="AC89" i="18"/>
  <c r="K82" i="18"/>
  <c r="M82" i="18" s="1"/>
  <c r="T86" i="18"/>
  <c r="L77" i="18"/>
  <c r="AC83" i="18"/>
  <c r="L75" i="18"/>
  <c r="V78" i="18" s="1"/>
  <c r="AC81" i="18"/>
  <c r="K74" i="18"/>
  <c r="M74" i="18"/>
  <c r="T80" i="18"/>
  <c r="T78" i="18"/>
  <c r="V75" i="18"/>
  <c r="AC75" i="18"/>
  <c r="V74" i="18"/>
  <c r="AC110" i="18"/>
  <c r="K100" i="18"/>
  <c r="AC106" i="18"/>
  <c r="AC109" i="18"/>
  <c r="AC105" i="18"/>
  <c r="AC108" i="18"/>
  <c r="AC100" i="18"/>
  <c r="AC98" i="18"/>
  <c r="AC104" i="18"/>
  <c r="AC102" i="18"/>
  <c r="AC99" i="18"/>
  <c r="AC101" i="18"/>
  <c r="AC103" i="18"/>
  <c r="AC107" i="18"/>
  <c r="G64" i="17"/>
  <c r="J131" i="11"/>
  <c r="L130" i="11"/>
  <c r="L129" i="11"/>
  <c r="M129" i="11" s="1"/>
  <c r="J128" i="11"/>
  <c r="K125" i="11"/>
  <c r="M125" i="11" s="1"/>
  <c r="K123" i="11"/>
  <c r="M123" i="11" s="1"/>
  <c r="K133" i="11"/>
  <c r="L132" i="11"/>
  <c r="J130" i="11"/>
  <c r="K134" i="11"/>
  <c r="L126" i="11"/>
  <c r="L125" i="11"/>
  <c r="L127" i="11"/>
  <c r="M127" i="11" s="1"/>
  <c r="L134" i="11"/>
  <c r="M133" i="11"/>
  <c r="J126" i="11"/>
  <c r="M134" i="11"/>
  <c r="K130" i="12"/>
  <c r="J126" i="12"/>
  <c r="M126" i="12" s="1"/>
  <c r="J128" i="12"/>
  <c r="K129" i="12"/>
  <c r="J127" i="12"/>
  <c r="K133" i="12"/>
  <c r="J133" i="12"/>
  <c r="L132" i="12"/>
  <c r="K131" i="12"/>
  <c r="M131" i="12" s="1"/>
  <c r="K128" i="12"/>
  <c r="L127" i="12"/>
  <c r="K134" i="12"/>
  <c r="L131" i="12"/>
  <c r="J129" i="12"/>
  <c r="L130" i="12"/>
  <c r="M130" i="12" s="1"/>
  <c r="L134" i="12"/>
  <c r="K133" i="5"/>
  <c r="K131" i="5"/>
  <c r="J133" i="5"/>
  <c r="K130" i="5"/>
  <c r="L127" i="5"/>
  <c r="K134" i="5"/>
  <c r="K127" i="5"/>
  <c r="J134" i="5"/>
  <c r="L133" i="5"/>
  <c r="K129" i="5"/>
  <c r="L132" i="5"/>
  <c r="M132" i="5" s="1"/>
  <c r="L134" i="5"/>
  <c r="M134" i="5" s="1"/>
  <c r="J132" i="5"/>
  <c r="L131" i="5"/>
  <c r="M131" i="5" s="1"/>
  <c r="L130" i="5"/>
  <c r="L128" i="5"/>
  <c r="M128" i="5" s="1"/>
  <c r="K126" i="5"/>
  <c r="M126" i="5" s="1"/>
  <c r="M133" i="5"/>
  <c r="J129" i="5"/>
  <c r="J127" i="5"/>
  <c r="J130" i="4"/>
  <c r="M130" i="4" s="1"/>
  <c r="J127" i="4"/>
  <c r="K132" i="4"/>
  <c r="L132" i="4"/>
  <c r="K131" i="4"/>
  <c r="M131" i="4" s="1"/>
  <c r="J128" i="4"/>
  <c r="L127" i="4"/>
  <c r="L126" i="4"/>
  <c r="M126" i="4" s="1"/>
  <c r="M128" i="4"/>
  <c r="J126" i="4"/>
  <c r="M132" i="4"/>
  <c r="L134" i="4"/>
  <c r="K134" i="4"/>
  <c r="J133" i="4"/>
  <c r="J107" i="15"/>
  <c r="K109" i="15"/>
  <c r="K105" i="15"/>
  <c r="J103" i="15"/>
  <c r="J113" i="15"/>
  <c r="J109" i="15"/>
  <c r="J105" i="15"/>
  <c r="J102" i="15"/>
  <c r="K128" i="15"/>
  <c r="K108" i="15"/>
  <c r="J134" i="15"/>
  <c r="J130" i="15"/>
  <c r="K127" i="15"/>
  <c r="J126" i="15"/>
  <c r="J122" i="15"/>
  <c r="J118" i="15"/>
  <c r="J114" i="15"/>
  <c r="J110" i="15"/>
  <c r="J106" i="15"/>
  <c r="K119" i="15"/>
  <c r="K104" i="15"/>
  <c r="K129" i="15"/>
  <c r="K126" i="15"/>
  <c r="K125" i="15"/>
  <c r="K121" i="15"/>
  <c r="K118" i="15"/>
  <c r="K114" i="15"/>
  <c r="K110" i="15"/>
  <c r="K131" i="15"/>
  <c r="K106" i="15"/>
  <c r="K117" i="15"/>
  <c r="K113" i="15"/>
  <c r="K116" i="15"/>
  <c r="K112" i="15"/>
  <c r="L105" i="15"/>
  <c r="M105" i="15" s="1"/>
  <c r="K103" i="15"/>
  <c r="L113" i="15"/>
  <c r="L109" i="15"/>
  <c r="M109" i="15" s="1"/>
  <c r="K101" i="15"/>
  <c r="M101" i="15" s="1"/>
  <c r="L115" i="15"/>
  <c r="L111" i="15"/>
  <c r="L107" i="15"/>
  <c r="L103" i="15"/>
  <c r="K134" i="15"/>
  <c r="K132" i="15"/>
  <c r="L131" i="15"/>
  <c r="L129" i="15"/>
  <c r="L127" i="15"/>
  <c r="L125" i="15"/>
  <c r="K115" i="15"/>
  <c r="K107" i="15"/>
  <c r="K102" i="15"/>
  <c r="K133" i="15"/>
  <c r="K122" i="15"/>
  <c r="L121" i="15"/>
  <c r="L119" i="15"/>
  <c r="L117" i="15"/>
  <c r="K111" i="15"/>
  <c r="K124" i="15"/>
  <c r="L133" i="6"/>
  <c r="J132" i="6"/>
  <c r="K128" i="6"/>
  <c r="K125" i="6"/>
  <c r="M125" i="6" s="1"/>
  <c r="K124" i="6"/>
  <c r="K121" i="6"/>
  <c r="M121" i="6" s="1"/>
  <c r="K116" i="6"/>
  <c r="M116" i="6" s="1"/>
  <c r="J113" i="6"/>
  <c r="M113" i="6" s="1"/>
  <c r="L111" i="6"/>
  <c r="L108" i="6"/>
  <c r="M108" i="6" s="1"/>
  <c r="K112" i="6"/>
  <c r="J112" i="6"/>
  <c r="M109" i="6"/>
  <c r="K132" i="6"/>
  <c r="J129" i="6"/>
  <c r="L127" i="6"/>
  <c r="K120" i="6"/>
  <c r="M120" i="6" s="1"/>
  <c r="J134" i="6"/>
  <c r="L128" i="6"/>
  <c r="M128" i="6" s="1"/>
  <c r="K127" i="6"/>
  <c r="J126" i="6"/>
  <c r="J123" i="6"/>
  <c r="L118" i="6"/>
  <c r="K117" i="6"/>
  <c r="M117" i="6" s="1"/>
  <c r="L112" i="6"/>
  <c r="K111" i="6"/>
  <c r="J110" i="6"/>
  <c r="J107" i="6"/>
  <c r="M107" i="6" s="1"/>
  <c r="L102" i="6"/>
  <c r="J103" i="6"/>
  <c r="J131" i="6"/>
  <c r="M124" i="6"/>
  <c r="K119" i="6"/>
  <c r="J115" i="6"/>
  <c r="M115" i="6" s="1"/>
  <c r="J130" i="6"/>
  <c r="L122" i="6"/>
  <c r="J114" i="6"/>
  <c r="L106" i="6"/>
  <c r="J129" i="10"/>
  <c r="L134" i="10"/>
  <c r="L133" i="10"/>
  <c r="J130" i="10"/>
  <c r="L127" i="10"/>
  <c r="L126" i="10"/>
  <c r="K133" i="10"/>
  <c r="L128" i="10"/>
  <c r="J134" i="10"/>
  <c r="J131" i="10"/>
  <c r="M131" i="10" s="1"/>
  <c r="K129" i="10"/>
  <c r="J125" i="10"/>
  <c r="M125" i="10" s="1"/>
  <c r="L130" i="10"/>
  <c r="K128" i="10"/>
  <c r="K124" i="10"/>
  <c r="M124" i="10" s="1"/>
  <c r="M121" i="10"/>
  <c r="K120" i="10"/>
  <c r="M117" i="10"/>
  <c r="L132" i="10"/>
  <c r="J132" i="10"/>
  <c r="J126" i="10"/>
  <c r="M133" i="10"/>
  <c r="M127" i="10"/>
  <c r="M123" i="10"/>
  <c r="M119" i="10"/>
  <c r="L134" i="8"/>
  <c r="K124" i="8"/>
  <c r="M124" i="8" s="1"/>
  <c r="J129" i="8"/>
  <c r="M120" i="8"/>
  <c r="K131" i="8"/>
  <c r="K129" i="8"/>
  <c r="M129" i="8" s="1"/>
  <c r="K127" i="8"/>
  <c r="M122" i="8"/>
  <c r="K134" i="8"/>
  <c r="M127" i="8"/>
  <c r="L131" i="8"/>
  <c r="L130" i="8"/>
  <c r="K128" i="8"/>
  <c r="K123" i="8"/>
  <c r="M123" i="8" s="1"/>
  <c r="K130" i="8"/>
  <c r="L126" i="8"/>
  <c r="M126" i="8" s="1"/>
  <c r="J125" i="8"/>
  <c r="J134" i="8"/>
  <c r="L128" i="8"/>
  <c r="M132" i="8"/>
  <c r="J125" i="3"/>
  <c r="K121" i="3"/>
  <c r="J119" i="3"/>
  <c r="K113" i="3"/>
  <c r="J111" i="3"/>
  <c r="J108" i="3"/>
  <c r="M108" i="3" s="1"/>
  <c r="J106" i="3"/>
  <c r="K103" i="3"/>
  <c r="K99" i="3"/>
  <c r="J130" i="3"/>
  <c r="J114" i="3"/>
  <c r="J109" i="3"/>
  <c r="K124" i="3"/>
  <c r="J122" i="3"/>
  <c r="J104" i="3"/>
  <c r="M104" i="3" s="1"/>
  <c r="L130" i="3"/>
  <c r="J124" i="3"/>
  <c r="L113" i="3"/>
  <c r="M113" i="3" s="1"/>
  <c r="L108" i="3"/>
  <c r="J107" i="3"/>
  <c r="J102" i="3"/>
  <c r="L99" i="3"/>
  <c r="J98" i="3"/>
  <c r="K131" i="3"/>
  <c r="K129" i="3"/>
  <c r="K127" i="3"/>
  <c r="L126" i="3"/>
  <c r="L125" i="3"/>
  <c r="M125" i="3" s="1"/>
  <c r="L122" i="3"/>
  <c r="K120" i="3"/>
  <c r="M120" i="3" s="1"/>
  <c r="L115" i="3"/>
  <c r="K133" i="3"/>
  <c r="L127" i="3"/>
  <c r="K116" i="3"/>
  <c r="L134" i="3"/>
  <c r="J133" i="3"/>
  <c r="K132" i="3"/>
  <c r="K128" i="3"/>
  <c r="L118" i="3"/>
  <c r="L117" i="3"/>
  <c r="M117" i="3" s="1"/>
  <c r="J116" i="3"/>
  <c r="M116" i="3" s="1"/>
  <c r="L114" i="3"/>
  <c r="L133" i="3"/>
  <c r="M124" i="3"/>
  <c r="M112" i="3"/>
  <c r="J132" i="3"/>
  <c r="J128" i="3"/>
  <c r="K123" i="3"/>
  <c r="M123" i="3" s="1"/>
  <c r="K115" i="3"/>
  <c r="K109" i="3"/>
  <c r="M109" i="3" s="1"/>
  <c r="K107" i="3"/>
  <c r="M103" i="3"/>
  <c r="M111" i="3"/>
  <c r="M99" i="3"/>
  <c r="L131" i="3"/>
  <c r="K119" i="3"/>
  <c r="L128" i="9"/>
  <c r="L134" i="9"/>
  <c r="L130" i="9"/>
  <c r="J134" i="9"/>
  <c r="N2" i="9"/>
  <c r="J133" i="9"/>
  <c r="L131" i="9"/>
  <c r="J128" i="9"/>
  <c r="K127" i="9"/>
  <c r="K131" i="9"/>
  <c r="K129" i="9"/>
  <c r="K126" i="9"/>
  <c r="J131" i="9"/>
  <c r="K128" i="9"/>
  <c r="J127" i="9"/>
  <c r="K132" i="9"/>
  <c r="L126" i="9"/>
  <c r="L132" i="9"/>
  <c r="K134" i="9"/>
  <c r="J130" i="9"/>
  <c r="M130" i="9" s="1"/>
  <c r="L127" i="9"/>
  <c r="K102" i="18"/>
  <c r="M92" i="18"/>
  <c r="K104" i="18"/>
  <c r="J99" i="18"/>
  <c r="J96" i="18"/>
  <c r="K94" i="18"/>
  <c r="M94" i="18" s="1"/>
  <c r="L88" i="18"/>
  <c r="C64" i="17"/>
  <c r="J94" i="18"/>
  <c r="T95" i="18" s="1"/>
  <c r="M64" i="17"/>
  <c r="F64" i="17"/>
  <c r="U88" i="18"/>
  <c r="J98" i="18"/>
  <c r="L93" i="18"/>
  <c r="L89" i="18"/>
  <c r="V93" i="18" s="1"/>
  <c r="T87" i="18"/>
  <c r="T90" i="18"/>
  <c r="T93" i="18"/>
  <c r="T92" i="18"/>
  <c r="M90" i="18"/>
  <c r="T94" i="18"/>
  <c r="J106" i="18"/>
  <c r="K106" i="18"/>
  <c r="U112" i="18" s="1"/>
  <c r="L106" i="18"/>
  <c r="V112" i="18" s="1"/>
  <c r="L103" i="18"/>
  <c r="L102" i="18"/>
  <c r="L100" i="18"/>
  <c r="K98" i="18"/>
  <c r="K91" i="18"/>
  <c r="L91" i="18"/>
  <c r="V87" i="18"/>
  <c r="K103" i="18"/>
  <c r="L97" i="18"/>
  <c r="K96" i="18"/>
  <c r="M96" i="18" s="1"/>
  <c r="K95" i="18"/>
  <c r="K99" i="18"/>
  <c r="J105" i="18"/>
  <c r="T111" i="18" s="1"/>
  <c r="J101" i="18"/>
  <c r="J103" i="18"/>
  <c r="J104" i="18"/>
  <c r="M100" i="18"/>
  <c r="I64" i="17"/>
  <c r="N2" i="10"/>
  <c r="L64" i="17"/>
  <c r="H64" i="17"/>
  <c r="D64" i="17"/>
  <c r="E64" i="17"/>
  <c r="K123" i="15"/>
  <c r="L134" i="15"/>
  <c r="J133" i="15"/>
  <c r="L132" i="15"/>
  <c r="M132" i="15" s="1"/>
  <c r="J131" i="15"/>
  <c r="L130" i="15"/>
  <c r="J129" i="15"/>
  <c r="L128" i="15"/>
  <c r="M128" i="15" s="1"/>
  <c r="J127" i="15"/>
  <c r="L126" i="15"/>
  <c r="J125" i="15"/>
  <c r="L124" i="15"/>
  <c r="J123" i="15"/>
  <c r="M123" i="15" s="1"/>
  <c r="L122" i="15"/>
  <c r="J121" i="15"/>
  <c r="L120" i="15"/>
  <c r="J119" i="15"/>
  <c r="L118" i="15"/>
  <c r="J117" i="15"/>
  <c r="L116" i="15"/>
  <c r="M116" i="15" s="1"/>
  <c r="L114" i="15"/>
  <c r="L112" i="15"/>
  <c r="L110" i="15"/>
  <c r="L108" i="15"/>
  <c r="L106" i="15"/>
  <c r="L104" i="15"/>
  <c r="L102" i="15"/>
  <c r="K120" i="15"/>
  <c r="M120" i="15" s="1"/>
  <c r="K130" i="15"/>
  <c r="M99" i="18"/>
  <c r="M77" i="18"/>
  <c r="M69" i="18"/>
  <c r="K105" i="18"/>
  <c r="K101" i="18"/>
  <c r="K97" i="18"/>
  <c r="M97" i="18" s="1"/>
  <c r="K93" i="18"/>
  <c r="K89" i="18"/>
  <c r="M89" i="18" s="1"/>
  <c r="K85" i="18"/>
  <c r="M85" i="18" s="1"/>
  <c r="M128" i="10"/>
  <c r="M120" i="10"/>
  <c r="M116" i="10"/>
  <c r="M112" i="10"/>
  <c r="M108" i="10"/>
  <c r="M104" i="10"/>
  <c r="K134" i="10"/>
  <c r="K130" i="10"/>
  <c r="K122" i="10"/>
  <c r="M122" i="10" s="1"/>
  <c r="K118" i="10"/>
  <c r="M118" i="10" s="1"/>
  <c r="K114" i="10"/>
  <c r="M114" i="10" s="1"/>
  <c r="K110" i="10"/>
  <c r="M110" i="10" s="1"/>
  <c r="K106" i="10"/>
  <c r="M106" i="10" s="1"/>
  <c r="K102" i="10"/>
  <c r="M102" i="10" s="1"/>
  <c r="K134" i="6"/>
  <c r="K130" i="6"/>
  <c r="M130" i="6" s="1"/>
  <c r="K126" i="6"/>
  <c r="K122" i="6"/>
  <c r="K118" i="6"/>
  <c r="K114" i="6"/>
  <c r="M114" i="6" s="1"/>
  <c r="K110" i="6"/>
  <c r="K106" i="6"/>
  <c r="K102" i="6"/>
  <c r="K132" i="11"/>
  <c r="M132" i="11" s="1"/>
  <c r="K128" i="11"/>
  <c r="M133" i="8"/>
  <c r="K125" i="8"/>
  <c r="K121" i="8"/>
  <c r="M121" i="8" s="1"/>
  <c r="K134" i="3"/>
  <c r="M134" i="3" s="1"/>
  <c r="K130" i="3"/>
  <c r="K126" i="3"/>
  <c r="K122" i="3"/>
  <c r="K118" i="3"/>
  <c r="M118" i="3" s="1"/>
  <c r="K114" i="3"/>
  <c r="K110" i="3"/>
  <c r="M110" i="3" s="1"/>
  <c r="K106" i="3"/>
  <c r="K102" i="3"/>
  <c r="M102" i="3" s="1"/>
  <c r="K98" i="3"/>
  <c r="L133" i="12"/>
  <c r="M127" i="5"/>
  <c r="M129" i="5"/>
  <c r="M127" i="4"/>
  <c r="M129" i="4"/>
  <c r="L133" i="4"/>
  <c r="M133" i="4" s="1"/>
  <c r="M113" i="7"/>
  <c r="M131" i="7"/>
  <c r="M118" i="7"/>
  <c r="M114" i="7"/>
  <c r="M125" i="7"/>
  <c r="M102" i="7"/>
  <c r="K106" i="7"/>
  <c r="M106" i="7" s="1"/>
  <c r="L101" i="7"/>
  <c r="K133" i="7"/>
  <c r="M133" i="7" s="1"/>
  <c r="J130" i="7"/>
  <c r="M130" i="7" s="1"/>
  <c r="K129" i="7"/>
  <c r="M129" i="7" s="1"/>
  <c r="J126" i="7"/>
  <c r="M126" i="7" s="1"/>
  <c r="K125" i="7"/>
  <c r="J122" i="7"/>
  <c r="M122" i="7" s="1"/>
  <c r="K121" i="7"/>
  <c r="M121" i="7" s="1"/>
  <c r="K117" i="7"/>
  <c r="M117" i="7" s="1"/>
  <c r="K113" i="7"/>
  <c r="J110" i="7"/>
  <c r="M110" i="7" s="1"/>
  <c r="K109" i="7"/>
  <c r="M109" i="7" s="1"/>
  <c r="K105" i="7"/>
  <c r="M105" i="7" s="1"/>
  <c r="K101" i="7"/>
  <c r="K97" i="7"/>
  <c r="K93" i="7"/>
  <c r="M93" i="7" s="1"/>
  <c r="K89" i="7"/>
  <c r="M89" i="7" s="1"/>
  <c r="J97" i="7"/>
  <c r="M97" i="7" s="1"/>
  <c r="M131" i="9"/>
  <c r="L133" i="9"/>
  <c r="M133" i="9" s="1"/>
  <c r="L129" i="9"/>
  <c r="M129" i="9" s="1"/>
  <c r="F100" i="11"/>
  <c r="G100" i="11"/>
  <c r="H100" i="11"/>
  <c r="I100" i="11"/>
  <c r="J101" i="11" s="1"/>
  <c r="J100" i="11"/>
  <c r="K100" i="11"/>
  <c r="L100" i="11"/>
  <c r="M100" i="11"/>
  <c r="N100" i="11"/>
  <c r="F101" i="11"/>
  <c r="G101" i="11"/>
  <c r="H101" i="11"/>
  <c r="L101" i="11" s="1"/>
  <c r="I101" i="11"/>
  <c r="N101" i="11"/>
  <c r="F102" i="11"/>
  <c r="G102" i="11"/>
  <c r="K102" i="11" s="1"/>
  <c r="H102" i="11"/>
  <c r="I102" i="11"/>
  <c r="J102" i="11"/>
  <c r="L102" i="11"/>
  <c r="N102" i="11"/>
  <c r="F103" i="11"/>
  <c r="J103" i="11" s="1"/>
  <c r="M103" i="11" s="1"/>
  <c r="G103" i="11"/>
  <c r="H103" i="11"/>
  <c r="I103" i="11"/>
  <c r="J104" i="11" s="1"/>
  <c r="K103" i="11"/>
  <c r="L103" i="11"/>
  <c r="N103" i="11"/>
  <c r="F104" i="11"/>
  <c r="G104" i="11"/>
  <c r="H104" i="11"/>
  <c r="I104" i="11"/>
  <c r="J105" i="11" s="1"/>
  <c r="L104" i="11"/>
  <c r="N104" i="11"/>
  <c r="F105" i="11"/>
  <c r="G105" i="11"/>
  <c r="H105" i="11"/>
  <c r="L105" i="11" s="1"/>
  <c r="I105" i="11"/>
  <c r="N105" i="11"/>
  <c r="F106" i="11"/>
  <c r="G106" i="11"/>
  <c r="K106" i="11" s="1"/>
  <c r="H106" i="11"/>
  <c r="I106" i="11"/>
  <c r="J106" i="11"/>
  <c r="M106" i="11" s="1"/>
  <c r="L106" i="11"/>
  <c r="N106" i="11"/>
  <c r="F107" i="11"/>
  <c r="J107" i="11" s="1"/>
  <c r="M107" i="11" s="1"/>
  <c r="G107" i="11"/>
  <c r="H107" i="11"/>
  <c r="I107" i="11"/>
  <c r="J108" i="11" s="1"/>
  <c r="K107" i="11"/>
  <c r="L107" i="11"/>
  <c r="N107" i="11"/>
  <c r="F108" i="11"/>
  <c r="G108" i="11"/>
  <c r="H108" i="11"/>
  <c r="I108" i="11"/>
  <c r="J109" i="11" s="1"/>
  <c r="L108" i="11"/>
  <c r="N108" i="11"/>
  <c r="F109" i="11"/>
  <c r="G109" i="11"/>
  <c r="H109" i="11"/>
  <c r="L109" i="11" s="1"/>
  <c r="I109" i="11"/>
  <c r="N109" i="11"/>
  <c r="F110" i="11"/>
  <c r="G110" i="11"/>
  <c r="K110" i="11" s="1"/>
  <c r="H110" i="11"/>
  <c r="I110" i="11"/>
  <c r="J110" i="11"/>
  <c r="M110" i="11" s="1"/>
  <c r="L110" i="11"/>
  <c r="N110" i="11"/>
  <c r="F111" i="11"/>
  <c r="J111" i="11" s="1"/>
  <c r="M111" i="11" s="1"/>
  <c r="G111" i="11"/>
  <c r="H111" i="11"/>
  <c r="I111" i="11"/>
  <c r="J112" i="11" s="1"/>
  <c r="K111" i="11"/>
  <c r="L111" i="11"/>
  <c r="N111" i="11"/>
  <c r="F112" i="11"/>
  <c r="G112" i="11"/>
  <c r="H112" i="11"/>
  <c r="I112" i="11"/>
  <c r="J113" i="11" s="1"/>
  <c r="L112" i="11"/>
  <c r="N112" i="11"/>
  <c r="F113" i="11"/>
  <c r="G113" i="11"/>
  <c r="H113" i="11"/>
  <c r="L113" i="11" s="1"/>
  <c r="I113" i="11"/>
  <c r="N113" i="11"/>
  <c r="F114" i="11"/>
  <c r="G114" i="11"/>
  <c r="K114" i="11" s="1"/>
  <c r="H114" i="11"/>
  <c r="I114" i="11"/>
  <c r="J114" i="11"/>
  <c r="M114" i="11" s="1"/>
  <c r="L114" i="11"/>
  <c r="N114" i="11"/>
  <c r="F115" i="11"/>
  <c r="J115" i="11" s="1"/>
  <c r="M115" i="11" s="1"/>
  <c r="G115" i="11"/>
  <c r="H115" i="11"/>
  <c r="I115" i="11"/>
  <c r="K116" i="11" s="1"/>
  <c r="K115" i="11"/>
  <c r="L115" i="11"/>
  <c r="N115" i="11"/>
  <c r="Q115" i="11" s="1"/>
  <c r="R115" i="11" s="1"/>
  <c r="F116" i="11"/>
  <c r="J116" i="11" s="1"/>
  <c r="G116" i="11"/>
  <c r="H116" i="11"/>
  <c r="I116" i="11"/>
  <c r="N116" i="11"/>
  <c r="Q116" i="11" s="1"/>
  <c r="R116" i="11" s="1"/>
  <c r="F117" i="11"/>
  <c r="G117" i="11"/>
  <c r="H117" i="11"/>
  <c r="I117" i="11"/>
  <c r="L117" i="11"/>
  <c r="N117" i="11"/>
  <c r="Q117" i="11" s="1"/>
  <c r="R117" i="11" s="1"/>
  <c r="F118" i="11"/>
  <c r="G118" i="11"/>
  <c r="K118" i="11" s="1"/>
  <c r="H118" i="11"/>
  <c r="I118" i="11"/>
  <c r="K119" i="11" s="1"/>
  <c r="N118" i="11"/>
  <c r="Q118" i="11" s="1"/>
  <c r="R118" i="11" s="1"/>
  <c r="F119" i="11"/>
  <c r="G119" i="11"/>
  <c r="H119" i="11"/>
  <c r="I119" i="11"/>
  <c r="J120" i="11" s="1"/>
  <c r="N119" i="11"/>
  <c r="Q119" i="11" s="1"/>
  <c r="R119" i="11" s="1"/>
  <c r="F120" i="11"/>
  <c r="G120" i="11"/>
  <c r="H120" i="11"/>
  <c r="I120" i="11"/>
  <c r="N120" i="11"/>
  <c r="Q120" i="11" s="1"/>
  <c r="R120" i="11" s="1"/>
  <c r="F121" i="11"/>
  <c r="G121" i="11"/>
  <c r="H121" i="11"/>
  <c r="L121" i="11" s="1"/>
  <c r="I121" i="11"/>
  <c r="N121" i="11"/>
  <c r="Q121" i="11" s="1"/>
  <c r="R121" i="11" s="1"/>
  <c r="F100" i="8"/>
  <c r="G100" i="8"/>
  <c r="H100" i="8"/>
  <c r="I100" i="8"/>
  <c r="J100" i="8"/>
  <c r="M100" i="8" s="1"/>
  <c r="K100" i="8"/>
  <c r="L100" i="8"/>
  <c r="N100" i="8"/>
  <c r="F101" i="8"/>
  <c r="G101" i="8"/>
  <c r="H101" i="8"/>
  <c r="I101" i="8"/>
  <c r="J102" i="8" s="1"/>
  <c r="J101" i="8"/>
  <c r="K101" i="8"/>
  <c r="L101" i="8"/>
  <c r="M101" i="8"/>
  <c r="N101" i="8"/>
  <c r="F102" i="8"/>
  <c r="G102" i="8"/>
  <c r="H102" i="8"/>
  <c r="I102" i="8"/>
  <c r="J103" i="8" s="1"/>
  <c r="M103" i="8" s="1"/>
  <c r="L102" i="8"/>
  <c r="N102" i="8"/>
  <c r="F103" i="8"/>
  <c r="G103" i="8"/>
  <c r="H103" i="8"/>
  <c r="I103" i="8"/>
  <c r="K104" i="8" s="1"/>
  <c r="K103" i="8"/>
  <c r="L103" i="8"/>
  <c r="N103" i="8"/>
  <c r="F104" i="8"/>
  <c r="G104" i="8"/>
  <c r="H104" i="8"/>
  <c r="I104" i="8"/>
  <c r="J104" i="8"/>
  <c r="M104" i="8" s="1"/>
  <c r="L104" i="8"/>
  <c r="N104" i="8"/>
  <c r="F105" i="8"/>
  <c r="G105" i="8"/>
  <c r="H105" i="8"/>
  <c r="I105" i="8"/>
  <c r="J106" i="8" s="1"/>
  <c r="J105" i="8"/>
  <c r="K105" i="8"/>
  <c r="L105" i="8"/>
  <c r="M105" i="8"/>
  <c r="N105" i="8"/>
  <c r="F106" i="8"/>
  <c r="G106" i="8"/>
  <c r="H106" i="8"/>
  <c r="I106" i="8"/>
  <c r="J107" i="8" s="1"/>
  <c r="M107" i="8" s="1"/>
  <c r="L106" i="8"/>
  <c r="N106" i="8"/>
  <c r="F107" i="8"/>
  <c r="G107" i="8"/>
  <c r="H107" i="8"/>
  <c r="I107" i="8"/>
  <c r="K108" i="8" s="1"/>
  <c r="K107" i="8"/>
  <c r="L107" i="8"/>
  <c r="N107" i="8"/>
  <c r="F108" i="8"/>
  <c r="G108" i="8"/>
  <c r="H108" i="8"/>
  <c r="I108" i="8"/>
  <c r="J108" i="8"/>
  <c r="M108" i="8" s="1"/>
  <c r="L108" i="8"/>
  <c r="N108" i="8"/>
  <c r="F109" i="8"/>
  <c r="G109" i="8"/>
  <c r="H109" i="8"/>
  <c r="I109" i="8"/>
  <c r="J110" i="8" s="1"/>
  <c r="J109" i="8"/>
  <c r="K109" i="8"/>
  <c r="L109" i="8"/>
  <c r="M109" i="8"/>
  <c r="N109" i="8"/>
  <c r="F110" i="8"/>
  <c r="G110" i="8"/>
  <c r="H110" i="8"/>
  <c r="I110" i="8"/>
  <c r="L110" i="8"/>
  <c r="N110" i="8"/>
  <c r="F111" i="8"/>
  <c r="G111" i="8"/>
  <c r="H111" i="8"/>
  <c r="I111" i="8"/>
  <c r="K112" i="8" s="1"/>
  <c r="K111" i="8"/>
  <c r="L111" i="8"/>
  <c r="N111" i="8"/>
  <c r="Q111" i="8" s="1"/>
  <c r="R111" i="8" s="1"/>
  <c r="F112" i="8"/>
  <c r="G112" i="8"/>
  <c r="H112" i="8"/>
  <c r="I112" i="8"/>
  <c r="K113" i="8" s="1"/>
  <c r="J112" i="8"/>
  <c r="M112" i="8" s="1"/>
  <c r="L112" i="8"/>
  <c r="N112" i="8"/>
  <c r="Q112" i="8" s="1"/>
  <c r="R112" i="8" s="1"/>
  <c r="F113" i="8"/>
  <c r="G113" i="8"/>
  <c r="H113" i="8"/>
  <c r="I113" i="8"/>
  <c r="J114" i="8" s="1"/>
  <c r="J113" i="8"/>
  <c r="N113" i="8"/>
  <c r="Q113" i="8" s="1"/>
  <c r="R113" i="8" s="1"/>
  <c r="F114" i="8"/>
  <c r="G114" i="8"/>
  <c r="H114" i="8"/>
  <c r="I114" i="8"/>
  <c r="J115" i="8" s="1"/>
  <c r="N114" i="8"/>
  <c r="Q114" i="8" s="1"/>
  <c r="R114" i="8" s="1"/>
  <c r="F115" i="8"/>
  <c r="G115" i="8"/>
  <c r="H115" i="8"/>
  <c r="I115" i="8"/>
  <c r="K116" i="8" s="1"/>
  <c r="L115" i="8"/>
  <c r="N115" i="8"/>
  <c r="Q115" i="8" s="1"/>
  <c r="R115" i="8" s="1"/>
  <c r="F116" i="8"/>
  <c r="G116" i="8"/>
  <c r="H116" i="8"/>
  <c r="L116" i="8" s="1"/>
  <c r="I116" i="8"/>
  <c r="J116" i="8"/>
  <c r="N116" i="8"/>
  <c r="Q116" i="8" s="1"/>
  <c r="R116" i="8" s="1"/>
  <c r="F117" i="8"/>
  <c r="G117" i="8"/>
  <c r="K117" i="8" s="1"/>
  <c r="H117" i="8"/>
  <c r="L117" i="8" s="1"/>
  <c r="I117" i="8"/>
  <c r="N117" i="8"/>
  <c r="Q117" i="8" s="1"/>
  <c r="R117" i="8" s="1"/>
  <c r="F118" i="8"/>
  <c r="G118" i="8"/>
  <c r="H118" i="8"/>
  <c r="I118" i="8"/>
  <c r="N118" i="8"/>
  <c r="Q118" i="8" s="1"/>
  <c r="R118" i="8" s="1"/>
  <c r="F100" i="12"/>
  <c r="G100" i="12"/>
  <c r="H100" i="12"/>
  <c r="I100" i="12"/>
  <c r="K101" i="12" s="1"/>
  <c r="N100" i="12"/>
  <c r="Q100" i="12" s="1"/>
  <c r="R100" i="12" s="1"/>
  <c r="F101" i="12"/>
  <c r="G101" i="12"/>
  <c r="H101" i="12"/>
  <c r="L101" i="12" s="1"/>
  <c r="I101" i="12"/>
  <c r="J102" i="12" s="1"/>
  <c r="N101" i="12"/>
  <c r="Q101" i="12" s="1"/>
  <c r="R101" i="12" s="1"/>
  <c r="F102" i="12"/>
  <c r="G102" i="12"/>
  <c r="H102" i="12"/>
  <c r="I102" i="12"/>
  <c r="N102" i="12"/>
  <c r="Q102" i="12" s="1"/>
  <c r="R102" i="12" s="1"/>
  <c r="F103" i="12"/>
  <c r="G103" i="12"/>
  <c r="H103" i="12"/>
  <c r="I103" i="12"/>
  <c r="K104" i="12" s="1"/>
  <c r="N103" i="12"/>
  <c r="Q103" i="12" s="1"/>
  <c r="R103" i="12" s="1"/>
  <c r="F104" i="12"/>
  <c r="G104" i="12"/>
  <c r="H104" i="12"/>
  <c r="I104" i="12"/>
  <c r="K105" i="12" s="1"/>
  <c r="N104" i="12"/>
  <c r="Q104" i="12" s="1"/>
  <c r="R104" i="12" s="1"/>
  <c r="F105" i="12"/>
  <c r="G105" i="12"/>
  <c r="H105" i="12"/>
  <c r="I105" i="12"/>
  <c r="N105" i="12"/>
  <c r="Q105" i="12" s="1"/>
  <c r="R105" i="12" s="1"/>
  <c r="F106" i="12"/>
  <c r="G106" i="12"/>
  <c r="H106" i="12"/>
  <c r="I106" i="12"/>
  <c r="J107" i="12" s="1"/>
  <c r="N106" i="12"/>
  <c r="Q106" i="12" s="1"/>
  <c r="R106" i="12" s="1"/>
  <c r="F107" i="12"/>
  <c r="G107" i="12"/>
  <c r="H107" i="12"/>
  <c r="I107" i="12"/>
  <c r="K108" i="12" s="1"/>
  <c r="N107" i="12"/>
  <c r="Q107" i="12" s="1"/>
  <c r="R107" i="12" s="1"/>
  <c r="F108" i="12"/>
  <c r="G108" i="12"/>
  <c r="H108" i="12"/>
  <c r="I108" i="12"/>
  <c r="N108" i="12"/>
  <c r="Q108" i="12" s="1"/>
  <c r="R108" i="12" s="1"/>
  <c r="F109" i="12"/>
  <c r="G109" i="12"/>
  <c r="H109" i="12"/>
  <c r="I109" i="12"/>
  <c r="J110" i="12" s="1"/>
  <c r="N109" i="12"/>
  <c r="Q109" i="12" s="1"/>
  <c r="R109" i="12" s="1"/>
  <c r="F110" i="12"/>
  <c r="G110" i="12"/>
  <c r="H110" i="12"/>
  <c r="I110" i="12"/>
  <c r="N110" i="12"/>
  <c r="Q110" i="12" s="1"/>
  <c r="R110" i="12" s="1"/>
  <c r="F111" i="12"/>
  <c r="G111" i="12"/>
  <c r="H111" i="12"/>
  <c r="I111" i="12"/>
  <c r="K112" i="12" s="1"/>
  <c r="N111" i="12"/>
  <c r="Q111" i="12" s="1"/>
  <c r="R111" i="12" s="1"/>
  <c r="F112" i="12"/>
  <c r="G112" i="12"/>
  <c r="H112" i="12"/>
  <c r="I112" i="12"/>
  <c r="N112" i="12"/>
  <c r="Q112" i="12" s="1"/>
  <c r="R112" i="12" s="1"/>
  <c r="F113" i="12"/>
  <c r="G113" i="12"/>
  <c r="H113" i="12"/>
  <c r="I113" i="12"/>
  <c r="N113" i="12"/>
  <c r="Q113" i="12" s="1"/>
  <c r="R113" i="12" s="1"/>
  <c r="F114" i="12"/>
  <c r="G114" i="12"/>
  <c r="H114" i="12"/>
  <c r="I114" i="12"/>
  <c r="J115" i="12" s="1"/>
  <c r="N114" i="12"/>
  <c r="Q114" i="12" s="1"/>
  <c r="R114" i="12" s="1"/>
  <c r="F115" i="12"/>
  <c r="G115" i="12"/>
  <c r="H115" i="12"/>
  <c r="L115" i="12" s="1"/>
  <c r="I115" i="12"/>
  <c r="N115" i="12"/>
  <c r="Q115" i="12" s="1"/>
  <c r="R115" i="12" s="1"/>
  <c r="F116" i="12"/>
  <c r="G116" i="12"/>
  <c r="H116" i="12"/>
  <c r="I116" i="12"/>
  <c r="N116" i="12"/>
  <c r="Q116" i="12" s="1"/>
  <c r="R116" i="12" s="1"/>
  <c r="F117" i="12"/>
  <c r="G117" i="12"/>
  <c r="H117" i="12"/>
  <c r="I117" i="12"/>
  <c r="N117" i="12"/>
  <c r="Q117" i="12" s="1"/>
  <c r="R117" i="12" s="1"/>
  <c r="F118" i="12"/>
  <c r="G118" i="12"/>
  <c r="H118" i="12"/>
  <c r="L118" i="12" s="1"/>
  <c r="I118" i="12"/>
  <c r="J119" i="12" s="1"/>
  <c r="N118" i="12"/>
  <c r="Q118" i="12" s="1"/>
  <c r="R118" i="12" s="1"/>
  <c r="F119" i="12"/>
  <c r="G119" i="12"/>
  <c r="H119" i="12"/>
  <c r="I119" i="12"/>
  <c r="N119" i="12"/>
  <c r="Q119" i="12" s="1"/>
  <c r="R119" i="12" s="1"/>
  <c r="F120" i="12"/>
  <c r="G120" i="12"/>
  <c r="H120" i="12"/>
  <c r="I120" i="12"/>
  <c r="N120" i="12"/>
  <c r="Q120" i="12" s="1"/>
  <c r="R120" i="12" s="1"/>
  <c r="F121" i="12"/>
  <c r="G121" i="12"/>
  <c r="H121" i="12"/>
  <c r="L121" i="12" s="1"/>
  <c r="I121" i="12"/>
  <c r="N121" i="12"/>
  <c r="Q121" i="12" s="1"/>
  <c r="R121" i="12" s="1"/>
  <c r="F122" i="12"/>
  <c r="G122" i="12"/>
  <c r="H122" i="12"/>
  <c r="I122" i="12"/>
  <c r="N122" i="12"/>
  <c r="Q122" i="12" s="1"/>
  <c r="R122" i="12" s="1"/>
  <c r="F123" i="12"/>
  <c r="G123" i="12"/>
  <c r="H123" i="12"/>
  <c r="L123" i="12" s="1"/>
  <c r="I123" i="12"/>
  <c r="N123" i="12"/>
  <c r="Q123" i="12" s="1"/>
  <c r="R123" i="12" s="1"/>
  <c r="F124" i="12"/>
  <c r="G124" i="12"/>
  <c r="H124" i="12"/>
  <c r="L124" i="12" s="1"/>
  <c r="I124" i="12"/>
  <c r="K125" i="12" s="1"/>
  <c r="N124" i="12"/>
  <c r="Q124" i="12" s="1"/>
  <c r="R124" i="12" s="1"/>
  <c r="F100" i="5"/>
  <c r="G100" i="5"/>
  <c r="H100" i="5"/>
  <c r="I100" i="5"/>
  <c r="N100" i="5"/>
  <c r="Q100" i="5" s="1"/>
  <c r="R100" i="5" s="1"/>
  <c r="F101" i="5"/>
  <c r="G101" i="5"/>
  <c r="H101" i="5"/>
  <c r="L101" i="5" s="1"/>
  <c r="I101" i="5"/>
  <c r="J102" i="5" s="1"/>
  <c r="N101" i="5"/>
  <c r="Q101" i="5" s="1"/>
  <c r="R101" i="5" s="1"/>
  <c r="F102" i="5"/>
  <c r="G102" i="5"/>
  <c r="H102" i="5"/>
  <c r="I102" i="5"/>
  <c r="J103" i="5" s="1"/>
  <c r="L102" i="5"/>
  <c r="N102" i="5"/>
  <c r="Q102" i="5" s="1"/>
  <c r="R102" i="5" s="1"/>
  <c r="F103" i="5"/>
  <c r="G103" i="5"/>
  <c r="H103" i="5"/>
  <c r="I103" i="5"/>
  <c r="K104" i="5" s="1"/>
  <c r="N103" i="5"/>
  <c r="Q103" i="5" s="1"/>
  <c r="R103" i="5" s="1"/>
  <c r="F104" i="5"/>
  <c r="G104" i="5"/>
  <c r="H104" i="5"/>
  <c r="I104" i="5"/>
  <c r="N104" i="5"/>
  <c r="Q104" i="5" s="1"/>
  <c r="R104" i="5" s="1"/>
  <c r="F105" i="5"/>
  <c r="G105" i="5"/>
  <c r="H105" i="5"/>
  <c r="I105" i="5"/>
  <c r="J106" i="5" s="1"/>
  <c r="L105" i="5"/>
  <c r="N105" i="5"/>
  <c r="Q105" i="5" s="1"/>
  <c r="R105" i="5" s="1"/>
  <c r="F106" i="5"/>
  <c r="G106" i="5"/>
  <c r="H106" i="5"/>
  <c r="I106" i="5"/>
  <c r="K107" i="5" s="1"/>
  <c r="K106" i="5"/>
  <c r="L106" i="5"/>
  <c r="N106" i="5"/>
  <c r="Q106" i="5" s="1"/>
  <c r="R106" i="5" s="1"/>
  <c r="F107" i="5"/>
  <c r="G107" i="5"/>
  <c r="H107" i="5"/>
  <c r="I107" i="5"/>
  <c r="L107" i="5"/>
  <c r="N107" i="5"/>
  <c r="Q107" i="5" s="1"/>
  <c r="R107" i="5" s="1"/>
  <c r="F108" i="5"/>
  <c r="G108" i="5"/>
  <c r="H108" i="5"/>
  <c r="I108" i="5"/>
  <c r="L108" i="5"/>
  <c r="N108" i="5"/>
  <c r="Q108" i="5" s="1"/>
  <c r="R108" i="5" s="1"/>
  <c r="F110" i="5"/>
  <c r="G110" i="5"/>
  <c r="K110" i="5" s="1"/>
  <c r="H110" i="5"/>
  <c r="L110" i="5" s="1"/>
  <c r="I110" i="5"/>
  <c r="J110" i="5"/>
  <c r="N110" i="5"/>
  <c r="Q110" i="5" s="1"/>
  <c r="R110" i="5" s="1"/>
  <c r="F111" i="5"/>
  <c r="J111" i="5" s="1"/>
  <c r="G111" i="5"/>
  <c r="H111" i="5"/>
  <c r="L111" i="5" s="1"/>
  <c r="I111" i="5"/>
  <c r="J112" i="5" s="1"/>
  <c r="K111" i="5"/>
  <c r="N111" i="5"/>
  <c r="Q111" i="5" s="1"/>
  <c r="R111" i="5" s="1"/>
  <c r="F112" i="5"/>
  <c r="G112" i="5"/>
  <c r="H112" i="5"/>
  <c r="I112" i="5"/>
  <c r="N112" i="5"/>
  <c r="Q112" i="5" s="1"/>
  <c r="R112" i="5" s="1"/>
  <c r="F113" i="5"/>
  <c r="G113" i="5"/>
  <c r="H113" i="5"/>
  <c r="L113" i="5" s="1"/>
  <c r="I113" i="5"/>
  <c r="J114" i="5" s="1"/>
  <c r="N113" i="5"/>
  <c r="Q113" i="5" s="1"/>
  <c r="R113" i="5" s="1"/>
  <c r="F114" i="5"/>
  <c r="G114" i="5"/>
  <c r="H114" i="5"/>
  <c r="L114" i="5" s="1"/>
  <c r="I114" i="5"/>
  <c r="N114" i="5"/>
  <c r="Q114" i="5" s="1"/>
  <c r="R114" i="5" s="1"/>
  <c r="F115" i="5"/>
  <c r="G115" i="5"/>
  <c r="H115" i="5"/>
  <c r="I115" i="5"/>
  <c r="N115" i="5"/>
  <c r="Q115" i="5" s="1"/>
  <c r="R115" i="5" s="1"/>
  <c r="F116" i="5"/>
  <c r="G116" i="5"/>
  <c r="H116" i="5"/>
  <c r="I116" i="5"/>
  <c r="N116" i="5"/>
  <c r="Q116" i="5" s="1"/>
  <c r="R116" i="5" s="1"/>
  <c r="F117" i="5"/>
  <c r="G117" i="5"/>
  <c r="H117" i="5"/>
  <c r="I117" i="5"/>
  <c r="J118" i="5" s="1"/>
  <c r="N117" i="5"/>
  <c r="Q117" i="5" s="1"/>
  <c r="R117" i="5" s="1"/>
  <c r="F118" i="5"/>
  <c r="G118" i="5"/>
  <c r="H118" i="5"/>
  <c r="L118" i="5" s="1"/>
  <c r="I118" i="5"/>
  <c r="N118" i="5"/>
  <c r="Q118" i="5" s="1"/>
  <c r="R118" i="5" s="1"/>
  <c r="F119" i="5"/>
  <c r="G119" i="5"/>
  <c r="H119" i="5"/>
  <c r="I119" i="5"/>
  <c r="N119" i="5"/>
  <c r="Q119" i="5" s="1"/>
  <c r="R119" i="5" s="1"/>
  <c r="F120" i="5"/>
  <c r="G120" i="5"/>
  <c r="H120" i="5"/>
  <c r="I120" i="5"/>
  <c r="N120" i="5"/>
  <c r="Q120" i="5" s="1"/>
  <c r="R120" i="5" s="1"/>
  <c r="F121" i="5"/>
  <c r="G121" i="5"/>
  <c r="H121" i="5"/>
  <c r="I121" i="5"/>
  <c r="J122" i="5" s="1"/>
  <c r="N121" i="5"/>
  <c r="Q121" i="5" s="1"/>
  <c r="R121" i="5" s="1"/>
  <c r="F122" i="5"/>
  <c r="G122" i="5"/>
  <c r="H122" i="5"/>
  <c r="I122" i="5"/>
  <c r="N122" i="5"/>
  <c r="Q122" i="5" s="1"/>
  <c r="R122" i="5" s="1"/>
  <c r="F123" i="5"/>
  <c r="G123" i="5"/>
  <c r="H123" i="5"/>
  <c r="I123" i="5"/>
  <c r="N123" i="5"/>
  <c r="Q123" i="5" s="1"/>
  <c r="R123" i="5" s="1"/>
  <c r="F124" i="5"/>
  <c r="G124" i="5"/>
  <c r="H124" i="5"/>
  <c r="L124" i="5" s="1"/>
  <c r="I124" i="5"/>
  <c r="N124" i="5"/>
  <c r="Q124" i="5" s="1"/>
  <c r="R124" i="5" s="1"/>
  <c r="F100" i="9"/>
  <c r="G100" i="9"/>
  <c r="H100" i="9"/>
  <c r="I100" i="9"/>
  <c r="K101" i="9" s="1"/>
  <c r="N100" i="9"/>
  <c r="F101" i="9"/>
  <c r="G101" i="9"/>
  <c r="H101" i="9"/>
  <c r="I101" i="9"/>
  <c r="J102" i="9" s="1"/>
  <c r="N101" i="9"/>
  <c r="F102" i="9"/>
  <c r="G102" i="9"/>
  <c r="H102" i="9"/>
  <c r="I102" i="9"/>
  <c r="J103" i="9" s="1"/>
  <c r="N102" i="9"/>
  <c r="F103" i="9"/>
  <c r="G103" i="9"/>
  <c r="H103" i="9"/>
  <c r="L103" i="9" s="1"/>
  <c r="I103" i="9"/>
  <c r="L104" i="9" s="1"/>
  <c r="N103" i="9"/>
  <c r="F104" i="9"/>
  <c r="G104" i="9"/>
  <c r="H104" i="9"/>
  <c r="I104" i="9"/>
  <c r="K105" i="9" s="1"/>
  <c r="N104" i="9"/>
  <c r="F105" i="9"/>
  <c r="G105" i="9"/>
  <c r="H105" i="9"/>
  <c r="L105" i="9" s="1"/>
  <c r="I105" i="9"/>
  <c r="J106" i="9" s="1"/>
  <c r="N105" i="9"/>
  <c r="F106" i="9"/>
  <c r="G106" i="9"/>
  <c r="H106" i="9"/>
  <c r="I106" i="9"/>
  <c r="J107" i="9" s="1"/>
  <c r="N106" i="9"/>
  <c r="F107" i="9"/>
  <c r="G107" i="9"/>
  <c r="H107" i="9"/>
  <c r="L107" i="9" s="1"/>
  <c r="I107" i="9"/>
  <c r="N107" i="9"/>
  <c r="F108" i="9"/>
  <c r="G108" i="9"/>
  <c r="H108" i="9"/>
  <c r="L108" i="9" s="1"/>
  <c r="I108" i="9"/>
  <c r="N108" i="9"/>
  <c r="F109" i="9"/>
  <c r="G109" i="9"/>
  <c r="H109" i="9"/>
  <c r="I109" i="9"/>
  <c r="J110" i="9" s="1"/>
  <c r="J109" i="9"/>
  <c r="M109" i="9" s="1"/>
  <c r="K109" i="9"/>
  <c r="L109" i="9"/>
  <c r="N109" i="9"/>
  <c r="F110" i="9"/>
  <c r="G110" i="9"/>
  <c r="H110" i="9"/>
  <c r="I110" i="9"/>
  <c r="K111" i="9" s="1"/>
  <c r="L110" i="9"/>
  <c r="N110" i="9"/>
  <c r="F111" i="9"/>
  <c r="G111" i="9"/>
  <c r="H111" i="9"/>
  <c r="L111" i="9" s="1"/>
  <c r="I111" i="9"/>
  <c r="N111" i="9"/>
  <c r="F112" i="9"/>
  <c r="G112" i="9"/>
  <c r="H112" i="9"/>
  <c r="I112" i="9"/>
  <c r="J112" i="9"/>
  <c r="K112" i="9"/>
  <c r="L112" i="9"/>
  <c r="N112" i="9"/>
  <c r="F113" i="9"/>
  <c r="J113" i="9" s="1"/>
  <c r="G113" i="9"/>
  <c r="H113" i="9"/>
  <c r="I113" i="9"/>
  <c r="K113" i="9"/>
  <c r="N113" i="9"/>
  <c r="F114" i="9"/>
  <c r="G114" i="9"/>
  <c r="H114" i="9"/>
  <c r="L114" i="9" s="1"/>
  <c r="I114" i="9"/>
  <c r="J115" i="9" s="1"/>
  <c r="N114" i="9"/>
  <c r="F115" i="9"/>
  <c r="G115" i="9"/>
  <c r="H115" i="9"/>
  <c r="I115" i="9"/>
  <c r="J116" i="9" s="1"/>
  <c r="N115" i="9"/>
  <c r="F116" i="9"/>
  <c r="G116" i="9"/>
  <c r="H116" i="9"/>
  <c r="I116" i="9"/>
  <c r="N116" i="9"/>
  <c r="F117" i="9"/>
  <c r="G117" i="9"/>
  <c r="H117" i="9"/>
  <c r="L117" i="9" s="1"/>
  <c r="I117" i="9"/>
  <c r="N117" i="9"/>
  <c r="F118" i="9"/>
  <c r="G118" i="9"/>
  <c r="H118" i="9"/>
  <c r="I118" i="9"/>
  <c r="J119" i="9" s="1"/>
  <c r="N118" i="9"/>
  <c r="Q118" i="9" s="1"/>
  <c r="R118" i="9" s="1"/>
  <c r="F119" i="9"/>
  <c r="G119" i="9"/>
  <c r="H119" i="9"/>
  <c r="L119" i="9" s="1"/>
  <c r="I119" i="9"/>
  <c r="N119" i="9"/>
  <c r="Q119" i="9" s="1"/>
  <c r="R119" i="9" s="1"/>
  <c r="F120" i="9"/>
  <c r="G120" i="9"/>
  <c r="H120" i="9"/>
  <c r="I120" i="9"/>
  <c r="N120" i="9"/>
  <c r="Q120" i="9" s="1"/>
  <c r="R120" i="9" s="1"/>
  <c r="F121" i="9"/>
  <c r="G121" i="9"/>
  <c r="H121" i="9"/>
  <c r="I121" i="9"/>
  <c r="N121" i="9"/>
  <c r="Q121" i="9" s="1"/>
  <c r="R121" i="9" s="1"/>
  <c r="F122" i="9"/>
  <c r="G122" i="9"/>
  <c r="H122" i="9"/>
  <c r="I122" i="9"/>
  <c r="N122" i="9"/>
  <c r="Q122" i="9" s="1"/>
  <c r="R122" i="9" s="1"/>
  <c r="F123" i="9"/>
  <c r="G123" i="9"/>
  <c r="H123" i="9"/>
  <c r="I123" i="9"/>
  <c r="K124" i="9" s="1"/>
  <c r="N123" i="9"/>
  <c r="Q123" i="9" s="1"/>
  <c r="R123" i="9" s="1"/>
  <c r="F124" i="9"/>
  <c r="G124" i="9"/>
  <c r="H124" i="9"/>
  <c r="I124" i="9"/>
  <c r="N124" i="9"/>
  <c r="Q124" i="9" s="1"/>
  <c r="R124" i="9" s="1"/>
  <c r="M110" i="15" l="1"/>
  <c r="M105" i="10"/>
  <c r="M113" i="10"/>
  <c r="M101" i="10"/>
  <c r="M109" i="10"/>
  <c r="M129" i="10"/>
  <c r="M103" i="6"/>
  <c r="M129" i="6"/>
  <c r="M127" i="6"/>
  <c r="M122" i="6"/>
  <c r="M119" i="6"/>
  <c r="M111" i="6"/>
  <c r="M123" i="6"/>
  <c r="M101" i="6"/>
  <c r="M131" i="6"/>
  <c r="M118" i="6"/>
  <c r="M112" i="6"/>
  <c r="M135" i="6"/>
  <c r="M133" i="6"/>
  <c r="M132" i="6"/>
  <c r="M130" i="11"/>
  <c r="M126" i="11"/>
  <c r="M135" i="11"/>
  <c r="M128" i="11"/>
  <c r="M131" i="11"/>
  <c r="K115" i="8"/>
  <c r="J111" i="8"/>
  <c r="M111" i="8" s="1"/>
  <c r="L113" i="8"/>
  <c r="M113" i="8" s="1"/>
  <c r="J117" i="8"/>
  <c r="L114" i="8"/>
  <c r="K119" i="8"/>
  <c r="L119" i="8"/>
  <c r="J119" i="8"/>
  <c r="M115" i="8"/>
  <c r="M131" i="8"/>
  <c r="M135" i="8"/>
  <c r="M130" i="8"/>
  <c r="M98" i="3"/>
  <c r="M119" i="3"/>
  <c r="M115" i="3"/>
  <c r="M133" i="3"/>
  <c r="M131" i="3"/>
  <c r="M107" i="3"/>
  <c r="M135" i="3"/>
  <c r="M127" i="3"/>
  <c r="M129" i="12"/>
  <c r="M132" i="12"/>
  <c r="M133" i="12"/>
  <c r="L105" i="12"/>
  <c r="J101" i="12"/>
  <c r="M101" i="12" s="1"/>
  <c r="L114" i="12"/>
  <c r="L103" i="12"/>
  <c r="L113" i="12"/>
  <c r="L106" i="12"/>
  <c r="K111" i="12"/>
  <c r="L104" i="12"/>
  <c r="J104" i="12"/>
  <c r="M135" i="12"/>
  <c r="L119" i="12"/>
  <c r="J103" i="12"/>
  <c r="J123" i="12"/>
  <c r="J116" i="12"/>
  <c r="L108" i="12"/>
  <c r="L107" i="12"/>
  <c r="K103" i="12"/>
  <c r="J109" i="12"/>
  <c r="M119" i="15"/>
  <c r="M124" i="15"/>
  <c r="M108" i="15"/>
  <c r="M112" i="15"/>
  <c r="M118" i="15"/>
  <c r="M126" i="15"/>
  <c r="M134" i="15"/>
  <c r="M135" i="15"/>
  <c r="M113" i="15"/>
  <c r="M104" i="15"/>
  <c r="M107" i="15"/>
  <c r="U111" i="18"/>
  <c r="W75" i="18"/>
  <c r="T88" i="18"/>
  <c r="T91" i="18"/>
  <c r="M88" i="18"/>
  <c r="U80" i="18"/>
  <c r="V83" i="18"/>
  <c r="W74" i="18"/>
  <c r="T85" i="18"/>
  <c r="W76" i="18"/>
  <c r="T84" i="18"/>
  <c r="V85" i="18"/>
  <c r="V86" i="18"/>
  <c r="V84" i="18"/>
  <c r="M79" i="18"/>
  <c r="W85" i="18" s="1"/>
  <c r="U76" i="18"/>
  <c r="U81" i="18"/>
  <c r="U82" i="18"/>
  <c r="V100" i="18"/>
  <c r="T89" i="18"/>
  <c r="V81" i="18"/>
  <c r="U83" i="18"/>
  <c r="V79" i="18"/>
  <c r="U86" i="18"/>
  <c r="V76" i="18"/>
  <c r="T81" i="18"/>
  <c r="T83" i="18"/>
  <c r="V82" i="18"/>
  <c r="W80" i="18"/>
  <c r="W77" i="18"/>
  <c r="W79" i="18"/>
  <c r="U85" i="18"/>
  <c r="T82" i="18"/>
  <c r="W86" i="18"/>
  <c r="U74" i="18"/>
  <c r="U79" i="18"/>
  <c r="W81" i="18"/>
  <c r="M102" i="18"/>
  <c r="L116" i="11"/>
  <c r="L118" i="11"/>
  <c r="L120" i="11"/>
  <c r="L119" i="11"/>
  <c r="J122" i="11"/>
  <c r="K122" i="11"/>
  <c r="L122" i="11"/>
  <c r="K119" i="12"/>
  <c r="M119" i="12" s="1"/>
  <c r="K113" i="12"/>
  <c r="L111" i="12"/>
  <c r="K109" i="12"/>
  <c r="J105" i="12"/>
  <c r="M105" i="12" s="1"/>
  <c r="M128" i="12"/>
  <c r="L110" i="12"/>
  <c r="L109" i="12"/>
  <c r="J108" i="12"/>
  <c r="M108" i="12" s="1"/>
  <c r="J106" i="12"/>
  <c r="L102" i="12"/>
  <c r="K124" i="12"/>
  <c r="M127" i="12"/>
  <c r="M134" i="12"/>
  <c r="K123" i="12"/>
  <c r="M123" i="12" s="1"/>
  <c r="K120" i="12"/>
  <c r="K117" i="12"/>
  <c r="K115" i="12"/>
  <c r="K107" i="12"/>
  <c r="M107" i="12" s="1"/>
  <c r="J112" i="12"/>
  <c r="J111" i="12"/>
  <c r="M111" i="12" s="1"/>
  <c r="L122" i="12"/>
  <c r="L125" i="12"/>
  <c r="J125" i="12"/>
  <c r="M103" i="5"/>
  <c r="J105" i="5"/>
  <c r="L103" i="5"/>
  <c r="M130" i="5"/>
  <c r="J113" i="5"/>
  <c r="J107" i="5"/>
  <c r="M107" i="5" s="1"/>
  <c r="L104" i="5"/>
  <c r="K103" i="5"/>
  <c r="K102" i="5"/>
  <c r="J101" i="5"/>
  <c r="L112" i="5"/>
  <c r="J108" i="5"/>
  <c r="J104" i="5"/>
  <c r="M104" i="5" s="1"/>
  <c r="K123" i="5"/>
  <c r="K119" i="5"/>
  <c r="K115" i="5"/>
  <c r="M106" i="5"/>
  <c r="K109" i="5"/>
  <c r="L109" i="5"/>
  <c r="J109" i="5"/>
  <c r="M109" i="5" s="1"/>
  <c r="M102" i="5"/>
  <c r="J125" i="5"/>
  <c r="K125" i="5"/>
  <c r="L125" i="5"/>
  <c r="K114" i="5"/>
  <c r="M134" i="4"/>
  <c r="M103" i="15"/>
  <c r="M130" i="15"/>
  <c r="M106" i="15"/>
  <c r="M114" i="15"/>
  <c r="M127" i="15"/>
  <c r="M131" i="15"/>
  <c r="M111" i="15"/>
  <c r="M102" i="15"/>
  <c r="M117" i="15"/>
  <c r="M125" i="15"/>
  <c r="M133" i="15"/>
  <c r="M115" i="15"/>
  <c r="M121" i="15"/>
  <c r="M129" i="15"/>
  <c r="M122" i="15"/>
  <c r="M110" i="6"/>
  <c r="M134" i="6"/>
  <c r="M102" i="6"/>
  <c r="M106" i="6"/>
  <c r="M126" i="6"/>
  <c r="M134" i="10"/>
  <c r="M126" i="10"/>
  <c r="M130" i="10"/>
  <c r="M132" i="10"/>
  <c r="M134" i="8"/>
  <c r="M128" i="8"/>
  <c r="M125" i="8"/>
  <c r="M114" i="3"/>
  <c r="M130" i="3"/>
  <c r="M106" i="3"/>
  <c r="M122" i="3"/>
  <c r="M128" i="3"/>
  <c r="M126" i="3"/>
  <c r="M132" i="3"/>
  <c r="L121" i="9"/>
  <c r="K104" i="9"/>
  <c r="M112" i="9"/>
  <c r="K108" i="9"/>
  <c r="J104" i="9"/>
  <c r="M104" i="9" s="1"/>
  <c r="M134" i="9"/>
  <c r="K117" i="9"/>
  <c r="L113" i="9"/>
  <c r="M113" i="9" s="1"/>
  <c r="J108" i="9"/>
  <c r="K107" i="9"/>
  <c r="L106" i="9"/>
  <c r="K103" i="9"/>
  <c r="L102" i="9"/>
  <c r="L101" i="9"/>
  <c r="M132" i="9"/>
  <c r="M128" i="9"/>
  <c r="K115" i="9"/>
  <c r="M115" i="9" s="1"/>
  <c r="J101" i="9"/>
  <c r="M101" i="9" s="1"/>
  <c r="J117" i="9"/>
  <c r="L115" i="9"/>
  <c r="J105" i="9"/>
  <c r="M105" i="9" s="1"/>
  <c r="M126" i="9"/>
  <c r="J121" i="9"/>
  <c r="K125" i="9"/>
  <c r="L125" i="9"/>
  <c r="J125" i="9"/>
  <c r="M127" i="9"/>
  <c r="L123" i="9"/>
  <c r="M93" i="18"/>
  <c r="V92" i="18"/>
  <c r="T97" i="18"/>
  <c r="V91" i="18"/>
  <c r="V96" i="18"/>
  <c r="V102" i="18"/>
  <c r="T99" i="18"/>
  <c r="T96" i="18"/>
  <c r="V88" i="18"/>
  <c r="M91" i="18"/>
  <c r="W94" i="18" s="1"/>
  <c r="V95" i="18"/>
  <c r="T108" i="18"/>
  <c r="V98" i="18"/>
  <c r="V94" i="18"/>
  <c r="T98" i="18"/>
  <c r="U106" i="18"/>
  <c r="M104" i="18"/>
  <c r="T110" i="18"/>
  <c r="V108" i="18"/>
  <c r="U90" i="18"/>
  <c r="V105" i="18"/>
  <c r="T102" i="18"/>
  <c r="T101" i="18"/>
  <c r="T107" i="18"/>
  <c r="M98" i="18"/>
  <c r="V99" i="18"/>
  <c r="V89" i="18"/>
  <c r="V109" i="18"/>
  <c r="U94" i="18"/>
  <c r="U110" i="18"/>
  <c r="U91" i="18"/>
  <c r="U108" i="18"/>
  <c r="U93" i="18"/>
  <c r="U107" i="18"/>
  <c r="V104" i="18"/>
  <c r="V103" i="18"/>
  <c r="T100" i="18"/>
  <c r="V90" i="18"/>
  <c r="V106" i="18"/>
  <c r="T106" i="18"/>
  <c r="V110" i="18"/>
  <c r="U89" i="18"/>
  <c r="U92" i="18"/>
  <c r="M103" i="18"/>
  <c r="T109" i="18"/>
  <c r="U109" i="18"/>
  <c r="M106" i="18"/>
  <c r="W112" i="18" s="1"/>
  <c r="T112" i="18"/>
  <c r="V111" i="18"/>
  <c r="V107" i="18"/>
  <c r="W89" i="18"/>
  <c r="W93" i="18"/>
  <c r="W90" i="18"/>
  <c r="W87" i="18"/>
  <c r="W91" i="18"/>
  <c r="W88" i="18"/>
  <c r="W92" i="18"/>
  <c r="U97" i="18"/>
  <c r="U96" i="18"/>
  <c r="U99" i="18"/>
  <c r="U95" i="18"/>
  <c r="U98" i="18"/>
  <c r="U103" i="18"/>
  <c r="M95" i="18"/>
  <c r="W100" i="18" s="1"/>
  <c r="V97" i="18"/>
  <c r="M105" i="18"/>
  <c r="V101" i="18"/>
  <c r="U100" i="18"/>
  <c r="T104" i="18"/>
  <c r="U101" i="18"/>
  <c r="M101" i="18"/>
  <c r="T105" i="18"/>
  <c r="U104" i="18"/>
  <c r="U105" i="18"/>
  <c r="T103" i="18"/>
  <c r="U102" i="18"/>
  <c r="M116" i="11"/>
  <c r="J119" i="11"/>
  <c r="M119" i="11" s="1"/>
  <c r="J117" i="11"/>
  <c r="J118" i="11"/>
  <c r="M118" i="11" s="1"/>
  <c r="J121" i="11"/>
  <c r="K120" i="11"/>
  <c r="M120" i="11" s="1"/>
  <c r="L118" i="8"/>
  <c r="J118" i="8"/>
  <c r="M117" i="8"/>
  <c r="L117" i="12"/>
  <c r="K121" i="12"/>
  <c r="J124" i="12"/>
  <c r="M124" i="12" s="1"/>
  <c r="J120" i="12"/>
  <c r="M120" i="12" s="1"/>
  <c r="K116" i="12"/>
  <c r="L120" i="12"/>
  <c r="L116" i="12"/>
  <c r="M115" i="12"/>
  <c r="L112" i="12"/>
  <c r="J121" i="12"/>
  <c r="J117" i="12"/>
  <c r="J113" i="12"/>
  <c r="M113" i="12" s="1"/>
  <c r="J122" i="12"/>
  <c r="J118" i="12"/>
  <c r="J114" i="12"/>
  <c r="L116" i="5"/>
  <c r="J115" i="5"/>
  <c r="L115" i="5"/>
  <c r="L121" i="5"/>
  <c r="K122" i="5"/>
  <c r="L120" i="5"/>
  <c r="K118" i="5"/>
  <c r="M118" i="5" s="1"/>
  <c r="L117" i="5"/>
  <c r="M111" i="5"/>
  <c r="L122" i="5"/>
  <c r="L123" i="5"/>
  <c r="J123" i="5"/>
  <c r="J124" i="5"/>
  <c r="J121" i="5"/>
  <c r="L119" i="5"/>
  <c r="J116" i="5"/>
  <c r="J119" i="5"/>
  <c r="J117" i="5"/>
  <c r="J120" i="5"/>
  <c r="K119" i="9"/>
  <c r="K121" i="9"/>
  <c r="L120" i="9"/>
  <c r="J118" i="9"/>
  <c r="J122" i="9"/>
  <c r="K120" i="9"/>
  <c r="M120" i="9" s="1"/>
  <c r="L116" i="9"/>
  <c r="K116" i="9"/>
  <c r="J114" i="9"/>
  <c r="L124" i="9"/>
  <c r="J123" i="9"/>
  <c r="J120" i="9"/>
  <c r="L118" i="9"/>
  <c r="J124" i="9"/>
  <c r="K123" i="9"/>
  <c r="L122" i="9"/>
  <c r="M117" i="9"/>
  <c r="M102" i="11"/>
  <c r="M105" i="11"/>
  <c r="M109" i="11"/>
  <c r="K121" i="11"/>
  <c r="M121" i="11" s="1"/>
  <c r="K117" i="11"/>
  <c r="M117" i="11" s="1"/>
  <c r="K113" i="11"/>
  <c r="M113" i="11" s="1"/>
  <c r="K109" i="11"/>
  <c r="K105" i="11"/>
  <c r="K101" i="11"/>
  <c r="M101" i="11" s="1"/>
  <c r="K112" i="11"/>
  <c r="M112" i="11" s="1"/>
  <c r="K108" i="11"/>
  <c r="M108" i="11" s="1"/>
  <c r="K104" i="11"/>
  <c r="M104" i="11" s="1"/>
  <c r="M102" i="8"/>
  <c r="M116" i="8"/>
  <c r="K118" i="8"/>
  <c r="M118" i="8" s="1"/>
  <c r="K114" i="8"/>
  <c r="M114" i="8" s="1"/>
  <c r="K110" i="8"/>
  <c r="M110" i="8" s="1"/>
  <c r="K106" i="8"/>
  <c r="M106" i="8" s="1"/>
  <c r="K102" i="8"/>
  <c r="M112" i="12"/>
  <c r="M104" i="12"/>
  <c r="K122" i="12"/>
  <c r="K118" i="12"/>
  <c r="K114" i="12"/>
  <c r="K110" i="12"/>
  <c r="M110" i="12" s="1"/>
  <c r="K106" i="12"/>
  <c r="M106" i="12" s="1"/>
  <c r="K102" i="12"/>
  <c r="M102" i="12" s="1"/>
  <c r="M110" i="5"/>
  <c r="M114" i="5"/>
  <c r="K121" i="5"/>
  <c r="K117" i="5"/>
  <c r="K113" i="5"/>
  <c r="M113" i="5" s="1"/>
  <c r="K105" i="5"/>
  <c r="K101" i="5"/>
  <c r="K124" i="5"/>
  <c r="K120" i="5"/>
  <c r="K116" i="5"/>
  <c r="K112" i="5"/>
  <c r="M112" i="5" s="1"/>
  <c r="K108" i="5"/>
  <c r="M108" i="5" s="1"/>
  <c r="M107" i="9"/>
  <c r="M103" i="9"/>
  <c r="M119" i="9"/>
  <c r="K122" i="9"/>
  <c r="K118" i="9"/>
  <c r="M118" i="9" s="1"/>
  <c r="K114" i="9"/>
  <c r="J111" i="9"/>
  <c r="M111" i="9" s="1"/>
  <c r="K110" i="9"/>
  <c r="M110" i="9" s="1"/>
  <c r="K106" i="9"/>
  <c r="M106" i="9" s="1"/>
  <c r="K102" i="9"/>
  <c r="H100" i="4"/>
  <c r="I100" i="4"/>
  <c r="L101" i="4" s="1"/>
  <c r="N100" i="4"/>
  <c r="Q100" i="4" s="1"/>
  <c r="R100" i="4" s="1"/>
  <c r="H101" i="4"/>
  <c r="I101" i="4"/>
  <c r="L102" i="4" s="1"/>
  <c r="K101" i="4"/>
  <c r="N101" i="4"/>
  <c r="Q101" i="4" s="1"/>
  <c r="R101" i="4" s="1"/>
  <c r="H102" i="4"/>
  <c r="I102" i="4"/>
  <c r="L103" i="4" s="1"/>
  <c r="K102" i="4"/>
  <c r="N102" i="4"/>
  <c r="Q102" i="4" s="1"/>
  <c r="R102" i="4" s="1"/>
  <c r="H103" i="4"/>
  <c r="I103" i="4"/>
  <c r="L104" i="4" s="1"/>
  <c r="K103" i="4"/>
  <c r="N103" i="4"/>
  <c r="Q103" i="4" s="1"/>
  <c r="R103" i="4" s="1"/>
  <c r="H104" i="4"/>
  <c r="I104" i="4"/>
  <c r="L105" i="4" s="1"/>
  <c r="K104" i="4"/>
  <c r="N104" i="4"/>
  <c r="Q104" i="4" s="1"/>
  <c r="R104" i="4" s="1"/>
  <c r="H105" i="4"/>
  <c r="I105" i="4"/>
  <c r="L106" i="4" s="1"/>
  <c r="K105" i="4"/>
  <c r="N105" i="4"/>
  <c r="Q105" i="4" s="1"/>
  <c r="R105" i="4" s="1"/>
  <c r="H106" i="4"/>
  <c r="I106" i="4"/>
  <c r="L107" i="4" s="1"/>
  <c r="K106" i="4"/>
  <c r="N106" i="4"/>
  <c r="Q106" i="4" s="1"/>
  <c r="R106" i="4" s="1"/>
  <c r="H107" i="4"/>
  <c r="I107" i="4"/>
  <c r="L108" i="4" s="1"/>
  <c r="K107" i="4"/>
  <c r="N107" i="4"/>
  <c r="Q107" i="4" s="1"/>
  <c r="R107" i="4" s="1"/>
  <c r="H108" i="4"/>
  <c r="I108" i="4"/>
  <c r="L109" i="4" s="1"/>
  <c r="K108" i="4"/>
  <c r="N108" i="4"/>
  <c r="Q108" i="4" s="1"/>
  <c r="R108" i="4" s="1"/>
  <c r="H109" i="4"/>
  <c r="I109" i="4"/>
  <c r="L110" i="4" s="1"/>
  <c r="K109" i="4"/>
  <c r="N109" i="4"/>
  <c r="Q109" i="4" s="1"/>
  <c r="R109" i="4" s="1"/>
  <c r="H110" i="4"/>
  <c r="I110" i="4"/>
  <c r="L111" i="4" s="1"/>
  <c r="K110" i="4"/>
  <c r="N110" i="4"/>
  <c r="Q110" i="4" s="1"/>
  <c r="R110" i="4" s="1"/>
  <c r="H111" i="4"/>
  <c r="I111" i="4"/>
  <c r="K111" i="4"/>
  <c r="N111" i="4"/>
  <c r="Q111" i="4" s="1"/>
  <c r="R111" i="4" s="1"/>
  <c r="H112" i="4"/>
  <c r="I112" i="4"/>
  <c r="K113" i="4" s="1"/>
  <c r="K112" i="4"/>
  <c r="N112" i="4"/>
  <c r="Q112" i="4" s="1"/>
  <c r="R112" i="4" s="1"/>
  <c r="H113" i="4"/>
  <c r="I113" i="4"/>
  <c r="L114" i="4" s="1"/>
  <c r="L113" i="4"/>
  <c r="N113" i="4"/>
  <c r="Q113" i="4" s="1"/>
  <c r="R113" i="4" s="1"/>
  <c r="H114" i="4"/>
  <c r="I114" i="4"/>
  <c r="N114" i="4"/>
  <c r="Q114" i="4" s="1"/>
  <c r="R114" i="4" s="1"/>
  <c r="H115" i="4"/>
  <c r="I115" i="4"/>
  <c r="N115" i="4"/>
  <c r="Q115" i="4" s="1"/>
  <c r="R115" i="4" s="1"/>
  <c r="H116" i="4"/>
  <c r="I116" i="4"/>
  <c r="L116" i="4"/>
  <c r="N116" i="4"/>
  <c r="Q116" i="4" s="1"/>
  <c r="R116" i="4" s="1"/>
  <c r="H117" i="4"/>
  <c r="I117" i="4"/>
  <c r="N117" i="4"/>
  <c r="Q117" i="4" s="1"/>
  <c r="R117" i="4" s="1"/>
  <c r="H118" i="4"/>
  <c r="I118" i="4"/>
  <c r="L119" i="4" s="1"/>
  <c r="N118" i="4"/>
  <c r="Q118" i="4" s="1"/>
  <c r="R118" i="4" s="1"/>
  <c r="H119" i="4"/>
  <c r="I119" i="4"/>
  <c r="N119" i="4"/>
  <c r="Q119" i="4" s="1"/>
  <c r="R119" i="4" s="1"/>
  <c r="H120" i="4"/>
  <c r="I120" i="4"/>
  <c r="N120" i="4"/>
  <c r="Q120" i="4" s="1"/>
  <c r="R120" i="4" s="1"/>
  <c r="H121" i="4"/>
  <c r="I121" i="4"/>
  <c r="L122" i="4" s="1"/>
  <c r="N121" i="4"/>
  <c r="Q121" i="4" s="1"/>
  <c r="R121" i="4" s="1"/>
  <c r="H122" i="4"/>
  <c r="I122" i="4"/>
  <c r="N122" i="4"/>
  <c r="Q122" i="4" s="1"/>
  <c r="R122" i="4" s="1"/>
  <c r="H123" i="4"/>
  <c r="I123" i="4"/>
  <c r="L123" i="4"/>
  <c r="N123" i="4"/>
  <c r="Q123" i="4" s="1"/>
  <c r="R123" i="4" s="1"/>
  <c r="H124" i="4"/>
  <c r="I124" i="4"/>
  <c r="L124" i="4"/>
  <c r="N124" i="4"/>
  <c r="Q124" i="4" s="1"/>
  <c r="R124" i="4" s="1"/>
  <c r="F100" i="4"/>
  <c r="G100" i="4"/>
  <c r="F101" i="4"/>
  <c r="J101" i="4" s="1"/>
  <c r="G101" i="4"/>
  <c r="F102" i="4"/>
  <c r="J102" i="4" s="1"/>
  <c r="M102" i="4" s="1"/>
  <c r="G102" i="4"/>
  <c r="F103" i="4"/>
  <c r="J103" i="4" s="1"/>
  <c r="G103" i="4"/>
  <c r="F104" i="4"/>
  <c r="J104" i="4" s="1"/>
  <c r="M104" i="4" s="1"/>
  <c r="G104" i="4"/>
  <c r="F105" i="4"/>
  <c r="J105" i="4" s="1"/>
  <c r="G105" i="4"/>
  <c r="F106" i="4"/>
  <c r="J106" i="4" s="1"/>
  <c r="G106" i="4"/>
  <c r="F107" i="4"/>
  <c r="J107" i="4" s="1"/>
  <c r="G107" i="4"/>
  <c r="F108" i="4"/>
  <c r="J108" i="4" s="1"/>
  <c r="G108" i="4"/>
  <c r="F109" i="4"/>
  <c r="J109" i="4" s="1"/>
  <c r="G109" i="4"/>
  <c r="F110" i="4"/>
  <c r="J110" i="4" s="1"/>
  <c r="G110" i="4"/>
  <c r="F111" i="4"/>
  <c r="J111" i="4" s="1"/>
  <c r="G111" i="4"/>
  <c r="F112" i="4"/>
  <c r="J112" i="4" s="1"/>
  <c r="G112" i="4"/>
  <c r="F113" i="4"/>
  <c r="J113" i="4" s="1"/>
  <c r="G113" i="4"/>
  <c r="F114" i="4"/>
  <c r="G114" i="4"/>
  <c r="F115" i="4"/>
  <c r="G115" i="4"/>
  <c r="F116" i="4"/>
  <c r="G116" i="4"/>
  <c r="F117" i="4"/>
  <c r="G117" i="4"/>
  <c r="F118" i="4"/>
  <c r="G118" i="4"/>
  <c r="K118" i="4" s="1"/>
  <c r="F119" i="4"/>
  <c r="J119" i="4" s="1"/>
  <c r="G119" i="4"/>
  <c r="F120" i="4"/>
  <c r="G120" i="4"/>
  <c r="K120" i="4" s="1"/>
  <c r="F121" i="4"/>
  <c r="G121" i="4"/>
  <c r="F122" i="4"/>
  <c r="J122" i="4" s="1"/>
  <c r="G122" i="4"/>
  <c r="K122" i="4" s="1"/>
  <c r="F123" i="4"/>
  <c r="J123" i="4" s="1"/>
  <c r="G123" i="4"/>
  <c r="F124" i="4"/>
  <c r="G124" i="4"/>
  <c r="M119" i="8" l="1"/>
  <c r="M118" i="12"/>
  <c r="M109" i="12"/>
  <c r="M125" i="12"/>
  <c r="M103" i="12"/>
  <c r="M116" i="12"/>
  <c r="M117" i="12"/>
  <c r="W82" i="18"/>
  <c r="W83" i="18"/>
  <c r="W84" i="18"/>
  <c r="M122" i="11"/>
  <c r="M114" i="12"/>
  <c r="M101" i="5"/>
  <c r="M105" i="5"/>
  <c r="M125" i="5"/>
  <c r="M123" i="5"/>
  <c r="J116" i="4"/>
  <c r="J118" i="4"/>
  <c r="J115" i="4"/>
  <c r="L112" i="4"/>
  <c r="J124" i="4"/>
  <c r="J120" i="4"/>
  <c r="M112" i="4"/>
  <c r="K114" i="4"/>
  <c r="K123" i="4"/>
  <c r="K119" i="4"/>
  <c r="M119" i="4" s="1"/>
  <c r="L115" i="4"/>
  <c r="M115" i="4" s="1"/>
  <c r="J114" i="4"/>
  <c r="M110" i="4"/>
  <c r="M108" i="4"/>
  <c r="M106" i="4"/>
  <c r="K115" i="4"/>
  <c r="L117" i="4"/>
  <c r="K116" i="4"/>
  <c r="M116" i="4" s="1"/>
  <c r="J125" i="4"/>
  <c r="K125" i="4"/>
  <c r="L125" i="4"/>
  <c r="M113" i="4"/>
  <c r="M111" i="4"/>
  <c r="M109" i="4"/>
  <c r="M107" i="4"/>
  <c r="M105" i="4"/>
  <c r="M103" i="4"/>
  <c r="M101" i="4"/>
  <c r="M121" i="9"/>
  <c r="M102" i="9"/>
  <c r="M108" i="9"/>
  <c r="M125" i="9"/>
  <c r="W105" i="18"/>
  <c r="W99" i="18"/>
  <c r="W107" i="18"/>
  <c r="W102" i="18"/>
  <c r="W103" i="18"/>
  <c r="W104" i="18"/>
  <c r="W106" i="18"/>
  <c r="W110" i="18"/>
  <c r="W111" i="18"/>
  <c r="W108" i="18"/>
  <c r="W101" i="18"/>
  <c r="W109" i="18"/>
  <c r="W97" i="18"/>
  <c r="W98" i="18"/>
  <c r="W95" i="18"/>
  <c r="W96" i="18"/>
  <c r="M121" i="12"/>
  <c r="M122" i="12"/>
  <c r="M120" i="5"/>
  <c r="M115" i="5"/>
  <c r="M116" i="5"/>
  <c r="M121" i="5"/>
  <c r="M122" i="5"/>
  <c r="M117" i="5"/>
  <c r="M124" i="5"/>
  <c r="M119" i="5"/>
  <c r="L120" i="4"/>
  <c r="M120" i="4" s="1"/>
  <c r="J117" i="4"/>
  <c r="K121" i="4"/>
  <c r="M122" i="4"/>
  <c r="K124" i="4"/>
  <c r="M124" i="4" s="1"/>
  <c r="L118" i="4"/>
  <c r="M118" i="4" s="1"/>
  <c r="M123" i="4"/>
  <c r="J121" i="4"/>
  <c r="K117" i="4"/>
  <c r="M124" i="9"/>
  <c r="M116" i="9"/>
  <c r="M123" i="9"/>
  <c r="M114" i="9"/>
  <c r="M122" i="9"/>
  <c r="L121" i="4"/>
  <c r="N66" i="18"/>
  <c r="Q66" i="18" s="1"/>
  <c r="R66" i="18" s="1"/>
  <c r="N65" i="18"/>
  <c r="Q65" i="18" s="1"/>
  <c r="R65" i="18" s="1"/>
  <c r="N64" i="18"/>
  <c r="Q64" i="18" s="1"/>
  <c r="R64" i="18" s="1"/>
  <c r="N63" i="18"/>
  <c r="Q63" i="18" s="1"/>
  <c r="R63" i="18" s="1"/>
  <c r="N62" i="18"/>
  <c r="Q62" i="18" s="1"/>
  <c r="R62" i="18" s="1"/>
  <c r="N61" i="18"/>
  <c r="Q61" i="18" s="1"/>
  <c r="R61" i="18" s="1"/>
  <c r="N60" i="18"/>
  <c r="Q60" i="18" s="1"/>
  <c r="R60" i="18" s="1"/>
  <c r="N59" i="18"/>
  <c r="Q59" i="18" s="1"/>
  <c r="R59" i="18" s="1"/>
  <c r="N58" i="18"/>
  <c r="Q58" i="18" s="1"/>
  <c r="R58" i="18" s="1"/>
  <c r="N57" i="18"/>
  <c r="Q57" i="18" s="1"/>
  <c r="R57" i="18" s="1"/>
  <c r="N55" i="18"/>
  <c r="Q55" i="18" s="1"/>
  <c r="R55" i="18" s="1"/>
  <c r="N54" i="18"/>
  <c r="Q54" i="18" s="1"/>
  <c r="R54" i="18" s="1"/>
  <c r="N53" i="18"/>
  <c r="Q53" i="18" s="1"/>
  <c r="R53" i="18" s="1"/>
  <c r="N52" i="18"/>
  <c r="Q52" i="18" s="1"/>
  <c r="R52" i="18" s="1"/>
  <c r="N51" i="18"/>
  <c r="Q51" i="18" s="1"/>
  <c r="R51" i="18" s="1"/>
  <c r="N50" i="18"/>
  <c r="Q50" i="18" s="1"/>
  <c r="R50" i="18" s="1"/>
  <c r="N49" i="18"/>
  <c r="Q49" i="18" s="1"/>
  <c r="R49" i="18" s="1"/>
  <c r="N48" i="18"/>
  <c r="Q48" i="18" s="1"/>
  <c r="R48" i="18" s="1"/>
  <c r="N47" i="18"/>
  <c r="Q47" i="18" s="1"/>
  <c r="R47" i="18" s="1"/>
  <c r="N46" i="18"/>
  <c r="Q46" i="18" s="1"/>
  <c r="R46" i="18" s="1"/>
  <c r="N45" i="18"/>
  <c r="Q45" i="18" s="1"/>
  <c r="R45" i="18" s="1"/>
  <c r="N44" i="18"/>
  <c r="Q44" i="18" s="1"/>
  <c r="R44" i="18" s="1"/>
  <c r="N43" i="18"/>
  <c r="Q43" i="18" s="1"/>
  <c r="R43" i="18" s="1"/>
  <c r="N42" i="18"/>
  <c r="Q42" i="18" s="1"/>
  <c r="R42" i="18" s="1"/>
  <c r="N41" i="18"/>
  <c r="Q41" i="18" s="1"/>
  <c r="R41" i="18" s="1"/>
  <c r="N40" i="18"/>
  <c r="Q40" i="18" s="1"/>
  <c r="R40" i="18" s="1"/>
  <c r="N39" i="18"/>
  <c r="Q39" i="18" s="1"/>
  <c r="R39" i="18" s="1"/>
  <c r="N38" i="18"/>
  <c r="Q38" i="18" s="1"/>
  <c r="R38" i="18" s="1"/>
  <c r="N37" i="18"/>
  <c r="Q37" i="18" s="1"/>
  <c r="R37" i="18" s="1"/>
  <c r="N35" i="18"/>
  <c r="Q35" i="18" s="1"/>
  <c r="R35" i="18" s="1"/>
  <c r="N34" i="18"/>
  <c r="Q34" i="18" s="1"/>
  <c r="R34" i="18" s="1"/>
  <c r="N33" i="18"/>
  <c r="Q33" i="18" s="1"/>
  <c r="R33" i="18" s="1"/>
  <c r="N99" i="10"/>
  <c r="Q99" i="10" s="1"/>
  <c r="R99" i="10" s="1"/>
  <c r="I66" i="18"/>
  <c r="H66" i="18"/>
  <c r="G66" i="18"/>
  <c r="AC72" i="18" s="1"/>
  <c r="F66" i="18"/>
  <c r="I65" i="18"/>
  <c r="H65" i="18"/>
  <c r="G65" i="18"/>
  <c r="AC71" i="18" s="1"/>
  <c r="F65" i="18"/>
  <c r="I64" i="18"/>
  <c r="H64" i="18"/>
  <c r="G64" i="18"/>
  <c r="AC70" i="18" s="1"/>
  <c r="F64" i="18"/>
  <c r="I63" i="18"/>
  <c r="H63" i="18"/>
  <c r="G63" i="18"/>
  <c r="AC69" i="18" s="1"/>
  <c r="F63" i="18"/>
  <c r="I62" i="18"/>
  <c r="H62" i="18"/>
  <c r="G62" i="18"/>
  <c r="AC68" i="18" s="1"/>
  <c r="F62" i="18"/>
  <c r="I61" i="18"/>
  <c r="H61" i="18"/>
  <c r="G61" i="18"/>
  <c r="AC67" i="18" s="1"/>
  <c r="F61" i="18"/>
  <c r="I60" i="18"/>
  <c r="H60" i="18"/>
  <c r="G60" i="18"/>
  <c r="F60" i="18"/>
  <c r="I59" i="18"/>
  <c r="H59" i="18"/>
  <c r="G59" i="18"/>
  <c r="F59" i="18"/>
  <c r="I58" i="18"/>
  <c r="H58" i="18"/>
  <c r="G58" i="18"/>
  <c r="F58" i="18"/>
  <c r="I57" i="18"/>
  <c r="H57" i="18"/>
  <c r="G57" i="18"/>
  <c r="F57" i="18"/>
  <c r="I56" i="18"/>
  <c r="H56" i="18"/>
  <c r="G56" i="18"/>
  <c r="F56" i="18"/>
  <c r="I55" i="18"/>
  <c r="L56" i="18" s="1"/>
  <c r="H55" i="18"/>
  <c r="G55" i="18"/>
  <c r="F55" i="18"/>
  <c r="I54" i="18"/>
  <c r="H54" i="18"/>
  <c r="G54" i="18"/>
  <c r="F54" i="18"/>
  <c r="I53" i="18"/>
  <c r="H53" i="18"/>
  <c r="G53" i="18"/>
  <c r="F53" i="18"/>
  <c r="I52" i="18"/>
  <c r="J53" i="18" s="1"/>
  <c r="H52" i="18"/>
  <c r="G52" i="18"/>
  <c r="F52" i="18"/>
  <c r="I51" i="18"/>
  <c r="H51" i="18"/>
  <c r="G51" i="18"/>
  <c r="F51" i="18"/>
  <c r="I50" i="18"/>
  <c r="J51" i="18" s="1"/>
  <c r="H50" i="18"/>
  <c r="G50" i="18"/>
  <c r="F50" i="18"/>
  <c r="I49" i="18"/>
  <c r="H49" i="18"/>
  <c r="G49" i="18"/>
  <c r="F49" i="18"/>
  <c r="I48" i="18"/>
  <c r="H48" i="18"/>
  <c r="G48" i="18"/>
  <c r="F48" i="18"/>
  <c r="I47" i="18"/>
  <c r="H47" i="18"/>
  <c r="G47" i="18"/>
  <c r="F47" i="18"/>
  <c r="I46" i="18"/>
  <c r="H46" i="18"/>
  <c r="G46" i="18"/>
  <c r="F46" i="18"/>
  <c r="I45" i="18"/>
  <c r="H45" i="18"/>
  <c r="G45" i="18"/>
  <c r="F45" i="18"/>
  <c r="I44" i="18"/>
  <c r="H44" i="18"/>
  <c r="G44" i="18"/>
  <c r="F44" i="18"/>
  <c r="I43" i="18"/>
  <c r="H43" i="18"/>
  <c r="G43" i="18"/>
  <c r="F43" i="18"/>
  <c r="I42" i="18"/>
  <c r="H42" i="18"/>
  <c r="G42" i="18"/>
  <c r="F42" i="18"/>
  <c r="I41" i="18"/>
  <c r="H41" i="18"/>
  <c r="G41" i="18"/>
  <c r="F41" i="18"/>
  <c r="I40" i="18"/>
  <c r="H40" i="18"/>
  <c r="G40" i="18"/>
  <c r="F40" i="18"/>
  <c r="I39" i="18"/>
  <c r="H39" i="18"/>
  <c r="G39" i="18"/>
  <c r="F39" i="18"/>
  <c r="I38" i="18"/>
  <c r="H38" i="18"/>
  <c r="G38" i="18"/>
  <c r="F38" i="18"/>
  <c r="I37" i="18"/>
  <c r="H37" i="18"/>
  <c r="G37" i="18"/>
  <c r="F37" i="18"/>
  <c r="I36" i="18"/>
  <c r="J37" i="18" s="1"/>
  <c r="H36" i="18"/>
  <c r="G36" i="18"/>
  <c r="F36" i="18"/>
  <c r="I35" i="18"/>
  <c r="H35" i="18"/>
  <c r="G35" i="18"/>
  <c r="F35" i="18"/>
  <c r="I34" i="18"/>
  <c r="H34" i="18"/>
  <c r="G34" i="18"/>
  <c r="F34" i="18"/>
  <c r="I33" i="18"/>
  <c r="H33" i="18"/>
  <c r="G33" i="18"/>
  <c r="F33" i="18"/>
  <c r="I32" i="18"/>
  <c r="H32" i="18"/>
  <c r="G32" i="18"/>
  <c r="AC38" i="18" s="1"/>
  <c r="F32" i="18"/>
  <c r="I31" i="18"/>
  <c r="H31" i="18"/>
  <c r="G31" i="18"/>
  <c r="AC37" i="18" s="1"/>
  <c r="F31" i="18"/>
  <c r="I30" i="18"/>
  <c r="H30" i="18"/>
  <c r="G30" i="18"/>
  <c r="AC36" i="18" s="1"/>
  <c r="F30" i="18"/>
  <c r="I29" i="18"/>
  <c r="H29" i="18"/>
  <c r="G29" i="18"/>
  <c r="AC35" i="18" s="1"/>
  <c r="F29" i="18"/>
  <c r="I28" i="18"/>
  <c r="H28" i="18"/>
  <c r="G28" i="18"/>
  <c r="AC34" i="18" s="1"/>
  <c r="F28" i="18"/>
  <c r="I27" i="18"/>
  <c r="H27" i="18"/>
  <c r="G27" i="18"/>
  <c r="AC33" i="18" s="1"/>
  <c r="F27" i="18"/>
  <c r="I26" i="18"/>
  <c r="H26" i="18"/>
  <c r="G26" i="18"/>
  <c r="F26" i="18"/>
  <c r="I25" i="18"/>
  <c r="H25" i="18"/>
  <c r="G25" i="18"/>
  <c r="F25" i="18"/>
  <c r="I24" i="18"/>
  <c r="H24" i="18"/>
  <c r="G24" i="18"/>
  <c r="F24" i="18"/>
  <c r="I23" i="18"/>
  <c r="H23" i="18"/>
  <c r="G23" i="18"/>
  <c r="F23" i="18"/>
  <c r="I22" i="18"/>
  <c r="H22" i="18"/>
  <c r="G22" i="18"/>
  <c r="F22" i="18"/>
  <c r="I21" i="18"/>
  <c r="H21" i="18"/>
  <c r="G21" i="18"/>
  <c r="F21" i="18"/>
  <c r="I20" i="18"/>
  <c r="H20" i="18"/>
  <c r="G20" i="18"/>
  <c r="F20" i="18"/>
  <c r="I19" i="18"/>
  <c r="H19" i="18"/>
  <c r="G19" i="18"/>
  <c r="F19" i="18"/>
  <c r="I18" i="18"/>
  <c r="H18" i="18"/>
  <c r="G18" i="18"/>
  <c r="F18" i="18"/>
  <c r="I17" i="18"/>
  <c r="H17" i="18"/>
  <c r="G17" i="18"/>
  <c r="F17" i="18"/>
  <c r="I16" i="18"/>
  <c r="H16" i="18"/>
  <c r="G16" i="18"/>
  <c r="F16" i="18"/>
  <c r="I15" i="18"/>
  <c r="H15" i="18"/>
  <c r="G15" i="18"/>
  <c r="F15" i="18"/>
  <c r="I14" i="18"/>
  <c r="H14" i="18"/>
  <c r="G14" i="18"/>
  <c r="F14" i="18"/>
  <c r="I13" i="18"/>
  <c r="H13" i="18"/>
  <c r="G13" i="18"/>
  <c r="F13" i="18"/>
  <c r="I12" i="18"/>
  <c r="H12" i="18"/>
  <c r="G12" i="18"/>
  <c r="F12" i="18"/>
  <c r="I11" i="18"/>
  <c r="H11" i="18"/>
  <c r="G11" i="18"/>
  <c r="F11" i="18"/>
  <c r="I10" i="18"/>
  <c r="H10" i="18"/>
  <c r="G10" i="18"/>
  <c r="F10" i="18"/>
  <c r="I9" i="18"/>
  <c r="H9" i="18"/>
  <c r="G9" i="18"/>
  <c r="F9" i="18"/>
  <c r="I8" i="18"/>
  <c r="H8" i="18"/>
  <c r="G8" i="18"/>
  <c r="F8" i="18"/>
  <c r="I7" i="18"/>
  <c r="H7" i="18"/>
  <c r="G7" i="18"/>
  <c r="F7" i="18"/>
  <c r="I6" i="18"/>
  <c r="H6" i="18"/>
  <c r="G6" i="18"/>
  <c r="F6" i="18"/>
  <c r="I5" i="18"/>
  <c r="H5" i="18"/>
  <c r="G5" i="18"/>
  <c r="F5" i="18"/>
  <c r="I4" i="18"/>
  <c r="L67" i="18" l="1"/>
  <c r="V73" i="18" s="1"/>
  <c r="J67" i="18"/>
  <c r="K67" i="18"/>
  <c r="U73" i="18" s="1"/>
  <c r="J33" i="18"/>
  <c r="J34" i="18"/>
  <c r="J35" i="18"/>
  <c r="J36" i="18"/>
  <c r="J38" i="18"/>
  <c r="T43" i="18" s="1"/>
  <c r="J39" i="18"/>
  <c r="J40" i="18"/>
  <c r="J41" i="18"/>
  <c r="J42" i="18"/>
  <c r="J43" i="18"/>
  <c r="J44" i="18"/>
  <c r="J45" i="18"/>
  <c r="J46" i="18"/>
  <c r="J47" i="18"/>
  <c r="J48" i="18"/>
  <c r="J49" i="18"/>
  <c r="J50" i="18"/>
  <c r="J52" i="18"/>
  <c r="T57" i="18" s="1"/>
  <c r="J54" i="18"/>
  <c r="J55" i="18"/>
  <c r="J56" i="18"/>
  <c r="J57" i="18"/>
  <c r="J58" i="18"/>
  <c r="J59" i="18"/>
  <c r="J60" i="18"/>
  <c r="K33" i="18"/>
  <c r="AC39" i="18"/>
  <c r="K35" i="18"/>
  <c r="AC41" i="18"/>
  <c r="K37" i="18"/>
  <c r="AC43" i="18"/>
  <c r="K39" i="18"/>
  <c r="AC45" i="18"/>
  <c r="K41" i="18"/>
  <c r="AC47" i="18"/>
  <c r="K43" i="18"/>
  <c r="AC49" i="18"/>
  <c r="K45" i="18"/>
  <c r="AC51" i="18"/>
  <c r="K47" i="18"/>
  <c r="AC53" i="18"/>
  <c r="K48" i="18"/>
  <c r="AC54" i="18"/>
  <c r="K50" i="18"/>
  <c r="AC56" i="18"/>
  <c r="K51" i="18"/>
  <c r="AC57" i="18"/>
  <c r="K53" i="18"/>
  <c r="AC59" i="18"/>
  <c r="K54" i="18"/>
  <c r="AC60" i="18"/>
  <c r="AC61" i="18"/>
  <c r="K55" i="18"/>
  <c r="K56" i="18"/>
  <c r="AC62" i="18"/>
  <c r="K57" i="18"/>
  <c r="AC63" i="18"/>
  <c r="K58" i="18"/>
  <c r="AC64" i="18"/>
  <c r="K59" i="18"/>
  <c r="AC65" i="18"/>
  <c r="K60" i="18"/>
  <c r="AC66" i="18"/>
  <c r="K34" i="18"/>
  <c r="AC40" i="18"/>
  <c r="K36" i="18"/>
  <c r="U42" i="18" s="1"/>
  <c r="AC42" i="18"/>
  <c r="K38" i="18"/>
  <c r="AC44" i="18"/>
  <c r="AC46" i="18"/>
  <c r="K40" i="18"/>
  <c r="K42" i="18"/>
  <c r="AC48" i="18"/>
  <c r="K44" i="18"/>
  <c r="AC50" i="18"/>
  <c r="K46" i="18"/>
  <c r="AC52" i="18"/>
  <c r="K49" i="18"/>
  <c r="U55" i="18" s="1"/>
  <c r="AC55" i="18"/>
  <c r="K52" i="18"/>
  <c r="U58" i="18" s="1"/>
  <c r="AC58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7" i="18"/>
  <c r="L58" i="18"/>
  <c r="L59" i="18"/>
  <c r="L60" i="18"/>
  <c r="L61" i="18"/>
  <c r="L62" i="18"/>
  <c r="M125" i="4"/>
  <c r="M117" i="4"/>
  <c r="M114" i="4"/>
  <c r="K61" i="18"/>
  <c r="K62" i="18"/>
  <c r="K63" i="18"/>
  <c r="K64" i="18"/>
  <c r="K65" i="18"/>
  <c r="U71" i="18" s="1"/>
  <c r="K66" i="18"/>
  <c r="U72" i="18" s="1"/>
  <c r="L63" i="18"/>
  <c r="L64" i="18"/>
  <c r="J61" i="18"/>
  <c r="T67" i="18" s="1"/>
  <c r="J62" i="18"/>
  <c r="J63" i="18"/>
  <c r="T69" i="18" s="1"/>
  <c r="J64" i="18"/>
  <c r="L65" i="18"/>
  <c r="V71" i="18" s="1"/>
  <c r="J65" i="18"/>
  <c r="L66" i="18"/>
  <c r="V72" i="18" s="1"/>
  <c r="J66" i="18"/>
  <c r="T72" i="18" s="1"/>
  <c r="M121" i="4"/>
  <c r="M50" i="18"/>
  <c r="M51" i="18"/>
  <c r="M52" i="18"/>
  <c r="M53" i="18"/>
  <c r="M54" i="18"/>
  <c r="M55" i="18"/>
  <c r="M57" i="18"/>
  <c r="M58" i="18"/>
  <c r="M59" i="18"/>
  <c r="M61" i="18"/>
  <c r="M62" i="18"/>
  <c r="M63" i="18"/>
  <c r="M65" i="18"/>
  <c r="W63" i="18" l="1"/>
  <c r="W58" i="18"/>
  <c r="M64" i="18"/>
  <c r="W68" i="18" s="1"/>
  <c r="T70" i="18"/>
  <c r="V70" i="18"/>
  <c r="U70" i="18"/>
  <c r="V67" i="18"/>
  <c r="V63" i="18"/>
  <c r="V58" i="18"/>
  <c r="V54" i="18"/>
  <c r="V50" i="18"/>
  <c r="V46" i="18"/>
  <c r="V42" i="18"/>
  <c r="U61" i="18"/>
  <c r="T65" i="18"/>
  <c r="T61" i="18"/>
  <c r="M49" i="18"/>
  <c r="W55" i="18" s="1"/>
  <c r="T55" i="18"/>
  <c r="M45" i="18"/>
  <c r="T51" i="18"/>
  <c r="M41" i="18"/>
  <c r="T47" i="18"/>
  <c r="M36" i="18"/>
  <c r="T42" i="18"/>
  <c r="V62" i="18"/>
  <c r="V69" i="18"/>
  <c r="U69" i="18"/>
  <c r="V66" i="18"/>
  <c r="V61" i="18"/>
  <c r="V57" i="18"/>
  <c r="V53" i="18"/>
  <c r="V49" i="18"/>
  <c r="V45" i="18"/>
  <c r="V41" i="18"/>
  <c r="U52" i="18"/>
  <c r="U48" i="18"/>
  <c r="U44" i="18"/>
  <c r="U40" i="18"/>
  <c r="U65" i="18"/>
  <c r="U63" i="18"/>
  <c r="U59" i="18"/>
  <c r="U56" i="18"/>
  <c r="U53" i="18"/>
  <c r="U49" i="18"/>
  <c r="U45" i="18"/>
  <c r="U41" i="18"/>
  <c r="T64" i="18"/>
  <c r="T60" i="18"/>
  <c r="M48" i="18"/>
  <c r="W54" i="18" s="1"/>
  <c r="T54" i="18"/>
  <c r="M44" i="18"/>
  <c r="T50" i="18"/>
  <c r="M40" i="18"/>
  <c r="T46" i="18"/>
  <c r="M35" i="18"/>
  <c r="T41" i="18"/>
  <c r="T59" i="18"/>
  <c r="W65" i="18"/>
  <c r="T71" i="18"/>
  <c r="T68" i="18"/>
  <c r="U68" i="18"/>
  <c r="V65" i="18"/>
  <c r="V60" i="18"/>
  <c r="V56" i="18"/>
  <c r="V52" i="18"/>
  <c r="V48" i="18"/>
  <c r="V44" i="18"/>
  <c r="V40" i="18"/>
  <c r="U46" i="18"/>
  <c r="T63" i="18"/>
  <c r="T58" i="18"/>
  <c r="M47" i="18"/>
  <c r="W53" i="18" s="1"/>
  <c r="T53" i="18"/>
  <c r="M43" i="18"/>
  <c r="T49" i="18"/>
  <c r="M39" i="18"/>
  <c r="T45" i="18"/>
  <c r="M34" i="18"/>
  <c r="T40" i="18"/>
  <c r="M67" i="18"/>
  <c r="W73" i="18" s="1"/>
  <c r="T73" i="18"/>
  <c r="W59" i="18"/>
  <c r="U67" i="18"/>
  <c r="V68" i="18"/>
  <c r="V64" i="18"/>
  <c r="V59" i="18"/>
  <c r="V55" i="18"/>
  <c r="V51" i="18"/>
  <c r="V47" i="18"/>
  <c r="V43" i="18"/>
  <c r="V35" i="18"/>
  <c r="V39" i="18"/>
  <c r="V34" i="18"/>
  <c r="V38" i="18"/>
  <c r="V33" i="18"/>
  <c r="V37" i="18"/>
  <c r="V36" i="18"/>
  <c r="U50" i="18"/>
  <c r="U66" i="18"/>
  <c r="U64" i="18"/>
  <c r="U62" i="18"/>
  <c r="U60" i="18"/>
  <c r="U57" i="18"/>
  <c r="U54" i="18"/>
  <c r="U51" i="18"/>
  <c r="U47" i="18"/>
  <c r="U43" i="18"/>
  <c r="U34" i="18"/>
  <c r="U38" i="18"/>
  <c r="U33" i="18"/>
  <c r="U37" i="18"/>
  <c r="U36" i="18"/>
  <c r="U35" i="18"/>
  <c r="U39" i="18"/>
  <c r="T66" i="18"/>
  <c r="M56" i="18"/>
  <c r="W62" i="18" s="1"/>
  <c r="T62" i="18"/>
  <c r="T56" i="18"/>
  <c r="M46" i="18"/>
  <c r="W52" i="18" s="1"/>
  <c r="T52" i="18"/>
  <c r="M42" i="18"/>
  <c r="T48" i="18"/>
  <c r="M38" i="18"/>
  <c r="W44" i="18" s="1"/>
  <c r="T44" i="18"/>
  <c r="M33" i="18"/>
  <c r="T33" i="18"/>
  <c r="T37" i="18"/>
  <c r="T36" i="18"/>
  <c r="T35" i="18"/>
  <c r="T39" i="18"/>
  <c r="T34" i="18"/>
  <c r="T38" i="18"/>
  <c r="M37" i="18"/>
  <c r="M66" i="18"/>
  <c r="W72" i="18" s="1"/>
  <c r="N99" i="15"/>
  <c r="Q99" i="15" s="1"/>
  <c r="R99" i="15" s="1"/>
  <c r="M30" i="17"/>
  <c r="N2" i="15" s="1"/>
  <c r="N99" i="6"/>
  <c r="Q99" i="6" s="1"/>
  <c r="R99" i="6" s="1"/>
  <c r="J30" i="17"/>
  <c r="N99" i="11"/>
  <c r="I30" i="17"/>
  <c r="N2" i="11" s="1"/>
  <c r="N99" i="8"/>
  <c r="H30" i="17"/>
  <c r="N2" i="8" s="1"/>
  <c r="G30" i="17"/>
  <c r="N2" i="3" s="1"/>
  <c r="N99" i="12"/>
  <c r="Q99" i="12" s="1"/>
  <c r="R99" i="12" s="1"/>
  <c r="F30" i="17"/>
  <c r="N99" i="5"/>
  <c r="Q99" i="5" s="1"/>
  <c r="R99" i="5" s="1"/>
  <c r="E30" i="17"/>
  <c r="N2" i="5" s="1"/>
  <c r="N99" i="4"/>
  <c r="Q99" i="4" s="1"/>
  <c r="R99" i="4" s="1"/>
  <c r="D30" i="17"/>
  <c r="D31" i="17" s="1"/>
  <c r="N99" i="9"/>
  <c r="F99" i="15"/>
  <c r="AB105" i="15" s="1"/>
  <c r="G99" i="15"/>
  <c r="AC105" i="15" s="1"/>
  <c r="H99" i="15"/>
  <c r="I99" i="15"/>
  <c r="I98" i="15"/>
  <c r="F99" i="10"/>
  <c r="AB105" i="10" s="1"/>
  <c r="G99" i="10"/>
  <c r="H99" i="10"/>
  <c r="I99" i="10"/>
  <c r="I98" i="10"/>
  <c r="K99" i="10" s="1"/>
  <c r="F99" i="6"/>
  <c r="G99" i="6"/>
  <c r="H99" i="6"/>
  <c r="I99" i="6"/>
  <c r="I98" i="6"/>
  <c r="K99" i="6" s="1"/>
  <c r="F99" i="11"/>
  <c r="G99" i="11"/>
  <c r="H99" i="11"/>
  <c r="I99" i="11"/>
  <c r="I98" i="11"/>
  <c r="J99" i="11"/>
  <c r="F99" i="8"/>
  <c r="G99" i="8"/>
  <c r="H99" i="8"/>
  <c r="I99" i="8"/>
  <c r="I98" i="8"/>
  <c r="L99" i="8" s="1"/>
  <c r="F99" i="12"/>
  <c r="I98" i="12"/>
  <c r="G99" i="12"/>
  <c r="H99" i="12"/>
  <c r="I99" i="12"/>
  <c r="F99" i="5"/>
  <c r="G99" i="5"/>
  <c r="H99" i="5"/>
  <c r="I99" i="5"/>
  <c r="I98" i="5"/>
  <c r="L99" i="5" s="1"/>
  <c r="F99" i="4"/>
  <c r="G99" i="4"/>
  <c r="H99" i="4"/>
  <c r="I99" i="4"/>
  <c r="I98" i="4"/>
  <c r="J99" i="4" s="1"/>
  <c r="F99" i="9"/>
  <c r="G99" i="9"/>
  <c r="H99" i="9"/>
  <c r="I99" i="9"/>
  <c r="I98" i="9"/>
  <c r="J99" i="9" s="1"/>
  <c r="F98" i="15"/>
  <c r="AB104" i="15" s="1"/>
  <c r="G98" i="15"/>
  <c r="H98" i="15"/>
  <c r="I97" i="15"/>
  <c r="N98" i="15"/>
  <c r="Q98" i="15" s="1"/>
  <c r="R98" i="15" s="1"/>
  <c r="F98" i="10"/>
  <c r="G98" i="10"/>
  <c r="H98" i="10"/>
  <c r="I97" i="10"/>
  <c r="N98" i="10"/>
  <c r="Q98" i="10" s="1"/>
  <c r="R98" i="10" s="1"/>
  <c r="F98" i="6"/>
  <c r="G98" i="6"/>
  <c r="H98" i="6"/>
  <c r="I97" i="6"/>
  <c r="N98" i="6"/>
  <c r="Q98" i="6" s="1"/>
  <c r="R98" i="6" s="1"/>
  <c r="F98" i="11"/>
  <c r="G98" i="11"/>
  <c r="H98" i="11"/>
  <c r="I97" i="11"/>
  <c r="K98" i="11" s="1"/>
  <c r="N98" i="11"/>
  <c r="F98" i="8"/>
  <c r="G98" i="8"/>
  <c r="H98" i="8"/>
  <c r="I97" i="8"/>
  <c r="L98" i="8" s="1"/>
  <c r="N98" i="8"/>
  <c r="F98" i="12"/>
  <c r="I97" i="12"/>
  <c r="G98" i="12"/>
  <c r="H98" i="12"/>
  <c r="N98" i="12"/>
  <c r="Q98" i="12" s="1"/>
  <c r="R98" i="12" s="1"/>
  <c r="F98" i="5"/>
  <c r="G98" i="5"/>
  <c r="H98" i="5"/>
  <c r="I97" i="5"/>
  <c r="N98" i="5"/>
  <c r="Q98" i="5" s="1"/>
  <c r="R98" i="5" s="1"/>
  <c r="F98" i="4"/>
  <c r="G98" i="4"/>
  <c r="H98" i="4"/>
  <c r="I97" i="4"/>
  <c r="K98" i="4" s="1"/>
  <c r="N98" i="4"/>
  <c r="Q98" i="4" s="1"/>
  <c r="R98" i="4" s="1"/>
  <c r="F98" i="9"/>
  <c r="G98" i="9"/>
  <c r="H98" i="9"/>
  <c r="I97" i="9"/>
  <c r="J98" i="9" s="1"/>
  <c r="N98" i="9"/>
  <c r="F97" i="15"/>
  <c r="AB103" i="15" s="1"/>
  <c r="G97" i="15"/>
  <c r="AC103" i="15" s="1"/>
  <c r="H97" i="15"/>
  <c r="I96" i="15"/>
  <c r="N97" i="15"/>
  <c r="Q97" i="15" s="1"/>
  <c r="R97" i="15" s="1"/>
  <c r="F97" i="10"/>
  <c r="AB103" i="10" s="1"/>
  <c r="G97" i="10"/>
  <c r="H97" i="10"/>
  <c r="I96" i="10"/>
  <c r="J97" i="10" s="1"/>
  <c r="N97" i="10"/>
  <c r="Q97" i="10" s="1"/>
  <c r="R97" i="10" s="1"/>
  <c r="F97" i="6"/>
  <c r="G97" i="6"/>
  <c r="H97" i="6"/>
  <c r="I96" i="6"/>
  <c r="K97" i="6" s="1"/>
  <c r="N97" i="6"/>
  <c r="Q97" i="6" s="1"/>
  <c r="R97" i="6" s="1"/>
  <c r="F97" i="11"/>
  <c r="G97" i="11"/>
  <c r="H97" i="11"/>
  <c r="I96" i="11"/>
  <c r="L97" i="11" s="1"/>
  <c r="N97" i="11"/>
  <c r="F97" i="8"/>
  <c r="G97" i="8"/>
  <c r="H97" i="8"/>
  <c r="I96" i="8"/>
  <c r="L97" i="8" s="1"/>
  <c r="N97" i="8"/>
  <c r="I96" i="3"/>
  <c r="F97" i="12"/>
  <c r="G97" i="12"/>
  <c r="H97" i="12"/>
  <c r="I96" i="12"/>
  <c r="N97" i="12"/>
  <c r="Q97" i="12" s="1"/>
  <c r="R97" i="12" s="1"/>
  <c r="F97" i="5"/>
  <c r="G97" i="5"/>
  <c r="I96" i="5"/>
  <c r="H97" i="5"/>
  <c r="N97" i="5"/>
  <c r="Q97" i="5" s="1"/>
  <c r="R97" i="5" s="1"/>
  <c r="F97" i="4"/>
  <c r="G97" i="4"/>
  <c r="H97" i="4"/>
  <c r="I96" i="4"/>
  <c r="K97" i="4" s="1"/>
  <c r="N97" i="4"/>
  <c r="Q97" i="4" s="1"/>
  <c r="R97" i="4" s="1"/>
  <c r="F97" i="9"/>
  <c r="G97" i="9"/>
  <c r="H97" i="9"/>
  <c r="I96" i="9"/>
  <c r="L97" i="9" s="1"/>
  <c r="N97" i="9"/>
  <c r="F96" i="9"/>
  <c r="G96" i="9"/>
  <c r="H96" i="9"/>
  <c r="I95" i="9"/>
  <c r="K96" i="9" s="1"/>
  <c r="N96" i="9"/>
  <c r="F96" i="4"/>
  <c r="G96" i="4"/>
  <c r="H96" i="4"/>
  <c r="I95" i="4"/>
  <c r="J96" i="4" s="1"/>
  <c r="N96" i="4"/>
  <c r="Q96" i="4" s="1"/>
  <c r="R96" i="4" s="1"/>
  <c r="H96" i="5"/>
  <c r="G96" i="5"/>
  <c r="F96" i="5"/>
  <c r="I95" i="5"/>
  <c r="K96" i="5" s="1"/>
  <c r="N96" i="5"/>
  <c r="Q96" i="5" s="1"/>
  <c r="R96" i="5" s="1"/>
  <c r="F96" i="12"/>
  <c r="G96" i="12"/>
  <c r="H96" i="12"/>
  <c r="I95" i="12"/>
  <c r="N96" i="12"/>
  <c r="Q96" i="12" s="1"/>
  <c r="R96" i="12" s="1"/>
  <c r="F96" i="3"/>
  <c r="G96" i="3"/>
  <c r="H96" i="3"/>
  <c r="I95" i="3"/>
  <c r="J96" i="3" s="1"/>
  <c r="N96" i="3"/>
  <c r="Q96" i="3" s="1"/>
  <c r="R96" i="3" s="1"/>
  <c r="F96" i="8"/>
  <c r="G96" i="8"/>
  <c r="H96" i="8"/>
  <c r="I95" i="8"/>
  <c r="L96" i="8" s="1"/>
  <c r="N96" i="8"/>
  <c r="F96" i="11"/>
  <c r="G96" i="11"/>
  <c r="H96" i="11"/>
  <c r="I95" i="11"/>
  <c r="L96" i="11" s="1"/>
  <c r="N96" i="11"/>
  <c r="F96" i="6"/>
  <c r="G96" i="6"/>
  <c r="H96" i="6"/>
  <c r="I95" i="6"/>
  <c r="N96" i="6"/>
  <c r="Q96" i="6" s="1"/>
  <c r="R96" i="6" s="1"/>
  <c r="F96" i="10"/>
  <c r="G96" i="10"/>
  <c r="H96" i="10"/>
  <c r="I95" i="10"/>
  <c r="N96" i="10"/>
  <c r="Q96" i="10" s="1"/>
  <c r="R96" i="10" s="1"/>
  <c r="F96" i="15"/>
  <c r="AB102" i="15" s="1"/>
  <c r="G96" i="15"/>
  <c r="AC102" i="15" s="1"/>
  <c r="H96" i="15"/>
  <c r="I95" i="15"/>
  <c r="N96" i="15"/>
  <c r="Q96" i="15" s="1"/>
  <c r="R96" i="15" s="1"/>
  <c r="F94" i="12"/>
  <c r="F95" i="12"/>
  <c r="F95" i="15"/>
  <c r="AB101" i="15" s="1"/>
  <c r="G95" i="15"/>
  <c r="AC101" i="15" s="1"/>
  <c r="H95" i="15"/>
  <c r="I94" i="15"/>
  <c r="N95" i="15"/>
  <c r="Q95" i="15" s="1"/>
  <c r="R95" i="15" s="1"/>
  <c r="F95" i="10"/>
  <c r="G95" i="10"/>
  <c r="H95" i="10"/>
  <c r="I94" i="10"/>
  <c r="J95" i="10" s="1"/>
  <c r="N95" i="10"/>
  <c r="Q95" i="10" s="1"/>
  <c r="R95" i="10" s="1"/>
  <c r="F95" i="6"/>
  <c r="G95" i="6"/>
  <c r="H95" i="6"/>
  <c r="I94" i="6"/>
  <c r="N95" i="6"/>
  <c r="Q95" i="6" s="1"/>
  <c r="R95" i="6" s="1"/>
  <c r="F95" i="11"/>
  <c r="G95" i="11"/>
  <c r="H95" i="11"/>
  <c r="I94" i="11"/>
  <c r="L95" i="11" s="1"/>
  <c r="N95" i="11"/>
  <c r="F95" i="8"/>
  <c r="G95" i="8"/>
  <c r="H95" i="8"/>
  <c r="I94" i="8"/>
  <c r="K95" i="8" s="1"/>
  <c r="N95" i="8"/>
  <c r="F95" i="3"/>
  <c r="G95" i="3"/>
  <c r="H95" i="3"/>
  <c r="I94" i="3"/>
  <c r="N95" i="3"/>
  <c r="Q95" i="3" s="1"/>
  <c r="R95" i="3" s="1"/>
  <c r="G95" i="12"/>
  <c r="H95" i="12"/>
  <c r="N95" i="12"/>
  <c r="Q95" i="12" s="1"/>
  <c r="R95" i="12" s="1"/>
  <c r="G94" i="5"/>
  <c r="H94" i="5"/>
  <c r="F94" i="5"/>
  <c r="H95" i="5"/>
  <c r="G95" i="5"/>
  <c r="F95" i="5"/>
  <c r="N95" i="5"/>
  <c r="Q95" i="5" s="1"/>
  <c r="R95" i="5" s="1"/>
  <c r="F95" i="4"/>
  <c r="G95" i="4"/>
  <c r="H95" i="4"/>
  <c r="I94" i="4"/>
  <c r="K95" i="4" s="1"/>
  <c r="N95" i="4"/>
  <c r="Q95" i="4" s="1"/>
  <c r="R95" i="4" s="1"/>
  <c r="F95" i="9"/>
  <c r="G95" i="9"/>
  <c r="H95" i="9"/>
  <c r="I94" i="9"/>
  <c r="N95" i="9"/>
  <c r="I94" i="5"/>
  <c r="K95" i="5" s="1"/>
  <c r="F94" i="15"/>
  <c r="AB100" i="15" s="1"/>
  <c r="G94" i="15"/>
  <c r="AC100" i="15" s="1"/>
  <c r="H94" i="15"/>
  <c r="I93" i="15"/>
  <c r="N94" i="15"/>
  <c r="Q94" i="15" s="1"/>
  <c r="R94" i="15" s="1"/>
  <c r="F94" i="10"/>
  <c r="AB100" i="10" s="1"/>
  <c r="G94" i="10"/>
  <c r="H94" i="10"/>
  <c r="I93" i="10"/>
  <c r="L94" i="10" s="1"/>
  <c r="J94" i="10"/>
  <c r="N94" i="10"/>
  <c r="Q94" i="10" s="1"/>
  <c r="R94" i="10" s="1"/>
  <c r="F94" i="6"/>
  <c r="G94" i="6"/>
  <c r="H94" i="6"/>
  <c r="I93" i="6"/>
  <c r="J94" i="6" s="1"/>
  <c r="N94" i="6"/>
  <c r="Q94" i="6" s="1"/>
  <c r="R94" i="6" s="1"/>
  <c r="H94" i="11"/>
  <c r="I93" i="11"/>
  <c r="F94" i="11"/>
  <c r="G94" i="11"/>
  <c r="N94" i="11"/>
  <c r="F94" i="8"/>
  <c r="G94" i="8"/>
  <c r="H94" i="8"/>
  <c r="I93" i="8"/>
  <c r="K94" i="8"/>
  <c r="N94" i="8"/>
  <c r="F94" i="3"/>
  <c r="G94" i="3"/>
  <c r="H94" i="3"/>
  <c r="I93" i="3"/>
  <c r="J94" i="3" s="1"/>
  <c r="N94" i="3"/>
  <c r="Q94" i="3" s="1"/>
  <c r="R94" i="3" s="1"/>
  <c r="G94" i="12"/>
  <c r="H94" i="12"/>
  <c r="I94" i="12"/>
  <c r="K95" i="12" s="1"/>
  <c r="N94" i="12"/>
  <c r="Q94" i="12" s="1"/>
  <c r="R94" i="12" s="1"/>
  <c r="I93" i="5"/>
  <c r="L94" i="5" s="1"/>
  <c r="N94" i="5"/>
  <c r="Q94" i="5" s="1"/>
  <c r="R94" i="5" s="1"/>
  <c r="F94" i="4"/>
  <c r="G94" i="4"/>
  <c r="H94" i="4"/>
  <c r="I93" i="4"/>
  <c r="L94" i="4" s="1"/>
  <c r="N94" i="4"/>
  <c r="Q94" i="4" s="1"/>
  <c r="R94" i="4" s="1"/>
  <c r="F94" i="9"/>
  <c r="G94" i="9"/>
  <c r="H94" i="9"/>
  <c r="I93" i="9"/>
  <c r="K94" i="9" s="1"/>
  <c r="N94" i="9"/>
  <c r="F93" i="10"/>
  <c r="AB99" i="10" s="1"/>
  <c r="G93" i="10"/>
  <c r="H93" i="10"/>
  <c r="I92" i="10"/>
  <c r="L93" i="10" s="1"/>
  <c r="J93" i="10"/>
  <c r="N93" i="10"/>
  <c r="Q93" i="10" s="1"/>
  <c r="R93" i="10" s="1"/>
  <c r="F93" i="15"/>
  <c r="AB99" i="15" s="1"/>
  <c r="G93" i="15"/>
  <c r="H93" i="15"/>
  <c r="I92" i="15"/>
  <c r="N93" i="15"/>
  <c r="Q93" i="15" s="1"/>
  <c r="R93" i="15" s="1"/>
  <c r="F93" i="6"/>
  <c r="G93" i="6"/>
  <c r="H93" i="6"/>
  <c r="I92" i="6"/>
  <c r="K93" i="6" s="1"/>
  <c r="N93" i="6"/>
  <c r="Q93" i="6" s="1"/>
  <c r="R93" i="6" s="1"/>
  <c r="H92" i="11"/>
  <c r="H93" i="11"/>
  <c r="F93" i="11"/>
  <c r="G93" i="11"/>
  <c r="N93" i="11"/>
  <c r="F93" i="8"/>
  <c r="G93" i="8"/>
  <c r="H93" i="8"/>
  <c r="I92" i="8"/>
  <c r="J93" i="8" s="1"/>
  <c r="N93" i="8"/>
  <c r="F93" i="3"/>
  <c r="G93" i="3"/>
  <c r="H93" i="3"/>
  <c r="I92" i="3"/>
  <c r="N93" i="3"/>
  <c r="Q93" i="3" s="1"/>
  <c r="R93" i="3" s="1"/>
  <c r="F93" i="12"/>
  <c r="G93" i="12"/>
  <c r="H93" i="12"/>
  <c r="I93" i="12"/>
  <c r="J94" i="12" s="1"/>
  <c r="N93" i="12"/>
  <c r="Q93" i="12" s="1"/>
  <c r="R93" i="12" s="1"/>
  <c r="F93" i="5"/>
  <c r="G93" i="5"/>
  <c r="H93" i="5"/>
  <c r="I92" i="5"/>
  <c r="K93" i="5" s="1"/>
  <c r="N93" i="5"/>
  <c r="Q93" i="5" s="1"/>
  <c r="R93" i="5" s="1"/>
  <c r="F93" i="4"/>
  <c r="G93" i="4"/>
  <c r="H93" i="4"/>
  <c r="I92" i="4"/>
  <c r="L93" i="4" s="1"/>
  <c r="N93" i="4"/>
  <c r="Q93" i="4" s="1"/>
  <c r="R93" i="4" s="1"/>
  <c r="F93" i="9"/>
  <c r="G93" i="9"/>
  <c r="H93" i="9"/>
  <c r="I92" i="9"/>
  <c r="N93" i="9"/>
  <c r="F92" i="15"/>
  <c r="AB98" i="15" s="1"/>
  <c r="G92" i="15"/>
  <c r="AC98" i="15" s="1"/>
  <c r="H92" i="15"/>
  <c r="I91" i="15"/>
  <c r="J92" i="15" s="1"/>
  <c r="N92" i="15"/>
  <c r="Q92" i="15" s="1"/>
  <c r="R92" i="15" s="1"/>
  <c r="F92" i="10"/>
  <c r="AB98" i="10" s="1"/>
  <c r="G92" i="10"/>
  <c r="H92" i="10"/>
  <c r="I91" i="10"/>
  <c r="K92" i="10"/>
  <c r="N92" i="10"/>
  <c r="Q92" i="10" s="1"/>
  <c r="R92" i="10" s="1"/>
  <c r="F92" i="6"/>
  <c r="G92" i="6"/>
  <c r="H92" i="6"/>
  <c r="N92" i="6"/>
  <c r="Q92" i="6" s="1"/>
  <c r="R92" i="6" s="1"/>
  <c r="F92" i="11"/>
  <c r="I91" i="11"/>
  <c r="K92" i="11" s="1"/>
  <c r="G92" i="11"/>
  <c r="I92" i="11"/>
  <c r="L93" i="11" s="1"/>
  <c r="N92" i="11"/>
  <c r="F92" i="8"/>
  <c r="G92" i="8"/>
  <c r="H92" i="8"/>
  <c r="I91" i="8"/>
  <c r="K92" i="8" s="1"/>
  <c r="N92" i="8"/>
  <c r="F92" i="3"/>
  <c r="G92" i="3"/>
  <c r="H92" i="3"/>
  <c r="I91" i="3"/>
  <c r="J92" i="3" s="1"/>
  <c r="N92" i="3"/>
  <c r="Q92" i="3" s="1"/>
  <c r="R92" i="3" s="1"/>
  <c r="F92" i="12"/>
  <c r="G92" i="12"/>
  <c r="H92" i="12"/>
  <c r="I92" i="12"/>
  <c r="N92" i="12"/>
  <c r="Q92" i="12" s="1"/>
  <c r="R92" i="12" s="1"/>
  <c r="F92" i="5"/>
  <c r="G92" i="5"/>
  <c r="H92" i="5"/>
  <c r="N92" i="5"/>
  <c r="Q92" i="5" s="1"/>
  <c r="R92" i="5" s="1"/>
  <c r="F92" i="4"/>
  <c r="G92" i="4"/>
  <c r="H92" i="4"/>
  <c r="I91" i="4"/>
  <c r="J92" i="4" s="1"/>
  <c r="N92" i="4"/>
  <c r="Q92" i="4" s="1"/>
  <c r="R92" i="4" s="1"/>
  <c r="F92" i="9"/>
  <c r="G92" i="9"/>
  <c r="H92" i="9"/>
  <c r="I91" i="9"/>
  <c r="K92" i="9" s="1"/>
  <c r="N92" i="9"/>
  <c r="F91" i="15"/>
  <c r="AB97" i="15" s="1"/>
  <c r="G91" i="15"/>
  <c r="AC97" i="15" s="1"/>
  <c r="H91" i="15"/>
  <c r="I90" i="15"/>
  <c r="N91" i="15"/>
  <c r="Q91" i="15" s="1"/>
  <c r="R91" i="15" s="1"/>
  <c r="F91" i="10"/>
  <c r="G91" i="10"/>
  <c r="H91" i="10"/>
  <c r="I90" i="10"/>
  <c r="L91" i="10" s="1"/>
  <c r="N91" i="10"/>
  <c r="Q91" i="10" s="1"/>
  <c r="R91" i="10" s="1"/>
  <c r="F91" i="6"/>
  <c r="G91" i="6"/>
  <c r="H91" i="6"/>
  <c r="I91" i="6"/>
  <c r="L92" i="6" s="1"/>
  <c r="N91" i="6"/>
  <c r="Q91" i="6" s="1"/>
  <c r="R91" i="6" s="1"/>
  <c r="F91" i="11"/>
  <c r="G91" i="11"/>
  <c r="H91" i="11"/>
  <c r="I90" i="11"/>
  <c r="L91" i="11" s="1"/>
  <c r="N91" i="11"/>
  <c r="F91" i="8"/>
  <c r="G91" i="8"/>
  <c r="H91" i="8"/>
  <c r="I90" i="8"/>
  <c r="N91" i="8"/>
  <c r="F91" i="3"/>
  <c r="G91" i="3"/>
  <c r="H91" i="3"/>
  <c r="I90" i="3"/>
  <c r="L91" i="3" s="1"/>
  <c r="N91" i="3"/>
  <c r="Q91" i="3" s="1"/>
  <c r="R91" i="3" s="1"/>
  <c r="F91" i="12"/>
  <c r="G91" i="12"/>
  <c r="H91" i="12"/>
  <c r="I91" i="12"/>
  <c r="L92" i="12" s="1"/>
  <c r="N91" i="12"/>
  <c r="Q91" i="12" s="1"/>
  <c r="R91" i="12" s="1"/>
  <c r="F91" i="5"/>
  <c r="G91" i="5"/>
  <c r="H91" i="5"/>
  <c r="I91" i="5"/>
  <c r="J92" i="5" s="1"/>
  <c r="N91" i="5"/>
  <c r="Q91" i="5" s="1"/>
  <c r="R91" i="5" s="1"/>
  <c r="F91" i="4"/>
  <c r="G91" i="4"/>
  <c r="I90" i="4"/>
  <c r="K91" i="4" s="1"/>
  <c r="H91" i="4"/>
  <c r="N91" i="4"/>
  <c r="Q91" i="4" s="1"/>
  <c r="R91" i="4" s="1"/>
  <c r="F91" i="9"/>
  <c r="G91" i="9"/>
  <c r="H91" i="9"/>
  <c r="I90" i="9"/>
  <c r="L91" i="9" s="1"/>
  <c r="N91" i="9"/>
  <c r="L93" i="12"/>
  <c r="J93" i="12"/>
  <c r="K93" i="12"/>
  <c r="J93" i="11"/>
  <c r="L92" i="5"/>
  <c r="F90" i="15"/>
  <c r="AB96" i="15" s="1"/>
  <c r="G90" i="15"/>
  <c r="AC96" i="15" s="1"/>
  <c r="H90" i="15"/>
  <c r="I89" i="15"/>
  <c r="N90" i="15"/>
  <c r="Q90" i="15" s="1"/>
  <c r="R90" i="15" s="1"/>
  <c r="F90" i="10"/>
  <c r="AB96" i="10" s="1"/>
  <c r="G90" i="10"/>
  <c r="H90" i="10"/>
  <c r="I89" i="10"/>
  <c r="L90" i="10" s="1"/>
  <c r="N90" i="10"/>
  <c r="Q90" i="10" s="1"/>
  <c r="R90" i="10" s="1"/>
  <c r="F90" i="6"/>
  <c r="G90" i="6"/>
  <c r="H90" i="6"/>
  <c r="I90" i="6"/>
  <c r="K91" i="6" s="1"/>
  <c r="N90" i="6"/>
  <c r="Q90" i="6" s="1"/>
  <c r="R90" i="6" s="1"/>
  <c r="F90" i="11"/>
  <c r="G90" i="11"/>
  <c r="H90" i="11"/>
  <c r="I89" i="11"/>
  <c r="K90" i="11" s="1"/>
  <c r="N90" i="11"/>
  <c r="F90" i="8"/>
  <c r="G90" i="8"/>
  <c r="H90" i="8"/>
  <c r="I89" i="8"/>
  <c r="J90" i="8" s="1"/>
  <c r="N90" i="8"/>
  <c r="F90" i="3"/>
  <c r="G90" i="3"/>
  <c r="H90" i="3"/>
  <c r="I89" i="3"/>
  <c r="L90" i="3" s="1"/>
  <c r="N90" i="3"/>
  <c r="Q90" i="3" s="1"/>
  <c r="R90" i="3" s="1"/>
  <c r="F90" i="12"/>
  <c r="G90" i="12"/>
  <c r="H90" i="12"/>
  <c r="I90" i="12"/>
  <c r="K91" i="12" s="1"/>
  <c r="N90" i="12"/>
  <c r="Q90" i="12" s="1"/>
  <c r="R90" i="12" s="1"/>
  <c r="F90" i="5"/>
  <c r="G90" i="5"/>
  <c r="H90" i="5"/>
  <c r="I90" i="5"/>
  <c r="N90" i="5"/>
  <c r="Q90" i="5" s="1"/>
  <c r="R90" i="5" s="1"/>
  <c r="F90" i="4"/>
  <c r="G90" i="4"/>
  <c r="H90" i="4"/>
  <c r="I89" i="4"/>
  <c r="K90" i="4" s="1"/>
  <c r="N90" i="4"/>
  <c r="Q90" i="4" s="1"/>
  <c r="R90" i="4" s="1"/>
  <c r="F90" i="9"/>
  <c r="G90" i="9"/>
  <c r="H90" i="9"/>
  <c r="I89" i="9"/>
  <c r="J90" i="9" s="1"/>
  <c r="N90" i="9"/>
  <c r="J91" i="12"/>
  <c r="L91" i="6"/>
  <c r="K91" i="5"/>
  <c r="F48" i="15"/>
  <c r="I47" i="15"/>
  <c r="K48" i="15" s="1"/>
  <c r="G48" i="15"/>
  <c r="H48" i="15"/>
  <c r="N5" i="9"/>
  <c r="N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F10" i="9"/>
  <c r="I9" i="9"/>
  <c r="J10" i="9"/>
  <c r="M10" i="9" s="1"/>
  <c r="G10" i="9"/>
  <c r="K10" i="9"/>
  <c r="H10" i="9"/>
  <c r="L10" i="9"/>
  <c r="F12" i="9"/>
  <c r="I11" i="9"/>
  <c r="J12" i="9"/>
  <c r="G12" i="9"/>
  <c r="K12" i="9" s="1"/>
  <c r="H12" i="9"/>
  <c r="L12" i="9"/>
  <c r="F15" i="9"/>
  <c r="I14" i="9"/>
  <c r="J15" i="9"/>
  <c r="G15" i="9"/>
  <c r="K15" i="9" s="1"/>
  <c r="H15" i="9"/>
  <c r="L15" i="9"/>
  <c r="F18" i="9"/>
  <c r="I17" i="9"/>
  <c r="J18" i="9"/>
  <c r="G18" i="9"/>
  <c r="K18" i="9" s="1"/>
  <c r="H18" i="9"/>
  <c r="L18" i="9"/>
  <c r="F20" i="9"/>
  <c r="I19" i="9"/>
  <c r="J20" i="9"/>
  <c r="G20" i="9"/>
  <c r="K20" i="9" s="1"/>
  <c r="H20" i="9"/>
  <c r="L20" i="9"/>
  <c r="F21" i="9"/>
  <c r="I20" i="9"/>
  <c r="J21" i="9"/>
  <c r="G21" i="9"/>
  <c r="K21" i="9" s="1"/>
  <c r="H21" i="9"/>
  <c r="L21" i="9"/>
  <c r="F23" i="9"/>
  <c r="I22" i="9"/>
  <c r="J23" i="9"/>
  <c r="G23" i="9"/>
  <c r="K23" i="9" s="1"/>
  <c r="H23" i="9"/>
  <c r="L23" i="9"/>
  <c r="F24" i="9"/>
  <c r="I23" i="9"/>
  <c r="J24" i="9"/>
  <c r="G24" i="9"/>
  <c r="K24" i="9" s="1"/>
  <c r="H24" i="9"/>
  <c r="L24" i="9"/>
  <c r="F26" i="9"/>
  <c r="I25" i="9"/>
  <c r="J26" i="9"/>
  <c r="G26" i="9"/>
  <c r="K26" i="9" s="1"/>
  <c r="H26" i="9"/>
  <c r="L26" i="9"/>
  <c r="F27" i="9"/>
  <c r="I26" i="9"/>
  <c r="J27" i="9"/>
  <c r="G27" i="9"/>
  <c r="K27" i="9" s="1"/>
  <c r="H27" i="9"/>
  <c r="L27" i="9"/>
  <c r="F28" i="9"/>
  <c r="I27" i="9"/>
  <c r="J28" i="9"/>
  <c r="G28" i="9"/>
  <c r="K28" i="9" s="1"/>
  <c r="H28" i="9"/>
  <c r="L28" i="9"/>
  <c r="F29" i="9"/>
  <c r="J29" i="9" s="1"/>
  <c r="I28" i="9"/>
  <c r="G29" i="9"/>
  <c r="K29" i="9" s="1"/>
  <c r="H29" i="9"/>
  <c r="L29" i="9" s="1"/>
  <c r="F30" i="9"/>
  <c r="J30" i="9" s="1"/>
  <c r="I29" i="9"/>
  <c r="G30" i="9"/>
  <c r="K30" i="9" s="1"/>
  <c r="H30" i="9"/>
  <c r="F32" i="9"/>
  <c r="J32" i="9" s="1"/>
  <c r="I31" i="9"/>
  <c r="G32" i="9"/>
  <c r="K32" i="9"/>
  <c r="H32" i="9"/>
  <c r="F33" i="9"/>
  <c r="J33" i="9" s="1"/>
  <c r="I32" i="9"/>
  <c r="G33" i="9"/>
  <c r="K33" i="9" s="1"/>
  <c r="H33" i="9"/>
  <c r="F34" i="9"/>
  <c r="J34" i="9" s="1"/>
  <c r="I33" i="9"/>
  <c r="G34" i="9"/>
  <c r="K34" i="9" s="1"/>
  <c r="H34" i="9"/>
  <c r="F36" i="9"/>
  <c r="I35" i="9"/>
  <c r="G36" i="9"/>
  <c r="K36" i="9" s="1"/>
  <c r="H36" i="9"/>
  <c r="F38" i="9"/>
  <c r="I37" i="9"/>
  <c r="G38" i="9"/>
  <c r="H38" i="9"/>
  <c r="F39" i="9"/>
  <c r="J39" i="9" s="1"/>
  <c r="I38" i="9"/>
  <c r="G39" i="9"/>
  <c r="K39" i="9"/>
  <c r="H39" i="9"/>
  <c r="F40" i="9"/>
  <c r="J40" i="9" s="1"/>
  <c r="I39" i="9"/>
  <c r="G40" i="9"/>
  <c r="K40" i="9" s="1"/>
  <c r="H40" i="9"/>
  <c r="F89" i="15"/>
  <c r="AB95" i="15" s="1"/>
  <c r="G89" i="15"/>
  <c r="AC95" i="15" s="1"/>
  <c r="H89" i="15"/>
  <c r="I88" i="15"/>
  <c r="N89" i="15"/>
  <c r="Q89" i="15" s="1"/>
  <c r="R89" i="15" s="1"/>
  <c r="F89" i="10"/>
  <c r="AB95" i="10" s="1"/>
  <c r="G89" i="10"/>
  <c r="H89" i="10"/>
  <c r="I88" i="10"/>
  <c r="J89" i="10" s="1"/>
  <c r="K89" i="10"/>
  <c r="N89" i="10"/>
  <c r="Q89" i="10" s="1"/>
  <c r="R89" i="10" s="1"/>
  <c r="F89" i="6"/>
  <c r="G89" i="6"/>
  <c r="H89" i="6"/>
  <c r="L89" i="6" s="1"/>
  <c r="I89" i="6"/>
  <c r="N89" i="6"/>
  <c r="Q89" i="6" s="1"/>
  <c r="R89" i="6" s="1"/>
  <c r="F89" i="11"/>
  <c r="G89" i="11"/>
  <c r="H89" i="11"/>
  <c r="I88" i="11"/>
  <c r="K89" i="11" s="1"/>
  <c r="N89" i="11"/>
  <c r="F89" i="8"/>
  <c r="G89" i="8"/>
  <c r="H89" i="8"/>
  <c r="I88" i="8"/>
  <c r="J89" i="8" s="1"/>
  <c r="N89" i="8"/>
  <c r="F89" i="3"/>
  <c r="G89" i="3"/>
  <c r="H89" i="3"/>
  <c r="I88" i="3"/>
  <c r="K89" i="3" s="1"/>
  <c r="N89" i="3"/>
  <c r="Q89" i="3" s="1"/>
  <c r="R89" i="3" s="1"/>
  <c r="F89" i="12"/>
  <c r="G89" i="12"/>
  <c r="H89" i="12"/>
  <c r="I89" i="12"/>
  <c r="K90" i="12" s="1"/>
  <c r="N89" i="12"/>
  <c r="Q89" i="12" s="1"/>
  <c r="R89" i="12" s="1"/>
  <c r="F89" i="5"/>
  <c r="G89" i="5"/>
  <c r="H89" i="5"/>
  <c r="I89" i="5"/>
  <c r="N89" i="5"/>
  <c r="Q89" i="5" s="1"/>
  <c r="R89" i="5" s="1"/>
  <c r="F89" i="4"/>
  <c r="G89" i="4"/>
  <c r="H89" i="4"/>
  <c r="I88" i="4"/>
  <c r="J89" i="4" s="1"/>
  <c r="N89" i="4"/>
  <c r="Q89" i="4" s="1"/>
  <c r="R89" i="4" s="1"/>
  <c r="F89" i="9"/>
  <c r="G89" i="9"/>
  <c r="H89" i="9"/>
  <c r="I88" i="9"/>
  <c r="K89" i="9" s="1"/>
  <c r="N89" i="9"/>
  <c r="J90" i="12"/>
  <c r="L90" i="6"/>
  <c r="K90" i="6"/>
  <c r="F88" i="15"/>
  <c r="AB94" i="15" s="1"/>
  <c r="G88" i="15"/>
  <c r="AC94" i="15" s="1"/>
  <c r="H88" i="15"/>
  <c r="I87" i="15"/>
  <c r="N88" i="15"/>
  <c r="Q88" i="15" s="1"/>
  <c r="R88" i="15" s="1"/>
  <c r="F88" i="10"/>
  <c r="AB94" i="10" s="1"/>
  <c r="G88" i="10"/>
  <c r="H88" i="10"/>
  <c r="I87" i="10"/>
  <c r="J88" i="10"/>
  <c r="K88" i="10"/>
  <c r="L88" i="10"/>
  <c r="N88" i="10"/>
  <c r="Q88" i="10" s="1"/>
  <c r="R88" i="10" s="1"/>
  <c r="F88" i="6"/>
  <c r="G88" i="6"/>
  <c r="H88" i="6"/>
  <c r="L88" i="6" s="1"/>
  <c r="I88" i="6"/>
  <c r="N88" i="6"/>
  <c r="Q88" i="6" s="1"/>
  <c r="R88" i="6" s="1"/>
  <c r="F88" i="11"/>
  <c r="G88" i="11"/>
  <c r="H88" i="11"/>
  <c r="I87" i="11"/>
  <c r="L88" i="11" s="1"/>
  <c r="N88" i="11"/>
  <c r="F88" i="8"/>
  <c r="G88" i="8"/>
  <c r="H88" i="8"/>
  <c r="I87" i="8"/>
  <c r="L88" i="8" s="1"/>
  <c r="N88" i="8"/>
  <c r="F88" i="3"/>
  <c r="G88" i="3"/>
  <c r="H88" i="3"/>
  <c r="I87" i="3"/>
  <c r="N88" i="3"/>
  <c r="Q88" i="3" s="1"/>
  <c r="R88" i="3" s="1"/>
  <c r="F88" i="12"/>
  <c r="G88" i="12"/>
  <c r="H88" i="12"/>
  <c r="I88" i="12"/>
  <c r="K89" i="12" s="1"/>
  <c r="N88" i="12"/>
  <c r="Q88" i="12" s="1"/>
  <c r="R88" i="12" s="1"/>
  <c r="F88" i="5"/>
  <c r="G88" i="5"/>
  <c r="H88" i="5"/>
  <c r="I88" i="5"/>
  <c r="K89" i="5" s="1"/>
  <c r="N88" i="5"/>
  <c r="Q88" i="5" s="1"/>
  <c r="R88" i="5" s="1"/>
  <c r="F88" i="4"/>
  <c r="G88" i="4"/>
  <c r="H88" i="4"/>
  <c r="I87" i="4"/>
  <c r="K88" i="4" s="1"/>
  <c r="N88" i="4"/>
  <c r="Q88" i="4" s="1"/>
  <c r="R88" i="4" s="1"/>
  <c r="F88" i="9"/>
  <c r="G88" i="9"/>
  <c r="H88" i="9"/>
  <c r="I87" i="9"/>
  <c r="J88" i="9" s="1"/>
  <c r="N88" i="9"/>
  <c r="K89" i="6"/>
  <c r="F33" i="15"/>
  <c r="I32" i="15"/>
  <c r="L33" i="15" s="1"/>
  <c r="G33" i="15"/>
  <c r="H33" i="15"/>
  <c r="N33" i="15"/>
  <c r="Q33" i="15" s="1"/>
  <c r="R33" i="15" s="1"/>
  <c r="F34" i="15"/>
  <c r="I33" i="15"/>
  <c r="G34" i="15"/>
  <c r="H34" i="15"/>
  <c r="N34" i="15"/>
  <c r="Q34" i="15" s="1"/>
  <c r="R34" i="15" s="1"/>
  <c r="F35" i="15"/>
  <c r="I34" i="15"/>
  <c r="G35" i="15"/>
  <c r="H35" i="15"/>
  <c r="N35" i="15"/>
  <c r="Q35" i="15" s="1"/>
  <c r="R35" i="15" s="1"/>
  <c r="F44" i="4"/>
  <c r="F45" i="4"/>
  <c r="F46" i="4"/>
  <c r="F80" i="9"/>
  <c r="F81" i="9"/>
  <c r="F82" i="9"/>
  <c r="F15" i="7"/>
  <c r="B15" i="7"/>
  <c r="F14" i="7"/>
  <c r="J14" i="7" s="1"/>
  <c r="M14" i="7" s="1"/>
  <c r="F16" i="7"/>
  <c r="G64" i="7"/>
  <c r="G65" i="7"/>
  <c r="G66" i="7"/>
  <c r="G15" i="7"/>
  <c r="C15" i="7"/>
  <c r="G16" i="7"/>
  <c r="G14" i="7"/>
  <c r="K14" i="7" s="1"/>
  <c r="G17" i="7"/>
  <c r="G80" i="9"/>
  <c r="G81" i="9"/>
  <c r="G82" i="9"/>
  <c r="H86" i="11"/>
  <c r="H87" i="11"/>
  <c r="H86" i="8"/>
  <c r="H87" i="8"/>
  <c r="H86" i="12"/>
  <c r="H87" i="12"/>
  <c r="H86" i="5"/>
  <c r="H87" i="5"/>
  <c r="H50" i="9"/>
  <c r="H51" i="9"/>
  <c r="H52" i="9"/>
  <c r="H53" i="9"/>
  <c r="H54" i="9"/>
  <c r="H55" i="9"/>
  <c r="H56" i="9"/>
  <c r="H80" i="9"/>
  <c r="H81" i="9"/>
  <c r="H82" i="9"/>
  <c r="H64" i="9"/>
  <c r="H65" i="9"/>
  <c r="H66" i="9"/>
  <c r="H67" i="9"/>
  <c r="H68" i="9"/>
  <c r="H69" i="9"/>
  <c r="H86" i="9"/>
  <c r="H87" i="9"/>
  <c r="F87" i="15"/>
  <c r="AB93" i="15" s="1"/>
  <c r="G87" i="15"/>
  <c r="AC93" i="15" s="1"/>
  <c r="H87" i="15"/>
  <c r="N87" i="15"/>
  <c r="Q87" i="15" s="1"/>
  <c r="R87" i="15" s="1"/>
  <c r="F87" i="10"/>
  <c r="AB93" i="10" s="1"/>
  <c r="G87" i="10"/>
  <c r="H87" i="10"/>
  <c r="I86" i="10"/>
  <c r="L87" i="10" s="1"/>
  <c r="J87" i="10"/>
  <c r="N87" i="10"/>
  <c r="Q87" i="10" s="1"/>
  <c r="R87" i="10" s="1"/>
  <c r="F87" i="6"/>
  <c r="G87" i="6"/>
  <c r="H87" i="6"/>
  <c r="I87" i="6"/>
  <c r="K88" i="6" s="1"/>
  <c r="N87" i="6"/>
  <c r="Q87" i="6" s="1"/>
  <c r="R87" i="6" s="1"/>
  <c r="F87" i="11"/>
  <c r="G87" i="11"/>
  <c r="N87" i="11"/>
  <c r="F87" i="8"/>
  <c r="G87" i="8"/>
  <c r="N87" i="8"/>
  <c r="F87" i="3"/>
  <c r="G87" i="3"/>
  <c r="H87" i="3"/>
  <c r="N87" i="3"/>
  <c r="Q87" i="3" s="1"/>
  <c r="R87" i="3" s="1"/>
  <c r="F87" i="12"/>
  <c r="G87" i="12"/>
  <c r="I87" i="12"/>
  <c r="J88" i="12" s="1"/>
  <c r="N87" i="12"/>
  <c r="Q87" i="12" s="1"/>
  <c r="R87" i="12" s="1"/>
  <c r="F87" i="5"/>
  <c r="G87" i="5"/>
  <c r="I87" i="5"/>
  <c r="K88" i="5" s="1"/>
  <c r="N87" i="5"/>
  <c r="Q87" i="5" s="1"/>
  <c r="R87" i="5" s="1"/>
  <c r="F87" i="4"/>
  <c r="G87" i="4"/>
  <c r="N87" i="4"/>
  <c r="Q87" i="4" s="1"/>
  <c r="R87" i="4" s="1"/>
  <c r="F87" i="9"/>
  <c r="G87" i="9"/>
  <c r="N87" i="9"/>
  <c r="K88" i="12"/>
  <c r="F86" i="15"/>
  <c r="AB92" i="15" s="1"/>
  <c r="G86" i="15"/>
  <c r="AC92" i="15" s="1"/>
  <c r="H86" i="15"/>
  <c r="I86" i="15"/>
  <c r="N86" i="15"/>
  <c r="Q86" i="15" s="1"/>
  <c r="R86" i="15" s="1"/>
  <c r="F86" i="10"/>
  <c r="AB92" i="10" s="1"/>
  <c r="G86" i="10"/>
  <c r="H86" i="10"/>
  <c r="I85" i="10"/>
  <c r="L86" i="10" s="1"/>
  <c r="J86" i="10"/>
  <c r="N86" i="10"/>
  <c r="Q86" i="10" s="1"/>
  <c r="R86" i="10" s="1"/>
  <c r="F86" i="6"/>
  <c r="G86" i="6"/>
  <c r="H86" i="6"/>
  <c r="I86" i="6"/>
  <c r="L87" i="6" s="1"/>
  <c r="N86" i="6"/>
  <c r="Q86" i="6" s="1"/>
  <c r="R86" i="6" s="1"/>
  <c r="F86" i="11"/>
  <c r="G86" i="11"/>
  <c r="I86" i="11"/>
  <c r="J87" i="11" s="1"/>
  <c r="N86" i="11"/>
  <c r="F86" i="8"/>
  <c r="G86" i="8"/>
  <c r="I86" i="8"/>
  <c r="K87" i="8" s="1"/>
  <c r="I85" i="8"/>
  <c r="J86" i="8" s="1"/>
  <c r="L86" i="8"/>
  <c r="N86" i="8"/>
  <c r="F86" i="3"/>
  <c r="G86" i="3"/>
  <c r="H86" i="3"/>
  <c r="I86" i="3"/>
  <c r="I85" i="3"/>
  <c r="J86" i="3" s="1"/>
  <c r="N86" i="3"/>
  <c r="Q86" i="3" s="1"/>
  <c r="R86" i="3" s="1"/>
  <c r="F86" i="12"/>
  <c r="G86" i="12"/>
  <c r="I86" i="12"/>
  <c r="J87" i="12" s="1"/>
  <c r="N86" i="12"/>
  <c r="Q86" i="12" s="1"/>
  <c r="R86" i="12" s="1"/>
  <c r="F86" i="5"/>
  <c r="G86" i="5"/>
  <c r="I86" i="5"/>
  <c r="K87" i="5" s="1"/>
  <c r="I85" i="5"/>
  <c r="J86" i="5" s="1"/>
  <c r="N86" i="5"/>
  <c r="Q86" i="5" s="1"/>
  <c r="R86" i="5" s="1"/>
  <c r="F86" i="4"/>
  <c r="G86" i="4"/>
  <c r="N86" i="4"/>
  <c r="Q86" i="4" s="1"/>
  <c r="R86" i="4" s="1"/>
  <c r="F86" i="9"/>
  <c r="G86" i="9"/>
  <c r="I86" i="9"/>
  <c r="K87" i="9" s="1"/>
  <c r="N86" i="9"/>
  <c r="F86" i="7"/>
  <c r="G86" i="7"/>
  <c r="H86" i="7"/>
  <c r="I86" i="7"/>
  <c r="N86" i="7"/>
  <c r="J87" i="3"/>
  <c r="K87" i="3"/>
  <c r="L87" i="11"/>
  <c r="L87" i="8"/>
  <c r="J87" i="8"/>
  <c r="L87" i="12"/>
  <c r="L87" i="9"/>
  <c r="F85" i="15"/>
  <c r="AB91" i="15" s="1"/>
  <c r="G85" i="15"/>
  <c r="AC91" i="15" s="1"/>
  <c r="H85" i="15"/>
  <c r="I85" i="15"/>
  <c r="J86" i="15" s="1"/>
  <c r="N85" i="15"/>
  <c r="Q85" i="15" s="1"/>
  <c r="R85" i="15" s="1"/>
  <c r="F85" i="10"/>
  <c r="AB91" i="10" s="1"/>
  <c r="G85" i="10"/>
  <c r="H85" i="10"/>
  <c r="I84" i="10"/>
  <c r="L85" i="10" s="1"/>
  <c r="J85" i="10"/>
  <c r="K85" i="10"/>
  <c r="N85" i="10"/>
  <c r="Q85" i="10" s="1"/>
  <c r="R85" i="10" s="1"/>
  <c r="F85" i="6"/>
  <c r="G85" i="6"/>
  <c r="H85" i="6"/>
  <c r="I85" i="6"/>
  <c r="K86" i="6" s="1"/>
  <c r="N85" i="6"/>
  <c r="Q85" i="6" s="1"/>
  <c r="R85" i="6" s="1"/>
  <c r="F85" i="11"/>
  <c r="G85" i="11"/>
  <c r="H85" i="11"/>
  <c r="I85" i="11"/>
  <c r="K86" i="11" s="1"/>
  <c r="N85" i="11"/>
  <c r="F85" i="8"/>
  <c r="G85" i="8"/>
  <c r="H85" i="8"/>
  <c r="I84" i="8"/>
  <c r="K85" i="8" s="1"/>
  <c r="N85" i="8"/>
  <c r="F85" i="3"/>
  <c r="G85" i="3"/>
  <c r="H85" i="3"/>
  <c r="I84" i="3"/>
  <c r="J85" i="3" s="1"/>
  <c r="N85" i="3"/>
  <c r="Q85" i="3" s="1"/>
  <c r="R85" i="3" s="1"/>
  <c r="F85" i="12"/>
  <c r="G85" i="12"/>
  <c r="H85" i="12"/>
  <c r="I85" i="12"/>
  <c r="K86" i="12" s="1"/>
  <c r="N85" i="12"/>
  <c r="Q85" i="12" s="1"/>
  <c r="R85" i="12" s="1"/>
  <c r="F85" i="5"/>
  <c r="G85" i="5"/>
  <c r="H85" i="5"/>
  <c r="I84" i="5"/>
  <c r="L85" i="5" s="1"/>
  <c r="N85" i="5"/>
  <c r="Q85" i="5" s="1"/>
  <c r="R85" i="5" s="1"/>
  <c r="F85" i="4"/>
  <c r="G85" i="4"/>
  <c r="H85" i="4"/>
  <c r="I85" i="4"/>
  <c r="J86" i="4" s="1"/>
  <c r="N85" i="4"/>
  <c r="Q85" i="4" s="1"/>
  <c r="R85" i="4" s="1"/>
  <c r="F85" i="9"/>
  <c r="G85" i="9"/>
  <c r="H85" i="9"/>
  <c r="I85" i="9"/>
  <c r="L86" i="9" s="1"/>
  <c r="N85" i="9"/>
  <c r="F85" i="7"/>
  <c r="G85" i="7"/>
  <c r="H85" i="7"/>
  <c r="I85" i="7"/>
  <c r="L86" i="7" s="1"/>
  <c r="N85" i="7"/>
  <c r="L86" i="11"/>
  <c r="K86" i="9"/>
  <c r="F83" i="15"/>
  <c r="AB89" i="15" s="1"/>
  <c r="G83" i="15"/>
  <c r="AC89" i="15" s="1"/>
  <c r="H83" i="15"/>
  <c r="I83" i="15"/>
  <c r="G84" i="15"/>
  <c r="AC90" i="15" s="1"/>
  <c r="N83" i="15"/>
  <c r="Q83" i="15" s="1"/>
  <c r="R83" i="15" s="1"/>
  <c r="F84" i="15"/>
  <c r="AB90" i="15" s="1"/>
  <c r="H84" i="15"/>
  <c r="I84" i="15"/>
  <c r="L85" i="15" s="1"/>
  <c r="N84" i="15"/>
  <c r="Q84" i="15" s="1"/>
  <c r="R84" i="15" s="1"/>
  <c r="F83" i="10"/>
  <c r="G83" i="10"/>
  <c r="H83" i="10"/>
  <c r="I83" i="10"/>
  <c r="L84" i="10" s="1"/>
  <c r="F84" i="10"/>
  <c r="AB90" i="10" s="1"/>
  <c r="I82" i="10"/>
  <c r="L83" i="10" s="1"/>
  <c r="J83" i="10"/>
  <c r="K83" i="10"/>
  <c r="N83" i="10"/>
  <c r="Q83" i="10" s="1"/>
  <c r="R83" i="10" s="1"/>
  <c r="G84" i="10"/>
  <c r="H84" i="10"/>
  <c r="N84" i="10"/>
  <c r="Q84" i="10" s="1"/>
  <c r="R84" i="10" s="1"/>
  <c r="F83" i="6"/>
  <c r="G83" i="6"/>
  <c r="H83" i="6"/>
  <c r="L83" i="6" s="1"/>
  <c r="I83" i="6"/>
  <c r="N83" i="6"/>
  <c r="Q83" i="6" s="1"/>
  <c r="R83" i="6" s="1"/>
  <c r="F84" i="6"/>
  <c r="G84" i="6"/>
  <c r="H84" i="6"/>
  <c r="L84" i="6" s="1"/>
  <c r="I84" i="6"/>
  <c r="K85" i="6" s="1"/>
  <c r="N84" i="6"/>
  <c r="Q84" i="6" s="1"/>
  <c r="R84" i="6" s="1"/>
  <c r="F83" i="11"/>
  <c r="G83" i="11"/>
  <c r="H83" i="11"/>
  <c r="I83" i="11"/>
  <c r="N83" i="11"/>
  <c r="F84" i="11"/>
  <c r="G84" i="11"/>
  <c r="K84" i="11" s="1"/>
  <c r="H84" i="11"/>
  <c r="L84" i="11" s="1"/>
  <c r="I84" i="11"/>
  <c r="N84" i="11"/>
  <c r="F83" i="8"/>
  <c r="I82" i="8"/>
  <c r="J83" i="8" s="1"/>
  <c r="G83" i="8"/>
  <c r="K83" i="8" s="1"/>
  <c r="H83" i="8"/>
  <c r="L83" i="8"/>
  <c r="I83" i="8"/>
  <c r="G84" i="8"/>
  <c r="K84" i="8" s="1"/>
  <c r="N83" i="8"/>
  <c r="F84" i="8"/>
  <c r="H84" i="8"/>
  <c r="J84" i="8"/>
  <c r="N84" i="8"/>
  <c r="F83" i="3"/>
  <c r="G83" i="3"/>
  <c r="H83" i="3"/>
  <c r="I83" i="3"/>
  <c r="K84" i="3" s="1"/>
  <c r="G84" i="3"/>
  <c r="I82" i="3"/>
  <c r="L83" i="3" s="1"/>
  <c r="N83" i="3"/>
  <c r="Q83" i="3" s="1"/>
  <c r="R83" i="3" s="1"/>
  <c r="F84" i="3"/>
  <c r="J84" i="3" s="1"/>
  <c r="H84" i="3"/>
  <c r="N84" i="3"/>
  <c r="Q84" i="3" s="1"/>
  <c r="R84" i="3" s="1"/>
  <c r="F83" i="12"/>
  <c r="G83" i="12"/>
  <c r="H83" i="12"/>
  <c r="I83" i="12"/>
  <c r="K84" i="12" s="1"/>
  <c r="G84" i="12"/>
  <c r="N83" i="12"/>
  <c r="Q83" i="12" s="1"/>
  <c r="R83" i="12" s="1"/>
  <c r="F84" i="12"/>
  <c r="H84" i="12"/>
  <c r="I84" i="12"/>
  <c r="N84" i="12"/>
  <c r="Q84" i="12" s="1"/>
  <c r="R84" i="12" s="1"/>
  <c r="F83" i="5"/>
  <c r="G83" i="5"/>
  <c r="H83" i="5"/>
  <c r="I83" i="5"/>
  <c r="K84" i="5" s="1"/>
  <c r="F84" i="5"/>
  <c r="I82" i="5"/>
  <c r="L83" i="5" s="1"/>
  <c r="N83" i="5"/>
  <c r="Q83" i="5" s="1"/>
  <c r="R83" i="5" s="1"/>
  <c r="G84" i="5"/>
  <c r="H84" i="5"/>
  <c r="N84" i="5"/>
  <c r="Q84" i="5" s="1"/>
  <c r="R84" i="5" s="1"/>
  <c r="F83" i="4"/>
  <c r="G83" i="4"/>
  <c r="H83" i="4"/>
  <c r="I83" i="4"/>
  <c r="K84" i="4" s="1"/>
  <c r="G84" i="4"/>
  <c r="N83" i="4"/>
  <c r="Q83" i="4" s="1"/>
  <c r="R83" i="4" s="1"/>
  <c r="F84" i="4"/>
  <c r="H84" i="4"/>
  <c r="L84" i="4" s="1"/>
  <c r="I84" i="4"/>
  <c r="K85" i="4" s="1"/>
  <c r="N84" i="4"/>
  <c r="Q84" i="4" s="1"/>
  <c r="R84" i="4" s="1"/>
  <c r="F83" i="9"/>
  <c r="G83" i="9"/>
  <c r="H83" i="9"/>
  <c r="I83" i="9"/>
  <c r="N83" i="9"/>
  <c r="F84" i="9"/>
  <c r="G84" i="9"/>
  <c r="H84" i="9"/>
  <c r="I84" i="9"/>
  <c r="L85" i="9" s="1"/>
  <c r="N84" i="9"/>
  <c r="F83" i="7"/>
  <c r="G83" i="7"/>
  <c r="H83" i="7"/>
  <c r="I83" i="7"/>
  <c r="N83" i="7"/>
  <c r="F84" i="7"/>
  <c r="G84" i="7"/>
  <c r="H84" i="7"/>
  <c r="I84" i="7"/>
  <c r="K85" i="7" s="1"/>
  <c r="N84" i="7"/>
  <c r="L84" i="12"/>
  <c r="L85" i="6"/>
  <c r="J85" i="6"/>
  <c r="K84" i="6"/>
  <c r="L85" i="11"/>
  <c r="K85" i="11"/>
  <c r="J85" i="11"/>
  <c r="J84" i="9"/>
  <c r="K84" i="7"/>
  <c r="K84" i="9"/>
  <c r="J85" i="9"/>
  <c r="K85" i="9"/>
  <c r="K84" i="10"/>
  <c r="E31" i="17"/>
  <c r="G31" i="17"/>
  <c r="H31" i="17"/>
  <c r="I31" i="17"/>
  <c r="M31" i="17"/>
  <c r="C31" i="17"/>
  <c r="N6" i="7"/>
  <c r="N7" i="7"/>
  <c r="N8" i="7"/>
  <c r="N9" i="7"/>
  <c r="N10" i="7"/>
  <c r="N11" i="7"/>
  <c r="N12" i="7"/>
  <c r="N13" i="7"/>
  <c r="N14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5" i="7"/>
  <c r="N36" i="15"/>
  <c r="Q36" i="15" s="1"/>
  <c r="R36" i="15" s="1"/>
  <c r="N37" i="15"/>
  <c r="Q37" i="15" s="1"/>
  <c r="R37" i="15" s="1"/>
  <c r="N38" i="15"/>
  <c r="Q38" i="15" s="1"/>
  <c r="R38" i="15" s="1"/>
  <c r="N39" i="15"/>
  <c r="Q39" i="15" s="1"/>
  <c r="R39" i="15" s="1"/>
  <c r="N40" i="15"/>
  <c r="Q40" i="15" s="1"/>
  <c r="R40" i="15" s="1"/>
  <c r="N41" i="15"/>
  <c r="Q41" i="15" s="1"/>
  <c r="R41" i="15" s="1"/>
  <c r="N42" i="15"/>
  <c r="Q42" i="15" s="1"/>
  <c r="R42" i="15" s="1"/>
  <c r="N43" i="15"/>
  <c r="Q43" i="15" s="1"/>
  <c r="R43" i="15" s="1"/>
  <c r="N44" i="15"/>
  <c r="Q44" i="15" s="1"/>
  <c r="R44" i="15" s="1"/>
  <c r="N45" i="15"/>
  <c r="Q45" i="15" s="1"/>
  <c r="R45" i="15" s="1"/>
  <c r="N46" i="15"/>
  <c r="Q46" i="15" s="1"/>
  <c r="R46" i="15" s="1"/>
  <c r="N47" i="15"/>
  <c r="Q47" i="15" s="1"/>
  <c r="R47" i="15" s="1"/>
  <c r="N48" i="15"/>
  <c r="Q48" i="15" s="1"/>
  <c r="R48" i="15" s="1"/>
  <c r="N49" i="15"/>
  <c r="Q49" i="15" s="1"/>
  <c r="R49" i="15" s="1"/>
  <c r="N50" i="15"/>
  <c r="Q50" i="15" s="1"/>
  <c r="R50" i="15" s="1"/>
  <c r="N51" i="15"/>
  <c r="Q51" i="15" s="1"/>
  <c r="R51" i="15" s="1"/>
  <c r="N52" i="15"/>
  <c r="Q52" i="15" s="1"/>
  <c r="R52" i="15" s="1"/>
  <c r="N53" i="15"/>
  <c r="Q53" i="15" s="1"/>
  <c r="R53" i="15" s="1"/>
  <c r="N54" i="15"/>
  <c r="Q54" i="15" s="1"/>
  <c r="R54" i="15" s="1"/>
  <c r="N55" i="15"/>
  <c r="Q55" i="15" s="1"/>
  <c r="R55" i="15" s="1"/>
  <c r="N56" i="15"/>
  <c r="Q56" i="15" s="1"/>
  <c r="R56" i="15" s="1"/>
  <c r="N57" i="15"/>
  <c r="Q57" i="15" s="1"/>
  <c r="R57" i="15" s="1"/>
  <c r="N58" i="15"/>
  <c r="Q58" i="15" s="1"/>
  <c r="R58" i="15" s="1"/>
  <c r="N59" i="15"/>
  <c r="Q59" i="15" s="1"/>
  <c r="R59" i="15" s="1"/>
  <c r="N60" i="15"/>
  <c r="Q60" i="15" s="1"/>
  <c r="R60" i="15" s="1"/>
  <c r="N61" i="15"/>
  <c r="Q61" i="15" s="1"/>
  <c r="R61" i="15" s="1"/>
  <c r="N62" i="15"/>
  <c r="Q62" i="15" s="1"/>
  <c r="R62" i="15" s="1"/>
  <c r="N63" i="15"/>
  <c r="Q63" i="15" s="1"/>
  <c r="R63" i="15" s="1"/>
  <c r="N64" i="15"/>
  <c r="Q64" i="15" s="1"/>
  <c r="R64" i="15" s="1"/>
  <c r="N65" i="15"/>
  <c r="Q65" i="15" s="1"/>
  <c r="R65" i="15" s="1"/>
  <c r="N66" i="15"/>
  <c r="Q66" i="15" s="1"/>
  <c r="R66" i="15" s="1"/>
  <c r="N67" i="15"/>
  <c r="Q67" i="15" s="1"/>
  <c r="R67" i="15" s="1"/>
  <c r="N68" i="15"/>
  <c r="Q68" i="15" s="1"/>
  <c r="R68" i="15" s="1"/>
  <c r="N69" i="15"/>
  <c r="Q69" i="15" s="1"/>
  <c r="R69" i="15" s="1"/>
  <c r="N70" i="15"/>
  <c r="Q70" i="15" s="1"/>
  <c r="R70" i="15" s="1"/>
  <c r="N71" i="15"/>
  <c r="Q71" i="15" s="1"/>
  <c r="R71" i="15" s="1"/>
  <c r="N72" i="15"/>
  <c r="Q72" i="15" s="1"/>
  <c r="R72" i="15" s="1"/>
  <c r="N73" i="15"/>
  <c r="Q73" i="15" s="1"/>
  <c r="R73" i="15" s="1"/>
  <c r="N74" i="15"/>
  <c r="Q74" i="15" s="1"/>
  <c r="R74" i="15" s="1"/>
  <c r="N75" i="15"/>
  <c r="Q75" i="15" s="1"/>
  <c r="R75" i="15" s="1"/>
  <c r="N76" i="15"/>
  <c r="Q76" i="15" s="1"/>
  <c r="R76" i="15" s="1"/>
  <c r="N77" i="15"/>
  <c r="Q77" i="15" s="1"/>
  <c r="R77" i="15" s="1"/>
  <c r="N78" i="15"/>
  <c r="Q78" i="15" s="1"/>
  <c r="R78" i="15" s="1"/>
  <c r="N79" i="15"/>
  <c r="Q79" i="15" s="1"/>
  <c r="R79" i="15" s="1"/>
  <c r="N80" i="15"/>
  <c r="Q80" i="15" s="1"/>
  <c r="R80" i="15" s="1"/>
  <c r="N81" i="15"/>
  <c r="Q81" i="15" s="1"/>
  <c r="R81" i="15" s="1"/>
  <c r="N82" i="15"/>
  <c r="Q82" i="15" s="1"/>
  <c r="R82" i="15" s="1"/>
  <c r="N34" i="10"/>
  <c r="Q34" i="10" s="1"/>
  <c r="R34" i="10" s="1"/>
  <c r="N35" i="10"/>
  <c r="Q35" i="10" s="1"/>
  <c r="R35" i="10" s="1"/>
  <c r="N36" i="10"/>
  <c r="Q36" i="10" s="1"/>
  <c r="R36" i="10" s="1"/>
  <c r="N37" i="10"/>
  <c r="Q37" i="10" s="1"/>
  <c r="R37" i="10" s="1"/>
  <c r="N38" i="10"/>
  <c r="Q38" i="10" s="1"/>
  <c r="R38" i="10" s="1"/>
  <c r="N39" i="10"/>
  <c r="Q39" i="10" s="1"/>
  <c r="R39" i="10" s="1"/>
  <c r="N40" i="10"/>
  <c r="Q40" i="10" s="1"/>
  <c r="R40" i="10" s="1"/>
  <c r="N41" i="10"/>
  <c r="Q41" i="10" s="1"/>
  <c r="R41" i="10" s="1"/>
  <c r="N42" i="10"/>
  <c r="Q42" i="10" s="1"/>
  <c r="R42" i="10" s="1"/>
  <c r="N43" i="10"/>
  <c r="Q43" i="10" s="1"/>
  <c r="R43" i="10" s="1"/>
  <c r="N44" i="10"/>
  <c r="Q44" i="10" s="1"/>
  <c r="R44" i="10" s="1"/>
  <c r="N45" i="10"/>
  <c r="Q45" i="10" s="1"/>
  <c r="R45" i="10" s="1"/>
  <c r="N46" i="10"/>
  <c r="Q46" i="10" s="1"/>
  <c r="R46" i="10" s="1"/>
  <c r="N47" i="10"/>
  <c r="Q47" i="10" s="1"/>
  <c r="R47" i="10" s="1"/>
  <c r="N48" i="10"/>
  <c r="Q48" i="10" s="1"/>
  <c r="R48" i="10" s="1"/>
  <c r="N49" i="10"/>
  <c r="Q49" i="10" s="1"/>
  <c r="R49" i="10" s="1"/>
  <c r="N50" i="10"/>
  <c r="Q50" i="10" s="1"/>
  <c r="R50" i="10" s="1"/>
  <c r="N51" i="10"/>
  <c r="Q51" i="10" s="1"/>
  <c r="R51" i="10" s="1"/>
  <c r="N52" i="10"/>
  <c r="Q52" i="10" s="1"/>
  <c r="R52" i="10" s="1"/>
  <c r="N53" i="10"/>
  <c r="Q53" i="10" s="1"/>
  <c r="R53" i="10" s="1"/>
  <c r="N54" i="10"/>
  <c r="Q54" i="10" s="1"/>
  <c r="R54" i="10" s="1"/>
  <c r="N55" i="10"/>
  <c r="Q55" i="10" s="1"/>
  <c r="R55" i="10" s="1"/>
  <c r="N56" i="10"/>
  <c r="Q56" i="10" s="1"/>
  <c r="R56" i="10" s="1"/>
  <c r="N57" i="10"/>
  <c r="Q57" i="10" s="1"/>
  <c r="R57" i="10" s="1"/>
  <c r="N58" i="10"/>
  <c r="Q58" i="10" s="1"/>
  <c r="R58" i="10" s="1"/>
  <c r="N59" i="10"/>
  <c r="Q59" i="10" s="1"/>
  <c r="R59" i="10" s="1"/>
  <c r="N60" i="10"/>
  <c r="Q60" i="10" s="1"/>
  <c r="R60" i="10" s="1"/>
  <c r="N61" i="10"/>
  <c r="Q61" i="10" s="1"/>
  <c r="R61" i="10" s="1"/>
  <c r="N62" i="10"/>
  <c r="Q62" i="10" s="1"/>
  <c r="R62" i="10" s="1"/>
  <c r="N63" i="10"/>
  <c r="Q63" i="10" s="1"/>
  <c r="R63" i="10" s="1"/>
  <c r="N64" i="10"/>
  <c r="Q64" i="10" s="1"/>
  <c r="R64" i="10" s="1"/>
  <c r="N65" i="10"/>
  <c r="Q65" i="10" s="1"/>
  <c r="R65" i="10" s="1"/>
  <c r="N66" i="10"/>
  <c r="Q66" i="10" s="1"/>
  <c r="R66" i="10" s="1"/>
  <c r="N67" i="10"/>
  <c r="Q67" i="10" s="1"/>
  <c r="R67" i="10" s="1"/>
  <c r="N68" i="10"/>
  <c r="Q68" i="10" s="1"/>
  <c r="R68" i="10" s="1"/>
  <c r="N69" i="10"/>
  <c r="Q69" i="10" s="1"/>
  <c r="R69" i="10" s="1"/>
  <c r="N70" i="10"/>
  <c r="Q70" i="10" s="1"/>
  <c r="R70" i="10" s="1"/>
  <c r="N71" i="10"/>
  <c r="Q71" i="10" s="1"/>
  <c r="R71" i="10" s="1"/>
  <c r="N72" i="10"/>
  <c r="Q72" i="10" s="1"/>
  <c r="R72" i="10" s="1"/>
  <c r="N73" i="10"/>
  <c r="Q73" i="10" s="1"/>
  <c r="R73" i="10" s="1"/>
  <c r="N74" i="10"/>
  <c r="Q74" i="10" s="1"/>
  <c r="R74" i="10" s="1"/>
  <c r="N75" i="10"/>
  <c r="Q75" i="10" s="1"/>
  <c r="R75" i="10" s="1"/>
  <c r="N76" i="10"/>
  <c r="Q76" i="10" s="1"/>
  <c r="R76" i="10" s="1"/>
  <c r="N77" i="10"/>
  <c r="Q77" i="10" s="1"/>
  <c r="R77" i="10" s="1"/>
  <c r="N78" i="10"/>
  <c r="Q78" i="10" s="1"/>
  <c r="R78" i="10" s="1"/>
  <c r="N79" i="10"/>
  <c r="Q79" i="10" s="1"/>
  <c r="R79" i="10" s="1"/>
  <c r="N80" i="10"/>
  <c r="Q80" i="10" s="1"/>
  <c r="R80" i="10" s="1"/>
  <c r="N81" i="10"/>
  <c r="Q81" i="10" s="1"/>
  <c r="R81" i="10" s="1"/>
  <c r="N82" i="10"/>
  <c r="Q82" i="10" s="1"/>
  <c r="R82" i="10" s="1"/>
  <c r="N33" i="10"/>
  <c r="Q33" i="10" s="1"/>
  <c r="R33" i="10" s="1"/>
  <c r="N34" i="6"/>
  <c r="Q34" i="6" s="1"/>
  <c r="R34" i="6" s="1"/>
  <c r="N35" i="6"/>
  <c r="Q35" i="6" s="1"/>
  <c r="R35" i="6" s="1"/>
  <c r="N36" i="6"/>
  <c r="Q36" i="6" s="1"/>
  <c r="R36" i="6" s="1"/>
  <c r="N37" i="6"/>
  <c r="Q37" i="6" s="1"/>
  <c r="R37" i="6" s="1"/>
  <c r="N38" i="6"/>
  <c r="Q38" i="6" s="1"/>
  <c r="R38" i="6" s="1"/>
  <c r="N39" i="6"/>
  <c r="Q39" i="6" s="1"/>
  <c r="R39" i="6" s="1"/>
  <c r="N40" i="6"/>
  <c r="Q40" i="6" s="1"/>
  <c r="R40" i="6" s="1"/>
  <c r="N41" i="6"/>
  <c r="Q41" i="6" s="1"/>
  <c r="R41" i="6" s="1"/>
  <c r="N42" i="6"/>
  <c r="Q42" i="6" s="1"/>
  <c r="R42" i="6" s="1"/>
  <c r="N43" i="6"/>
  <c r="Q43" i="6" s="1"/>
  <c r="R43" i="6" s="1"/>
  <c r="N44" i="6"/>
  <c r="Q44" i="6" s="1"/>
  <c r="R44" i="6" s="1"/>
  <c r="N45" i="6"/>
  <c r="Q45" i="6" s="1"/>
  <c r="R45" i="6" s="1"/>
  <c r="N46" i="6"/>
  <c r="Q46" i="6" s="1"/>
  <c r="R46" i="6" s="1"/>
  <c r="N47" i="6"/>
  <c r="Q47" i="6" s="1"/>
  <c r="R47" i="6" s="1"/>
  <c r="N48" i="6"/>
  <c r="Q48" i="6" s="1"/>
  <c r="R48" i="6" s="1"/>
  <c r="N49" i="6"/>
  <c r="Q49" i="6" s="1"/>
  <c r="R49" i="6" s="1"/>
  <c r="N50" i="6"/>
  <c r="Q50" i="6" s="1"/>
  <c r="R50" i="6" s="1"/>
  <c r="N51" i="6"/>
  <c r="Q51" i="6" s="1"/>
  <c r="R51" i="6" s="1"/>
  <c r="N52" i="6"/>
  <c r="Q52" i="6" s="1"/>
  <c r="R52" i="6" s="1"/>
  <c r="N53" i="6"/>
  <c r="Q53" i="6" s="1"/>
  <c r="R53" i="6" s="1"/>
  <c r="N54" i="6"/>
  <c r="Q54" i="6" s="1"/>
  <c r="R54" i="6" s="1"/>
  <c r="N55" i="6"/>
  <c r="Q55" i="6" s="1"/>
  <c r="R55" i="6" s="1"/>
  <c r="N56" i="6"/>
  <c r="Q56" i="6" s="1"/>
  <c r="R56" i="6" s="1"/>
  <c r="N57" i="6"/>
  <c r="Q57" i="6" s="1"/>
  <c r="R57" i="6" s="1"/>
  <c r="N58" i="6"/>
  <c r="Q58" i="6" s="1"/>
  <c r="R58" i="6" s="1"/>
  <c r="N59" i="6"/>
  <c r="Q59" i="6" s="1"/>
  <c r="R59" i="6" s="1"/>
  <c r="N60" i="6"/>
  <c r="Q60" i="6" s="1"/>
  <c r="R60" i="6" s="1"/>
  <c r="N61" i="6"/>
  <c r="Q61" i="6" s="1"/>
  <c r="R61" i="6" s="1"/>
  <c r="N62" i="6"/>
  <c r="Q62" i="6" s="1"/>
  <c r="R62" i="6" s="1"/>
  <c r="N63" i="6"/>
  <c r="Q63" i="6" s="1"/>
  <c r="R63" i="6" s="1"/>
  <c r="N64" i="6"/>
  <c r="Q64" i="6" s="1"/>
  <c r="R64" i="6" s="1"/>
  <c r="N65" i="6"/>
  <c r="Q65" i="6" s="1"/>
  <c r="R65" i="6" s="1"/>
  <c r="N66" i="6"/>
  <c r="Q66" i="6" s="1"/>
  <c r="R66" i="6" s="1"/>
  <c r="N67" i="6"/>
  <c r="Q67" i="6" s="1"/>
  <c r="R67" i="6" s="1"/>
  <c r="N68" i="6"/>
  <c r="Q68" i="6" s="1"/>
  <c r="R68" i="6" s="1"/>
  <c r="N69" i="6"/>
  <c r="Q69" i="6" s="1"/>
  <c r="R69" i="6" s="1"/>
  <c r="N70" i="6"/>
  <c r="Q70" i="6" s="1"/>
  <c r="R70" i="6" s="1"/>
  <c r="N71" i="6"/>
  <c r="Q71" i="6" s="1"/>
  <c r="R71" i="6" s="1"/>
  <c r="N72" i="6"/>
  <c r="Q72" i="6" s="1"/>
  <c r="R72" i="6" s="1"/>
  <c r="N73" i="6"/>
  <c r="Q73" i="6" s="1"/>
  <c r="R73" i="6" s="1"/>
  <c r="N74" i="6"/>
  <c r="Q74" i="6" s="1"/>
  <c r="R74" i="6" s="1"/>
  <c r="N75" i="6"/>
  <c r="Q75" i="6" s="1"/>
  <c r="R75" i="6" s="1"/>
  <c r="N76" i="6"/>
  <c r="Q76" i="6" s="1"/>
  <c r="R76" i="6" s="1"/>
  <c r="N77" i="6"/>
  <c r="Q77" i="6" s="1"/>
  <c r="R77" i="6" s="1"/>
  <c r="N78" i="6"/>
  <c r="Q78" i="6" s="1"/>
  <c r="R78" i="6" s="1"/>
  <c r="N79" i="6"/>
  <c r="Q79" i="6" s="1"/>
  <c r="R79" i="6" s="1"/>
  <c r="N80" i="6"/>
  <c r="Q80" i="6" s="1"/>
  <c r="R80" i="6" s="1"/>
  <c r="N81" i="6"/>
  <c r="Q81" i="6" s="1"/>
  <c r="R81" i="6" s="1"/>
  <c r="N82" i="6"/>
  <c r="Q82" i="6" s="1"/>
  <c r="R82" i="6" s="1"/>
  <c r="N33" i="6"/>
  <c r="Q33" i="6" s="1"/>
  <c r="R33" i="6" s="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33" i="11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33" i="8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Q56" i="3" s="1"/>
  <c r="R56" i="3" s="1"/>
  <c r="N57" i="3"/>
  <c r="Q57" i="3" s="1"/>
  <c r="R57" i="3" s="1"/>
  <c r="N58" i="3"/>
  <c r="Q58" i="3" s="1"/>
  <c r="R58" i="3" s="1"/>
  <c r="N59" i="3"/>
  <c r="Q59" i="3" s="1"/>
  <c r="R59" i="3" s="1"/>
  <c r="N60" i="3"/>
  <c r="Q60" i="3" s="1"/>
  <c r="R60" i="3" s="1"/>
  <c r="N61" i="3"/>
  <c r="Q61" i="3" s="1"/>
  <c r="R61" i="3" s="1"/>
  <c r="N62" i="3"/>
  <c r="Q62" i="3" s="1"/>
  <c r="R62" i="3" s="1"/>
  <c r="N63" i="3"/>
  <c r="Q63" i="3" s="1"/>
  <c r="R63" i="3" s="1"/>
  <c r="N64" i="3"/>
  <c r="Q64" i="3" s="1"/>
  <c r="R64" i="3" s="1"/>
  <c r="N65" i="3"/>
  <c r="Q65" i="3" s="1"/>
  <c r="R65" i="3" s="1"/>
  <c r="N66" i="3"/>
  <c r="Q66" i="3" s="1"/>
  <c r="R66" i="3" s="1"/>
  <c r="N67" i="3"/>
  <c r="Q67" i="3" s="1"/>
  <c r="R67" i="3" s="1"/>
  <c r="N68" i="3"/>
  <c r="Q68" i="3" s="1"/>
  <c r="R68" i="3" s="1"/>
  <c r="N69" i="3"/>
  <c r="Q69" i="3" s="1"/>
  <c r="R69" i="3" s="1"/>
  <c r="N70" i="3"/>
  <c r="Q70" i="3" s="1"/>
  <c r="R70" i="3" s="1"/>
  <c r="N71" i="3"/>
  <c r="Q71" i="3" s="1"/>
  <c r="R71" i="3" s="1"/>
  <c r="N72" i="3"/>
  <c r="Q72" i="3" s="1"/>
  <c r="R72" i="3" s="1"/>
  <c r="N73" i="3"/>
  <c r="Q73" i="3" s="1"/>
  <c r="R73" i="3" s="1"/>
  <c r="N74" i="3"/>
  <c r="Q74" i="3" s="1"/>
  <c r="R74" i="3" s="1"/>
  <c r="N75" i="3"/>
  <c r="Q75" i="3" s="1"/>
  <c r="R75" i="3" s="1"/>
  <c r="N76" i="3"/>
  <c r="Q76" i="3" s="1"/>
  <c r="R76" i="3" s="1"/>
  <c r="N77" i="3"/>
  <c r="Q77" i="3" s="1"/>
  <c r="R77" i="3" s="1"/>
  <c r="N78" i="3"/>
  <c r="Q78" i="3" s="1"/>
  <c r="R78" i="3" s="1"/>
  <c r="N79" i="3"/>
  <c r="Q79" i="3" s="1"/>
  <c r="R79" i="3" s="1"/>
  <c r="N80" i="3"/>
  <c r="Q80" i="3" s="1"/>
  <c r="R80" i="3" s="1"/>
  <c r="N81" i="3"/>
  <c r="Q81" i="3" s="1"/>
  <c r="R81" i="3" s="1"/>
  <c r="N82" i="3"/>
  <c r="Q82" i="3" s="1"/>
  <c r="R82" i="3" s="1"/>
  <c r="N33" i="3"/>
  <c r="N34" i="12"/>
  <c r="N35" i="12"/>
  <c r="N36" i="12"/>
  <c r="N37" i="12"/>
  <c r="N38" i="12"/>
  <c r="N39" i="12"/>
  <c r="N40" i="12"/>
  <c r="N41" i="12"/>
  <c r="N42" i="12"/>
  <c r="N43" i="12"/>
  <c r="N45" i="12"/>
  <c r="N46" i="12"/>
  <c r="N48" i="12"/>
  <c r="N51" i="12"/>
  <c r="N52" i="12"/>
  <c r="Q52" i="12" s="1"/>
  <c r="R52" i="12" s="1"/>
  <c r="N53" i="12"/>
  <c r="Q53" i="12" s="1"/>
  <c r="R53" i="12" s="1"/>
  <c r="N54" i="12"/>
  <c r="Q54" i="12" s="1"/>
  <c r="R54" i="12" s="1"/>
  <c r="N55" i="12"/>
  <c r="Q55" i="12" s="1"/>
  <c r="R55" i="12" s="1"/>
  <c r="N56" i="12"/>
  <c r="Q56" i="12" s="1"/>
  <c r="R56" i="12" s="1"/>
  <c r="N57" i="12"/>
  <c r="Q57" i="12" s="1"/>
  <c r="R57" i="12" s="1"/>
  <c r="N58" i="12"/>
  <c r="Q58" i="12" s="1"/>
  <c r="R58" i="12" s="1"/>
  <c r="N59" i="12"/>
  <c r="Q59" i="12" s="1"/>
  <c r="R59" i="12" s="1"/>
  <c r="N60" i="12"/>
  <c r="Q60" i="12" s="1"/>
  <c r="R60" i="12" s="1"/>
  <c r="N61" i="12"/>
  <c r="Q61" i="12" s="1"/>
  <c r="R61" i="12" s="1"/>
  <c r="N62" i="12"/>
  <c r="Q62" i="12" s="1"/>
  <c r="R62" i="12" s="1"/>
  <c r="N63" i="12"/>
  <c r="Q63" i="12" s="1"/>
  <c r="R63" i="12" s="1"/>
  <c r="N64" i="12"/>
  <c r="Q64" i="12" s="1"/>
  <c r="R64" i="12" s="1"/>
  <c r="N65" i="12"/>
  <c r="Q65" i="12" s="1"/>
  <c r="R65" i="12" s="1"/>
  <c r="N66" i="12"/>
  <c r="Q66" i="12" s="1"/>
  <c r="R66" i="12" s="1"/>
  <c r="N67" i="12"/>
  <c r="Q67" i="12" s="1"/>
  <c r="R67" i="12" s="1"/>
  <c r="N68" i="12"/>
  <c r="Q68" i="12" s="1"/>
  <c r="R68" i="12" s="1"/>
  <c r="N69" i="12"/>
  <c r="Q69" i="12" s="1"/>
  <c r="R69" i="12" s="1"/>
  <c r="N70" i="12"/>
  <c r="Q70" i="12" s="1"/>
  <c r="R70" i="12" s="1"/>
  <c r="N71" i="12"/>
  <c r="Q71" i="12" s="1"/>
  <c r="R71" i="12" s="1"/>
  <c r="N72" i="12"/>
  <c r="Q72" i="12" s="1"/>
  <c r="R72" i="12" s="1"/>
  <c r="N73" i="12"/>
  <c r="Q73" i="12" s="1"/>
  <c r="R73" i="12" s="1"/>
  <c r="N74" i="12"/>
  <c r="Q74" i="12" s="1"/>
  <c r="R74" i="12" s="1"/>
  <c r="N75" i="12"/>
  <c r="Q75" i="12" s="1"/>
  <c r="R75" i="12" s="1"/>
  <c r="N76" i="12"/>
  <c r="Q76" i="12" s="1"/>
  <c r="R76" i="12" s="1"/>
  <c r="N77" i="12"/>
  <c r="Q77" i="12" s="1"/>
  <c r="R77" i="12" s="1"/>
  <c r="N78" i="12"/>
  <c r="Q78" i="12" s="1"/>
  <c r="R78" i="12" s="1"/>
  <c r="N79" i="12"/>
  <c r="Q79" i="12" s="1"/>
  <c r="R79" i="12" s="1"/>
  <c r="N80" i="12"/>
  <c r="Q80" i="12" s="1"/>
  <c r="R80" i="12" s="1"/>
  <c r="N81" i="12"/>
  <c r="Q81" i="12" s="1"/>
  <c r="R81" i="12" s="1"/>
  <c r="N82" i="12"/>
  <c r="Q82" i="12" s="1"/>
  <c r="R82" i="12" s="1"/>
  <c r="N33" i="12"/>
  <c r="N34" i="5"/>
  <c r="N35" i="5"/>
  <c r="N36" i="5"/>
  <c r="N37" i="5"/>
  <c r="N38" i="5"/>
  <c r="N39" i="5"/>
  <c r="N40" i="5"/>
  <c r="N41" i="5"/>
  <c r="N42" i="5"/>
  <c r="N43" i="5"/>
  <c r="F44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Q81" i="5" s="1"/>
  <c r="R81" i="5" s="1"/>
  <c r="N82" i="5"/>
  <c r="Q82" i="5" s="1"/>
  <c r="R82" i="5" s="1"/>
  <c r="N33" i="5"/>
  <c r="N34" i="4"/>
  <c r="N35" i="4"/>
  <c r="N36" i="4"/>
  <c r="N37" i="4"/>
  <c r="N38" i="4"/>
  <c r="N39" i="4"/>
  <c r="N40" i="4"/>
  <c r="N41" i="4"/>
  <c r="N42" i="4"/>
  <c r="N43" i="4"/>
  <c r="G44" i="4"/>
  <c r="C44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Q61" i="4" s="1"/>
  <c r="R61" i="4" s="1"/>
  <c r="N62" i="4"/>
  <c r="Q62" i="4" s="1"/>
  <c r="R62" i="4" s="1"/>
  <c r="N63" i="4"/>
  <c r="Q63" i="4" s="1"/>
  <c r="R63" i="4" s="1"/>
  <c r="N64" i="4"/>
  <c r="Q64" i="4" s="1"/>
  <c r="R64" i="4" s="1"/>
  <c r="N65" i="4"/>
  <c r="Q65" i="4" s="1"/>
  <c r="R65" i="4" s="1"/>
  <c r="N66" i="4"/>
  <c r="Q66" i="4" s="1"/>
  <c r="R66" i="4" s="1"/>
  <c r="N67" i="4"/>
  <c r="Q67" i="4" s="1"/>
  <c r="R67" i="4" s="1"/>
  <c r="N68" i="4"/>
  <c r="Q68" i="4" s="1"/>
  <c r="R68" i="4" s="1"/>
  <c r="N69" i="4"/>
  <c r="Q69" i="4" s="1"/>
  <c r="R69" i="4" s="1"/>
  <c r="N70" i="4"/>
  <c r="Q70" i="4" s="1"/>
  <c r="R70" i="4" s="1"/>
  <c r="N71" i="4"/>
  <c r="Q71" i="4" s="1"/>
  <c r="R71" i="4" s="1"/>
  <c r="N72" i="4"/>
  <c r="Q72" i="4" s="1"/>
  <c r="R72" i="4" s="1"/>
  <c r="N73" i="4"/>
  <c r="Q73" i="4" s="1"/>
  <c r="R73" i="4" s="1"/>
  <c r="N74" i="4"/>
  <c r="Q74" i="4" s="1"/>
  <c r="R74" i="4" s="1"/>
  <c r="N75" i="4"/>
  <c r="Q75" i="4" s="1"/>
  <c r="R75" i="4" s="1"/>
  <c r="N76" i="4"/>
  <c r="Q76" i="4" s="1"/>
  <c r="R76" i="4" s="1"/>
  <c r="N77" i="4"/>
  <c r="Q77" i="4" s="1"/>
  <c r="R77" i="4" s="1"/>
  <c r="N78" i="4"/>
  <c r="Q78" i="4" s="1"/>
  <c r="R78" i="4" s="1"/>
  <c r="N79" i="4"/>
  <c r="Q79" i="4" s="1"/>
  <c r="R79" i="4" s="1"/>
  <c r="N80" i="4"/>
  <c r="Q80" i="4" s="1"/>
  <c r="R80" i="4" s="1"/>
  <c r="N81" i="4"/>
  <c r="Q81" i="4" s="1"/>
  <c r="R81" i="4" s="1"/>
  <c r="N82" i="4"/>
  <c r="Q82" i="4" s="1"/>
  <c r="R82" i="4" s="1"/>
  <c r="N33" i="4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33" i="9"/>
  <c r="F82" i="15"/>
  <c r="AB88" i="15" s="1"/>
  <c r="G82" i="15"/>
  <c r="AC88" i="15" s="1"/>
  <c r="H82" i="15"/>
  <c r="I82" i="15"/>
  <c r="F82" i="10"/>
  <c r="AB88" i="10" s="1"/>
  <c r="G82" i="10"/>
  <c r="H82" i="10"/>
  <c r="I81" i="10"/>
  <c r="K82" i="10" s="1"/>
  <c r="J82" i="10"/>
  <c r="F82" i="6"/>
  <c r="G82" i="6"/>
  <c r="H82" i="6"/>
  <c r="I82" i="6"/>
  <c r="F82" i="11"/>
  <c r="G82" i="11"/>
  <c r="H82" i="11"/>
  <c r="I82" i="11"/>
  <c r="J83" i="11" s="1"/>
  <c r="F82" i="8"/>
  <c r="G82" i="8"/>
  <c r="H82" i="8"/>
  <c r="I81" i="8"/>
  <c r="J82" i="8" s="1"/>
  <c r="F82" i="3"/>
  <c r="G82" i="3"/>
  <c r="H82" i="3"/>
  <c r="I81" i="3"/>
  <c r="J82" i="3" s="1"/>
  <c r="F82" i="12"/>
  <c r="G82" i="12"/>
  <c r="H82" i="12"/>
  <c r="I82" i="12"/>
  <c r="L83" i="12" s="1"/>
  <c r="F82" i="5"/>
  <c r="G82" i="5"/>
  <c r="H82" i="5"/>
  <c r="I81" i="5"/>
  <c r="J82" i="5" s="1"/>
  <c r="F82" i="4"/>
  <c r="G82" i="4"/>
  <c r="H82" i="4"/>
  <c r="I82" i="4"/>
  <c r="J83" i="4" s="1"/>
  <c r="I82" i="9"/>
  <c r="J83" i="9" s="1"/>
  <c r="F82" i="7"/>
  <c r="G82" i="7"/>
  <c r="H82" i="7"/>
  <c r="I82" i="7"/>
  <c r="K83" i="7" s="1"/>
  <c r="K83" i="6"/>
  <c r="J83" i="6"/>
  <c r="L83" i="11"/>
  <c r="J83" i="15"/>
  <c r="K83" i="15"/>
  <c r="L83" i="15"/>
  <c r="F81" i="15"/>
  <c r="AB87" i="15" s="1"/>
  <c r="G81" i="15"/>
  <c r="AC87" i="15" s="1"/>
  <c r="H81" i="15"/>
  <c r="I81" i="15"/>
  <c r="L82" i="15" s="1"/>
  <c r="F81" i="10"/>
  <c r="AB87" i="10" s="1"/>
  <c r="G81" i="10"/>
  <c r="H81" i="10"/>
  <c r="I80" i="10"/>
  <c r="K81" i="10" s="1"/>
  <c r="J81" i="10"/>
  <c r="F81" i="6"/>
  <c r="G81" i="6"/>
  <c r="H81" i="6"/>
  <c r="I81" i="6"/>
  <c r="L82" i="6" s="1"/>
  <c r="F81" i="11"/>
  <c r="G81" i="11"/>
  <c r="H81" i="11"/>
  <c r="I81" i="11"/>
  <c r="L82" i="11" s="1"/>
  <c r="F81" i="8"/>
  <c r="G81" i="8"/>
  <c r="H81" i="8"/>
  <c r="I80" i="8"/>
  <c r="J81" i="8" s="1"/>
  <c r="F81" i="3"/>
  <c r="G81" i="3"/>
  <c r="H81" i="3"/>
  <c r="I80" i="3"/>
  <c r="F81" i="12"/>
  <c r="G81" i="12"/>
  <c r="H81" i="12"/>
  <c r="I81" i="12"/>
  <c r="K82" i="12" s="1"/>
  <c r="F81" i="5"/>
  <c r="G81" i="5"/>
  <c r="H81" i="5"/>
  <c r="I80" i="5"/>
  <c r="F81" i="4"/>
  <c r="G81" i="4"/>
  <c r="H81" i="4"/>
  <c r="I81" i="4"/>
  <c r="J82" i="4" s="1"/>
  <c r="I81" i="9"/>
  <c r="L82" i="9" s="1"/>
  <c r="F81" i="7"/>
  <c r="G81" i="7"/>
  <c r="H81" i="7"/>
  <c r="I81" i="7"/>
  <c r="K82" i="7" s="1"/>
  <c r="K82" i="6"/>
  <c r="L82" i="7"/>
  <c r="K82" i="15"/>
  <c r="F80" i="15"/>
  <c r="AB86" i="15" s="1"/>
  <c r="G80" i="15"/>
  <c r="AC86" i="15" s="1"/>
  <c r="H80" i="15"/>
  <c r="I80" i="15"/>
  <c r="K81" i="15" s="1"/>
  <c r="F80" i="10"/>
  <c r="AB86" i="10" s="1"/>
  <c r="I79" i="10"/>
  <c r="L80" i="10" s="1"/>
  <c r="G80" i="10"/>
  <c r="K80" i="10"/>
  <c r="H80" i="10"/>
  <c r="F80" i="6"/>
  <c r="G80" i="6"/>
  <c r="H80" i="6"/>
  <c r="I80" i="6"/>
  <c r="K81" i="6" s="1"/>
  <c r="F80" i="11"/>
  <c r="G80" i="11"/>
  <c r="H80" i="11"/>
  <c r="I80" i="11"/>
  <c r="J81" i="11" s="1"/>
  <c r="F80" i="8"/>
  <c r="J80" i="8" s="1"/>
  <c r="G80" i="8"/>
  <c r="H80" i="8"/>
  <c r="I79" i="8"/>
  <c r="L80" i="8" s="1"/>
  <c r="F80" i="3"/>
  <c r="G80" i="3"/>
  <c r="H80" i="3"/>
  <c r="I79" i="3"/>
  <c r="L80" i="3" s="1"/>
  <c r="F80" i="12"/>
  <c r="G80" i="12"/>
  <c r="H80" i="12"/>
  <c r="I80" i="12"/>
  <c r="K81" i="12" s="1"/>
  <c r="F80" i="5"/>
  <c r="G80" i="5"/>
  <c r="H80" i="5"/>
  <c r="I79" i="5"/>
  <c r="L80" i="5" s="1"/>
  <c r="F80" i="4"/>
  <c r="G80" i="4"/>
  <c r="H80" i="4"/>
  <c r="I80" i="4"/>
  <c r="K81" i="4" s="1"/>
  <c r="F79" i="9"/>
  <c r="G79" i="9"/>
  <c r="H79" i="9"/>
  <c r="I79" i="9"/>
  <c r="J80" i="9" s="1"/>
  <c r="F80" i="7"/>
  <c r="G80" i="7"/>
  <c r="H80" i="7"/>
  <c r="I80" i="7"/>
  <c r="L81" i="7" s="1"/>
  <c r="J81" i="15"/>
  <c r="F79" i="15"/>
  <c r="AB85" i="15" s="1"/>
  <c r="G79" i="15"/>
  <c r="AC85" i="15" s="1"/>
  <c r="H79" i="15"/>
  <c r="I79" i="15"/>
  <c r="K80" i="15" s="1"/>
  <c r="F79" i="10"/>
  <c r="AB85" i="10" s="1"/>
  <c r="G79" i="10"/>
  <c r="H79" i="10"/>
  <c r="I78" i="10"/>
  <c r="L79" i="10"/>
  <c r="J79" i="10"/>
  <c r="M79" i="10" s="1"/>
  <c r="K79" i="10"/>
  <c r="F79" i="6"/>
  <c r="G79" i="6"/>
  <c r="H79" i="6"/>
  <c r="I79" i="6"/>
  <c r="L80" i="6" s="1"/>
  <c r="H79" i="11"/>
  <c r="F79" i="11"/>
  <c r="G79" i="11"/>
  <c r="I79" i="11"/>
  <c r="F79" i="8"/>
  <c r="G79" i="8"/>
  <c r="H79" i="8"/>
  <c r="I78" i="8"/>
  <c r="F79" i="3"/>
  <c r="G79" i="3"/>
  <c r="H79" i="3"/>
  <c r="I78" i="3"/>
  <c r="F79" i="12"/>
  <c r="G79" i="12"/>
  <c r="H79" i="12"/>
  <c r="I79" i="12"/>
  <c r="K80" i="12" s="1"/>
  <c r="F79" i="5"/>
  <c r="G79" i="5"/>
  <c r="H79" i="5"/>
  <c r="I78" i="5"/>
  <c r="L79" i="5" s="1"/>
  <c r="F79" i="4"/>
  <c r="G79" i="4"/>
  <c r="H79" i="4"/>
  <c r="I79" i="4"/>
  <c r="L80" i="4" s="1"/>
  <c r="F79" i="7"/>
  <c r="G79" i="7"/>
  <c r="H79" i="7"/>
  <c r="I79" i="7"/>
  <c r="L80" i="7" s="1"/>
  <c r="J80" i="6"/>
  <c r="K80" i="11"/>
  <c r="L80" i="11"/>
  <c r="J80" i="12"/>
  <c r="I78" i="4"/>
  <c r="K80" i="7"/>
  <c r="F78" i="15"/>
  <c r="AB84" i="15" s="1"/>
  <c r="G78" i="15"/>
  <c r="AC84" i="15" s="1"/>
  <c r="H78" i="15"/>
  <c r="I78" i="15"/>
  <c r="J79" i="15" s="1"/>
  <c r="F78" i="10"/>
  <c r="AB84" i="10" s="1"/>
  <c r="G78" i="10"/>
  <c r="H78" i="10"/>
  <c r="I77" i="10"/>
  <c r="K78" i="10" s="1"/>
  <c r="J78" i="10"/>
  <c r="L78" i="10"/>
  <c r="F78" i="6"/>
  <c r="G78" i="6"/>
  <c r="H78" i="6"/>
  <c r="L78" i="6" s="1"/>
  <c r="I78" i="6"/>
  <c r="K79" i="6" s="1"/>
  <c r="H77" i="11"/>
  <c r="H78" i="11"/>
  <c r="F78" i="11"/>
  <c r="G78" i="11"/>
  <c r="I78" i="11"/>
  <c r="J79" i="11" s="1"/>
  <c r="F78" i="8"/>
  <c r="G78" i="8"/>
  <c r="H78" i="8"/>
  <c r="I77" i="8"/>
  <c r="J78" i="8" s="1"/>
  <c r="F78" i="3"/>
  <c r="G78" i="3"/>
  <c r="H78" i="3"/>
  <c r="I77" i="3"/>
  <c r="L78" i="3" s="1"/>
  <c r="F78" i="12"/>
  <c r="G78" i="12"/>
  <c r="H78" i="12"/>
  <c r="I78" i="12"/>
  <c r="J79" i="12" s="1"/>
  <c r="F78" i="5"/>
  <c r="G78" i="5"/>
  <c r="H78" i="5"/>
  <c r="I77" i="5"/>
  <c r="K78" i="5" s="1"/>
  <c r="J78" i="5"/>
  <c r="F78" i="4"/>
  <c r="G78" i="4"/>
  <c r="H78" i="4"/>
  <c r="F78" i="9"/>
  <c r="G78" i="9"/>
  <c r="H78" i="9"/>
  <c r="I78" i="9"/>
  <c r="K79" i="9" s="1"/>
  <c r="F78" i="7"/>
  <c r="G78" i="7"/>
  <c r="H78" i="7"/>
  <c r="I78" i="7"/>
  <c r="J79" i="7" s="1"/>
  <c r="L79" i="7"/>
  <c r="K79" i="15"/>
  <c r="L79" i="9"/>
  <c r="F77" i="15"/>
  <c r="AB83" i="15" s="1"/>
  <c r="G77" i="15"/>
  <c r="AC83" i="15" s="1"/>
  <c r="H77" i="15"/>
  <c r="I77" i="15"/>
  <c r="K78" i="15" s="1"/>
  <c r="F77" i="10"/>
  <c r="AB83" i="10" s="1"/>
  <c r="I76" i="10"/>
  <c r="G77" i="10"/>
  <c r="K77" i="10"/>
  <c r="H77" i="10"/>
  <c r="L77" i="10"/>
  <c r="F77" i="6"/>
  <c r="G77" i="6"/>
  <c r="H77" i="6"/>
  <c r="I77" i="6"/>
  <c r="F77" i="11"/>
  <c r="G77" i="11"/>
  <c r="I77" i="11"/>
  <c r="L78" i="11" s="1"/>
  <c r="F77" i="8"/>
  <c r="I76" i="8"/>
  <c r="J77" i="8" s="1"/>
  <c r="G77" i="8"/>
  <c r="K77" i="8" s="1"/>
  <c r="H77" i="8"/>
  <c r="F77" i="3"/>
  <c r="G77" i="3"/>
  <c r="H77" i="3"/>
  <c r="I76" i="3"/>
  <c r="L77" i="3" s="1"/>
  <c r="F77" i="12"/>
  <c r="G77" i="12"/>
  <c r="H77" i="12"/>
  <c r="I77" i="12"/>
  <c r="K78" i="12" s="1"/>
  <c r="F77" i="5"/>
  <c r="G77" i="5"/>
  <c r="H77" i="5"/>
  <c r="I76" i="5"/>
  <c r="L77" i="5" s="1"/>
  <c r="F77" i="4"/>
  <c r="G77" i="4"/>
  <c r="H77" i="4"/>
  <c r="I77" i="4"/>
  <c r="K78" i="4" s="1"/>
  <c r="F77" i="9"/>
  <c r="G77" i="9"/>
  <c r="H77" i="9"/>
  <c r="I77" i="9"/>
  <c r="L78" i="9" s="1"/>
  <c r="F77" i="7"/>
  <c r="G77" i="7"/>
  <c r="H77" i="7"/>
  <c r="I77" i="7"/>
  <c r="K78" i="7" s="1"/>
  <c r="J78" i="7"/>
  <c r="K78" i="9"/>
  <c r="F76" i="15"/>
  <c r="AB82" i="15" s="1"/>
  <c r="G76" i="15"/>
  <c r="AC82" i="15" s="1"/>
  <c r="H76" i="15"/>
  <c r="I76" i="15"/>
  <c r="L77" i="15" s="1"/>
  <c r="F76" i="10"/>
  <c r="AB82" i="10" s="1"/>
  <c r="G76" i="10"/>
  <c r="H76" i="10"/>
  <c r="I75" i="10"/>
  <c r="L76" i="10" s="1"/>
  <c r="F76" i="6"/>
  <c r="G76" i="6"/>
  <c r="H76" i="6"/>
  <c r="I76" i="6"/>
  <c r="F76" i="11"/>
  <c r="G76" i="11"/>
  <c r="H76" i="11"/>
  <c r="I76" i="11"/>
  <c r="K77" i="11" s="1"/>
  <c r="F76" i="8"/>
  <c r="G76" i="8"/>
  <c r="H76" i="8"/>
  <c r="I75" i="8"/>
  <c r="K76" i="8" s="1"/>
  <c r="F76" i="3"/>
  <c r="G76" i="3"/>
  <c r="H76" i="3"/>
  <c r="I75" i="3"/>
  <c r="L76" i="3" s="1"/>
  <c r="F76" i="12"/>
  <c r="G76" i="12"/>
  <c r="H76" i="12"/>
  <c r="I76" i="12"/>
  <c r="K77" i="12" s="1"/>
  <c r="F76" i="5"/>
  <c r="G76" i="5"/>
  <c r="H76" i="5"/>
  <c r="I75" i="5"/>
  <c r="F76" i="4"/>
  <c r="G76" i="4"/>
  <c r="H76" i="4"/>
  <c r="I76" i="4"/>
  <c r="K77" i="4" s="1"/>
  <c r="F76" i="9"/>
  <c r="G76" i="9"/>
  <c r="H76" i="9"/>
  <c r="I76" i="9"/>
  <c r="L77" i="9" s="1"/>
  <c r="F76" i="7"/>
  <c r="G76" i="7"/>
  <c r="H76" i="7"/>
  <c r="I76" i="7"/>
  <c r="L77" i="7" s="1"/>
  <c r="L77" i="6"/>
  <c r="J77" i="6"/>
  <c r="K77" i="15"/>
  <c r="D88" i="14"/>
  <c r="B88" i="14"/>
  <c r="F75" i="15"/>
  <c r="AB81" i="15" s="1"/>
  <c r="G75" i="15"/>
  <c r="AC81" i="15" s="1"/>
  <c r="H75" i="15"/>
  <c r="I75" i="15"/>
  <c r="L76" i="15" s="1"/>
  <c r="I74" i="15"/>
  <c r="J75" i="15" s="1"/>
  <c r="F75" i="10"/>
  <c r="AB81" i="10" s="1"/>
  <c r="G75" i="10"/>
  <c r="I74" i="10"/>
  <c r="K75" i="10" s="1"/>
  <c r="H75" i="10"/>
  <c r="J75" i="10"/>
  <c r="L75" i="10"/>
  <c r="F75" i="6"/>
  <c r="G75" i="6"/>
  <c r="H75" i="6"/>
  <c r="I74" i="6"/>
  <c r="L75" i="6" s="1"/>
  <c r="I75" i="6"/>
  <c r="F75" i="11"/>
  <c r="G75" i="11"/>
  <c r="H75" i="11"/>
  <c r="L75" i="11" s="1"/>
  <c r="I74" i="11"/>
  <c r="I75" i="11"/>
  <c r="F75" i="8"/>
  <c r="G75" i="8"/>
  <c r="H75" i="8"/>
  <c r="I74" i="8"/>
  <c r="K75" i="8" s="1"/>
  <c r="F75" i="3"/>
  <c r="J75" i="3" s="1"/>
  <c r="G75" i="3"/>
  <c r="H75" i="3"/>
  <c r="I74" i="3"/>
  <c r="L75" i="3"/>
  <c r="F75" i="12"/>
  <c r="G75" i="12"/>
  <c r="I74" i="12"/>
  <c r="H75" i="12"/>
  <c r="I75" i="12"/>
  <c r="K76" i="12" s="1"/>
  <c r="F75" i="5"/>
  <c r="G75" i="5"/>
  <c r="H75" i="5"/>
  <c r="I74" i="5"/>
  <c r="F75" i="4"/>
  <c r="G75" i="4"/>
  <c r="H75" i="4"/>
  <c r="I75" i="4"/>
  <c r="K76" i="4" s="1"/>
  <c r="I74" i="4"/>
  <c r="J75" i="4" s="1"/>
  <c r="F75" i="9"/>
  <c r="G75" i="9"/>
  <c r="H75" i="9"/>
  <c r="I75" i="9"/>
  <c r="J76" i="9" s="1"/>
  <c r="I74" i="9"/>
  <c r="F75" i="7"/>
  <c r="I74" i="7"/>
  <c r="J75" i="7" s="1"/>
  <c r="G75" i="7"/>
  <c r="H75" i="7"/>
  <c r="I75" i="7"/>
  <c r="F74" i="15"/>
  <c r="AB80" i="15" s="1"/>
  <c r="G74" i="15"/>
  <c r="AC80" i="15" s="1"/>
  <c r="H74" i="15"/>
  <c r="I73" i="15"/>
  <c r="L74" i="15" s="1"/>
  <c r="F74" i="10"/>
  <c r="AB80" i="10" s="1"/>
  <c r="G74" i="10"/>
  <c r="H74" i="10"/>
  <c r="I73" i="10"/>
  <c r="K74" i="10" s="1"/>
  <c r="F74" i="6"/>
  <c r="G74" i="6"/>
  <c r="H74" i="6"/>
  <c r="I73" i="6"/>
  <c r="L74" i="6" s="1"/>
  <c r="F74" i="11"/>
  <c r="G74" i="11"/>
  <c r="H74" i="11"/>
  <c r="I73" i="11"/>
  <c r="L74" i="11" s="1"/>
  <c r="F74" i="8"/>
  <c r="J74" i="8" s="1"/>
  <c r="G74" i="8"/>
  <c r="H74" i="8"/>
  <c r="I73" i="8"/>
  <c r="K74" i="8" s="1"/>
  <c r="L74" i="8"/>
  <c r="F74" i="3"/>
  <c r="G74" i="3"/>
  <c r="H74" i="3"/>
  <c r="I73" i="3"/>
  <c r="J74" i="3" s="1"/>
  <c r="F74" i="12"/>
  <c r="G74" i="12"/>
  <c r="H74" i="12"/>
  <c r="I73" i="12"/>
  <c r="F74" i="5"/>
  <c r="G74" i="5"/>
  <c r="H74" i="5"/>
  <c r="I73" i="5"/>
  <c r="F74" i="4"/>
  <c r="G74" i="4"/>
  <c r="H74" i="4"/>
  <c r="I73" i="4"/>
  <c r="J74" i="4" s="1"/>
  <c r="F74" i="9"/>
  <c r="G74" i="9"/>
  <c r="H74" i="9"/>
  <c r="I73" i="9"/>
  <c r="F74" i="7"/>
  <c r="G74" i="7"/>
  <c r="H74" i="7"/>
  <c r="I73" i="7"/>
  <c r="J74" i="7" s="1"/>
  <c r="F73" i="15"/>
  <c r="AB79" i="15" s="1"/>
  <c r="G73" i="15"/>
  <c r="AC79" i="15" s="1"/>
  <c r="H73" i="15"/>
  <c r="I72" i="15"/>
  <c r="F73" i="10"/>
  <c r="AB79" i="10" s="1"/>
  <c r="G73" i="10"/>
  <c r="H73" i="10"/>
  <c r="I72" i="10"/>
  <c r="K73" i="10" s="1"/>
  <c r="J73" i="10"/>
  <c r="F73" i="6"/>
  <c r="G73" i="6"/>
  <c r="H73" i="6"/>
  <c r="I72" i="6"/>
  <c r="F73" i="11"/>
  <c r="G73" i="11"/>
  <c r="H73" i="11"/>
  <c r="I72" i="11"/>
  <c r="J73" i="11" s="1"/>
  <c r="F73" i="8"/>
  <c r="G73" i="8"/>
  <c r="H73" i="8"/>
  <c r="I72" i="8"/>
  <c r="J73" i="8" s="1"/>
  <c r="F73" i="3"/>
  <c r="G73" i="3"/>
  <c r="H73" i="3"/>
  <c r="I72" i="3"/>
  <c r="J73" i="3" s="1"/>
  <c r="F73" i="12"/>
  <c r="I72" i="12"/>
  <c r="J73" i="12" s="1"/>
  <c r="G73" i="12"/>
  <c r="H73" i="12"/>
  <c r="F73" i="5"/>
  <c r="G73" i="5"/>
  <c r="H73" i="5"/>
  <c r="I72" i="5"/>
  <c r="K73" i="5" s="1"/>
  <c r="F73" i="4"/>
  <c r="G73" i="4"/>
  <c r="H73" i="4"/>
  <c r="I72" i="4"/>
  <c r="K73" i="4" s="1"/>
  <c r="F73" i="9"/>
  <c r="G73" i="9"/>
  <c r="H73" i="9"/>
  <c r="I72" i="9"/>
  <c r="J73" i="9" s="1"/>
  <c r="F73" i="7"/>
  <c r="G73" i="7"/>
  <c r="H73" i="7"/>
  <c r="I72" i="7"/>
  <c r="B5" i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K5" i="1"/>
  <c r="J5" i="1"/>
  <c r="I68" i="3"/>
  <c r="H5" i="1"/>
  <c r="G5" i="1" s="1"/>
  <c r="G68" i="3"/>
  <c r="I67" i="3"/>
  <c r="G69" i="3"/>
  <c r="K69" i="3" s="1"/>
  <c r="G70" i="3"/>
  <c r="I69" i="3"/>
  <c r="G71" i="3"/>
  <c r="I70" i="3"/>
  <c r="L71" i="3" s="1"/>
  <c r="G72" i="3"/>
  <c r="I71" i="3"/>
  <c r="H68" i="3"/>
  <c r="L68" i="3"/>
  <c r="L69" i="3"/>
  <c r="H71" i="3"/>
  <c r="H72" i="3"/>
  <c r="F68" i="3"/>
  <c r="J68" i="3" s="1"/>
  <c r="F69" i="3"/>
  <c r="J69" i="3" s="1"/>
  <c r="F70" i="3"/>
  <c r="F71" i="3"/>
  <c r="F72" i="3"/>
  <c r="F36" i="15"/>
  <c r="I35" i="15"/>
  <c r="F37" i="15"/>
  <c r="I36" i="15"/>
  <c r="F38" i="15"/>
  <c r="I37" i="15"/>
  <c r="F39" i="15"/>
  <c r="I38" i="15"/>
  <c r="F40" i="15"/>
  <c r="I39" i="15"/>
  <c r="F41" i="15"/>
  <c r="I40" i="15"/>
  <c r="F42" i="15"/>
  <c r="I41" i="15"/>
  <c r="L42" i="15" s="1"/>
  <c r="H42" i="15"/>
  <c r="F43" i="15"/>
  <c r="I42" i="15"/>
  <c r="F44" i="15"/>
  <c r="I43" i="15"/>
  <c r="F45" i="15"/>
  <c r="I44" i="15"/>
  <c r="G45" i="15"/>
  <c r="F46" i="15"/>
  <c r="I45" i="15"/>
  <c r="G46" i="15"/>
  <c r="F47" i="15"/>
  <c r="I46" i="15"/>
  <c r="F49" i="15"/>
  <c r="I48" i="15"/>
  <c r="H49" i="15"/>
  <c r="F50" i="15"/>
  <c r="I49" i="15"/>
  <c r="H50" i="15"/>
  <c r="F51" i="15"/>
  <c r="I50" i="15"/>
  <c r="F52" i="15"/>
  <c r="I51" i="15"/>
  <c r="L52" i="15" s="1"/>
  <c r="H52" i="15"/>
  <c r="F53" i="15"/>
  <c r="I52" i="15"/>
  <c r="G53" i="15"/>
  <c r="F54" i="15"/>
  <c r="I53" i="15"/>
  <c r="F55" i="15"/>
  <c r="I54" i="15"/>
  <c r="F56" i="15"/>
  <c r="I55" i="15"/>
  <c r="G56" i="15"/>
  <c r="H56" i="15"/>
  <c r="F57" i="15"/>
  <c r="I56" i="15"/>
  <c r="F58" i="15"/>
  <c r="I57" i="15"/>
  <c r="L58" i="15" s="1"/>
  <c r="H58" i="15"/>
  <c r="F59" i="15"/>
  <c r="I58" i="15"/>
  <c r="F60" i="15"/>
  <c r="I59" i="15"/>
  <c r="F61" i="15"/>
  <c r="I60" i="15"/>
  <c r="G61" i="15"/>
  <c r="F62" i="15"/>
  <c r="I61" i="15"/>
  <c r="F63" i="15"/>
  <c r="I62" i="15"/>
  <c r="F64" i="15"/>
  <c r="I63" i="15"/>
  <c r="F65" i="15"/>
  <c r="I64" i="15"/>
  <c r="F66" i="15"/>
  <c r="I65" i="15"/>
  <c r="L66" i="15" s="1"/>
  <c r="H66" i="15"/>
  <c r="F67" i="15"/>
  <c r="I66" i="15"/>
  <c r="F68" i="15"/>
  <c r="I67" i="15"/>
  <c r="F69" i="15"/>
  <c r="I68" i="15"/>
  <c r="H69" i="15"/>
  <c r="F70" i="15"/>
  <c r="I69" i="15"/>
  <c r="F71" i="15"/>
  <c r="I70" i="15"/>
  <c r="F72" i="15"/>
  <c r="AB78" i="15" s="1"/>
  <c r="I71" i="15"/>
  <c r="G72" i="15"/>
  <c r="AC78" i="15" s="1"/>
  <c r="H72" i="15"/>
  <c r="F34" i="10"/>
  <c r="J34" i="10" s="1"/>
  <c r="I33" i="10"/>
  <c r="F35" i="10"/>
  <c r="I34" i="10"/>
  <c r="J35" i="10" s="1"/>
  <c r="F36" i="10"/>
  <c r="I35" i="10"/>
  <c r="J36" i="10"/>
  <c r="F37" i="10"/>
  <c r="I36" i="10"/>
  <c r="J37" i="10"/>
  <c r="F38" i="10"/>
  <c r="J38" i="10" s="1"/>
  <c r="I37" i="10"/>
  <c r="F39" i="10"/>
  <c r="I38" i="10"/>
  <c r="F40" i="10"/>
  <c r="I39" i="10"/>
  <c r="J40" i="10"/>
  <c r="F41" i="10"/>
  <c r="I40" i="10"/>
  <c r="J41" i="10"/>
  <c r="F42" i="10"/>
  <c r="J42" i="10" s="1"/>
  <c r="I41" i="10"/>
  <c r="F43" i="10"/>
  <c r="I42" i="10"/>
  <c r="F44" i="10"/>
  <c r="I43" i="10"/>
  <c r="J44" i="10"/>
  <c r="F45" i="10"/>
  <c r="I44" i="10"/>
  <c r="J45" i="10"/>
  <c r="F46" i="10"/>
  <c r="J46" i="10" s="1"/>
  <c r="M46" i="10" s="1"/>
  <c r="I45" i="10"/>
  <c r="F47" i="10"/>
  <c r="I46" i="10"/>
  <c r="F48" i="10"/>
  <c r="I47" i="10"/>
  <c r="J48" i="10"/>
  <c r="F49" i="10"/>
  <c r="I48" i="10"/>
  <c r="J49" i="10"/>
  <c r="F50" i="10"/>
  <c r="J50" i="10" s="1"/>
  <c r="M50" i="10" s="1"/>
  <c r="I49" i="10"/>
  <c r="G50" i="10"/>
  <c r="K50" i="10"/>
  <c r="H50" i="10"/>
  <c r="L50" i="10"/>
  <c r="F51" i="10"/>
  <c r="J51" i="10" s="1"/>
  <c r="M51" i="10" s="1"/>
  <c r="I50" i="10"/>
  <c r="F52" i="10"/>
  <c r="I51" i="10"/>
  <c r="F53" i="10"/>
  <c r="I52" i="10"/>
  <c r="K53" i="10" s="1"/>
  <c r="J53" i="10"/>
  <c r="M53" i="10" s="1"/>
  <c r="G53" i="10"/>
  <c r="H53" i="10"/>
  <c r="L53" i="10"/>
  <c r="F54" i="10"/>
  <c r="I53" i="10"/>
  <c r="J54" i="10"/>
  <c r="F55" i="10"/>
  <c r="I54" i="10"/>
  <c r="J55" i="10"/>
  <c r="F56" i="10"/>
  <c r="J56" i="10" s="1"/>
  <c r="M56" i="10" s="1"/>
  <c r="I55" i="10"/>
  <c r="F57" i="10"/>
  <c r="I56" i="10"/>
  <c r="L57" i="10" s="1"/>
  <c r="F58" i="10"/>
  <c r="I57" i="10"/>
  <c r="K58" i="10" s="1"/>
  <c r="J58" i="10"/>
  <c r="M58" i="10" s="1"/>
  <c r="G58" i="10"/>
  <c r="H58" i="10"/>
  <c r="L58" i="10"/>
  <c r="F59" i="10"/>
  <c r="I58" i="10"/>
  <c r="J59" i="10"/>
  <c r="F60" i="10"/>
  <c r="I59" i="10"/>
  <c r="J60" i="10"/>
  <c r="F61" i="10"/>
  <c r="J61" i="10" s="1"/>
  <c r="M61" i="10" s="1"/>
  <c r="I60" i="10"/>
  <c r="G61" i="10"/>
  <c r="K61" i="10"/>
  <c r="H61" i="10"/>
  <c r="L61" i="10"/>
  <c r="F62" i="10"/>
  <c r="J62" i="10" s="1"/>
  <c r="M62" i="10" s="1"/>
  <c r="I61" i="10"/>
  <c r="F63" i="10"/>
  <c r="I62" i="10"/>
  <c r="L63" i="10" s="1"/>
  <c r="F64" i="10"/>
  <c r="I63" i="10"/>
  <c r="J64" i="10"/>
  <c r="F65" i="10"/>
  <c r="I64" i="10"/>
  <c r="J65" i="10"/>
  <c r="F66" i="10"/>
  <c r="J66" i="10" s="1"/>
  <c r="M66" i="10" s="1"/>
  <c r="I65" i="10"/>
  <c r="F67" i="10"/>
  <c r="I66" i="10"/>
  <c r="K67" i="10" s="1"/>
  <c r="F68" i="10"/>
  <c r="I67" i="10"/>
  <c r="J68" i="10"/>
  <c r="F69" i="10"/>
  <c r="I68" i="10"/>
  <c r="J69" i="10"/>
  <c r="F70" i="10"/>
  <c r="AB76" i="10" s="1"/>
  <c r="I69" i="10"/>
  <c r="F71" i="10"/>
  <c r="AB77" i="10" s="1"/>
  <c r="I70" i="10"/>
  <c r="K71" i="10" s="1"/>
  <c r="F72" i="10"/>
  <c r="AB78" i="10" s="1"/>
  <c r="I71" i="10"/>
  <c r="K72" i="10" s="1"/>
  <c r="M72" i="10" s="1"/>
  <c r="J72" i="10"/>
  <c r="F33" i="10"/>
  <c r="I32" i="10"/>
  <c r="J33" i="10"/>
  <c r="G72" i="10"/>
  <c r="H72" i="10"/>
  <c r="L72" i="10"/>
  <c r="F34" i="6"/>
  <c r="I33" i="6"/>
  <c r="K34" i="6" s="1"/>
  <c r="F35" i="6"/>
  <c r="I34" i="6"/>
  <c r="F36" i="6"/>
  <c r="I35" i="6"/>
  <c r="J36" i="6" s="1"/>
  <c r="F37" i="6"/>
  <c r="I36" i="6"/>
  <c r="F38" i="6"/>
  <c r="I37" i="6"/>
  <c r="K38" i="6" s="1"/>
  <c r="F39" i="6"/>
  <c r="I38" i="6"/>
  <c r="J39" i="6" s="1"/>
  <c r="F40" i="6"/>
  <c r="I39" i="6"/>
  <c r="J40" i="6" s="1"/>
  <c r="F41" i="6"/>
  <c r="I40" i="6"/>
  <c r="F42" i="6"/>
  <c r="I41" i="6"/>
  <c r="J42" i="6" s="1"/>
  <c r="F43" i="6"/>
  <c r="I42" i="6"/>
  <c r="F44" i="6"/>
  <c r="I43" i="6"/>
  <c r="K44" i="6" s="1"/>
  <c r="F45" i="6"/>
  <c r="I44" i="6"/>
  <c r="F46" i="6"/>
  <c r="I45" i="6"/>
  <c r="K46" i="6" s="1"/>
  <c r="F47" i="6"/>
  <c r="I46" i="6"/>
  <c r="F48" i="6"/>
  <c r="I47" i="6"/>
  <c r="K48" i="6" s="1"/>
  <c r="F49" i="6"/>
  <c r="I48" i="6"/>
  <c r="F50" i="6"/>
  <c r="I49" i="6"/>
  <c r="J50" i="6" s="1"/>
  <c r="G50" i="6"/>
  <c r="F51" i="6"/>
  <c r="I50" i="6"/>
  <c r="J51" i="6"/>
  <c r="F52" i="6"/>
  <c r="I51" i="6"/>
  <c r="G52" i="6"/>
  <c r="K52" i="6"/>
  <c r="F53" i="6"/>
  <c r="I52" i="6"/>
  <c r="F54" i="6"/>
  <c r="I53" i="6"/>
  <c r="L54" i="6" s="1"/>
  <c r="F55" i="6"/>
  <c r="I54" i="6"/>
  <c r="J55" i="6" s="1"/>
  <c r="F56" i="6"/>
  <c r="J56" i="6" s="1"/>
  <c r="I55" i="6"/>
  <c r="F57" i="6"/>
  <c r="I56" i="6"/>
  <c r="F58" i="6"/>
  <c r="I57" i="6"/>
  <c r="J58" i="6" s="1"/>
  <c r="F59" i="6"/>
  <c r="I58" i="6"/>
  <c r="F60" i="6"/>
  <c r="J60" i="6" s="1"/>
  <c r="I59" i="6"/>
  <c r="F61" i="6"/>
  <c r="I60" i="6"/>
  <c r="J61" i="6" s="1"/>
  <c r="F62" i="6"/>
  <c r="I61" i="6"/>
  <c r="J62" i="6" s="1"/>
  <c r="F63" i="6"/>
  <c r="I62" i="6"/>
  <c r="F64" i="6"/>
  <c r="J64" i="6" s="1"/>
  <c r="I63" i="6"/>
  <c r="F65" i="6"/>
  <c r="I64" i="6"/>
  <c r="J65" i="6" s="1"/>
  <c r="F66" i="6"/>
  <c r="I65" i="6"/>
  <c r="J66" i="6"/>
  <c r="F67" i="6"/>
  <c r="I66" i="6"/>
  <c r="J67" i="6" s="1"/>
  <c r="F68" i="6"/>
  <c r="I67" i="6"/>
  <c r="J68" i="6" s="1"/>
  <c r="F69" i="6"/>
  <c r="I68" i="6"/>
  <c r="J69" i="6" s="1"/>
  <c r="F70" i="6"/>
  <c r="I69" i="6"/>
  <c r="F71" i="6"/>
  <c r="I70" i="6"/>
  <c r="L71" i="6" s="1"/>
  <c r="F72" i="6"/>
  <c r="I71" i="6"/>
  <c r="J72" i="6" s="1"/>
  <c r="G72" i="6"/>
  <c r="H72" i="6"/>
  <c r="F33" i="6"/>
  <c r="I32" i="6"/>
  <c r="J33" i="6" s="1"/>
  <c r="H33" i="6"/>
  <c r="F34" i="11"/>
  <c r="I33" i="11"/>
  <c r="H34" i="11"/>
  <c r="L34" i="11"/>
  <c r="F35" i="11"/>
  <c r="I34" i="11"/>
  <c r="F36" i="11"/>
  <c r="I35" i="11"/>
  <c r="H36" i="11"/>
  <c r="L36" i="11"/>
  <c r="F37" i="11"/>
  <c r="I36" i="11"/>
  <c r="F38" i="11"/>
  <c r="I37" i="11"/>
  <c r="J38" i="11"/>
  <c r="F39" i="11"/>
  <c r="I38" i="11"/>
  <c r="F40" i="11"/>
  <c r="I39" i="11"/>
  <c r="F41" i="11"/>
  <c r="I40" i="11"/>
  <c r="J41" i="11"/>
  <c r="F42" i="11"/>
  <c r="I41" i="11"/>
  <c r="J42" i="11"/>
  <c r="F43" i="11"/>
  <c r="I42" i="11"/>
  <c r="H43" i="11"/>
  <c r="L43" i="11"/>
  <c r="F44" i="11"/>
  <c r="I43" i="11"/>
  <c r="F45" i="11"/>
  <c r="I44" i="11"/>
  <c r="H45" i="11"/>
  <c r="L45" i="11"/>
  <c r="F46" i="11"/>
  <c r="I45" i="11"/>
  <c r="J46" i="11"/>
  <c r="F47" i="11"/>
  <c r="I46" i="11"/>
  <c r="F48" i="11"/>
  <c r="I47" i="11"/>
  <c r="F49" i="11"/>
  <c r="I48" i="11"/>
  <c r="J49" i="11"/>
  <c r="F50" i="11"/>
  <c r="I49" i="11"/>
  <c r="H50" i="11"/>
  <c r="L50" i="11"/>
  <c r="F51" i="11"/>
  <c r="I50" i="11"/>
  <c r="F52" i="11"/>
  <c r="I51" i="11"/>
  <c r="H52" i="11"/>
  <c r="L52" i="11"/>
  <c r="F53" i="11"/>
  <c r="J53" i="11" s="1"/>
  <c r="M53" i="11" s="1"/>
  <c r="I52" i="11"/>
  <c r="F54" i="11"/>
  <c r="I53" i="11"/>
  <c r="J54" i="11"/>
  <c r="F55" i="11"/>
  <c r="J55" i="11" s="1"/>
  <c r="M55" i="11" s="1"/>
  <c r="I54" i="11"/>
  <c r="F56" i="11"/>
  <c r="I55" i="11"/>
  <c r="L56" i="11" s="1"/>
  <c r="F57" i="11"/>
  <c r="J57" i="11" s="1"/>
  <c r="M57" i="11" s="1"/>
  <c r="I56" i="11"/>
  <c r="F58" i="11"/>
  <c r="J58" i="11" s="1"/>
  <c r="I57" i="11"/>
  <c r="L58" i="11" s="1"/>
  <c r="F59" i="11"/>
  <c r="I58" i="11"/>
  <c r="L59" i="11" s="1"/>
  <c r="H59" i="11"/>
  <c r="F60" i="11"/>
  <c r="I59" i="11"/>
  <c r="L60" i="11" s="1"/>
  <c r="F61" i="11"/>
  <c r="I60" i="11"/>
  <c r="L61" i="11" s="1"/>
  <c r="H61" i="11"/>
  <c r="F62" i="11"/>
  <c r="I61" i="11"/>
  <c r="J62" i="11" s="1"/>
  <c r="F63" i="11"/>
  <c r="I62" i="11"/>
  <c r="J63" i="11" s="1"/>
  <c r="G63" i="11"/>
  <c r="H63" i="11"/>
  <c r="L63" i="11"/>
  <c r="F64" i="11"/>
  <c r="I63" i="11"/>
  <c r="F65" i="11"/>
  <c r="I64" i="11"/>
  <c r="J65" i="11" s="1"/>
  <c r="F66" i="11"/>
  <c r="I65" i="11"/>
  <c r="H66" i="11"/>
  <c r="L66" i="11" s="1"/>
  <c r="F67" i="11"/>
  <c r="I66" i="11"/>
  <c r="F68" i="11"/>
  <c r="I67" i="11"/>
  <c r="J68" i="11" s="1"/>
  <c r="F69" i="11"/>
  <c r="H68" i="11"/>
  <c r="I68" i="11"/>
  <c r="J69" i="11" s="1"/>
  <c r="F70" i="11"/>
  <c r="I69" i="11"/>
  <c r="J70" i="11" s="1"/>
  <c r="F71" i="11"/>
  <c r="J71" i="11" s="1"/>
  <c r="I70" i="11"/>
  <c r="K71" i="11" s="1"/>
  <c r="F72" i="11"/>
  <c r="I71" i="11"/>
  <c r="J72" i="11" s="1"/>
  <c r="G72" i="11"/>
  <c r="K72" i="11" s="1"/>
  <c r="H72" i="11"/>
  <c r="F33" i="11"/>
  <c r="I32" i="11"/>
  <c r="F6" i="9"/>
  <c r="J6" i="9" s="1"/>
  <c r="I5" i="9"/>
  <c r="F7" i="9"/>
  <c r="J7" i="9" s="1"/>
  <c r="I6" i="9"/>
  <c r="F8" i="9"/>
  <c r="I7" i="9"/>
  <c r="J8" i="9"/>
  <c r="F9" i="9"/>
  <c r="J9" i="9" s="1"/>
  <c r="I8" i="9"/>
  <c r="G9" i="9"/>
  <c r="K9" i="9" s="1"/>
  <c r="F11" i="9"/>
  <c r="I10" i="9"/>
  <c r="J11" i="9"/>
  <c r="F13" i="9"/>
  <c r="J13" i="9" s="1"/>
  <c r="I12" i="9"/>
  <c r="F14" i="9"/>
  <c r="J14" i="9" s="1"/>
  <c r="I13" i="9"/>
  <c r="F16" i="9"/>
  <c r="I15" i="9"/>
  <c r="J16" i="9"/>
  <c r="F17" i="9"/>
  <c r="I16" i="9"/>
  <c r="J17" i="9"/>
  <c r="F19" i="9"/>
  <c r="J19" i="9" s="1"/>
  <c r="I18" i="9"/>
  <c r="F22" i="9"/>
  <c r="J22" i="9" s="1"/>
  <c r="I21" i="9"/>
  <c r="F25" i="9"/>
  <c r="I24" i="9"/>
  <c r="J25" i="9"/>
  <c r="F31" i="9"/>
  <c r="I30" i="9"/>
  <c r="F35" i="9"/>
  <c r="I34" i="9"/>
  <c r="F37" i="9"/>
  <c r="I36" i="9"/>
  <c r="F41" i="9"/>
  <c r="I40" i="9"/>
  <c r="F42" i="9"/>
  <c r="I41" i="9"/>
  <c r="J42" i="9"/>
  <c r="F43" i="9"/>
  <c r="J43" i="9" s="1"/>
  <c r="I42" i="9"/>
  <c r="F44" i="9"/>
  <c r="J44" i="9" s="1"/>
  <c r="I43" i="9"/>
  <c r="F45" i="9"/>
  <c r="I44" i="9"/>
  <c r="F46" i="9"/>
  <c r="J46" i="9" s="1"/>
  <c r="I45" i="9"/>
  <c r="F47" i="9"/>
  <c r="I46" i="9"/>
  <c r="F48" i="9"/>
  <c r="J48" i="9" s="1"/>
  <c r="I47" i="9"/>
  <c r="F49" i="9"/>
  <c r="I48" i="9"/>
  <c r="J49" i="9"/>
  <c r="G49" i="9"/>
  <c r="H49" i="9"/>
  <c r="L49" i="9" s="1"/>
  <c r="F50" i="9"/>
  <c r="I49" i="9"/>
  <c r="F51" i="9"/>
  <c r="I50" i="9"/>
  <c r="F52" i="9"/>
  <c r="I51" i="9"/>
  <c r="F53" i="9"/>
  <c r="J53" i="9" s="1"/>
  <c r="I52" i="9"/>
  <c r="F54" i="9"/>
  <c r="J54" i="9" s="1"/>
  <c r="I53" i="9"/>
  <c r="F55" i="9"/>
  <c r="I54" i="9"/>
  <c r="F56" i="9"/>
  <c r="I55" i="9"/>
  <c r="F57" i="9"/>
  <c r="I56" i="9"/>
  <c r="F58" i="9"/>
  <c r="I57" i="9"/>
  <c r="F59" i="9"/>
  <c r="I58" i="9"/>
  <c r="F60" i="9"/>
  <c r="I59" i="9"/>
  <c r="G60" i="9"/>
  <c r="H60" i="9"/>
  <c r="F61" i="9"/>
  <c r="I60" i="9"/>
  <c r="F62" i="9"/>
  <c r="I61" i="9"/>
  <c r="J62" i="9" s="1"/>
  <c r="F63" i="9"/>
  <c r="I62" i="9"/>
  <c r="L63" i="9" s="1"/>
  <c r="H63" i="9"/>
  <c r="F64" i="9"/>
  <c r="I63" i="9"/>
  <c r="K64" i="9" s="1"/>
  <c r="G64" i="9"/>
  <c r="F65" i="9"/>
  <c r="J65" i="9" s="1"/>
  <c r="I64" i="9"/>
  <c r="F66" i="9"/>
  <c r="I65" i="9"/>
  <c r="F67" i="9"/>
  <c r="I66" i="9"/>
  <c r="L67" i="9" s="1"/>
  <c r="F68" i="9"/>
  <c r="I67" i="9"/>
  <c r="J68" i="9" s="1"/>
  <c r="F69" i="9"/>
  <c r="I68" i="9"/>
  <c r="J69" i="9" s="1"/>
  <c r="F70" i="9"/>
  <c r="I69" i="9"/>
  <c r="G70" i="9"/>
  <c r="K70" i="9" s="1"/>
  <c r="H70" i="9"/>
  <c r="F71" i="9"/>
  <c r="I70" i="9"/>
  <c r="L71" i="9" s="1"/>
  <c r="F72" i="9"/>
  <c r="I71" i="9"/>
  <c r="F5" i="9"/>
  <c r="I4" i="9"/>
  <c r="J5" i="9"/>
  <c r="F34" i="8"/>
  <c r="I33" i="8"/>
  <c r="J34" i="8"/>
  <c r="F35" i="8"/>
  <c r="I34" i="8"/>
  <c r="J35" i="8"/>
  <c r="F36" i="8"/>
  <c r="I35" i="8"/>
  <c r="J36" i="8"/>
  <c r="F37" i="8"/>
  <c r="I36" i="8"/>
  <c r="J37" i="8"/>
  <c r="F38" i="8"/>
  <c r="I37" i="8"/>
  <c r="J38" i="8"/>
  <c r="F39" i="8"/>
  <c r="I38" i="8"/>
  <c r="J39" i="8"/>
  <c r="F40" i="8"/>
  <c r="I39" i="8"/>
  <c r="J40" i="8"/>
  <c r="F41" i="8"/>
  <c r="I40" i="8"/>
  <c r="J41" i="8"/>
  <c r="F42" i="8"/>
  <c r="I41" i="8"/>
  <c r="J42" i="8"/>
  <c r="G42" i="8"/>
  <c r="K42" i="8"/>
  <c r="H42" i="8"/>
  <c r="L42" i="8"/>
  <c r="M42" i="8"/>
  <c r="F43" i="8"/>
  <c r="I42" i="8"/>
  <c r="J43" i="8"/>
  <c r="F44" i="8"/>
  <c r="I43" i="8"/>
  <c r="J44" i="8"/>
  <c r="F45" i="8"/>
  <c r="I44" i="8"/>
  <c r="J45" i="8"/>
  <c r="F46" i="8"/>
  <c r="I45" i="8"/>
  <c r="J46" i="8"/>
  <c r="F47" i="8"/>
  <c r="I46" i="8"/>
  <c r="J47" i="8"/>
  <c r="F48" i="8"/>
  <c r="I47" i="8"/>
  <c r="J48" i="8"/>
  <c r="G48" i="8"/>
  <c r="K48" i="8"/>
  <c r="H48" i="8"/>
  <c r="L48" i="8"/>
  <c r="M48" i="8"/>
  <c r="F49" i="8"/>
  <c r="I48" i="8"/>
  <c r="J49" i="8"/>
  <c r="F50" i="8"/>
  <c r="I49" i="8"/>
  <c r="J50" i="8"/>
  <c r="G50" i="8"/>
  <c r="K50" i="8"/>
  <c r="H50" i="8"/>
  <c r="L50" i="8"/>
  <c r="M50" i="8"/>
  <c r="F51" i="8"/>
  <c r="I50" i="8"/>
  <c r="J51" i="8"/>
  <c r="F52" i="8"/>
  <c r="I51" i="8"/>
  <c r="J52" i="8"/>
  <c r="F53" i="8"/>
  <c r="I52" i="8"/>
  <c r="J53" i="8"/>
  <c r="F54" i="8"/>
  <c r="I53" i="8"/>
  <c r="J54" i="8"/>
  <c r="F55" i="8"/>
  <c r="I54" i="8"/>
  <c r="J55" i="8"/>
  <c r="G55" i="8"/>
  <c r="K55" i="8"/>
  <c r="H55" i="8"/>
  <c r="L55" i="8"/>
  <c r="M55" i="8"/>
  <c r="F56" i="8"/>
  <c r="I55" i="8"/>
  <c r="J56" i="8"/>
  <c r="F57" i="8"/>
  <c r="I56" i="8"/>
  <c r="J57" i="8"/>
  <c r="F58" i="8"/>
  <c r="I57" i="8"/>
  <c r="J58" i="8"/>
  <c r="F59" i="8"/>
  <c r="I58" i="8"/>
  <c r="J59" i="8"/>
  <c r="M59" i="8" s="1"/>
  <c r="F60" i="8"/>
  <c r="J60" i="8" s="1"/>
  <c r="M60" i="8" s="1"/>
  <c r="I59" i="8"/>
  <c r="F61" i="8"/>
  <c r="H60" i="8"/>
  <c r="D60" i="8"/>
  <c r="I60" i="8"/>
  <c r="J61" i="8"/>
  <c r="F62" i="8"/>
  <c r="I61" i="8"/>
  <c r="F63" i="8"/>
  <c r="J63" i="8" s="1"/>
  <c r="I62" i="8"/>
  <c r="F64" i="8"/>
  <c r="I63" i="8"/>
  <c r="L64" i="8" s="1"/>
  <c r="F65" i="8"/>
  <c r="J65" i="8" s="1"/>
  <c r="I64" i="8"/>
  <c r="F66" i="8"/>
  <c r="I65" i="8"/>
  <c r="J66" i="8" s="1"/>
  <c r="F67" i="8"/>
  <c r="I66" i="8"/>
  <c r="J67" i="8"/>
  <c r="F68" i="8"/>
  <c r="I67" i="8"/>
  <c r="F69" i="8"/>
  <c r="I68" i="8"/>
  <c r="J69" i="8" s="1"/>
  <c r="F70" i="8"/>
  <c r="I69" i="8"/>
  <c r="F71" i="8"/>
  <c r="J71" i="8" s="1"/>
  <c r="I70" i="8"/>
  <c r="F72" i="8"/>
  <c r="I71" i="8"/>
  <c r="J72" i="8" s="1"/>
  <c r="G72" i="8"/>
  <c r="K72" i="8" s="1"/>
  <c r="H72" i="8"/>
  <c r="F33" i="8"/>
  <c r="I32" i="8"/>
  <c r="J33" i="8"/>
  <c r="F34" i="3"/>
  <c r="I33" i="3"/>
  <c r="J34" i="3"/>
  <c r="F35" i="3"/>
  <c r="I34" i="3"/>
  <c r="J35" i="3"/>
  <c r="F36" i="3"/>
  <c r="I35" i="3"/>
  <c r="J36" i="3"/>
  <c r="F37" i="3"/>
  <c r="I36" i="3"/>
  <c r="J37" i="3"/>
  <c r="F38" i="3"/>
  <c r="I37" i="3"/>
  <c r="J38" i="3"/>
  <c r="F39" i="3"/>
  <c r="I38" i="3"/>
  <c r="J39" i="3"/>
  <c r="F40" i="3"/>
  <c r="I39" i="3"/>
  <c r="J40" i="3"/>
  <c r="F41" i="3"/>
  <c r="I40" i="3"/>
  <c r="J41" i="3"/>
  <c r="F42" i="3"/>
  <c r="I41" i="3"/>
  <c r="J42" i="3"/>
  <c r="F43" i="3"/>
  <c r="I42" i="3"/>
  <c r="J43" i="3"/>
  <c r="F44" i="3"/>
  <c r="I43" i="3"/>
  <c r="J44" i="3"/>
  <c r="F45" i="3"/>
  <c r="I44" i="3"/>
  <c r="J45" i="3"/>
  <c r="F46" i="3"/>
  <c r="I45" i="3"/>
  <c r="J46" i="3"/>
  <c r="F47" i="3"/>
  <c r="I46" i="3"/>
  <c r="J47" i="3"/>
  <c r="F48" i="3"/>
  <c r="I47" i="3"/>
  <c r="J48" i="3"/>
  <c r="F49" i="3"/>
  <c r="I48" i="3"/>
  <c r="J49" i="3"/>
  <c r="F50" i="3"/>
  <c r="I49" i="3"/>
  <c r="J50" i="3"/>
  <c r="F51" i="3"/>
  <c r="I50" i="3"/>
  <c r="J51" i="3"/>
  <c r="F52" i="3"/>
  <c r="I51" i="3"/>
  <c r="J52" i="3"/>
  <c r="F53" i="3"/>
  <c r="I52" i="3"/>
  <c r="J53" i="3"/>
  <c r="F54" i="3"/>
  <c r="I53" i="3"/>
  <c r="J54" i="3"/>
  <c r="F55" i="3"/>
  <c r="I54" i="3"/>
  <c r="J55" i="3"/>
  <c r="F56" i="3"/>
  <c r="I55" i="3"/>
  <c r="J56" i="3"/>
  <c r="F57" i="3"/>
  <c r="I56" i="3"/>
  <c r="F58" i="3"/>
  <c r="I57" i="3"/>
  <c r="F59" i="3"/>
  <c r="I58" i="3"/>
  <c r="J59" i="3" s="1"/>
  <c r="F60" i="3"/>
  <c r="I59" i="3"/>
  <c r="J60" i="3" s="1"/>
  <c r="F61" i="3"/>
  <c r="J61" i="3" s="1"/>
  <c r="I60" i="3"/>
  <c r="F62" i="3"/>
  <c r="J62" i="3" s="1"/>
  <c r="I61" i="3"/>
  <c r="F63" i="3"/>
  <c r="I62" i="3"/>
  <c r="J63" i="3" s="1"/>
  <c r="F64" i="3"/>
  <c r="I63" i="3"/>
  <c r="J64" i="3" s="1"/>
  <c r="F65" i="3"/>
  <c r="J65" i="3" s="1"/>
  <c r="I64" i="3"/>
  <c r="F66" i="3"/>
  <c r="I65" i="3"/>
  <c r="J66" i="3" s="1"/>
  <c r="F67" i="3"/>
  <c r="J67" i="3" s="1"/>
  <c r="I66" i="3"/>
  <c r="F33" i="3"/>
  <c r="I32" i="3"/>
  <c r="J33" i="3"/>
  <c r="F34" i="12"/>
  <c r="I33" i="12"/>
  <c r="J34" i="12"/>
  <c r="F35" i="12"/>
  <c r="I34" i="12"/>
  <c r="J35" i="12"/>
  <c r="F36" i="12"/>
  <c r="I35" i="12"/>
  <c r="F37" i="12"/>
  <c r="I36" i="12"/>
  <c r="F38" i="12"/>
  <c r="I37" i="12"/>
  <c r="G38" i="12"/>
  <c r="K38" i="12"/>
  <c r="F39" i="12"/>
  <c r="I38" i="12"/>
  <c r="F40" i="12"/>
  <c r="I39" i="12"/>
  <c r="F41" i="12"/>
  <c r="I40" i="12"/>
  <c r="F42" i="12"/>
  <c r="I41" i="12"/>
  <c r="J42" i="12"/>
  <c r="H42" i="12"/>
  <c r="L42" i="12"/>
  <c r="F43" i="12"/>
  <c r="I42" i="12"/>
  <c r="H43" i="12"/>
  <c r="L43" i="12"/>
  <c r="J43" i="12"/>
  <c r="F44" i="12"/>
  <c r="B44" i="12"/>
  <c r="I43" i="12"/>
  <c r="J44" i="12"/>
  <c r="F45" i="12"/>
  <c r="G44" i="12"/>
  <c r="C44" i="12"/>
  <c r="N44" i="12"/>
  <c r="F46" i="12"/>
  <c r="I45" i="12"/>
  <c r="F47" i="12"/>
  <c r="I46" i="12"/>
  <c r="F48" i="12"/>
  <c r="G47" i="12"/>
  <c r="C47" i="12"/>
  <c r="N47" i="12"/>
  <c r="I47" i="12"/>
  <c r="G48" i="12"/>
  <c r="K48" i="12"/>
  <c r="F49" i="12"/>
  <c r="I48" i="12"/>
  <c r="F50" i="12"/>
  <c r="G49" i="12"/>
  <c r="C49" i="12"/>
  <c r="F51" i="12"/>
  <c r="G50" i="12"/>
  <c r="F52" i="12"/>
  <c r="I51" i="12"/>
  <c r="F53" i="12"/>
  <c r="I52" i="12"/>
  <c r="L53" i="12" s="1"/>
  <c r="H53" i="12"/>
  <c r="F54" i="12"/>
  <c r="I53" i="12"/>
  <c r="F55" i="12"/>
  <c r="I54" i="12"/>
  <c r="L55" i="12" s="1"/>
  <c r="H55" i="12"/>
  <c r="F56" i="12"/>
  <c r="I55" i="12"/>
  <c r="L56" i="12" s="1"/>
  <c r="F57" i="12"/>
  <c r="I56" i="12"/>
  <c r="F58" i="12"/>
  <c r="I57" i="12"/>
  <c r="F59" i="12"/>
  <c r="I58" i="12"/>
  <c r="H59" i="12"/>
  <c r="F60" i="12"/>
  <c r="I59" i="12"/>
  <c r="F61" i="12"/>
  <c r="H60" i="12"/>
  <c r="I60" i="12"/>
  <c r="J61" i="12" s="1"/>
  <c r="F62" i="12"/>
  <c r="I61" i="12"/>
  <c r="F63" i="12"/>
  <c r="I62" i="12"/>
  <c r="F64" i="12"/>
  <c r="I63" i="12"/>
  <c r="H64" i="12"/>
  <c r="F65" i="12"/>
  <c r="I64" i="12"/>
  <c r="F66" i="12"/>
  <c r="I65" i="12"/>
  <c r="J66" i="12" s="1"/>
  <c r="H66" i="12"/>
  <c r="F67" i="12"/>
  <c r="I66" i="12"/>
  <c r="F68" i="12"/>
  <c r="I67" i="12"/>
  <c r="F69" i="12"/>
  <c r="I68" i="12"/>
  <c r="H69" i="12"/>
  <c r="F70" i="12"/>
  <c r="I69" i="12"/>
  <c r="J70" i="12" s="1"/>
  <c r="F71" i="12"/>
  <c r="I70" i="12"/>
  <c r="H71" i="12"/>
  <c r="F72" i="12"/>
  <c r="I71" i="12"/>
  <c r="F33" i="12"/>
  <c r="I32" i="12"/>
  <c r="G33" i="12"/>
  <c r="K33" i="12"/>
  <c r="G72" i="12"/>
  <c r="H72" i="12"/>
  <c r="F34" i="5"/>
  <c r="J34" i="5" s="1"/>
  <c r="I33" i="5"/>
  <c r="F35" i="5"/>
  <c r="I34" i="5"/>
  <c r="L35" i="5" s="1"/>
  <c r="F36" i="5"/>
  <c r="J36" i="5" s="1"/>
  <c r="I35" i="5"/>
  <c r="F37" i="5"/>
  <c r="I36" i="5"/>
  <c r="J37" i="5" s="1"/>
  <c r="F38" i="5"/>
  <c r="I37" i="5"/>
  <c r="F39" i="5"/>
  <c r="I38" i="5"/>
  <c r="L39" i="5" s="1"/>
  <c r="F40" i="5"/>
  <c r="J40" i="5" s="1"/>
  <c r="I39" i="5"/>
  <c r="G40" i="5"/>
  <c r="K40" i="5"/>
  <c r="H40" i="5"/>
  <c r="L40" i="5"/>
  <c r="F41" i="5"/>
  <c r="I40" i="5"/>
  <c r="L41" i="5" s="1"/>
  <c r="G41" i="5"/>
  <c r="H41" i="5"/>
  <c r="F42" i="5"/>
  <c r="J42" i="5" s="1"/>
  <c r="I41" i="5"/>
  <c r="K42" i="5" s="1"/>
  <c r="G42" i="5"/>
  <c r="H42" i="5"/>
  <c r="F43" i="5"/>
  <c r="J43" i="5" s="1"/>
  <c r="M43" i="5" s="1"/>
  <c r="I42" i="5"/>
  <c r="I43" i="5"/>
  <c r="J44" i="5" s="1"/>
  <c r="F45" i="5"/>
  <c r="I44" i="5"/>
  <c r="K45" i="5" s="1"/>
  <c r="F46" i="5"/>
  <c r="I45" i="5"/>
  <c r="L46" i="5" s="1"/>
  <c r="G46" i="5"/>
  <c r="H46" i="5"/>
  <c r="F47" i="5"/>
  <c r="I46" i="5"/>
  <c r="F48" i="5"/>
  <c r="J48" i="5" s="1"/>
  <c r="I47" i="5"/>
  <c r="L48" i="5" s="1"/>
  <c r="F49" i="5"/>
  <c r="I48" i="5"/>
  <c r="F50" i="5"/>
  <c r="I49" i="5"/>
  <c r="F51" i="5"/>
  <c r="I50" i="5"/>
  <c r="J51" i="5" s="1"/>
  <c r="G51" i="5"/>
  <c r="H51" i="5"/>
  <c r="F52" i="5"/>
  <c r="I51" i="5"/>
  <c r="F53" i="5"/>
  <c r="I52" i="5"/>
  <c r="F54" i="5"/>
  <c r="I53" i="5"/>
  <c r="K54" i="5" s="1"/>
  <c r="G54" i="5"/>
  <c r="H54" i="5"/>
  <c r="F55" i="5"/>
  <c r="I54" i="5"/>
  <c r="F56" i="5"/>
  <c r="I55" i="5"/>
  <c r="J56" i="5" s="1"/>
  <c r="F57" i="5"/>
  <c r="I56" i="5"/>
  <c r="F58" i="5"/>
  <c r="I57" i="5"/>
  <c r="J58" i="5" s="1"/>
  <c r="F59" i="5"/>
  <c r="I58" i="5"/>
  <c r="F60" i="5"/>
  <c r="I59" i="5"/>
  <c r="J60" i="5" s="1"/>
  <c r="F61" i="5"/>
  <c r="I60" i="5"/>
  <c r="F62" i="5"/>
  <c r="I61" i="5"/>
  <c r="F63" i="5"/>
  <c r="I62" i="5"/>
  <c r="F64" i="5"/>
  <c r="I63" i="5"/>
  <c r="J64" i="5" s="1"/>
  <c r="F65" i="5"/>
  <c r="J65" i="5" s="1"/>
  <c r="I64" i="5"/>
  <c r="F66" i="5"/>
  <c r="I65" i="5"/>
  <c r="J66" i="5" s="1"/>
  <c r="F67" i="5"/>
  <c r="I66" i="5"/>
  <c r="F68" i="5"/>
  <c r="I67" i="5"/>
  <c r="F69" i="5"/>
  <c r="I68" i="5"/>
  <c r="F70" i="5"/>
  <c r="I69" i="5"/>
  <c r="F71" i="5"/>
  <c r="I70" i="5"/>
  <c r="F72" i="5"/>
  <c r="I71" i="5"/>
  <c r="K72" i="5" s="1"/>
  <c r="F33" i="5"/>
  <c r="I32" i="5"/>
  <c r="J33" i="5"/>
  <c r="G72" i="5"/>
  <c r="H72" i="5"/>
  <c r="F33" i="4"/>
  <c r="I32" i="4"/>
  <c r="F34" i="4"/>
  <c r="I33" i="4"/>
  <c r="J34" i="4"/>
  <c r="G34" i="4"/>
  <c r="K34" i="4"/>
  <c r="H34" i="4"/>
  <c r="L34" i="4"/>
  <c r="M34" i="4"/>
  <c r="F35" i="4"/>
  <c r="I34" i="4"/>
  <c r="J35" i="4"/>
  <c r="H35" i="4"/>
  <c r="L35" i="4"/>
  <c r="F36" i="4"/>
  <c r="I35" i="4"/>
  <c r="F37" i="4"/>
  <c r="I36" i="4"/>
  <c r="J37" i="4"/>
  <c r="M37" i="4" s="1"/>
  <c r="G37" i="4"/>
  <c r="K37" i="4"/>
  <c r="H37" i="4"/>
  <c r="L37" i="4"/>
  <c r="F38" i="4"/>
  <c r="I37" i="4"/>
  <c r="J38" i="4"/>
  <c r="G38" i="4"/>
  <c r="K38" i="4"/>
  <c r="H38" i="4"/>
  <c r="L38" i="4" s="1"/>
  <c r="F39" i="4"/>
  <c r="I38" i="4"/>
  <c r="J39" i="4" s="1"/>
  <c r="F40" i="4"/>
  <c r="I39" i="4"/>
  <c r="K40" i="4" s="1"/>
  <c r="G40" i="4"/>
  <c r="H40" i="4"/>
  <c r="F41" i="4"/>
  <c r="I40" i="4"/>
  <c r="L41" i="4" s="1"/>
  <c r="H41" i="4"/>
  <c r="F42" i="4"/>
  <c r="I41" i="4"/>
  <c r="K42" i="4" s="1"/>
  <c r="G42" i="4"/>
  <c r="H42" i="4"/>
  <c r="F43" i="4"/>
  <c r="I42" i="4"/>
  <c r="J43" i="4" s="1"/>
  <c r="I43" i="4"/>
  <c r="K44" i="4" s="1"/>
  <c r="H44" i="4"/>
  <c r="I44" i="4"/>
  <c r="J45" i="4" s="1"/>
  <c r="I45" i="4"/>
  <c r="J46" i="4" s="1"/>
  <c r="F47" i="4"/>
  <c r="I46" i="4"/>
  <c r="F48" i="4"/>
  <c r="I47" i="4"/>
  <c r="K48" i="4" s="1"/>
  <c r="G48" i="4"/>
  <c r="F49" i="4"/>
  <c r="I48" i="4"/>
  <c r="F50" i="4"/>
  <c r="I49" i="4"/>
  <c r="F51" i="4"/>
  <c r="J51" i="4" s="1"/>
  <c r="I50" i="4"/>
  <c r="G51" i="4"/>
  <c r="F52" i="4"/>
  <c r="I51" i="4"/>
  <c r="F53" i="4"/>
  <c r="H52" i="4"/>
  <c r="I52" i="4"/>
  <c r="F54" i="4"/>
  <c r="I53" i="4"/>
  <c r="G54" i="4"/>
  <c r="H54" i="4"/>
  <c r="F55" i="4"/>
  <c r="I54" i="4"/>
  <c r="G55" i="4"/>
  <c r="F56" i="4"/>
  <c r="I55" i="4"/>
  <c r="F57" i="4"/>
  <c r="I56" i="4"/>
  <c r="G57" i="4"/>
  <c r="H57" i="4"/>
  <c r="F58" i="4"/>
  <c r="J58" i="4" s="1"/>
  <c r="I57" i="4"/>
  <c r="K58" i="4" s="1"/>
  <c r="G58" i="4"/>
  <c r="F59" i="4"/>
  <c r="I58" i="4"/>
  <c r="J59" i="4" s="1"/>
  <c r="G59" i="4"/>
  <c r="F60" i="4"/>
  <c r="I59" i="4"/>
  <c r="J60" i="4" s="1"/>
  <c r="F61" i="4"/>
  <c r="I60" i="4"/>
  <c r="K61" i="4" s="1"/>
  <c r="G61" i="4"/>
  <c r="H61" i="4"/>
  <c r="F62" i="4"/>
  <c r="I61" i="4"/>
  <c r="K62" i="4" s="1"/>
  <c r="G62" i="4"/>
  <c r="F63" i="4"/>
  <c r="I62" i="4"/>
  <c r="J63" i="4" s="1"/>
  <c r="G63" i="4"/>
  <c r="H63" i="4"/>
  <c r="F64" i="4"/>
  <c r="I63" i="4"/>
  <c r="J64" i="4" s="1"/>
  <c r="F65" i="4"/>
  <c r="I64" i="4"/>
  <c r="K65" i="4" s="1"/>
  <c r="G65" i="4"/>
  <c r="H65" i="4"/>
  <c r="L65" i="4" s="1"/>
  <c r="F66" i="4"/>
  <c r="I65" i="4"/>
  <c r="K66" i="4" s="1"/>
  <c r="G66" i="4"/>
  <c r="F67" i="4"/>
  <c r="I66" i="4"/>
  <c r="J67" i="4" s="1"/>
  <c r="G67" i="4"/>
  <c r="H67" i="4"/>
  <c r="F68" i="4"/>
  <c r="I67" i="4"/>
  <c r="J68" i="4" s="1"/>
  <c r="F69" i="4"/>
  <c r="I68" i="4"/>
  <c r="K69" i="4" s="1"/>
  <c r="G69" i="4"/>
  <c r="H69" i="4"/>
  <c r="F70" i="4"/>
  <c r="I69" i="4"/>
  <c r="K70" i="4" s="1"/>
  <c r="G70" i="4"/>
  <c r="F71" i="4"/>
  <c r="I70" i="4"/>
  <c r="K71" i="4" s="1"/>
  <c r="G71" i="4"/>
  <c r="H71" i="4"/>
  <c r="F72" i="4"/>
  <c r="I71" i="4"/>
  <c r="G72" i="4"/>
  <c r="H72" i="4"/>
  <c r="G72" i="9"/>
  <c r="K72" i="9" s="1"/>
  <c r="H72" i="9"/>
  <c r="F72" i="7"/>
  <c r="G72" i="7"/>
  <c r="I71" i="7"/>
  <c r="K72" i="7" s="1"/>
  <c r="H72" i="7"/>
  <c r="G71" i="15"/>
  <c r="H71" i="15"/>
  <c r="G71" i="10"/>
  <c r="H71" i="10"/>
  <c r="G71" i="6"/>
  <c r="K71" i="6" s="1"/>
  <c r="H71" i="6"/>
  <c r="G71" i="11"/>
  <c r="H71" i="11"/>
  <c r="G71" i="8"/>
  <c r="K71" i="8" s="1"/>
  <c r="H71" i="8"/>
  <c r="G71" i="12"/>
  <c r="K71" i="12"/>
  <c r="G71" i="5"/>
  <c r="H71" i="5"/>
  <c r="L71" i="5" s="1"/>
  <c r="G71" i="9"/>
  <c r="H71" i="9"/>
  <c r="F71" i="7"/>
  <c r="G71" i="7"/>
  <c r="H71" i="7"/>
  <c r="I70" i="7"/>
  <c r="G70" i="15"/>
  <c r="H70" i="15"/>
  <c r="L70" i="15" s="1"/>
  <c r="G70" i="10"/>
  <c r="H70" i="10"/>
  <c r="K70" i="10"/>
  <c r="L70" i="10"/>
  <c r="G70" i="6"/>
  <c r="H70" i="6"/>
  <c r="H70" i="11"/>
  <c r="G70" i="11"/>
  <c r="G70" i="8"/>
  <c r="K70" i="8" s="1"/>
  <c r="H70" i="8"/>
  <c r="L70" i="8"/>
  <c r="G70" i="12"/>
  <c r="H70" i="12"/>
  <c r="G70" i="5"/>
  <c r="H70" i="5"/>
  <c r="L70" i="5" s="1"/>
  <c r="K70" i="5"/>
  <c r="H70" i="4"/>
  <c r="F70" i="7"/>
  <c r="G70" i="7"/>
  <c r="H70" i="7"/>
  <c r="I69" i="7"/>
  <c r="K70" i="7" s="1"/>
  <c r="L70" i="7"/>
  <c r="H64" i="7"/>
  <c r="H65" i="7"/>
  <c r="I13" i="7"/>
  <c r="H43" i="4"/>
  <c r="H45" i="4"/>
  <c r="G45" i="4"/>
  <c r="G51" i="12"/>
  <c r="G45" i="12"/>
  <c r="H45" i="12"/>
  <c r="H46" i="12"/>
  <c r="H47" i="12"/>
  <c r="H48" i="12"/>
  <c r="H49" i="12"/>
  <c r="L49" i="12"/>
  <c r="H50" i="12"/>
  <c r="H51" i="12"/>
  <c r="H52" i="12"/>
  <c r="L52" i="12"/>
  <c r="H54" i="12"/>
  <c r="H44" i="12"/>
  <c r="L44" i="12"/>
  <c r="H41" i="12"/>
  <c r="L41" i="12"/>
  <c r="H40" i="12"/>
  <c r="H69" i="11"/>
  <c r="H64" i="11"/>
  <c r="H61" i="8"/>
  <c r="H61" i="12"/>
  <c r="H56" i="12"/>
  <c r="H53" i="4"/>
  <c r="G36" i="15"/>
  <c r="H36" i="15"/>
  <c r="L36" i="15"/>
  <c r="G37" i="15"/>
  <c r="H37" i="15"/>
  <c r="L37" i="15" s="1"/>
  <c r="G38" i="15"/>
  <c r="H38" i="15"/>
  <c r="G39" i="15"/>
  <c r="H39" i="15"/>
  <c r="L39" i="15" s="1"/>
  <c r="G40" i="15"/>
  <c r="H40" i="15"/>
  <c r="L40" i="15"/>
  <c r="G41" i="15"/>
  <c r="H41" i="15"/>
  <c r="G42" i="15"/>
  <c r="G43" i="15"/>
  <c r="H43" i="15"/>
  <c r="L43" i="15" s="1"/>
  <c r="G44" i="15"/>
  <c r="H44" i="15"/>
  <c r="L44" i="15" s="1"/>
  <c r="H45" i="15"/>
  <c r="L45" i="15" s="1"/>
  <c r="H46" i="15"/>
  <c r="L46" i="15" s="1"/>
  <c r="G47" i="15"/>
  <c r="H47" i="15"/>
  <c r="L47" i="15" s="1"/>
  <c r="G49" i="15"/>
  <c r="G50" i="15"/>
  <c r="K50" i="15"/>
  <c r="G51" i="15"/>
  <c r="H51" i="15"/>
  <c r="G52" i="15"/>
  <c r="H53" i="15"/>
  <c r="L53" i="15" s="1"/>
  <c r="G54" i="15"/>
  <c r="H54" i="15"/>
  <c r="G55" i="15"/>
  <c r="H55" i="15"/>
  <c r="G57" i="15"/>
  <c r="H57" i="15"/>
  <c r="G58" i="15"/>
  <c r="G59" i="15"/>
  <c r="H59" i="15"/>
  <c r="L59" i="15" s="1"/>
  <c r="G60" i="15"/>
  <c r="H60" i="15"/>
  <c r="H61" i="15"/>
  <c r="L61" i="15" s="1"/>
  <c r="G62" i="15"/>
  <c r="H62" i="15"/>
  <c r="L62" i="15" s="1"/>
  <c r="G63" i="15"/>
  <c r="H63" i="15"/>
  <c r="G64" i="15"/>
  <c r="H64" i="15"/>
  <c r="L64" i="15" s="1"/>
  <c r="G65" i="15"/>
  <c r="H65" i="15"/>
  <c r="L65" i="15" s="1"/>
  <c r="G66" i="15"/>
  <c r="K66" i="15" s="1"/>
  <c r="G67" i="15"/>
  <c r="H67" i="15"/>
  <c r="G68" i="15"/>
  <c r="AC74" i="15" s="1"/>
  <c r="H68" i="15"/>
  <c r="G69" i="15"/>
  <c r="AC75" i="15" s="1"/>
  <c r="G34" i="10"/>
  <c r="K34" i="10"/>
  <c r="H34" i="10"/>
  <c r="L34" i="10"/>
  <c r="G35" i="10"/>
  <c r="K35" i="10"/>
  <c r="H35" i="10"/>
  <c r="L35" i="10"/>
  <c r="G36" i="10"/>
  <c r="K36" i="10"/>
  <c r="H36" i="10"/>
  <c r="L36" i="10"/>
  <c r="G37" i="10"/>
  <c r="K37" i="10"/>
  <c r="H37" i="10"/>
  <c r="L37" i="10"/>
  <c r="G38" i="10"/>
  <c r="K38" i="10"/>
  <c r="H38" i="10"/>
  <c r="L38" i="10"/>
  <c r="G39" i="10"/>
  <c r="K39" i="10"/>
  <c r="H39" i="10"/>
  <c r="L39" i="10"/>
  <c r="G40" i="10"/>
  <c r="K40" i="10"/>
  <c r="H40" i="10"/>
  <c r="L40" i="10"/>
  <c r="G41" i="10"/>
  <c r="K41" i="10"/>
  <c r="H41" i="10"/>
  <c r="L41" i="10"/>
  <c r="G42" i="10"/>
  <c r="K42" i="10"/>
  <c r="H42" i="10"/>
  <c r="L42" i="10"/>
  <c r="G43" i="10"/>
  <c r="K43" i="10"/>
  <c r="H43" i="10"/>
  <c r="L43" i="10"/>
  <c r="G44" i="10"/>
  <c r="K44" i="10"/>
  <c r="H44" i="10"/>
  <c r="L44" i="10"/>
  <c r="G45" i="10"/>
  <c r="K45" i="10"/>
  <c r="H45" i="10"/>
  <c r="L45" i="10"/>
  <c r="G46" i="10"/>
  <c r="K46" i="10"/>
  <c r="H46" i="10"/>
  <c r="L46" i="10"/>
  <c r="G47" i="10"/>
  <c r="K47" i="10"/>
  <c r="H47" i="10"/>
  <c r="L47" i="10"/>
  <c r="G48" i="10"/>
  <c r="K48" i="10"/>
  <c r="H48" i="10"/>
  <c r="L48" i="10"/>
  <c r="G49" i="10"/>
  <c r="K49" i="10"/>
  <c r="H49" i="10"/>
  <c r="L49" i="10"/>
  <c r="G51" i="10"/>
  <c r="K51" i="10"/>
  <c r="H51" i="10"/>
  <c r="L51" i="10"/>
  <c r="G52" i="10"/>
  <c r="K52" i="10"/>
  <c r="H52" i="10"/>
  <c r="L52" i="10"/>
  <c r="G54" i="10"/>
  <c r="K54" i="10"/>
  <c r="H54" i="10"/>
  <c r="L54" i="10"/>
  <c r="G55" i="10"/>
  <c r="K55" i="10"/>
  <c r="M55" i="10" s="1"/>
  <c r="H55" i="10"/>
  <c r="L55" i="10"/>
  <c r="G56" i="10"/>
  <c r="K56" i="10"/>
  <c r="H56" i="10"/>
  <c r="L56" i="10"/>
  <c r="G57" i="10"/>
  <c r="K57" i="10"/>
  <c r="H57" i="10"/>
  <c r="G59" i="10"/>
  <c r="K59" i="10"/>
  <c r="M59" i="10" s="1"/>
  <c r="H59" i="10"/>
  <c r="L59" i="10"/>
  <c r="G60" i="10"/>
  <c r="K60" i="10"/>
  <c r="H60" i="10"/>
  <c r="L60" i="10"/>
  <c r="G62" i="10"/>
  <c r="K62" i="10"/>
  <c r="H62" i="10"/>
  <c r="L62" i="10"/>
  <c r="G63" i="10"/>
  <c r="K63" i="10"/>
  <c r="H63" i="10"/>
  <c r="G64" i="10"/>
  <c r="K64" i="10"/>
  <c r="H64" i="10"/>
  <c r="L64" i="10"/>
  <c r="G65" i="10"/>
  <c r="K65" i="10"/>
  <c r="H65" i="10"/>
  <c r="L65" i="10"/>
  <c r="G66" i="10"/>
  <c r="K66" i="10"/>
  <c r="H66" i="10"/>
  <c r="L66" i="10"/>
  <c r="G67" i="10"/>
  <c r="H67" i="10"/>
  <c r="G68" i="10"/>
  <c r="K68" i="10"/>
  <c r="H68" i="10"/>
  <c r="L68" i="10"/>
  <c r="G69" i="10"/>
  <c r="K69" i="10"/>
  <c r="H69" i="10"/>
  <c r="L69" i="10"/>
  <c r="H33" i="10"/>
  <c r="L33" i="10"/>
  <c r="G33" i="10"/>
  <c r="K33" i="10"/>
  <c r="G34" i="6"/>
  <c r="H34" i="6"/>
  <c r="L34" i="6" s="1"/>
  <c r="G35" i="6"/>
  <c r="K35" i="6"/>
  <c r="H35" i="6"/>
  <c r="L35" i="6" s="1"/>
  <c r="G36" i="6"/>
  <c r="H36" i="6"/>
  <c r="G37" i="6"/>
  <c r="H37" i="6"/>
  <c r="L37" i="6"/>
  <c r="G38" i="6"/>
  <c r="H38" i="6"/>
  <c r="L38" i="6"/>
  <c r="G39" i="6"/>
  <c r="H39" i="6"/>
  <c r="G40" i="6"/>
  <c r="K40" i="6"/>
  <c r="H40" i="6"/>
  <c r="G41" i="6"/>
  <c r="K41" i="6"/>
  <c r="H41" i="6"/>
  <c r="G42" i="6"/>
  <c r="H42" i="6"/>
  <c r="G43" i="6"/>
  <c r="H43" i="6"/>
  <c r="G44" i="6"/>
  <c r="H44" i="6"/>
  <c r="L44" i="6" s="1"/>
  <c r="G45" i="6"/>
  <c r="H45" i="6"/>
  <c r="G46" i="6"/>
  <c r="H46" i="6"/>
  <c r="G47" i="6"/>
  <c r="H47" i="6"/>
  <c r="G48" i="6"/>
  <c r="H48" i="6"/>
  <c r="G49" i="6"/>
  <c r="K49" i="6" s="1"/>
  <c r="H49" i="6"/>
  <c r="L49" i="6" s="1"/>
  <c r="H50" i="6"/>
  <c r="G51" i="6"/>
  <c r="K51" i="6"/>
  <c r="H51" i="6"/>
  <c r="H52" i="6"/>
  <c r="L52" i="6" s="1"/>
  <c r="G53" i="6"/>
  <c r="H53" i="6"/>
  <c r="G54" i="6"/>
  <c r="H54" i="6"/>
  <c r="G55" i="6"/>
  <c r="H55" i="6"/>
  <c r="G56" i="6"/>
  <c r="K56" i="6" s="1"/>
  <c r="H56" i="6"/>
  <c r="L56" i="6"/>
  <c r="G57" i="6"/>
  <c r="H57" i="6"/>
  <c r="G58" i="6"/>
  <c r="K58" i="6" s="1"/>
  <c r="H58" i="6"/>
  <c r="G59" i="6"/>
  <c r="K59" i="6"/>
  <c r="H59" i="6"/>
  <c r="G60" i="6"/>
  <c r="H60" i="6"/>
  <c r="L60" i="6"/>
  <c r="G61" i="6"/>
  <c r="H61" i="6"/>
  <c r="G62" i="6"/>
  <c r="H62" i="6"/>
  <c r="L62" i="6" s="1"/>
  <c r="G63" i="6"/>
  <c r="H63" i="6"/>
  <c r="G64" i="6"/>
  <c r="K64" i="6" s="1"/>
  <c r="H64" i="6"/>
  <c r="L64" i="6"/>
  <c r="G65" i="6"/>
  <c r="H65" i="6"/>
  <c r="G66" i="6"/>
  <c r="K66" i="6" s="1"/>
  <c r="H66" i="6"/>
  <c r="L66" i="6" s="1"/>
  <c r="G67" i="6"/>
  <c r="H67" i="6"/>
  <c r="G68" i="6"/>
  <c r="H68" i="6"/>
  <c r="L68" i="6"/>
  <c r="G69" i="6"/>
  <c r="H69" i="6"/>
  <c r="L69" i="6" s="1"/>
  <c r="G33" i="6"/>
  <c r="G34" i="11"/>
  <c r="K34" i="11"/>
  <c r="G35" i="11"/>
  <c r="K35" i="11"/>
  <c r="H35" i="11"/>
  <c r="L35" i="11"/>
  <c r="G36" i="11"/>
  <c r="K36" i="11"/>
  <c r="G37" i="11"/>
  <c r="K37" i="11"/>
  <c r="H37" i="11"/>
  <c r="L37" i="11"/>
  <c r="G38" i="11"/>
  <c r="K38" i="11"/>
  <c r="H38" i="11"/>
  <c r="G39" i="11"/>
  <c r="K39" i="11"/>
  <c r="H39" i="11"/>
  <c r="L39" i="11"/>
  <c r="G40" i="11"/>
  <c r="K40" i="11"/>
  <c r="H40" i="11"/>
  <c r="L40" i="11"/>
  <c r="G41" i="11"/>
  <c r="K41" i="11"/>
  <c r="H41" i="11"/>
  <c r="L41" i="11"/>
  <c r="G42" i="11"/>
  <c r="K42" i="11"/>
  <c r="H42" i="11"/>
  <c r="L42" i="11"/>
  <c r="G43" i="11"/>
  <c r="K43" i="11"/>
  <c r="G44" i="11"/>
  <c r="K44" i="11"/>
  <c r="H44" i="11"/>
  <c r="L44" i="11"/>
  <c r="G45" i="11"/>
  <c r="K45" i="11"/>
  <c r="G46" i="11"/>
  <c r="K46" i="11"/>
  <c r="H46" i="11"/>
  <c r="L46" i="11"/>
  <c r="G47" i="11"/>
  <c r="K47" i="11"/>
  <c r="H47" i="11"/>
  <c r="L47" i="11"/>
  <c r="G48" i="11"/>
  <c r="K48" i="11"/>
  <c r="H48" i="11"/>
  <c r="L48" i="11"/>
  <c r="G49" i="11"/>
  <c r="K49" i="11"/>
  <c r="H49" i="11"/>
  <c r="L49" i="11"/>
  <c r="G50" i="11"/>
  <c r="K50" i="11"/>
  <c r="G51" i="11"/>
  <c r="K51" i="11"/>
  <c r="H51" i="11"/>
  <c r="L51" i="11"/>
  <c r="G52" i="11"/>
  <c r="K52" i="11"/>
  <c r="G53" i="11"/>
  <c r="K53" i="11"/>
  <c r="H53" i="11"/>
  <c r="L53" i="11"/>
  <c r="G54" i="11"/>
  <c r="K54" i="11"/>
  <c r="M54" i="11" s="1"/>
  <c r="H54" i="11"/>
  <c r="G55" i="11"/>
  <c r="K55" i="11"/>
  <c r="H55" i="11"/>
  <c r="L55" i="11"/>
  <c r="G56" i="11"/>
  <c r="K56" i="11"/>
  <c r="H56" i="11"/>
  <c r="G57" i="11"/>
  <c r="K57" i="11"/>
  <c r="H57" i="11"/>
  <c r="L57" i="11"/>
  <c r="G58" i="11"/>
  <c r="H58" i="11"/>
  <c r="G59" i="11"/>
  <c r="G60" i="11"/>
  <c r="K60" i="11"/>
  <c r="H60" i="11"/>
  <c r="G61" i="11"/>
  <c r="K61" i="11" s="1"/>
  <c r="G62" i="11"/>
  <c r="K62" i="11" s="1"/>
  <c r="H62" i="11"/>
  <c r="G65" i="11"/>
  <c r="H65" i="11"/>
  <c r="L65" i="11"/>
  <c r="G66" i="11"/>
  <c r="G67" i="11"/>
  <c r="K67" i="11" s="1"/>
  <c r="H67" i="11"/>
  <c r="L67" i="11"/>
  <c r="G68" i="11"/>
  <c r="H33" i="11"/>
  <c r="L33" i="11"/>
  <c r="G33" i="11"/>
  <c r="K33" i="11"/>
  <c r="G34" i="8"/>
  <c r="K34" i="8"/>
  <c r="H34" i="8"/>
  <c r="L34" i="8"/>
  <c r="G35" i="8"/>
  <c r="K35" i="8"/>
  <c r="H35" i="8"/>
  <c r="L35" i="8"/>
  <c r="G36" i="8"/>
  <c r="K36" i="8"/>
  <c r="H36" i="8"/>
  <c r="L36" i="8"/>
  <c r="G37" i="8"/>
  <c r="K37" i="8"/>
  <c r="H37" i="8"/>
  <c r="L37" i="8"/>
  <c r="G38" i="8"/>
  <c r="K38" i="8"/>
  <c r="H38" i="8"/>
  <c r="L38" i="8"/>
  <c r="G39" i="8"/>
  <c r="K39" i="8"/>
  <c r="H39" i="8"/>
  <c r="L39" i="8"/>
  <c r="G40" i="8"/>
  <c r="K40" i="8"/>
  <c r="H40" i="8"/>
  <c r="L40" i="8"/>
  <c r="G41" i="8"/>
  <c r="K41" i="8"/>
  <c r="H41" i="8"/>
  <c r="L41" i="8"/>
  <c r="M41" i="8"/>
  <c r="G43" i="8"/>
  <c r="K43" i="8"/>
  <c r="H43" i="8"/>
  <c r="L43" i="8"/>
  <c r="G44" i="8"/>
  <c r="K44" i="8"/>
  <c r="H44" i="8"/>
  <c r="L44" i="8"/>
  <c r="G45" i="8"/>
  <c r="K45" i="8"/>
  <c r="H45" i="8"/>
  <c r="L45" i="8"/>
  <c r="M45" i="8"/>
  <c r="G46" i="8"/>
  <c r="K46" i="8"/>
  <c r="H46" i="8"/>
  <c r="L46" i="8"/>
  <c r="G47" i="8"/>
  <c r="K47" i="8"/>
  <c r="H47" i="8"/>
  <c r="L47" i="8"/>
  <c r="G49" i="8"/>
  <c r="K49" i="8"/>
  <c r="H49" i="8"/>
  <c r="L49" i="8"/>
  <c r="G51" i="8"/>
  <c r="K51" i="8"/>
  <c r="H51" i="8"/>
  <c r="L51" i="8"/>
  <c r="G52" i="8"/>
  <c r="K52" i="8"/>
  <c r="H52" i="8"/>
  <c r="L52" i="8"/>
  <c r="G53" i="8"/>
  <c r="K53" i="8"/>
  <c r="H53" i="8"/>
  <c r="L53" i="8"/>
  <c r="M53" i="8"/>
  <c r="G54" i="8"/>
  <c r="K54" i="8"/>
  <c r="H54" i="8"/>
  <c r="L54" i="8"/>
  <c r="G56" i="8"/>
  <c r="K56" i="8"/>
  <c r="H56" i="8"/>
  <c r="L56" i="8"/>
  <c r="G57" i="8"/>
  <c r="K57" i="8"/>
  <c r="H57" i="8"/>
  <c r="L57" i="8"/>
  <c r="G58" i="8"/>
  <c r="K58" i="8"/>
  <c r="H58" i="8"/>
  <c r="L58" i="8"/>
  <c r="G59" i="8"/>
  <c r="K59" i="8"/>
  <c r="H59" i="8"/>
  <c r="L59" i="8"/>
  <c r="G60" i="8"/>
  <c r="K60" i="8"/>
  <c r="L60" i="8"/>
  <c r="G62" i="8"/>
  <c r="K62" i="8" s="1"/>
  <c r="H62" i="8"/>
  <c r="L62" i="8"/>
  <c r="G63" i="8"/>
  <c r="H63" i="8"/>
  <c r="L63" i="8"/>
  <c r="G64" i="8"/>
  <c r="K64" i="8" s="1"/>
  <c r="H64" i="8"/>
  <c r="G65" i="8"/>
  <c r="K65" i="8" s="1"/>
  <c r="H65" i="8"/>
  <c r="L65" i="8"/>
  <c r="G66" i="8"/>
  <c r="H66" i="8"/>
  <c r="L66" i="8" s="1"/>
  <c r="G67" i="8"/>
  <c r="K67" i="8" s="1"/>
  <c r="M67" i="8" s="1"/>
  <c r="H67" i="8"/>
  <c r="L67" i="8"/>
  <c r="G68" i="8"/>
  <c r="K68" i="8" s="1"/>
  <c r="H68" i="8"/>
  <c r="G69" i="8"/>
  <c r="H69" i="8"/>
  <c r="L69" i="8" s="1"/>
  <c r="H33" i="8"/>
  <c r="L33" i="8"/>
  <c r="G33" i="8"/>
  <c r="K33" i="8"/>
  <c r="G34" i="12"/>
  <c r="H34" i="12"/>
  <c r="G35" i="12"/>
  <c r="K35" i="12"/>
  <c r="H35" i="12"/>
  <c r="G36" i="12"/>
  <c r="K36" i="12"/>
  <c r="H36" i="12"/>
  <c r="G37" i="12"/>
  <c r="H37" i="12"/>
  <c r="H38" i="12"/>
  <c r="G39" i="12"/>
  <c r="K39" i="12"/>
  <c r="H39" i="12"/>
  <c r="G40" i="12"/>
  <c r="L40" i="12"/>
  <c r="G41" i="12"/>
  <c r="K41" i="12"/>
  <c r="G42" i="12"/>
  <c r="G43" i="12"/>
  <c r="K43" i="12"/>
  <c r="G46" i="12"/>
  <c r="K46" i="12"/>
  <c r="K49" i="12"/>
  <c r="G52" i="12"/>
  <c r="K52" i="12"/>
  <c r="G53" i="12"/>
  <c r="G54" i="12"/>
  <c r="G55" i="12"/>
  <c r="G57" i="12"/>
  <c r="H57" i="12"/>
  <c r="G58" i="12"/>
  <c r="H58" i="12"/>
  <c r="G59" i="12"/>
  <c r="K59" i="12" s="1"/>
  <c r="G60" i="12"/>
  <c r="G62" i="12"/>
  <c r="H62" i="12"/>
  <c r="L62" i="12" s="1"/>
  <c r="G63" i="12"/>
  <c r="H63" i="12"/>
  <c r="L63" i="12" s="1"/>
  <c r="G64" i="12"/>
  <c r="G65" i="12"/>
  <c r="H65" i="12"/>
  <c r="G66" i="12"/>
  <c r="G67" i="12"/>
  <c r="H67" i="12"/>
  <c r="L67" i="12" s="1"/>
  <c r="G68" i="12"/>
  <c r="H68" i="12"/>
  <c r="L68" i="12" s="1"/>
  <c r="G69" i="12"/>
  <c r="K69" i="12" s="1"/>
  <c r="H33" i="12"/>
  <c r="H33" i="5"/>
  <c r="L33" i="5"/>
  <c r="G33" i="5"/>
  <c r="K33" i="5"/>
  <c r="G34" i="5"/>
  <c r="K34" i="5"/>
  <c r="H34" i="5"/>
  <c r="L34" i="5"/>
  <c r="G35" i="5"/>
  <c r="H35" i="5"/>
  <c r="G36" i="5"/>
  <c r="K36" i="5"/>
  <c r="H36" i="5"/>
  <c r="L36" i="5"/>
  <c r="G37" i="5"/>
  <c r="K37" i="5"/>
  <c r="H37" i="5"/>
  <c r="L37" i="5"/>
  <c r="G38" i="5"/>
  <c r="K38" i="5"/>
  <c r="H38" i="5"/>
  <c r="L38" i="5"/>
  <c r="G39" i="5"/>
  <c r="H39" i="5"/>
  <c r="G43" i="5"/>
  <c r="K43" i="5"/>
  <c r="H43" i="5"/>
  <c r="L43" i="5"/>
  <c r="G44" i="5"/>
  <c r="K44" i="5"/>
  <c r="H44" i="5"/>
  <c r="L44" i="5"/>
  <c r="G47" i="5"/>
  <c r="K47" i="5" s="1"/>
  <c r="H47" i="5"/>
  <c r="L47" i="5"/>
  <c r="G48" i="5"/>
  <c r="K48" i="5" s="1"/>
  <c r="H48" i="5"/>
  <c r="G49" i="5"/>
  <c r="K49" i="5" s="1"/>
  <c r="H49" i="5"/>
  <c r="L49" i="5"/>
  <c r="G50" i="5"/>
  <c r="K50" i="5" s="1"/>
  <c r="H50" i="5"/>
  <c r="L50" i="5" s="1"/>
  <c r="G52" i="5"/>
  <c r="K52" i="5" s="1"/>
  <c r="H52" i="5"/>
  <c r="L52" i="5"/>
  <c r="G53" i="5"/>
  <c r="K53" i="5" s="1"/>
  <c r="H53" i="5"/>
  <c r="G55" i="5"/>
  <c r="H55" i="5"/>
  <c r="G56" i="5"/>
  <c r="K56" i="5" s="1"/>
  <c r="H56" i="5"/>
  <c r="L56" i="5" s="1"/>
  <c r="G57" i="5"/>
  <c r="H57" i="5"/>
  <c r="G58" i="5"/>
  <c r="K58" i="5" s="1"/>
  <c r="H58" i="5"/>
  <c r="L58" i="5"/>
  <c r="G59" i="5"/>
  <c r="K59" i="5" s="1"/>
  <c r="H59" i="5"/>
  <c r="L59" i="5" s="1"/>
  <c r="G60" i="5"/>
  <c r="H60" i="5"/>
  <c r="L60" i="5"/>
  <c r="G61" i="5"/>
  <c r="K61" i="5" s="1"/>
  <c r="H61" i="5"/>
  <c r="L61" i="5" s="1"/>
  <c r="G62" i="5"/>
  <c r="K62" i="5" s="1"/>
  <c r="H62" i="5"/>
  <c r="L62" i="5"/>
  <c r="G63" i="5"/>
  <c r="H63" i="5"/>
  <c r="G64" i="5"/>
  <c r="K64" i="5" s="1"/>
  <c r="H64" i="5"/>
  <c r="L64" i="5" s="1"/>
  <c r="G65" i="5"/>
  <c r="H65" i="5"/>
  <c r="G66" i="5"/>
  <c r="K66" i="5" s="1"/>
  <c r="H66" i="5"/>
  <c r="L66" i="5"/>
  <c r="G67" i="5"/>
  <c r="K67" i="5" s="1"/>
  <c r="H67" i="5"/>
  <c r="L67" i="5" s="1"/>
  <c r="G68" i="5"/>
  <c r="H68" i="5"/>
  <c r="L68" i="5" s="1"/>
  <c r="G69" i="5"/>
  <c r="K69" i="5" s="1"/>
  <c r="H69" i="5"/>
  <c r="L69" i="5" s="1"/>
  <c r="G35" i="4"/>
  <c r="G36" i="4"/>
  <c r="K36" i="4"/>
  <c r="H36" i="4"/>
  <c r="L36" i="4"/>
  <c r="G39" i="4"/>
  <c r="K39" i="4"/>
  <c r="H39" i="4"/>
  <c r="L39" i="4" s="1"/>
  <c r="G41" i="4"/>
  <c r="K41" i="4"/>
  <c r="G46" i="4"/>
  <c r="K46" i="4" s="1"/>
  <c r="H46" i="4"/>
  <c r="L46" i="4" s="1"/>
  <c r="G47" i="4"/>
  <c r="K47" i="4"/>
  <c r="H47" i="4"/>
  <c r="L47" i="4" s="1"/>
  <c r="H48" i="4"/>
  <c r="L48" i="4" s="1"/>
  <c r="G49" i="4"/>
  <c r="K49" i="4"/>
  <c r="H49" i="4"/>
  <c r="L49" i="4" s="1"/>
  <c r="G50" i="4"/>
  <c r="K50" i="4" s="1"/>
  <c r="H50" i="4"/>
  <c r="L50" i="4" s="1"/>
  <c r="H51" i="4"/>
  <c r="L51" i="4" s="1"/>
  <c r="G52" i="4"/>
  <c r="K52" i="4" s="1"/>
  <c r="L52" i="4"/>
  <c r="H55" i="4"/>
  <c r="L55" i="4" s="1"/>
  <c r="G56" i="4"/>
  <c r="K56" i="4"/>
  <c r="H56" i="4"/>
  <c r="L56" i="4" s="1"/>
  <c r="H58" i="4"/>
  <c r="H59" i="4"/>
  <c r="L59" i="4"/>
  <c r="G60" i="4"/>
  <c r="K60" i="4"/>
  <c r="H60" i="4"/>
  <c r="L60" i="4"/>
  <c r="H62" i="4"/>
  <c r="G64" i="4"/>
  <c r="K64" i="4"/>
  <c r="H64" i="4"/>
  <c r="L64" i="4" s="1"/>
  <c r="H66" i="4"/>
  <c r="G68" i="4"/>
  <c r="K68" i="4"/>
  <c r="H68" i="4"/>
  <c r="L68" i="4" s="1"/>
  <c r="H33" i="4"/>
  <c r="L33" i="4"/>
  <c r="G33" i="4"/>
  <c r="K33" i="4"/>
  <c r="G6" i="9"/>
  <c r="K6" i="9" s="1"/>
  <c r="H6" i="9"/>
  <c r="L6" i="9" s="1"/>
  <c r="G7" i="9"/>
  <c r="K7" i="9" s="1"/>
  <c r="H7" i="9"/>
  <c r="G8" i="9"/>
  <c r="K8" i="9" s="1"/>
  <c r="H8" i="9"/>
  <c r="L8" i="9" s="1"/>
  <c r="H9" i="9"/>
  <c r="L9" i="9" s="1"/>
  <c r="G11" i="9"/>
  <c r="K11" i="9" s="1"/>
  <c r="H11" i="9"/>
  <c r="L11" i="9" s="1"/>
  <c r="G13" i="9"/>
  <c r="K13" i="9" s="1"/>
  <c r="H13" i="9"/>
  <c r="L13" i="9" s="1"/>
  <c r="G14" i="9"/>
  <c r="H14" i="9"/>
  <c r="G16" i="9"/>
  <c r="K16" i="9" s="1"/>
  <c r="H16" i="9"/>
  <c r="L16" i="9" s="1"/>
  <c r="G17" i="9"/>
  <c r="H17" i="9"/>
  <c r="G19" i="9"/>
  <c r="K19" i="9" s="1"/>
  <c r="H19" i="9"/>
  <c r="L19" i="9" s="1"/>
  <c r="G22" i="9"/>
  <c r="K22" i="9" s="1"/>
  <c r="H22" i="9"/>
  <c r="G25" i="9"/>
  <c r="K25" i="9"/>
  <c r="H25" i="9"/>
  <c r="L25" i="9" s="1"/>
  <c r="G31" i="9"/>
  <c r="H31" i="9"/>
  <c r="G35" i="9"/>
  <c r="H35" i="9"/>
  <c r="G37" i="9"/>
  <c r="K37" i="9"/>
  <c r="H37" i="9"/>
  <c r="L37" i="9" s="1"/>
  <c r="G41" i="9"/>
  <c r="H41" i="9"/>
  <c r="G42" i="9"/>
  <c r="H42" i="9"/>
  <c r="G43" i="9"/>
  <c r="H43" i="9"/>
  <c r="L43" i="9" s="1"/>
  <c r="G44" i="9"/>
  <c r="K44" i="9" s="1"/>
  <c r="H44" i="9"/>
  <c r="L44" i="9" s="1"/>
  <c r="G45" i="9"/>
  <c r="K45" i="9" s="1"/>
  <c r="H45" i="9"/>
  <c r="G46" i="9"/>
  <c r="K46" i="9"/>
  <c r="H46" i="9"/>
  <c r="G47" i="9"/>
  <c r="K47" i="9" s="1"/>
  <c r="H47" i="9"/>
  <c r="L47" i="9" s="1"/>
  <c r="G48" i="9"/>
  <c r="H48" i="9"/>
  <c r="G50" i="9"/>
  <c r="G54" i="9"/>
  <c r="K54" i="9" s="1"/>
  <c r="G55" i="9"/>
  <c r="K55" i="9" s="1"/>
  <c r="L55" i="9"/>
  <c r="G56" i="9"/>
  <c r="L56" i="9"/>
  <c r="G57" i="9"/>
  <c r="H57" i="9"/>
  <c r="L57" i="9" s="1"/>
  <c r="G58" i="9"/>
  <c r="H58" i="9"/>
  <c r="G59" i="9"/>
  <c r="K59" i="9" s="1"/>
  <c r="H59" i="9"/>
  <c r="G61" i="9"/>
  <c r="H61" i="9"/>
  <c r="G62" i="9"/>
  <c r="K62" i="9" s="1"/>
  <c r="H62" i="9"/>
  <c r="G63" i="9"/>
  <c r="G69" i="9"/>
  <c r="H5" i="9"/>
  <c r="L5" i="9" s="1"/>
  <c r="G5" i="9"/>
  <c r="K5" i="9" s="1"/>
  <c r="F6" i="7"/>
  <c r="J6" i="7" s="1"/>
  <c r="M6" i="7" s="1"/>
  <c r="I5" i="7"/>
  <c r="G6" i="7"/>
  <c r="K6" i="7"/>
  <c r="H6" i="7"/>
  <c r="L6" i="7"/>
  <c r="F7" i="7"/>
  <c r="I6" i="7"/>
  <c r="G7" i="7"/>
  <c r="H7" i="7"/>
  <c r="F8" i="7"/>
  <c r="J8" i="7" s="1"/>
  <c r="M8" i="7" s="1"/>
  <c r="I7" i="7"/>
  <c r="G8" i="7"/>
  <c r="K8" i="7"/>
  <c r="H8" i="7"/>
  <c r="L8" i="7"/>
  <c r="F9" i="7"/>
  <c r="I8" i="7"/>
  <c r="J9" i="7"/>
  <c r="M9" i="7" s="1"/>
  <c r="G9" i="7"/>
  <c r="H9" i="7"/>
  <c r="L9" i="7"/>
  <c r="F10" i="7"/>
  <c r="I9" i="7"/>
  <c r="G10" i="7"/>
  <c r="K10" i="7"/>
  <c r="H10" i="7"/>
  <c r="L10" i="7" s="1"/>
  <c r="M10" i="7" s="1"/>
  <c r="F11" i="7"/>
  <c r="J11" i="7" s="1"/>
  <c r="M11" i="7" s="1"/>
  <c r="I10" i="7"/>
  <c r="G11" i="7"/>
  <c r="H11" i="7"/>
  <c r="F12" i="7"/>
  <c r="J12" i="7" s="1"/>
  <c r="M12" i="7" s="1"/>
  <c r="I11" i="7"/>
  <c r="G12" i="7"/>
  <c r="K12" i="7"/>
  <c r="H12" i="7"/>
  <c r="L12" i="7"/>
  <c r="F13" i="7"/>
  <c r="J13" i="7" s="1"/>
  <c r="M13" i="7" s="1"/>
  <c r="I12" i="7"/>
  <c r="G13" i="7"/>
  <c r="H13" i="7"/>
  <c r="L13" i="7"/>
  <c r="H14" i="7"/>
  <c r="L14" i="7"/>
  <c r="H16" i="7"/>
  <c r="L16" i="7" s="1"/>
  <c r="M16" i="7" s="1"/>
  <c r="F17" i="7"/>
  <c r="I16" i="7"/>
  <c r="K17" i="7" s="1"/>
  <c r="H17" i="7"/>
  <c r="F18" i="7"/>
  <c r="I17" i="7"/>
  <c r="G18" i="7"/>
  <c r="H18" i="7"/>
  <c r="F19" i="7"/>
  <c r="J19" i="7" s="1"/>
  <c r="I18" i="7"/>
  <c r="G19" i="7"/>
  <c r="H19" i="7"/>
  <c r="F20" i="7"/>
  <c r="J20" i="7" s="1"/>
  <c r="I19" i="7"/>
  <c r="G20" i="7"/>
  <c r="H20" i="7"/>
  <c r="F21" i="7"/>
  <c r="I20" i="7"/>
  <c r="G21" i="7"/>
  <c r="H21" i="7"/>
  <c r="F22" i="7"/>
  <c r="I21" i="7"/>
  <c r="G22" i="7"/>
  <c r="H22" i="7"/>
  <c r="F23" i="7"/>
  <c r="I22" i="7"/>
  <c r="G23" i="7"/>
  <c r="H23" i="7"/>
  <c r="F24" i="7"/>
  <c r="I23" i="7"/>
  <c r="G24" i="7"/>
  <c r="H24" i="7"/>
  <c r="L24" i="7" s="1"/>
  <c r="F25" i="7"/>
  <c r="I24" i="7"/>
  <c r="G25" i="7"/>
  <c r="H25" i="7"/>
  <c r="L25" i="7" s="1"/>
  <c r="F26" i="7"/>
  <c r="I25" i="7"/>
  <c r="G26" i="7"/>
  <c r="H26" i="7"/>
  <c r="F27" i="7"/>
  <c r="I26" i="7"/>
  <c r="H27" i="7"/>
  <c r="G27" i="7"/>
  <c r="F28" i="7"/>
  <c r="J28" i="7" s="1"/>
  <c r="I27" i="7"/>
  <c r="G28" i="7"/>
  <c r="H28" i="7"/>
  <c r="F29" i="7"/>
  <c r="I28" i="7"/>
  <c r="G29" i="7"/>
  <c r="H29" i="7"/>
  <c r="F30" i="7"/>
  <c r="I29" i="7"/>
  <c r="G30" i="7"/>
  <c r="H30" i="7"/>
  <c r="F31" i="7"/>
  <c r="I30" i="7"/>
  <c r="G31" i="7"/>
  <c r="H31" i="7"/>
  <c r="F32" i="7"/>
  <c r="J32" i="7" s="1"/>
  <c r="I31" i="7"/>
  <c r="G32" i="7"/>
  <c r="H32" i="7"/>
  <c r="L32" i="7" s="1"/>
  <c r="F33" i="7"/>
  <c r="J33" i="7" s="1"/>
  <c r="I32" i="7"/>
  <c r="G33" i="7"/>
  <c r="H33" i="7"/>
  <c r="F34" i="7"/>
  <c r="I33" i="7"/>
  <c r="H34" i="7"/>
  <c r="G34" i="7"/>
  <c r="F35" i="7"/>
  <c r="I34" i="7"/>
  <c r="G35" i="7"/>
  <c r="H35" i="7"/>
  <c r="L35" i="7" s="1"/>
  <c r="F36" i="7"/>
  <c r="I35" i="7"/>
  <c r="G36" i="7"/>
  <c r="H36" i="7"/>
  <c r="L36" i="7" s="1"/>
  <c r="F37" i="7"/>
  <c r="I36" i="7"/>
  <c r="G37" i="7"/>
  <c r="H37" i="7"/>
  <c r="F38" i="7"/>
  <c r="I37" i="7"/>
  <c r="G38" i="7"/>
  <c r="H38" i="7"/>
  <c r="F39" i="7"/>
  <c r="I38" i="7"/>
  <c r="G39" i="7"/>
  <c r="H39" i="7"/>
  <c r="F40" i="7"/>
  <c r="J40" i="7" s="1"/>
  <c r="I39" i="7"/>
  <c r="G40" i="7"/>
  <c r="H40" i="7"/>
  <c r="L40" i="7" s="1"/>
  <c r="F41" i="7"/>
  <c r="I40" i="7"/>
  <c r="G41" i="7"/>
  <c r="H41" i="7"/>
  <c r="F42" i="7"/>
  <c r="I41" i="7"/>
  <c r="G42" i="7"/>
  <c r="H42" i="7"/>
  <c r="F43" i="7"/>
  <c r="I42" i="7"/>
  <c r="H43" i="7"/>
  <c r="G43" i="7"/>
  <c r="K43" i="7" s="1"/>
  <c r="F44" i="7"/>
  <c r="I43" i="7"/>
  <c r="G44" i="7"/>
  <c r="H44" i="7"/>
  <c r="L44" i="7" s="1"/>
  <c r="F45" i="7"/>
  <c r="I44" i="7"/>
  <c r="G45" i="7"/>
  <c r="H45" i="7"/>
  <c r="F46" i="7"/>
  <c r="I45" i="7"/>
  <c r="G46" i="7"/>
  <c r="H46" i="7"/>
  <c r="F47" i="7"/>
  <c r="I46" i="7"/>
  <c r="G47" i="7"/>
  <c r="H47" i="7"/>
  <c r="F48" i="7"/>
  <c r="J48" i="7" s="1"/>
  <c r="I47" i="7"/>
  <c r="G48" i="7"/>
  <c r="H48" i="7"/>
  <c r="F49" i="7"/>
  <c r="I48" i="7"/>
  <c r="G49" i="7"/>
  <c r="H49" i="7"/>
  <c r="F50" i="7"/>
  <c r="I49" i="7"/>
  <c r="H50" i="7"/>
  <c r="G50" i="7"/>
  <c r="K50" i="7" s="1"/>
  <c r="F51" i="7"/>
  <c r="J51" i="7" s="1"/>
  <c r="I50" i="7"/>
  <c r="G51" i="7"/>
  <c r="H51" i="7"/>
  <c r="F52" i="7"/>
  <c r="J52" i="7" s="1"/>
  <c r="I51" i="7"/>
  <c r="G52" i="7"/>
  <c r="H52" i="7"/>
  <c r="L52" i="7" s="1"/>
  <c r="F53" i="7"/>
  <c r="I52" i="7"/>
  <c r="G53" i="7"/>
  <c r="H53" i="7"/>
  <c r="F54" i="7"/>
  <c r="I53" i="7"/>
  <c r="G54" i="7"/>
  <c r="H54" i="7"/>
  <c r="F55" i="7"/>
  <c r="I54" i="7"/>
  <c r="G55" i="7"/>
  <c r="H55" i="7"/>
  <c r="F56" i="7"/>
  <c r="I55" i="7"/>
  <c r="G56" i="7"/>
  <c r="H56" i="7"/>
  <c r="F57" i="7"/>
  <c r="I56" i="7"/>
  <c r="G57" i="7"/>
  <c r="H57" i="7"/>
  <c r="F58" i="7"/>
  <c r="I57" i="7"/>
  <c r="G58" i="7"/>
  <c r="H58" i="7"/>
  <c r="F59" i="7"/>
  <c r="I58" i="7"/>
  <c r="H59" i="7"/>
  <c r="G59" i="7"/>
  <c r="F60" i="7"/>
  <c r="I59" i="7"/>
  <c r="G60" i="7"/>
  <c r="H60" i="7"/>
  <c r="F61" i="7"/>
  <c r="I60" i="7"/>
  <c r="J61" i="7" s="1"/>
  <c r="G61" i="7"/>
  <c r="H61" i="7"/>
  <c r="F62" i="7"/>
  <c r="I61" i="7"/>
  <c r="G62" i="7"/>
  <c r="H62" i="7"/>
  <c r="F63" i="7"/>
  <c r="I62" i="7"/>
  <c r="J63" i="7" s="1"/>
  <c r="G63" i="7"/>
  <c r="H63" i="7"/>
  <c r="F64" i="7"/>
  <c r="I63" i="7"/>
  <c r="F66" i="7"/>
  <c r="I65" i="7"/>
  <c r="H66" i="7"/>
  <c r="F67" i="7"/>
  <c r="I66" i="7"/>
  <c r="G67" i="7"/>
  <c r="H67" i="7"/>
  <c r="F68" i="7"/>
  <c r="I67" i="7"/>
  <c r="G68" i="7"/>
  <c r="H68" i="7"/>
  <c r="F69" i="7"/>
  <c r="I68" i="7"/>
  <c r="J69" i="7" s="1"/>
  <c r="H69" i="7"/>
  <c r="G69" i="7"/>
  <c r="H5" i="7"/>
  <c r="I4" i="7"/>
  <c r="L5" i="7"/>
  <c r="G5" i="7"/>
  <c r="K5" i="7" s="1"/>
  <c r="M5" i="7" s="1"/>
  <c r="F5" i="7"/>
  <c r="J5" i="7"/>
  <c r="G34" i="3"/>
  <c r="K34" i="3"/>
  <c r="H34" i="3"/>
  <c r="L34" i="3"/>
  <c r="G35" i="3"/>
  <c r="K35" i="3"/>
  <c r="H35" i="3"/>
  <c r="L35" i="3"/>
  <c r="G36" i="3"/>
  <c r="K36" i="3"/>
  <c r="H36" i="3"/>
  <c r="L36" i="3"/>
  <c r="G37" i="3"/>
  <c r="K37" i="3"/>
  <c r="H37" i="3"/>
  <c r="L37" i="3"/>
  <c r="G38" i="3"/>
  <c r="K38" i="3"/>
  <c r="H38" i="3"/>
  <c r="L38" i="3"/>
  <c r="G39" i="3"/>
  <c r="K39" i="3"/>
  <c r="H39" i="3"/>
  <c r="L39" i="3"/>
  <c r="G40" i="3"/>
  <c r="K40" i="3"/>
  <c r="H40" i="3"/>
  <c r="L40" i="3"/>
  <c r="G41" i="3"/>
  <c r="K41" i="3"/>
  <c r="H41" i="3"/>
  <c r="L41" i="3"/>
  <c r="G42" i="3"/>
  <c r="K42" i="3"/>
  <c r="H42" i="3"/>
  <c r="L42" i="3"/>
  <c r="G43" i="3"/>
  <c r="K43" i="3"/>
  <c r="H43" i="3"/>
  <c r="L43" i="3"/>
  <c r="G44" i="3"/>
  <c r="K44" i="3"/>
  <c r="H44" i="3"/>
  <c r="L44" i="3"/>
  <c r="G45" i="3"/>
  <c r="K45" i="3"/>
  <c r="H45" i="3"/>
  <c r="L45" i="3"/>
  <c r="G46" i="3"/>
  <c r="K46" i="3"/>
  <c r="H46" i="3"/>
  <c r="L46" i="3"/>
  <c r="G47" i="3"/>
  <c r="K47" i="3"/>
  <c r="H47" i="3"/>
  <c r="L47" i="3"/>
  <c r="G48" i="3"/>
  <c r="K48" i="3"/>
  <c r="H48" i="3"/>
  <c r="L48" i="3"/>
  <c r="G49" i="3"/>
  <c r="K49" i="3"/>
  <c r="H49" i="3"/>
  <c r="L49" i="3"/>
  <c r="G50" i="3"/>
  <c r="K50" i="3"/>
  <c r="H50" i="3"/>
  <c r="L50" i="3"/>
  <c r="G51" i="3"/>
  <c r="K51" i="3"/>
  <c r="H51" i="3"/>
  <c r="L51" i="3"/>
  <c r="G52" i="3"/>
  <c r="K52" i="3"/>
  <c r="H52" i="3"/>
  <c r="L52" i="3"/>
  <c r="G53" i="3"/>
  <c r="K53" i="3"/>
  <c r="H53" i="3"/>
  <c r="L53" i="3"/>
  <c r="G54" i="3"/>
  <c r="K54" i="3"/>
  <c r="H54" i="3"/>
  <c r="L54" i="3"/>
  <c r="G55" i="3"/>
  <c r="K55" i="3"/>
  <c r="H55" i="3"/>
  <c r="L55" i="3"/>
  <c r="G56" i="3"/>
  <c r="K56" i="3" s="1"/>
  <c r="M56" i="3" s="1"/>
  <c r="H56" i="3"/>
  <c r="L56" i="3"/>
  <c r="G57" i="3"/>
  <c r="K57" i="3" s="1"/>
  <c r="H57" i="3"/>
  <c r="L57" i="3"/>
  <c r="G58" i="3"/>
  <c r="K58" i="3" s="1"/>
  <c r="H58" i="3"/>
  <c r="L58" i="3"/>
  <c r="G59" i="3"/>
  <c r="K59" i="3" s="1"/>
  <c r="H59" i="3"/>
  <c r="L59" i="3"/>
  <c r="G60" i="3"/>
  <c r="K60" i="3" s="1"/>
  <c r="H60" i="3"/>
  <c r="L60" i="3"/>
  <c r="G61" i="3"/>
  <c r="K61" i="3" s="1"/>
  <c r="H61" i="3"/>
  <c r="L61" i="3"/>
  <c r="G62" i="3"/>
  <c r="K62" i="3" s="1"/>
  <c r="H62" i="3"/>
  <c r="L62" i="3"/>
  <c r="G63" i="3"/>
  <c r="H63" i="3"/>
  <c r="L63" i="3"/>
  <c r="G64" i="3"/>
  <c r="K64" i="3" s="1"/>
  <c r="H64" i="3"/>
  <c r="L64" i="3"/>
  <c r="G65" i="3"/>
  <c r="K65" i="3" s="1"/>
  <c r="H65" i="3"/>
  <c r="L65" i="3"/>
  <c r="G66" i="3"/>
  <c r="K66" i="3" s="1"/>
  <c r="H66" i="3"/>
  <c r="L66" i="3"/>
  <c r="G67" i="3"/>
  <c r="K67" i="3" s="1"/>
  <c r="H67" i="3"/>
  <c r="L67" i="3"/>
  <c r="H33" i="3"/>
  <c r="L33" i="3"/>
  <c r="G33" i="3"/>
  <c r="K33" i="3"/>
  <c r="G69" i="11"/>
  <c r="M69" i="10"/>
  <c r="G68" i="9"/>
  <c r="K68" i="9" s="1"/>
  <c r="L69" i="11"/>
  <c r="M68" i="10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G66" i="9"/>
  <c r="G67" i="9"/>
  <c r="M65" i="10"/>
  <c r="M64" i="10"/>
  <c r="M58" i="8"/>
  <c r="M57" i="8"/>
  <c r="M56" i="8"/>
  <c r="M38" i="3"/>
  <c r="M39" i="3"/>
  <c r="M41" i="3"/>
  <c r="M43" i="3"/>
  <c r="M45" i="3"/>
  <c r="M46" i="3"/>
  <c r="M47" i="3"/>
  <c r="M48" i="3"/>
  <c r="M49" i="3"/>
  <c r="M50" i="3"/>
  <c r="M51" i="3"/>
  <c r="M52" i="3"/>
  <c r="M53" i="3"/>
  <c r="M54" i="3"/>
  <c r="M55" i="3"/>
  <c r="K67" i="9"/>
  <c r="L68" i="9"/>
  <c r="G65" i="9"/>
  <c r="K65" i="9" s="1"/>
  <c r="F65" i="7"/>
  <c r="H32" i="15"/>
  <c r="G32" i="15"/>
  <c r="AC38" i="15" s="1"/>
  <c r="F32" i="15"/>
  <c r="AB38" i="15" s="1"/>
  <c r="I31" i="15"/>
  <c r="H31" i="15"/>
  <c r="G31" i="15"/>
  <c r="AC37" i="15" s="1"/>
  <c r="F31" i="15"/>
  <c r="AB37" i="15" s="1"/>
  <c r="I30" i="15"/>
  <c r="H30" i="15"/>
  <c r="G30" i="15"/>
  <c r="AC36" i="15" s="1"/>
  <c r="F30" i="15"/>
  <c r="AB36" i="15" s="1"/>
  <c r="I29" i="15"/>
  <c r="H29" i="15"/>
  <c r="G29" i="15"/>
  <c r="AC35" i="15" s="1"/>
  <c r="F29" i="15"/>
  <c r="AB35" i="15" s="1"/>
  <c r="I28" i="15"/>
  <c r="H28" i="15"/>
  <c r="G28" i="15"/>
  <c r="AC34" i="15" s="1"/>
  <c r="F28" i="15"/>
  <c r="AB34" i="15" s="1"/>
  <c r="I27" i="15"/>
  <c r="H27" i="15"/>
  <c r="G27" i="15"/>
  <c r="AC33" i="15" s="1"/>
  <c r="F27" i="15"/>
  <c r="AB33" i="15" s="1"/>
  <c r="I26" i="15"/>
  <c r="H26" i="15"/>
  <c r="G26" i="15"/>
  <c r="AC32" i="15" s="1"/>
  <c r="F26" i="15"/>
  <c r="AB32" i="15" s="1"/>
  <c r="I25" i="15"/>
  <c r="H25" i="15"/>
  <c r="G25" i="15"/>
  <c r="AC31" i="15" s="1"/>
  <c r="F25" i="15"/>
  <c r="AB31" i="15" s="1"/>
  <c r="I24" i="15"/>
  <c r="H24" i="15"/>
  <c r="G24" i="15"/>
  <c r="AC30" i="15" s="1"/>
  <c r="F24" i="15"/>
  <c r="AB30" i="15" s="1"/>
  <c r="I23" i="15"/>
  <c r="H23" i="15"/>
  <c r="G23" i="15"/>
  <c r="AC29" i="15" s="1"/>
  <c r="F23" i="15"/>
  <c r="AB29" i="15" s="1"/>
  <c r="I22" i="15"/>
  <c r="H22" i="15"/>
  <c r="G22" i="15"/>
  <c r="AC28" i="15" s="1"/>
  <c r="F22" i="15"/>
  <c r="AB28" i="15" s="1"/>
  <c r="I21" i="15"/>
  <c r="H21" i="15"/>
  <c r="G21" i="15"/>
  <c r="AC27" i="15" s="1"/>
  <c r="F21" i="15"/>
  <c r="AB27" i="15" s="1"/>
  <c r="I20" i="15"/>
  <c r="H20" i="15"/>
  <c r="G20" i="15"/>
  <c r="AC26" i="15" s="1"/>
  <c r="F20" i="15"/>
  <c r="AB26" i="15" s="1"/>
  <c r="I19" i="15"/>
  <c r="H19" i="15"/>
  <c r="G19" i="15"/>
  <c r="AC25" i="15" s="1"/>
  <c r="F19" i="15"/>
  <c r="AB25" i="15" s="1"/>
  <c r="I18" i="15"/>
  <c r="H18" i="15"/>
  <c r="G18" i="15"/>
  <c r="AC24" i="15" s="1"/>
  <c r="F18" i="15"/>
  <c r="AB24" i="15" s="1"/>
  <c r="I17" i="15"/>
  <c r="H17" i="15"/>
  <c r="G17" i="15"/>
  <c r="AC23" i="15" s="1"/>
  <c r="F17" i="15"/>
  <c r="AB23" i="15" s="1"/>
  <c r="I16" i="15"/>
  <c r="H16" i="15"/>
  <c r="G16" i="15"/>
  <c r="AC22" i="15" s="1"/>
  <c r="F16" i="15"/>
  <c r="AB22" i="15" s="1"/>
  <c r="I15" i="15"/>
  <c r="H15" i="15"/>
  <c r="G15" i="15"/>
  <c r="AC21" i="15" s="1"/>
  <c r="F15" i="15"/>
  <c r="AB21" i="15" s="1"/>
  <c r="I14" i="15"/>
  <c r="H14" i="15"/>
  <c r="G14" i="15"/>
  <c r="AC20" i="15" s="1"/>
  <c r="F14" i="15"/>
  <c r="AB20" i="15" s="1"/>
  <c r="I13" i="15"/>
  <c r="H13" i="15"/>
  <c r="G13" i="15"/>
  <c r="AC19" i="15" s="1"/>
  <c r="F13" i="15"/>
  <c r="AB19" i="15" s="1"/>
  <c r="I12" i="15"/>
  <c r="H12" i="15"/>
  <c r="G12" i="15"/>
  <c r="AC18" i="15" s="1"/>
  <c r="F12" i="15"/>
  <c r="AB18" i="15" s="1"/>
  <c r="I11" i="15"/>
  <c r="H11" i="15"/>
  <c r="G11" i="15"/>
  <c r="AC17" i="15" s="1"/>
  <c r="F11" i="15"/>
  <c r="AB17" i="15" s="1"/>
  <c r="I10" i="15"/>
  <c r="H10" i="15"/>
  <c r="G10" i="15"/>
  <c r="AC16" i="15" s="1"/>
  <c r="F10" i="15"/>
  <c r="AB16" i="15" s="1"/>
  <c r="I9" i="15"/>
  <c r="H9" i="15"/>
  <c r="G9" i="15"/>
  <c r="AC15" i="15" s="1"/>
  <c r="F9" i="15"/>
  <c r="AB15" i="15" s="1"/>
  <c r="I8" i="15"/>
  <c r="H8" i="15"/>
  <c r="G8" i="15"/>
  <c r="AC14" i="15" s="1"/>
  <c r="F8" i="15"/>
  <c r="AB14" i="15" s="1"/>
  <c r="I7" i="15"/>
  <c r="H7" i="15"/>
  <c r="G7" i="15"/>
  <c r="AC13" i="15" s="1"/>
  <c r="F7" i="15"/>
  <c r="AB13" i="15" s="1"/>
  <c r="I6" i="15"/>
  <c r="H6" i="15"/>
  <c r="G6" i="15"/>
  <c r="AC12" i="15" s="1"/>
  <c r="F6" i="15"/>
  <c r="AB12" i="15" s="1"/>
  <c r="I5" i="15"/>
  <c r="H5" i="15"/>
  <c r="G5" i="15"/>
  <c r="AC11" i="15" s="1"/>
  <c r="F5" i="15"/>
  <c r="AB11" i="15" s="1"/>
  <c r="AE3" i="15" s="1"/>
  <c r="I4" i="15"/>
  <c r="G61" i="12"/>
  <c r="G56" i="12"/>
  <c r="H32" i="12"/>
  <c r="G32" i="12"/>
  <c r="F32" i="12"/>
  <c r="I31" i="12"/>
  <c r="H31" i="12"/>
  <c r="G31" i="12"/>
  <c r="F31" i="12"/>
  <c r="I30" i="12"/>
  <c r="H30" i="12"/>
  <c r="G30" i="12"/>
  <c r="F30" i="12"/>
  <c r="I29" i="12"/>
  <c r="H29" i="12"/>
  <c r="G29" i="12"/>
  <c r="F29" i="12"/>
  <c r="I28" i="12"/>
  <c r="H28" i="12"/>
  <c r="G28" i="12"/>
  <c r="F28" i="12"/>
  <c r="I27" i="12"/>
  <c r="H27" i="12"/>
  <c r="G27" i="12"/>
  <c r="F27" i="12"/>
  <c r="I26" i="12"/>
  <c r="H26" i="12"/>
  <c r="G26" i="12"/>
  <c r="F26" i="12"/>
  <c r="I25" i="12"/>
  <c r="H25" i="12"/>
  <c r="G25" i="12"/>
  <c r="F25" i="12"/>
  <c r="I24" i="12"/>
  <c r="H24" i="12"/>
  <c r="G24" i="12"/>
  <c r="F24" i="12"/>
  <c r="I23" i="12"/>
  <c r="H23" i="12"/>
  <c r="G23" i="12"/>
  <c r="F23" i="12"/>
  <c r="I22" i="12"/>
  <c r="H22" i="12"/>
  <c r="G22" i="12"/>
  <c r="F22" i="12"/>
  <c r="I21" i="12"/>
  <c r="H21" i="12"/>
  <c r="G21" i="12"/>
  <c r="F21" i="12"/>
  <c r="I20" i="12"/>
  <c r="H20" i="12"/>
  <c r="G20" i="12"/>
  <c r="F20" i="12"/>
  <c r="I19" i="12"/>
  <c r="H19" i="12"/>
  <c r="G19" i="12"/>
  <c r="F19" i="12"/>
  <c r="I18" i="12"/>
  <c r="H18" i="12"/>
  <c r="G18" i="12"/>
  <c r="F18" i="12"/>
  <c r="I17" i="12"/>
  <c r="H17" i="12"/>
  <c r="G17" i="12"/>
  <c r="F17" i="12"/>
  <c r="I16" i="12"/>
  <c r="H16" i="12"/>
  <c r="G16" i="12"/>
  <c r="F16" i="12"/>
  <c r="I15" i="12"/>
  <c r="H15" i="12"/>
  <c r="G15" i="12"/>
  <c r="F15" i="12"/>
  <c r="I14" i="12"/>
  <c r="H14" i="12"/>
  <c r="G14" i="12"/>
  <c r="F14" i="12"/>
  <c r="I13" i="12"/>
  <c r="H13" i="12"/>
  <c r="G13" i="12"/>
  <c r="F13" i="12"/>
  <c r="I12" i="12"/>
  <c r="H12" i="12"/>
  <c r="G12" i="12"/>
  <c r="F12" i="12"/>
  <c r="I11" i="12"/>
  <c r="H11" i="12"/>
  <c r="G11" i="12"/>
  <c r="F11" i="12"/>
  <c r="I10" i="12"/>
  <c r="H10" i="12"/>
  <c r="G10" i="12"/>
  <c r="F10" i="12"/>
  <c r="I9" i="12"/>
  <c r="H9" i="12"/>
  <c r="G9" i="12"/>
  <c r="F9" i="12"/>
  <c r="I8" i="12"/>
  <c r="H8" i="12"/>
  <c r="G8" i="12"/>
  <c r="F8" i="12"/>
  <c r="I7" i="12"/>
  <c r="H7" i="12"/>
  <c r="G7" i="12"/>
  <c r="F7" i="12"/>
  <c r="I6" i="12"/>
  <c r="H6" i="12"/>
  <c r="G6" i="12"/>
  <c r="F6" i="12"/>
  <c r="I5" i="12"/>
  <c r="H5" i="12"/>
  <c r="G5" i="12"/>
  <c r="F5" i="12"/>
  <c r="I4" i="12"/>
  <c r="G64" i="11"/>
  <c r="I64" i="7"/>
  <c r="K65" i="7" s="1"/>
  <c r="H32" i="11"/>
  <c r="G32" i="11"/>
  <c r="F32" i="11"/>
  <c r="I31" i="11"/>
  <c r="H31" i="11"/>
  <c r="G31" i="11"/>
  <c r="F31" i="11"/>
  <c r="I30" i="11"/>
  <c r="H30" i="11"/>
  <c r="G30" i="11"/>
  <c r="F30" i="11"/>
  <c r="I29" i="11"/>
  <c r="H29" i="11"/>
  <c r="G29" i="11"/>
  <c r="F29" i="11"/>
  <c r="I28" i="11"/>
  <c r="H28" i="11"/>
  <c r="G28" i="11"/>
  <c r="F28" i="11"/>
  <c r="I27" i="11"/>
  <c r="H27" i="11"/>
  <c r="G27" i="11"/>
  <c r="F27" i="11"/>
  <c r="I26" i="11"/>
  <c r="H26" i="11"/>
  <c r="G26" i="11"/>
  <c r="F26" i="11"/>
  <c r="I25" i="11"/>
  <c r="H25" i="11"/>
  <c r="G25" i="11"/>
  <c r="F25" i="11"/>
  <c r="I24" i="11"/>
  <c r="H24" i="11"/>
  <c r="G24" i="11"/>
  <c r="F24" i="11"/>
  <c r="I23" i="11"/>
  <c r="H23" i="11"/>
  <c r="G23" i="11"/>
  <c r="F23" i="11"/>
  <c r="I22" i="11"/>
  <c r="H22" i="11"/>
  <c r="G22" i="11"/>
  <c r="F22" i="11"/>
  <c r="I21" i="11"/>
  <c r="H21" i="11"/>
  <c r="G21" i="11"/>
  <c r="F21" i="11"/>
  <c r="I20" i="11"/>
  <c r="H20" i="11"/>
  <c r="G20" i="11"/>
  <c r="F20" i="11"/>
  <c r="I19" i="11"/>
  <c r="H19" i="11"/>
  <c r="G19" i="11"/>
  <c r="F19" i="11"/>
  <c r="I18" i="11"/>
  <c r="H18" i="11"/>
  <c r="G18" i="11"/>
  <c r="F18" i="11"/>
  <c r="I17" i="11"/>
  <c r="H17" i="11"/>
  <c r="G17" i="11"/>
  <c r="F17" i="11"/>
  <c r="I16" i="11"/>
  <c r="H16" i="11"/>
  <c r="G16" i="11"/>
  <c r="F16" i="11"/>
  <c r="I15" i="11"/>
  <c r="H15" i="11"/>
  <c r="G15" i="11"/>
  <c r="F15" i="11"/>
  <c r="I14" i="11"/>
  <c r="H14" i="11"/>
  <c r="G14" i="11"/>
  <c r="F14" i="11"/>
  <c r="I13" i="11"/>
  <c r="H13" i="11"/>
  <c r="G13" i="11"/>
  <c r="F13" i="11"/>
  <c r="I12" i="11"/>
  <c r="H12" i="11"/>
  <c r="G12" i="11"/>
  <c r="F12" i="11"/>
  <c r="I11" i="11"/>
  <c r="H11" i="11"/>
  <c r="G11" i="11"/>
  <c r="F11" i="11"/>
  <c r="I10" i="11"/>
  <c r="H10" i="11"/>
  <c r="G10" i="11"/>
  <c r="F10" i="11"/>
  <c r="I9" i="11"/>
  <c r="H9" i="11"/>
  <c r="G9" i="11"/>
  <c r="F9" i="11"/>
  <c r="I8" i="11"/>
  <c r="H8" i="11"/>
  <c r="G8" i="11"/>
  <c r="F8" i="11"/>
  <c r="I7" i="11"/>
  <c r="H7" i="11"/>
  <c r="G7" i="11"/>
  <c r="F7" i="11"/>
  <c r="I6" i="11"/>
  <c r="H6" i="11"/>
  <c r="G6" i="11"/>
  <c r="F6" i="11"/>
  <c r="I5" i="11"/>
  <c r="H5" i="11"/>
  <c r="G5" i="11"/>
  <c r="F5" i="11"/>
  <c r="I4" i="11"/>
  <c r="H32" i="10"/>
  <c r="G32" i="10"/>
  <c r="F32" i="10"/>
  <c r="AB38" i="10" s="1"/>
  <c r="I31" i="10"/>
  <c r="H31" i="10"/>
  <c r="G31" i="10"/>
  <c r="F31" i="10"/>
  <c r="AB37" i="10" s="1"/>
  <c r="I30" i="10"/>
  <c r="H30" i="10"/>
  <c r="G30" i="10"/>
  <c r="F30" i="10"/>
  <c r="AB36" i="10" s="1"/>
  <c r="I29" i="10"/>
  <c r="H29" i="10"/>
  <c r="G29" i="10"/>
  <c r="F29" i="10"/>
  <c r="AB35" i="10" s="1"/>
  <c r="I28" i="10"/>
  <c r="H28" i="10"/>
  <c r="G28" i="10"/>
  <c r="F28" i="10"/>
  <c r="AB34" i="10" s="1"/>
  <c r="I27" i="10"/>
  <c r="H27" i="10"/>
  <c r="G27" i="10"/>
  <c r="F27" i="10"/>
  <c r="AB33" i="10" s="1"/>
  <c r="I26" i="10"/>
  <c r="H26" i="10"/>
  <c r="G26" i="10"/>
  <c r="F26" i="10"/>
  <c r="AB32" i="10" s="1"/>
  <c r="I25" i="10"/>
  <c r="H25" i="10"/>
  <c r="G25" i="10"/>
  <c r="F25" i="10"/>
  <c r="AB31" i="10" s="1"/>
  <c r="I24" i="10"/>
  <c r="H24" i="10"/>
  <c r="G24" i="10"/>
  <c r="F24" i="10"/>
  <c r="AB30" i="10" s="1"/>
  <c r="I23" i="10"/>
  <c r="H23" i="10"/>
  <c r="G23" i="10"/>
  <c r="F23" i="10"/>
  <c r="AB29" i="10" s="1"/>
  <c r="I22" i="10"/>
  <c r="H22" i="10"/>
  <c r="G22" i="10"/>
  <c r="F22" i="10"/>
  <c r="AB28" i="10" s="1"/>
  <c r="I21" i="10"/>
  <c r="H21" i="10"/>
  <c r="G21" i="10"/>
  <c r="F21" i="10"/>
  <c r="AB27" i="10" s="1"/>
  <c r="I20" i="10"/>
  <c r="H20" i="10"/>
  <c r="G20" i="10"/>
  <c r="F20" i="10"/>
  <c r="AB26" i="10" s="1"/>
  <c r="I19" i="10"/>
  <c r="H19" i="10"/>
  <c r="G19" i="10"/>
  <c r="F19" i="10"/>
  <c r="AB25" i="10" s="1"/>
  <c r="I18" i="10"/>
  <c r="H18" i="10"/>
  <c r="G18" i="10"/>
  <c r="F18" i="10"/>
  <c r="AB24" i="10" s="1"/>
  <c r="I17" i="10"/>
  <c r="H17" i="10"/>
  <c r="G17" i="10"/>
  <c r="F17" i="10"/>
  <c r="AB23" i="10" s="1"/>
  <c r="I16" i="10"/>
  <c r="H16" i="10"/>
  <c r="G16" i="10"/>
  <c r="F16" i="10"/>
  <c r="AB22" i="10" s="1"/>
  <c r="I15" i="10"/>
  <c r="H15" i="10"/>
  <c r="G15" i="10"/>
  <c r="F15" i="10"/>
  <c r="AB21" i="10" s="1"/>
  <c r="I14" i="10"/>
  <c r="H14" i="10"/>
  <c r="G14" i="10"/>
  <c r="F14" i="10"/>
  <c r="AB20" i="10" s="1"/>
  <c r="I13" i="10"/>
  <c r="H13" i="10"/>
  <c r="G13" i="10"/>
  <c r="F13" i="10"/>
  <c r="AB19" i="10" s="1"/>
  <c r="I12" i="10"/>
  <c r="H12" i="10"/>
  <c r="G12" i="10"/>
  <c r="F12" i="10"/>
  <c r="AB18" i="10" s="1"/>
  <c r="I11" i="10"/>
  <c r="H11" i="10"/>
  <c r="G11" i="10"/>
  <c r="F11" i="10"/>
  <c r="AB17" i="10" s="1"/>
  <c r="I10" i="10"/>
  <c r="H10" i="10"/>
  <c r="G10" i="10"/>
  <c r="F10" i="10"/>
  <c r="AB16" i="10" s="1"/>
  <c r="I9" i="10"/>
  <c r="H9" i="10"/>
  <c r="G9" i="10"/>
  <c r="F9" i="10"/>
  <c r="AB15" i="10" s="1"/>
  <c r="I8" i="10"/>
  <c r="H8" i="10"/>
  <c r="G8" i="10"/>
  <c r="F8" i="10"/>
  <c r="AB14" i="10" s="1"/>
  <c r="I7" i="10"/>
  <c r="H7" i="10"/>
  <c r="G7" i="10"/>
  <c r="F7" i="10"/>
  <c r="AB13" i="10" s="1"/>
  <c r="I6" i="10"/>
  <c r="H6" i="10"/>
  <c r="G6" i="10"/>
  <c r="F6" i="10"/>
  <c r="AB12" i="10" s="1"/>
  <c r="I5" i="10"/>
  <c r="H5" i="10"/>
  <c r="G5" i="10"/>
  <c r="F5" i="10"/>
  <c r="AB11" i="10" s="1"/>
  <c r="AE3" i="10" s="1"/>
  <c r="I4" i="10"/>
  <c r="G53" i="9"/>
  <c r="G52" i="9"/>
  <c r="G51" i="9"/>
  <c r="G61" i="8"/>
  <c r="H32" i="8"/>
  <c r="G32" i="8"/>
  <c r="F32" i="8"/>
  <c r="I31" i="8"/>
  <c r="H31" i="8"/>
  <c r="G31" i="8"/>
  <c r="F31" i="8"/>
  <c r="I30" i="8"/>
  <c r="H30" i="8"/>
  <c r="G30" i="8"/>
  <c r="F30" i="8"/>
  <c r="I29" i="8"/>
  <c r="H29" i="8"/>
  <c r="G29" i="8"/>
  <c r="F29" i="8"/>
  <c r="I28" i="8"/>
  <c r="H28" i="8"/>
  <c r="G28" i="8"/>
  <c r="F28" i="8"/>
  <c r="I27" i="8"/>
  <c r="H27" i="8"/>
  <c r="G27" i="8"/>
  <c r="F27" i="8"/>
  <c r="I26" i="8"/>
  <c r="H26" i="8"/>
  <c r="G26" i="8"/>
  <c r="F26" i="8"/>
  <c r="I25" i="8"/>
  <c r="H25" i="8"/>
  <c r="G25" i="8"/>
  <c r="F25" i="8"/>
  <c r="I24" i="8"/>
  <c r="H24" i="8"/>
  <c r="G24" i="8"/>
  <c r="F24" i="8"/>
  <c r="I23" i="8"/>
  <c r="H23" i="8"/>
  <c r="G23" i="8"/>
  <c r="F23" i="8"/>
  <c r="I22" i="8"/>
  <c r="H22" i="8"/>
  <c r="G22" i="8"/>
  <c r="F22" i="8"/>
  <c r="I21" i="8"/>
  <c r="H21" i="8"/>
  <c r="G21" i="8"/>
  <c r="F21" i="8"/>
  <c r="I20" i="8"/>
  <c r="H20" i="8"/>
  <c r="G20" i="8"/>
  <c r="F20" i="8"/>
  <c r="I19" i="8"/>
  <c r="H19" i="8"/>
  <c r="G19" i="8"/>
  <c r="F19" i="8"/>
  <c r="I18" i="8"/>
  <c r="H18" i="8"/>
  <c r="G18" i="8"/>
  <c r="F18" i="8"/>
  <c r="I17" i="8"/>
  <c r="H17" i="8"/>
  <c r="G17" i="8"/>
  <c r="F17" i="8"/>
  <c r="I16" i="8"/>
  <c r="H16" i="8"/>
  <c r="G16" i="8"/>
  <c r="F16" i="8"/>
  <c r="I15" i="8"/>
  <c r="H15" i="8"/>
  <c r="G15" i="8"/>
  <c r="F15" i="8"/>
  <c r="I14" i="8"/>
  <c r="H14" i="8"/>
  <c r="G14" i="8"/>
  <c r="F14" i="8"/>
  <c r="I13" i="8"/>
  <c r="H13" i="8"/>
  <c r="G13" i="8"/>
  <c r="F13" i="8"/>
  <c r="I12" i="8"/>
  <c r="H12" i="8"/>
  <c r="G12" i="8"/>
  <c r="F12" i="8"/>
  <c r="I11" i="8"/>
  <c r="H11" i="8"/>
  <c r="G11" i="8"/>
  <c r="F11" i="8"/>
  <c r="I10" i="8"/>
  <c r="H10" i="8"/>
  <c r="G10" i="8"/>
  <c r="F10" i="8"/>
  <c r="I9" i="8"/>
  <c r="H9" i="8"/>
  <c r="G9" i="8"/>
  <c r="F9" i="8"/>
  <c r="I8" i="8"/>
  <c r="H8" i="8"/>
  <c r="G8" i="8"/>
  <c r="F8" i="8"/>
  <c r="I7" i="8"/>
  <c r="H7" i="8"/>
  <c r="G7" i="8"/>
  <c r="F7" i="8"/>
  <c r="I6" i="8"/>
  <c r="H6" i="8"/>
  <c r="G6" i="8"/>
  <c r="F6" i="8"/>
  <c r="I5" i="8"/>
  <c r="H5" i="8"/>
  <c r="G5" i="8"/>
  <c r="F5" i="8"/>
  <c r="I4" i="8"/>
  <c r="I14" i="7"/>
  <c r="H15" i="7"/>
  <c r="H32" i="6"/>
  <c r="G32" i="6"/>
  <c r="F32" i="6"/>
  <c r="I31" i="6"/>
  <c r="H31" i="6"/>
  <c r="G31" i="6"/>
  <c r="F31" i="6"/>
  <c r="I30" i="6"/>
  <c r="H30" i="6"/>
  <c r="G30" i="6"/>
  <c r="F30" i="6"/>
  <c r="I29" i="6"/>
  <c r="H29" i="6"/>
  <c r="G29" i="6"/>
  <c r="F29" i="6"/>
  <c r="I28" i="6"/>
  <c r="H28" i="6"/>
  <c r="G28" i="6"/>
  <c r="F28" i="6"/>
  <c r="I27" i="6"/>
  <c r="H27" i="6"/>
  <c r="G27" i="6"/>
  <c r="F27" i="6"/>
  <c r="I26" i="6"/>
  <c r="H26" i="6"/>
  <c r="G26" i="6"/>
  <c r="F26" i="6"/>
  <c r="I25" i="6"/>
  <c r="H25" i="6"/>
  <c r="G25" i="6"/>
  <c r="F25" i="6"/>
  <c r="I24" i="6"/>
  <c r="H24" i="6"/>
  <c r="G24" i="6"/>
  <c r="F24" i="6"/>
  <c r="I23" i="6"/>
  <c r="H23" i="6"/>
  <c r="G23" i="6"/>
  <c r="F23" i="6"/>
  <c r="I22" i="6"/>
  <c r="H22" i="6"/>
  <c r="G22" i="6"/>
  <c r="F22" i="6"/>
  <c r="I21" i="6"/>
  <c r="H21" i="6"/>
  <c r="G21" i="6"/>
  <c r="F21" i="6"/>
  <c r="I20" i="6"/>
  <c r="H20" i="6"/>
  <c r="G20" i="6"/>
  <c r="F20" i="6"/>
  <c r="I19" i="6"/>
  <c r="H19" i="6"/>
  <c r="G19" i="6"/>
  <c r="F19" i="6"/>
  <c r="I18" i="6"/>
  <c r="H18" i="6"/>
  <c r="G18" i="6"/>
  <c r="F18" i="6"/>
  <c r="I17" i="6"/>
  <c r="H17" i="6"/>
  <c r="G17" i="6"/>
  <c r="F17" i="6"/>
  <c r="I16" i="6"/>
  <c r="H16" i="6"/>
  <c r="G16" i="6"/>
  <c r="F16" i="6"/>
  <c r="I15" i="6"/>
  <c r="H15" i="6"/>
  <c r="G15" i="6"/>
  <c r="F15" i="6"/>
  <c r="I14" i="6"/>
  <c r="H14" i="6"/>
  <c r="G14" i="6"/>
  <c r="F14" i="6"/>
  <c r="I13" i="6"/>
  <c r="H13" i="6"/>
  <c r="G13" i="6"/>
  <c r="F13" i="6"/>
  <c r="I12" i="6"/>
  <c r="H12" i="6"/>
  <c r="G12" i="6"/>
  <c r="F12" i="6"/>
  <c r="I11" i="6"/>
  <c r="H11" i="6"/>
  <c r="G11" i="6"/>
  <c r="F11" i="6"/>
  <c r="I10" i="6"/>
  <c r="H10" i="6"/>
  <c r="G10" i="6"/>
  <c r="F10" i="6"/>
  <c r="I9" i="6"/>
  <c r="H9" i="6"/>
  <c r="G9" i="6"/>
  <c r="F9" i="6"/>
  <c r="I8" i="6"/>
  <c r="H8" i="6"/>
  <c r="G8" i="6"/>
  <c r="F8" i="6"/>
  <c r="I7" i="6"/>
  <c r="H7" i="6"/>
  <c r="G7" i="6"/>
  <c r="F7" i="6"/>
  <c r="I6" i="6"/>
  <c r="H6" i="6"/>
  <c r="G6" i="6"/>
  <c r="F6" i="6"/>
  <c r="I5" i="6"/>
  <c r="H5" i="6"/>
  <c r="G5" i="6"/>
  <c r="F5" i="6"/>
  <c r="I4" i="6"/>
  <c r="H45" i="5"/>
  <c r="G45" i="5"/>
  <c r="H32" i="5"/>
  <c r="G32" i="5"/>
  <c r="F32" i="5"/>
  <c r="I31" i="5"/>
  <c r="H31" i="5"/>
  <c r="G31" i="5"/>
  <c r="F31" i="5"/>
  <c r="I30" i="5"/>
  <c r="H30" i="5"/>
  <c r="G30" i="5"/>
  <c r="F30" i="5"/>
  <c r="I29" i="5"/>
  <c r="H29" i="5"/>
  <c r="G29" i="5"/>
  <c r="F29" i="5"/>
  <c r="I28" i="5"/>
  <c r="H28" i="5"/>
  <c r="G28" i="5"/>
  <c r="F28" i="5"/>
  <c r="I27" i="5"/>
  <c r="H27" i="5"/>
  <c r="G27" i="5"/>
  <c r="F27" i="5"/>
  <c r="I26" i="5"/>
  <c r="H26" i="5"/>
  <c r="G26" i="5"/>
  <c r="F26" i="5"/>
  <c r="I25" i="5"/>
  <c r="H25" i="5"/>
  <c r="G25" i="5"/>
  <c r="F25" i="5"/>
  <c r="I24" i="5"/>
  <c r="H24" i="5"/>
  <c r="G24" i="5"/>
  <c r="F24" i="5"/>
  <c r="I23" i="5"/>
  <c r="H23" i="5"/>
  <c r="G23" i="5"/>
  <c r="F23" i="5"/>
  <c r="I22" i="5"/>
  <c r="H22" i="5"/>
  <c r="G22" i="5"/>
  <c r="F22" i="5"/>
  <c r="I21" i="5"/>
  <c r="H21" i="5"/>
  <c r="G21" i="5"/>
  <c r="F21" i="5"/>
  <c r="I20" i="5"/>
  <c r="H20" i="5"/>
  <c r="G20" i="5"/>
  <c r="F20" i="5"/>
  <c r="I19" i="5"/>
  <c r="H19" i="5"/>
  <c r="G19" i="5"/>
  <c r="F19" i="5"/>
  <c r="I18" i="5"/>
  <c r="H18" i="5"/>
  <c r="G18" i="5"/>
  <c r="F18" i="5"/>
  <c r="I17" i="5"/>
  <c r="H17" i="5"/>
  <c r="G17" i="5"/>
  <c r="F17" i="5"/>
  <c r="I16" i="5"/>
  <c r="H16" i="5"/>
  <c r="G16" i="5"/>
  <c r="F16" i="5"/>
  <c r="I15" i="5"/>
  <c r="H15" i="5"/>
  <c r="G15" i="5"/>
  <c r="F15" i="5"/>
  <c r="I14" i="5"/>
  <c r="H14" i="5"/>
  <c r="G14" i="5"/>
  <c r="F14" i="5"/>
  <c r="I13" i="5"/>
  <c r="H13" i="5"/>
  <c r="G13" i="5"/>
  <c r="F13" i="5"/>
  <c r="I12" i="5"/>
  <c r="H12" i="5"/>
  <c r="G12" i="5"/>
  <c r="F12" i="5"/>
  <c r="I11" i="5"/>
  <c r="H11" i="5"/>
  <c r="G11" i="5"/>
  <c r="F11" i="5"/>
  <c r="I10" i="5"/>
  <c r="H10" i="5"/>
  <c r="G10" i="5"/>
  <c r="F10" i="5"/>
  <c r="I9" i="5"/>
  <c r="H9" i="5"/>
  <c r="G9" i="5"/>
  <c r="F9" i="5"/>
  <c r="I8" i="5"/>
  <c r="H8" i="5"/>
  <c r="G8" i="5"/>
  <c r="F8" i="5"/>
  <c r="I7" i="5"/>
  <c r="H7" i="5"/>
  <c r="G7" i="5"/>
  <c r="F7" i="5"/>
  <c r="I6" i="5"/>
  <c r="H6" i="5"/>
  <c r="G6" i="5"/>
  <c r="F6" i="5"/>
  <c r="I5" i="5"/>
  <c r="H5" i="5"/>
  <c r="G5" i="5"/>
  <c r="F5" i="5"/>
  <c r="I4" i="5"/>
  <c r="G53" i="4"/>
  <c r="K53" i="4" s="1"/>
  <c r="G43" i="4"/>
  <c r="K43" i="4"/>
  <c r="L43" i="4"/>
  <c r="H32" i="4"/>
  <c r="G32" i="4"/>
  <c r="F32" i="4"/>
  <c r="I31" i="4"/>
  <c r="H31" i="4"/>
  <c r="G31" i="4"/>
  <c r="F31" i="4"/>
  <c r="I30" i="4"/>
  <c r="H30" i="4"/>
  <c r="G30" i="4"/>
  <c r="F30" i="4"/>
  <c r="I29" i="4"/>
  <c r="H29" i="4"/>
  <c r="G29" i="4"/>
  <c r="F29" i="4"/>
  <c r="I28" i="4"/>
  <c r="H28" i="4"/>
  <c r="G28" i="4"/>
  <c r="F28" i="4"/>
  <c r="I27" i="4"/>
  <c r="H27" i="4"/>
  <c r="G27" i="4"/>
  <c r="F27" i="4"/>
  <c r="I26" i="4"/>
  <c r="H26" i="4"/>
  <c r="G26" i="4"/>
  <c r="F26" i="4"/>
  <c r="I25" i="4"/>
  <c r="H25" i="4"/>
  <c r="G25" i="4"/>
  <c r="F25" i="4"/>
  <c r="I24" i="4"/>
  <c r="H24" i="4"/>
  <c r="G24" i="4"/>
  <c r="F24" i="4"/>
  <c r="I23" i="4"/>
  <c r="H23" i="4"/>
  <c r="G23" i="4"/>
  <c r="F23" i="4"/>
  <c r="I22" i="4"/>
  <c r="H22" i="4"/>
  <c r="G22" i="4"/>
  <c r="F22" i="4"/>
  <c r="I21" i="4"/>
  <c r="H21" i="4"/>
  <c r="G21" i="4"/>
  <c r="F21" i="4"/>
  <c r="I20" i="4"/>
  <c r="H20" i="4"/>
  <c r="G20" i="4"/>
  <c r="F20" i="4"/>
  <c r="I19" i="4"/>
  <c r="H19" i="4"/>
  <c r="G19" i="4"/>
  <c r="F19" i="4"/>
  <c r="I18" i="4"/>
  <c r="H18" i="4"/>
  <c r="G18" i="4"/>
  <c r="F18" i="4"/>
  <c r="I17" i="4"/>
  <c r="H17" i="4"/>
  <c r="G17" i="4"/>
  <c r="F17" i="4"/>
  <c r="I16" i="4"/>
  <c r="H16" i="4"/>
  <c r="G16" i="4"/>
  <c r="F16" i="4"/>
  <c r="I15" i="4"/>
  <c r="H15" i="4"/>
  <c r="G15" i="4"/>
  <c r="F15" i="4"/>
  <c r="I14" i="4"/>
  <c r="H14" i="4"/>
  <c r="G14" i="4"/>
  <c r="F14" i="4"/>
  <c r="I13" i="4"/>
  <c r="H13" i="4"/>
  <c r="G13" i="4"/>
  <c r="F13" i="4"/>
  <c r="I12" i="4"/>
  <c r="H12" i="4"/>
  <c r="G12" i="4"/>
  <c r="F12" i="4"/>
  <c r="I11" i="4"/>
  <c r="H11" i="4"/>
  <c r="G11" i="4"/>
  <c r="F11" i="4"/>
  <c r="I10" i="4"/>
  <c r="H10" i="4"/>
  <c r="G10" i="4"/>
  <c r="F10" i="4"/>
  <c r="I9" i="4"/>
  <c r="H9" i="4"/>
  <c r="G9" i="4"/>
  <c r="F9" i="4"/>
  <c r="I8" i="4"/>
  <c r="H8" i="4"/>
  <c r="G8" i="4"/>
  <c r="F8" i="4"/>
  <c r="I7" i="4"/>
  <c r="H7" i="4"/>
  <c r="G7" i="4"/>
  <c r="F7" i="4"/>
  <c r="I6" i="4"/>
  <c r="H6" i="4"/>
  <c r="G6" i="4"/>
  <c r="F6" i="4"/>
  <c r="I5" i="4"/>
  <c r="H5" i="4"/>
  <c r="G5" i="4"/>
  <c r="F5" i="4"/>
  <c r="I4" i="4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4" i="3"/>
  <c r="F6" i="3"/>
  <c r="G6" i="3"/>
  <c r="H6" i="3"/>
  <c r="F7" i="3"/>
  <c r="G7" i="3"/>
  <c r="H7" i="3"/>
  <c r="F8" i="3"/>
  <c r="G8" i="3"/>
  <c r="H8" i="3"/>
  <c r="F9" i="3"/>
  <c r="G9" i="3"/>
  <c r="H9" i="3"/>
  <c r="F10" i="3"/>
  <c r="G10" i="3"/>
  <c r="H10" i="3"/>
  <c r="F11" i="3"/>
  <c r="G11" i="3"/>
  <c r="H11" i="3"/>
  <c r="F12" i="3"/>
  <c r="G12" i="3"/>
  <c r="H12" i="3"/>
  <c r="F13" i="3"/>
  <c r="G13" i="3"/>
  <c r="H13" i="3"/>
  <c r="F14" i="3"/>
  <c r="G14" i="3"/>
  <c r="H14" i="3"/>
  <c r="F15" i="3"/>
  <c r="G15" i="3"/>
  <c r="H15" i="3"/>
  <c r="F16" i="3"/>
  <c r="G16" i="3"/>
  <c r="H16" i="3"/>
  <c r="F17" i="3"/>
  <c r="G17" i="3"/>
  <c r="H17" i="3"/>
  <c r="F18" i="3"/>
  <c r="G18" i="3"/>
  <c r="H18" i="3"/>
  <c r="F19" i="3"/>
  <c r="G19" i="3"/>
  <c r="H19" i="3"/>
  <c r="F20" i="3"/>
  <c r="G20" i="3"/>
  <c r="H20" i="3"/>
  <c r="F21" i="3"/>
  <c r="G21" i="3"/>
  <c r="H21" i="3"/>
  <c r="F22" i="3"/>
  <c r="G22" i="3"/>
  <c r="H22" i="3"/>
  <c r="F23" i="3"/>
  <c r="G23" i="3"/>
  <c r="H23" i="3"/>
  <c r="F24" i="3"/>
  <c r="G24" i="3"/>
  <c r="H24" i="3"/>
  <c r="F25" i="3"/>
  <c r="G25" i="3"/>
  <c r="H25" i="3"/>
  <c r="F26" i="3"/>
  <c r="G26" i="3"/>
  <c r="H26" i="3"/>
  <c r="F27" i="3"/>
  <c r="G27" i="3"/>
  <c r="H27" i="3"/>
  <c r="F28" i="3"/>
  <c r="G28" i="3"/>
  <c r="H28" i="3"/>
  <c r="F29" i="3"/>
  <c r="G29" i="3"/>
  <c r="H29" i="3"/>
  <c r="F30" i="3"/>
  <c r="G30" i="3"/>
  <c r="H30" i="3"/>
  <c r="F31" i="3"/>
  <c r="G31" i="3"/>
  <c r="H31" i="3"/>
  <c r="F32" i="3"/>
  <c r="G32" i="3"/>
  <c r="H32" i="3"/>
  <c r="G5" i="3"/>
  <c r="H5" i="3"/>
  <c r="F5" i="3"/>
  <c r="L15" i="7"/>
  <c r="M15" i="7" s="1"/>
  <c r="K61" i="8"/>
  <c r="L61" i="8"/>
  <c r="L65" i="9"/>
  <c r="L53" i="4"/>
  <c r="K40" i="12"/>
  <c r="L57" i="12"/>
  <c r="C50" i="12"/>
  <c r="N49" i="12"/>
  <c r="L46" i="12"/>
  <c r="J46" i="12"/>
  <c r="M46" i="12"/>
  <c r="K67" i="12"/>
  <c r="K55" i="12"/>
  <c r="K44" i="12"/>
  <c r="M44" i="12"/>
  <c r="L36" i="12"/>
  <c r="L72" i="12"/>
  <c r="J67" i="12"/>
  <c r="L65" i="12"/>
  <c r="J63" i="12"/>
  <c r="K63" i="12"/>
  <c r="J57" i="12"/>
  <c r="K42" i="12"/>
  <c r="J64" i="12"/>
  <c r="J55" i="12"/>
  <c r="K56" i="12"/>
  <c r="J72" i="12"/>
  <c r="L58" i="12"/>
  <c r="I49" i="12"/>
  <c r="K50" i="12" s="1"/>
  <c r="K47" i="12"/>
  <c r="I44" i="12"/>
  <c r="J41" i="12"/>
  <c r="J39" i="12"/>
  <c r="K60" i="12"/>
  <c r="J71" i="12"/>
  <c r="J52" i="12"/>
  <c r="M52" i="12" s="1"/>
  <c r="L61" i="12"/>
  <c r="L37" i="12"/>
  <c r="L70" i="12"/>
  <c r="J38" i="12"/>
  <c r="J36" i="12"/>
  <c r="K54" i="12"/>
  <c r="K65" i="12"/>
  <c r="L60" i="12"/>
  <c r="L54" i="12"/>
  <c r="L38" i="12"/>
  <c r="K70" i="12"/>
  <c r="J65" i="12"/>
  <c r="K37" i="12"/>
  <c r="K34" i="12"/>
  <c r="K74" i="12"/>
  <c r="J75" i="12"/>
  <c r="K70" i="6"/>
  <c r="K62" i="6"/>
  <c r="K57" i="6"/>
  <c r="L53" i="6"/>
  <c r="K37" i="6"/>
  <c r="J37" i="6"/>
  <c r="J34" i="6"/>
  <c r="K68" i="6"/>
  <c r="K63" i="6"/>
  <c r="K60" i="6"/>
  <c r="K55" i="6"/>
  <c r="K53" i="6"/>
  <c r="K43" i="6"/>
  <c r="L41" i="6"/>
  <c r="J59" i="6"/>
  <c r="L59" i="6"/>
  <c r="K54" i="6"/>
  <c r="J73" i="6"/>
  <c r="L55" i="6"/>
  <c r="K76" i="6"/>
  <c r="J76" i="6"/>
  <c r="L76" i="6"/>
  <c r="L67" i="6"/>
  <c r="L63" i="6"/>
  <c r="L57" i="6"/>
  <c r="L50" i="6"/>
  <c r="J41" i="6"/>
  <c r="M41" i="6" s="1"/>
  <c r="L51" i="6"/>
  <c r="L43" i="6"/>
  <c r="J53" i="6"/>
  <c r="J70" i="3"/>
  <c r="K70" i="3"/>
  <c r="L70" i="3"/>
  <c r="K66" i="11"/>
  <c r="J66" i="11"/>
  <c r="J50" i="11"/>
  <c r="M50" i="11"/>
  <c r="J45" i="11"/>
  <c r="M45" i="11"/>
  <c r="J34" i="11"/>
  <c r="K75" i="11"/>
  <c r="L54" i="11"/>
  <c r="L38" i="11"/>
  <c r="J33" i="11"/>
  <c r="K74" i="11"/>
  <c r="J67" i="11"/>
  <c r="M42" i="11"/>
  <c r="J37" i="11"/>
  <c r="M37" i="11"/>
  <c r="J59" i="11"/>
  <c r="J51" i="11"/>
  <c r="M51" i="11"/>
  <c r="M49" i="11"/>
  <c r="J48" i="11"/>
  <c r="J43" i="11"/>
  <c r="M43" i="11"/>
  <c r="J40" i="11"/>
  <c r="M40" i="11"/>
  <c r="J35" i="11"/>
  <c r="M35" i="11"/>
  <c r="J52" i="11"/>
  <c r="M52" i="11"/>
  <c r="J47" i="11"/>
  <c r="M47" i="11"/>
  <c r="J44" i="11"/>
  <c r="J39" i="11"/>
  <c r="J36" i="11"/>
  <c r="M36" i="11"/>
  <c r="L73" i="11"/>
  <c r="K76" i="11"/>
  <c r="M46" i="11"/>
  <c r="L76" i="11"/>
  <c r="J74" i="15"/>
  <c r="L63" i="15"/>
  <c r="K54" i="15"/>
  <c r="K72" i="15"/>
  <c r="J71" i="15"/>
  <c r="J57" i="15"/>
  <c r="J43" i="15"/>
  <c r="L60" i="15"/>
  <c r="K42" i="15"/>
  <c r="J70" i="15"/>
  <c r="J67" i="15"/>
  <c r="J61" i="15"/>
  <c r="J47" i="15"/>
  <c r="J44" i="15"/>
  <c r="J42" i="15"/>
  <c r="J39" i="15"/>
  <c r="K39" i="15"/>
  <c r="M42" i="12"/>
  <c r="K64" i="12"/>
  <c r="K57" i="12"/>
  <c r="M57" i="12" s="1"/>
  <c r="J60" i="12"/>
  <c r="M60" i="12" s="1"/>
  <c r="J53" i="12"/>
  <c r="L33" i="12"/>
  <c r="K53" i="12"/>
  <c r="M53" i="12" s="1"/>
  <c r="L34" i="12"/>
  <c r="L48" i="12"/>
  <c r="K72" i="12"/>
  <c r="M72" i="12" s="1"/>
  <c r="J33" i="12"/>
  <c r="J62" i="12"/>
  <c r="J40" i="12"/>
  <c r="J37" i="12"/>
  <c r="K61" i="12"/>
  <c r="K68" i="12"/>
  <c r="J47" i="12"/>
  <c r="M43" i="12"/>
  <c r="K62" i="12"/>
  <c r="L39" i="12"/>
  <c r="M39" i="12"/>
  <c r="L35" i="12"/>
  <c r="M35" i="12"/>
  <c r="L47" i="12"/>
  <c r="J59" i="12"/>
  <c r="J54" i="12"/>
  <c r="J49" i="12"/>
  <c r="M49" i="12" s="1"/>
  <c r="J48" i="12"/>
  <c r="M48" i="12" s="1"/>
  <c r="L76" i="12"/>
  <c r="J76" i="12"/>
  <c r="L45" i="4"/>
  <c r="L58" i="4"/>
  <c r="L73" i="4"/>
  <c r="L66" i="4"/>
  <c r="L62" i="4"/>
  <c r="K35" i="4"/>
  <c r="M35" i="4"/>
  <c r="L70" i="4"/>
  <c r="J48" i="4"/>
  <c r="L74" i="4"/>
  <c r="J41" i="4"/>
  <c r="J36" i="4"/>
  <c r="M36" i="4" s="1"/>
  <c r="J33" i="4"/>
  <c r="M33" i="4"/>
  <c r="K74" i="4"/>
  <c r="K45" i="4"/>
  <c r="J52" i="4"/>
  <c r="J47" i="4"/>
  <c r="L76" i="4"/>
  <c r="J76" i="4"/>
  <c r="K63" i="9"/>
  <c r="L54" i="9"/>
  <c r="K42" i="9"/>
  <c r="K35" i="9"/>
  <c r="L17" i="9"/>
  <c r="K71" i="9"/>
  <c r="J72" i="9"/>
  <c r="J59" i="9"/>
  <c r="J57" i="9"/>
  <c r="J55" i="9"/>
  <c r="J31" i="9"/>
  <c r="J74" i="9"/>
  <c r="K43" i="9"/>
  <c r="K14" i="9"/>
  <c r="L52" i="9"/>
  <c r="L69" i="9"/>
  <c r="K50" i="9"/>
  <c r="L35" i="9"/>
  <c r="K17" i="9"/>
  <c r="L7" i="9"/>
  <c r="J71" i="9"/>
  <c r="J63" i="9"/>
  <c r="J47" i="9"/>
  <c r="J45" i="9"/>
  <c r="L45" i="9"/>
  <c r="K34" i="7"/>
  <c r="L51" i="7"/>
  <c r="J35" i="7"/>
  <c r="J68" i="7"/>
  <c r="K59" i="7"/>
  <c r="J49" i="7"/>
  <c r="K27" i="7"/>
  <c r="L19" i="7"/>
  <c r="J10" i="7"/>
  <c r="J70" i="7"/>
  <c r="M70" i="7" s="1"/>
  <c r="J72" i="7"/>
  <c r="K75" i="7"/>
  <c r="L57" i="7"/>
  <c r="K15" i="7"/>
  <c r="K69" i="7"/>
  <c r="K66" i="7"/>
  <c r="K18" i="7"/>
  <c r="K9" i="7"/>
  <c r="K73" i="7"/>
  <c r="K54" i="7"/>
  <c r="K38" i="7"/>
  <c r="K22" i="7"/>
  <c r="K13" i="7"/>
  <c r="J73" i="7"/>
  <c r="L74" i="7"/>
  <c r="K41" i="15"/>
  <c r="L67" i="15"/>
  <c r="L54" i="15"/>
  <c r="L51" i="15"/>
  <c r="L38" i="15"/>
  <c r="K68" i="15"/>
  <c r="K74" i="15"/>
  <c r="K57" i="15"/>
  <c r="L68" i="15"/>
  <c r="L57" i="15"/>
  <c r="L41" i="15"/>
  <c r="J60" i="7"/>
  <c r="L60" i="7"/>
  <c r="K60" i="7"/>
  <c r="J64" i="7"/>
  <c r="L64" i="7"/>
  <c r="K64" i="7"/>
  <c r="L48" i="7"/>
  <c r="K48" i="7"/>
  <c r="K32" i="7"/>
  <c r="K52" i="7"/>
  <c r="J36" i="7"/>
  <c r="K36" i="7"/>
  <c r="L20" i="7"/>
  <c r="K20" i="7"/>
  <c r="J71" i="7"/>
  <c r="K71" i="7"/>
  <c r="L71" i="7"/>
  <c r="J67" i="7"/>
  <c r="L67" i="7"/>
  <c r="K67" i="7"/>
  <c r="J44" i="7"/>
  <c r="K44" i="7"/>
  <c r="L28" i="7"/>
  <c r="K28" i="7"/>
  <c r="L11" i="7"/>
  <c r="K11" i="7"/>
  <c r="J56" i="7"/>
  <c r="L56" i="7"/>
  <c r="K56" i="7"/>
  <c r="K40" i="7"/>
  <c r="J24" i="7"/>
  <c r="K24" i="7"/>
  <c r="J7" i="7"/>
  <c r="M7" i="7" s="1"/>
  <c r="L7" i="7"/>
  <c r="K7" i="7"/>
  <c r="K74" i="7"/>
  <c r="K76" i="7"/>
  <c r="J76" i="7"/>
  <c r="L76" i="7"/>
  <c r="L62" i="9"/>
  <c r="L59" i="9"/>
  <c r="K48" i="9"/>
  <c r="L48" i="9"/>
  <c r="L74" i="9"/>
  <c r="L72" i="9"/>
  <c r="K74" i="9"/>
  <c r="M74" i="9" s="1"/>
  <c r="L75" i="9"/>
  <c r="L66" i="9"/>
  <c r="K75" i="9"/>
  <c r="K67" i="15"/>
  <c r="K73" i="15"/>
  <c r="L73" i="15"/>
  <c r="L75" i="15"/>
  <c r="K76" i="15"/>
  <c r="J76" i="15"/>
  <c r="K63" i="15"/>
  <c r="K59" i="15"/>
  <c r="K47" i="15"/>
  <c r="K75" i="15"/>
  <c r="K52" i="9"/>
  <c r="L73" i="9"/>
  <c r="L51" i="9"/>
  <c r="K57" i="9"/>
  <c r="L46" i="9"/>
  <c r="L42" i="9"/>
  <c r="L22" i="9"/>
  <c r="L14" i="9"/>
  <c r="L50" i="9"/>
  <c r="K73" i="9"/>
  <c r="K51" i="9"/>
  <c r="K69" i="9"/>
  <c r="M38" i="12"/>
  <c r="M48" i="10"/>
  <c r="M54" i="10"/>
  <c r="M49" i="10"/>
  <c r="M41" i="10"/>
  <c r="M54" i="8"/>
  <c r="M51" i="8"/>
  <c r="M44" i="8"/>
  <c r="M49" i="8"/>
  <c r="J45" i="12"/>
  <c r="K45" i="12"/>
  <c r="M40" i="12"/>
  <c r="N50" i="12"/>
  <c r="I50" i="12"/>
  <c r="L50" i="12"/>
  <c r="M37" i="12"/>
  <c r="L45" i="12"/>
  <c r="M54" i="12"/>
  <c r="M47" i="12"/>
  <c r="M34" i="12"/>
  <c r="M45" i="12"/>
  <c r="J51" i="12"/>
  <c r="K51" i="12"/>
  <c r="M51" i="12" s="1"/>
  <c r="L51" i="12"/>
  <c r="K80" i="9"/>
  <c r="L80" i="9"/>
  <c r="I80" i="9"/>
  <c r="J81" i="9" s="1"/>
  <c r="H87" i="4"/>
  <c r="I86" i="4"/>
  <c r="J87" i="4" s="1"/>
  <c r="H86" i="4"/>
  <c r="L86" i="4" s="1"/>
  <c r="J15" i="7"/>
  <c r="I15" i="7"/>
  <c r="N15" i="7"/>
  <c r="J16" i="7"/>
  <c r="K16" i="7"/>
  <c r="L71" i="15" l="1"/>
  <c r="L35" i="15"/>
  <c r="L69" i="15"/>
  <c r="AC71" i="15"/>
  <c r="AC70" i="15"/>
  <c r="AC65" i="15"/>
  <c r="K51" i="15"/>
  <c r="AC57" i="15"/>
  <c r="AC47" i="15"/>
  <c r="K70" i="15"/>
  <c r="AC76" i="15"/>
  <c r="K71" i="15"/>
  <c r="M71" i="15" s="1"/>
  <c r="AC77" i="15"/>
  <c r="AC51" i="15"/>
  <c r="AC40" i="15"/>
  <c r="AC72" i="15"/>
  <c r="K62" i="15"/>
  <c r="AC68" i="15"/>
  <c r="K60" i="15"/>
  <c r="AC66" i="15"/>
  <c r="K58" i="15"/>
  <c r="AC64" i="15"/>
  <c r="K55" i="15"/>
  <c r="AC61" i="15"/>
  <c r="K43" i="15"/>
  <c r="AC49" i="15"/>
  <c r="AC45" i="15"/>
  <c r="K36" i="15"/>
  <c r="AC42" i="15"/>
  <c r="K65" i="15"/>
  <c r="AC67" i="15"/>
  <c r="AC59" i="15"/>
  <c r="AC52" i="15"/>
  <c r="K34" i="15"/>
  <c r="M43" i="15"/>
  <c r="AC69" i="15"/>
  <c r="K52" i="15"/>
  <c r="AC58" i="15"/>
  <c r="AC56" i="15"/>
  <c r="AC53" i="15"/>
  <c r="AC48" i="15"/>
  <c r="K37" i="15"/>
  <c r="AC43" i="15"/>
  <c r="AC62" i="15"/>
  <c r="K33" i="15"/>
  <c r="AC39" i="15"/>
  <c r="AC99" i="15"/>
  <c r="AC104" i="15"/>
  <c r="AC73" i="15"/>
  <c r="K64" i="15"/>
  <c r="AC63" i="15"/>
  <c r="AC60" i="15"/>
  <c r="K49" i="15"/>
  <c r="AC55" i="15"/>
  <c r="K44" i="15"/>
  <c r="AC50" i="15"/>
  <c r="K40" i="15"/>
  <c r="AC46" i="15"/>
  <c r="K38" i="15"/>
  <c r="AC44" i="15"/>
  <c r="K56" i="15"/>
  <c r="K35" i="15"/>
  <c r="AC41" i="15"/>
  <c r="AC54" i="15"/>
  <c r="AB77" i="15"/>
  <c r="J66" i="15"/>
  <c r="AB72" i="15"/>
  <c r="AB70" i="15"/>
  <c r="AB68" i="15"/>
  <c r="AB63" i="15"/>
  <c r="AB62" i="15"/>
  <c r="AB60" i="15"/>
  <c r="AB57" i="15"/>
  <c r="AB53" i="15"/>
  <c r="AB50" i="15"/>
  <c r="AB47" i="15"/>
  <c r="AB45" i="15"/>
  <c r="AB43" i="15"/>
  <c r="J33" i="15"/>
  <c r="AB39" i="15"/>
  <c r="J72" i="15"/>
  <c r="AB75" i="15"/>
  <c r="AB73" i="15"/>
  <c r="AB66" i="15"/>
  <c r="L80" i="15"/>
  <c r="L81" i="15"/>
  <c r="AB41" i="15"/>
  <c r="AB54" i="15"/>
  <c r="AB76" i="15"/>
  <c r="J65" i="15"/>
  <c r="AB71" i="15"/>
  <c r="AB69" i="15"/>
  <c r="J58" i="15"/>
  <c r="AB64" i="15"/>
  <c r="AB61" i="15"/>
  <c r="J52" i="15"/>
  <c r="M52" i="15" s="1"/>
  <c r="AB58" i="15"/>
  <c r="AB55" i="15"/>
  <c r="J45" i="15"/>
  <c r="AB51" i="15"/>
  <c r="AB49" i="15"/>
  <c r="AB48" i="15"/>
  <c r="J40" i="15"/>
  <c r="M40" i="15" s="1"/>
  <c r="AB46" i="15"/>
  <c r="J38" i="15"/>
  <c r="AB44" i="15"/>
  <c r="AB42" i="15"/>
  <c r="J80" i="15"/>
  <c r="M80" i="15" s="1"/>
  <c r="AB40" i="15"/>
  <c r="AD34" i="15"/>
  <c r="AE34" i="15" s="1"/>
  <c r="AD151" i="15"/>
  <c r="AE151" i="15" s="1"/>
  <c r="AD119" i="15"/>
  <c r="AE119" i="15" s="1"/>
  <c r="AD87" i="15"/>
  <c r="AE87" i="15" s="1"/>
  <c r="AD55" i="15"/>
  <c r="AE55" i="15" s="1"/>
  <c r="AD149" i="15"/>
  <c r="AE149" i="15" s="1"/>
  <c r="AD117" i="15"/>
  <c r="AE117" i="15" s="1"/>
  <c r="AD85" i="15"/>
  <c r="AE85" i="15" s="1"/>
  <c r="AD53" i="15"/>
  <c r="AD155" i="15"/>
  <c r="AE155" i="15" s="1"/>
  <c r="AD123" i="15"/>
  <c r="AE123" i="15" s="1"/>
  <c r="AD91" i="15"/>
  <c r="AE91" i="15" s="1"/>
  <c r="AD59" i="15"/>
  <c r="AD161" i="15"/>
  <c r="AE161" i="15" s="1"/>
  <c r="AD129" i="15"/>
  <c r="AE129" i="15" s="1"/>
  <c r="AD97" i="15"/>
  <c r="AE97" i="15" s="1"/>
  <c r="AD33" i="15"/>
  <c r="AE33" i="15" s="1"/>
  <c r="AD148" i="15"/>
  <c r="AE148" i="15" s="1"/>
  <c r="AD132" i="15"/>
  <c r="AE132" i="15" s="1"/>
  <c r="AD116" i="15"/>
  <c r="AE116" i="15" s="1"/>
  <c r="AD100" i="15"/>
  <c r="AE100" i="15" s="1"/>
  <c r="AD84" i="15"/>
  <c r="AE84" i="15" s="1"/>
  <c r="AD68" i="15"/>
  <c r="AE68" i="15" s="1"/>
  <c r="AD52" i="15"/>
  <c r="AE52" i="15" s="1"/>
  <c r="AD36" i="15"/>
  <c r="AE36" i="15" s="1"/>
  <c r="AD150" i="15"/>
  <c r="AE150" i="15" s="1"/>
  <c r="AD134" i="15"/>
  <c r="AE134" i="15" s="1"/>
  <c r="AD118" i="15"/>
  <c r="AE118" i="15" s="1"/>
  <c r="AD102" i="15"/>
  <c r="AE102" i="15" s="1"/>
  <c r="AD86" i="15"/>
  <c r="AE86" i="15" s="1"/>
  <c r="AD70" i="15"/>
  <c r="AE70" i="15" s="1"/>
  <c r="AD54" i="15"/>
  <c r="AD38" i="15"/>
  <c r="AE38" i="15" s="1"/>
  <c r="AD143" i="15"/>
  <c r="AE143" i="15" s="1"/>
  <c r="AD111" i="15"/>
  <c r="AE111" i="15" s="1"/>
  <c r="AD79" i="15"/>
  <c r="AE79" i="15" s="1"/>
  <c r="AD47" i="15"/>
  <c r="AE47" i="15" s="1"/>
  <c r="AD141" i="15"/>
  <c r="AE141" i="15" s="1"/>
  <c r="AD109" i="15"/>
  <c r="AE109" i="15" s="1"/>
  <c r="AD77" i="15"/>
  <c r="AE77" i="15" s="1"/>
  <c r="AD45" i="15"/>
  <c r="AD147" i="15"/>
  <c r="AE147" i="15" s="1"/>
  <c r="AD115" i="15"/>
  <c r="AE115" i="15" s="1"/>
  <c r="AD83" i="15"/>
  <c r="AE83" i="15" s="1"/>
  <c r="AD51" i="15"/>
  <c r="AE51" i="15" s="1"/>
  <c r="AD153" i="15"/>
  <c r="AE153" i="15" s="1"/>
  <c r="AD121" i="15"/>
  <c r="AE121" i="15" s="1"/>
  <c r="AD89" i="15"/>
  <c r="AE89" i="15" s="1"/>
  <c r="AD57" i="15"/>
  <c r="AD160" i="15"/>
  <c r="AE160" i="15" s="1"/>
  <c r="AD144" i="15"/>
  <c r="AE144" i="15" s="1"/>
  <c r="AD128" i="15"/>
  <c r="AE128" i="15" s="1"/>
  <c r="AD112" i="15"/>
  <c r="AE112" i="15" s="1"/>
  <c r="AD96" i="15"/>
  <c r="AE96" i="15" s="1"/>
  <c r="AD64" i="15"/>
  <c r="AE64" i="15" s="1"/>
  <c r="AD48" i="15"/>
  <c r="AE48" i="15" s="1"/>
  <c r="AD162" i="15"/>
  <c r="AE162" i="15" s="1"/>
  <c r="AD146" i="15"/>
  <c r="AE146" i="15" s="1"/>
  <c r="AD130" i="15"/>
  <c r="AE130" i="15" s="1"/>
  <c r="AD114" i="15"/>
  <c r="AE114" i="15" s="1"/>
  <c r="AD98" i="15"/>
  <c r="AE98" i="15" s="1"/>
  <c r="AD82" i="15"/>
  <c r="AE82" i="15" s="1"/>
  <c r="AD66" i="15"/>
  <c r="AE66" i="15" s="1"/>
  <c r="AD50" i="15"/>
  <c r="AD135" i="15"/>
  <c r="AE135" i="15" s="1"/>
  <c r="AD103" i="15"/>
  <c r="AE103" i="15" s="1"/>
  <c r="AD39" i="15"/>
  <c r="AE39" i="15" s="1"/>
  <c r="AD133" i="15"/>
  <c r="AE133" i="15" s="1"/>
  <c r="AD101" i="15"/>
  <c r="AE101" i="15" s="1"/>
  <c r="AD69" i="15"/>
  <c r="AE69" i="15" s="1"/>
  <c r="AD37" i="15"/>
  <c r="AE37" i="15" s="1"/>
  <c r="AD139" i="15"/>
  <c r="AE139" i="15" s="1"/>
  <c r="AD107" i="15"/>
  <c r="AE107" i="15" s="1"/>
  <c r="AD75" i="15"/>
  <c r="AE75" i="15" s="1"/>
  <c r="AD43" i="15"/>
  <c r="AE43" i="15" s="1"/>
  <c r="AD145" i="15"/>
  <c r="AE145" i="15" s="1"/>
  <c r="AD113" i="15"/>
  <c r="AE113" i="15" s="1"/>
  <c r="AD81" i="15"/>
  <c r="AE81" i="15" s="1"/>
  <c r="AD49" i="15"/>
  <c r="AE49" i="15" s="1"/>
  <c r="AD156" i="15"/>
  <c r="AE156" i="15" s="1"/>
  <c r="AD140" i="15"/>
  <c r="AE140" i="15" s="1"/>
  <c r="AD124" i="15"/>
  <c r="AE124" i="15" s="1"/>
  <c r="AD108" i="15"/>
  <c r="AE108" i="15" s="1"/>
  <c r="AD92" i="15"/>
  <c r="AE92" i="15" s="1"/>
  <c r="AD76" i="15"/>
  <c r="AD60" i="15"/>
  <c r="AE60" i="15" s="1"/>
  <c r="AD44" i="15"/>
  <c r="AE44" i="15" s="1"/>
  <c r="AD158" i="15"/>
  <c r="AE158" i="15" s="1"/>
  <c r="AD142" i="15"/>
  <c r="AE142" i="15" s="1"/>
  <c r="AD126" i="15"/>
  <c r="AE126" i="15" s="1"/>
  <c r="AD110" i="15"/>
  <c r="AE110" i="15" s="1"/>
  <c r="AD94" i="15"/>
  <c r="AE94" i="15" s="1"/>
  <c r="AD78" i="15"/>
  <c r="AE78" i="15" s="1"/>
  <c r="AD46" i="15"/>
  <c r="AE46" i="15" s="1"/>
  <c r="AD159" i="15"/>
  <c r="AE159" i="15" s="1"/>
  <c r="AD127" i="15"/>
  <c r="AE127" i="15" s="1"/>
  <c r="AD95" i="15"/>
  <c r="AE95" i="15" s="1"/>
  <c r="AD63" i="15"/>
  <c r="AE63" i="15" s="1"/>
  <c r="AD157" i="15"/>
  <c r="AE157" i="15" s="1"/>
  <c r="AD125" i="15"/>
  <c r="AE125" i="15" s="1"/>
  <c r="AD93" i="15"/>
  <c r="AE93" i="15" s="1"/>
  <c r="AD61" i="15"/>
  <c r="AE61" i="15" s="1"/>
  <c r="AD32" i="15"/>
  <c r="AD131" i="15"/>
  <c r="AE131" i="15" s="1"/>
  <c r="AD99" i="15"/>
  <c r="AD67" i="15"/>
  <c r="AE67" i="15" s="1"/>
  <c r="AD35" i="15"/>
  <c r="AE35" i="15" s="1"/>
  <c r="AD137" i="15"/>
  <c r="AE137" i="15" s="1"/>
  <c r="AD105" i="15"/>
  <c r="AE105" i="15" s="1"/>
  <c r="AD41" i="15"/>
  <c r="AE41" i="15" s="1"/>
  <c r="AD152" i="15"/>
  <c r="AE152" i="15" s="1"/>
  <c r="AD136" i="15"/>
  <c r="AE136" i="15" s="1"/>
  <c r="AD120" i="15"/>
  <c r="AE120" i="15" s="1"/>
  <c r="AD104" i="15"/>
  <c r="AE104" i="15" s="1"/>
  <c r="AD88" i="15"/>
  <c r="AE88" i="15" s="1"/>
  <c r="AD72" i="15"/>
  <c r="AD56" i="15"/>
  <c r="AD40" i="15"/>
  <c r="AE40" i="15" s="1"/>
  <c r="AD154" i="15"/>
  <c r="AE154" i="15" s="1"/>
  <c r="AD138" i="15"/>
  <c r="AE138" i="15" s="1"/>
  <c r="AD122" i="15"/>
  <c r="AE122" i="15" s="1"/>
  <c r="AD106" i="15"/>
  <c r="AE106" i="15" s="1"/>
  <c r="AD90" i="15"/>
  <c r="AE90" i="15" s="1"/>
  <c r="AD74" i="15"/>
  <c r="AE74" i="15" s="1"/>
  <c r="AD42" i="15"/>
  <c r="AE42" i="15" s="1"/>
  <c r="AB74" i="15"/>
  <c r="AD80" i="15" s="1"/>
  <c r="AE80" i="15" s="1"/>
  <c r="AB67" i="15"/>
  <c r="AD73" i="15" s="1"/>
  <c r="AE73" i="15" s="1"/>
  <c r="AB65" i="15"/>
  <c r="AD71" i="15" s="1"/>
  <c r="AB59" i="15"/>
  <c r="AD65" i="15" s="1"/>
  <c r="AE65" i="15" s="1"/>
  <c r="AB56" i="15"/>
  <c r="AD62" i="15" s="1"/>
  <c r="AE62" i="15" s="1"/>
  <c r="AB52" i="15"/>
  <c r="AD58" i="15" s="1"/>
  <c r="AE58" i="15" s="1"/>
  <c r="J41" i="15"/>
  <c r="M78" i="10"/>
  <c r="M75" i="10"/>
  <c r="M83" i="10"/>
  <c r="M73" i="10"/>
  <c r="M81" i="10"/>
  <c r="M85" i="10"/>
  <c r="M86" i="10"/>
  <c r="L67" i="10"/>
  <c r="L71" i="10"/>
  <c r="AB73" i="10"/>
  <c r="AB69" i="10"/>
  <c r="AD77" i="10" s="1"/>
  <c r="AE77" i="10" s="1"/>
  <c r="AB63" i="10"/>
  <c r="AD71" i="10" s="1"/>
  <c r="AE71" i="10" s="1"/>
  <c r="AB58" i="10"/>
  <c r="AB53" i="10"/>
  <c r="AB49" i="10"/>
  <c r="AD57" i="10" s="1"/>
  <c r="AE57" i="10" s="1"/>
  <c r="AB45" i="10"/>
  <c r="AB41" i="10"/>
  <c r="J74" i="10"/>
  <c r="K76" i="10"/>
  <c r="J77" i="10"/>
  <c r="M77" i="10" s="1"/>
  <c r="AB89" i="10"/>
  <c r="K86" i="10"/>
  <c r="K87" i="10"/>
  <c r="M87" i="10" s="1"/>
  <c r="J96" i="10"/>
  <c r="AB102" i="10"/>
  <c r="J70" i="10"/>
  <c r="M70" i="10" s="1"/>
  <c r="AB74" i="10"/>
  <c r="AD82" i="10" s="1"/>
  <c r="AE82" i="10" s="1"/>
  <c r="AB70" i="10"/>
  <c r="AB65" i="10"/>
  <c r="AB64" i="10"/>
  <c r="AB60" i="10"/>
  <c r="AD68" i="10" s="1"/>
  <c r="AE68" i="10" s="1"/>
  <c r="AB59" i="10"/>
  <c r="AB54" i="10"/>
  <c r="AB50" i="10"/>
  <c r="AB46" i="10"/>
  <c r="AB42" i="10"/>
  <c r="L73" i="10"/>
  <c r="J76" i="10"/>
  <c r="L82" i="10"/>
  <c r="M82" i="10" s="1"/>
  <c r="M88" i="10"/>
  <c r="J92" i="10"/>
  <c r="K100" i="10"/>
  <c r="L100" i="10"/>
  <c r="J100" i="10"/>
  <c r="M100" i="10" s="1"/>
  <c r="AD22" i="10"/>
  <c r="AD133" i="10"/>
  <c r="AE133" i="10" s="1"/>
  <c r="AD101" i="10"/>
  <c r="AE101" i="10" s="1"/>
  <c r="AD69" i="10"/>
  <c r="AE69" i="10" s="1"/>
  <c r="AD37" i="10"/>
  <c r="AD139" i="10"/>
  <c r="AE139" i="10" s="1"/>
  <c r="AD107" i="10"/>
  <c r="AE107" i="10" s="1"/>
  <c r="AD43" i="10"/>
  <c r="AE43" i="10" s="1"/>
  <c r="AD153" i="10"/>
  <c r="AE153" i="10" s="1"/>
  <c r="AD121" i="10"/>
  <c r="AE121" i="10" s="1"/>
  <c r="AD89" i="10"/>
  <c r="AE89" i="10" s="1"/>
  <c r="AD25" i="10"/>
  <c r="AD135" i="10"/>
  <c r="AE135" i="10" s="1"/>
  <c r="AD103" i="10"/>
  <c r="AE103" i="10" s="1"/>
  <c r="AD39" i="10"/>
  <c r="AE39" i="10" s="1"/>
  <c r="AD158" i="10"/>
  <c r="AE158" i="10" s="1"/>
  <c r="AD142" i="10"/>
  <c r="AE142" i="10" s="1"/>
  <c r="AD126" i="10"/>
  <c r="AE126" i="10" s="1"/>
  <c r="AD110" i="10"/>
  <c r="AE110" i="10" s="1"/>
  <c r="AD94" i="10"/>
  <c r="AE94" i="10" s="1"/>
  <c r="AD78" i="10"/>
  <c r="AE78" i="10" s="1"/>
  <c r="AD62" i="10"/>
  <c r="AE62" i="10" s="1"/>
  <c r="AD46" i="10"/>
  <c r="AE46" i="10" s="1"/>
  <c r="AD30" i="10"/>
  <c r="AD152" i="10"/>
  <c r="AE152" i="10" s="1"/>
  <c r="AD136" i="10"/>
  <c r="AE136" i="10" s="1"/>
  <c r="AD120" i="10"/>
  <c r="AE120" i="10" s="1"/>
  <c r="AD104" i="10"/>
  <c r="AE104" i="10" s="1"/>
  <c r="AD88" i="10"/>
  <c r="AE88" i="10" s="1"/>
  <c r="AD72" i="10"/>
  <c r="AE72" i="10" s="1"/>
  <c r="AD40" i="10"/>
  <c r="AE40" i="10" s="1"/>
  <c r="AD24" i="10"/>
  <c r="AD157" i="10"/>
  <c r="AE157" i="10" s="1"/>
  <c r="AD125" i="10"/>
  <c r="AE125" i="10" s="1"/>
  <c r="AD93" i="10"/>
  <c r="AE93" i="10" s="1"/>
  <c r="AD61" i="10"/>
  <c r="AE61" i="10" s="1"/>
  <c r="AD29" i="10"/>
  <c r="AD131" i="10"/>
  <c r="AE131" i="10" s="1"/>
  <c r="AD99" i="10"/>
  <c r="AE99" i="10" s="1"/>
  <c r="AD67" i="10"/>
  <c r="AE67" i="10" s="1"/>
  <c r="AD35" i="10"/>
  <c r="AD145" i="10"/>
  <c r="AE145" i="10" s="1"/>
  <c r="AD113" i="10"/>
  <c r="AE113" i="10" s="1"/>
  <c r="AD81" i="10"/>
  <c r="AE81" i="10" s="1"/>
  <c r="AD49" i="10"/>
  <c r="AE49" i="10" s="1"/>
  <c r="AD159" i="10"/>
  <c r="AE159" i="10" s="1"/>
  <c r="AD127" i="10"/>
  <c r="AE127" i="10" s="1"/>
  <c r="AD95" i="10"/>
  <c r="AE95" i="10" s="1"/>
  <c r="AD31" i="10"/>
  <c r="AD154" i="10"/>
  <c r="AE154" i="10" s="1"/>
  <c r="AD138" i="10"/>
  <c r="AE138" i="10" s="1"/>
  <c r="AD122" i="10"/>
  <c r="AE122" i="10" s="1"/>
  <c r="AD106" i="10"/>
  <c r="AE106" i="10" s="1"/>
  <c r="AD90" i="10"/>
  <c r="AE90" i="10" s="1"/>
  <c r="AD58" i="10"/>
  <c r="AE58" i="10" s="1"/>
  <c r="AD42" i="10"/>
  <c r="AE42" i="10" s="1"/>
  <c r="AD26" i="10"/>
  <c r="AD148" i="10"/>
  <c r="AE148" i="10" s="1"/>
  <c r="AD132" i="10"/>
  <c r="AE132" i="10" s="1"/>
  <c r="AD116" i="10"/>
  <c r="AE116" i="10" s="1"/>
  <c r="AD100" i="10"/>
  <c r="AE100" i="10" s="1"/>
  <c r="AD84" i="10"/>
  <c r="AE84" i="10" s="1"/>
  <c r="AD36" i="10"/>
  <c r="AD149" i="10"/>
  <c r="AE149" i="10" s="1"/>
  <c r="AD117" i="10"/>
  <c r="AE117" i="10" s="1"/>
  <c r="AD85" i="10"/>
  <c r="AE85" i="10" s="1"/>
  <c r="AD53" i="10"/>
  <c r="AE53" i="10" s="1"/>
  <c r="AD155" i="10"/>
  <c r="AE155" i="10" s="1"/>
  <c r="AD123" i="10"/>
  <c r="AE123" i="10" s="1"/>
  <c r="AD91" i="10"/>
  <c r="AE91" i="10" s="1"/>
  <c r="AD59" i="10"/>
  <c r="AE59" i="10" s="1"/>
  <c r="AD27" i="10"/>
  <c r="AD137" i="10"/>
  <c r="AE137" i="10" s="1"/>
  <c r="AD73" i="10"/>
  <c r="AE73" i="10" s="1"/>
  <c r="AD41" i="10"/>
  <c r="AE41" i="10" s="1"/>
  <c r="AD151" i="10"/>
  <c r="AE151" i="10" s="1"/>
  <c r="AD119" i="10"/>
  <c r="AE119" i="10" s="1"/>
  <c r="AD87" i="10"/>
  <c r="AE87" i="10" s="1"/>
  <c r="AD23" i="10"/>
  <c r="AD150" i="10"/>
  <c r="AE150" i="10" s="1"/>
  <c r="AD134" i="10"/>
  <c r="AE134" i="10" s="1"/>
  <c r="AD118" i="10"/>
  <c r="AE118" i="10" s="1"/>
  <c r="AD102" i="10"/>
  <c r="AE102" i="10" s="1"/>
  <c r="AD86" i="10"/>
  <c r="AE86" i="10" s="1"/>
  <c r="AD54" i="10"/>
  <c r="AE54" i="10" s="1"/>
  <c r="AD38" i="10"/>
  <c r="AD160" i="10"/>
  <c r="AE160" i="10" s="1"/>
  <c r="AD144" i="10"/>
  <c r="AE144" i="10" s="1"/>
  <c r="AD128" i="10"/>
  <c r="AE128" i="10" s="1"/>
  <c r="AD96" i="10"/>
  <c r="AE96" i="10" s="1"/>
  <c r="AD80" i="10"/>
  <c r="AE80" i="10" s="1"/>
  <c r="AD64" i="10"/>
  <c r="AE64" i="10" s="1"/>
  <c r="AD32" i="10"/>
  <c r="AD141" i="10"/>
  <c r="AE141" i="10" s="1"/>
  <c r="AD45" i="10"/>
  <c r="AE45" i="10" s="1"/>
  <c r="AD147" i="10"/>
  <c r="AE147" i="10" s="1"/>
  <c r="AD115" i="10"/>
  <c r="AE115" i="10" s="1"/>
  <c r="AD161" i="10"/>
  <c r="AE161" i="10" s="1"/>
  <c r="AD129" i="10"/>
  <c r="AE129" i="10" s="1"/>
  <c r="AD97" i="10"/>
  <c r="AE97" i="10" s="1"/>
  <c r="AD33" i="10"/>
  <c r="AD143" i="10"/>
  <c r="AE143" i="10" s="1"/>
  <c r="AD111" i="10"/>
  <c r="AE111" i="10" s="1"/>
  <c r="AD47" i="10"/>
  <c r="AE47" i="10" s="1"/>
  <c r="AD162" i="10"/>
  <c r="AE162" i="10" s="1"/>
  <c r="AD146" i="10"/>
  <c r="AE146" i="10" s="1"/>
  <c r="AD130" i="10"/>
  <c r="AE130" i="10" s="1"/>
  <c r="AD114" i="10"/>
  <c r="AE114" i="10" s="1"/>
  <c r="AD98" i="10"/>
  <c r="AE98" i="10" s="1"/>
  <c r="AD66" i="10"/>
  <c r="AE66" i="10" s="1"/>
  <c r="AD50" i="10"/>
  <c r="AE50" i="10" s="1"/>
  <c r="AD34" i="10"/>
  <c r="AD156" i="10"/>
  <c r="AE156" i="10" s="1"/>
  <c r="AD140" i="10"/>
  <c r="AE140" i="10" s="1"/>
  <c r="AD124" i="10"/>
  <c r="AE124" i="10" s="1"/>
  <c r="AD108" i="10"/>
  <c r="AE108" i="10" s="1"/>
  <c r="AD92" i="10"/>
  <c r="AE92" i="10" s="1"/>
  <c r="AD44" i="10"/>
  <c r="AE44" i="10" s="1"/>
  <c r="AD28" i="10"/>
  <c r="AB39" i="10"/>
  <c r="J71" i="10"/>
  <c r="M71" i="10" s="1"/>
  <c r="AB75" i="10"/>
  <c r="AD83" i="10" s="1"/>
  <c r="AE83" i="10" s="1"/>
  <c r="J67" i="10"/>
  <c r="AB71" i="10"/>
  <c r="AD79" i="10" s="1"/>
  <c r="AE79" i="10" s="1"/>
  <c r="J63" i="10"/>
  <c r="M63" i="10" s="1"/>
  <c r="AB66" i="10"/>
  <c r="AD74" i="10" s="1"/>
  <c r="AE74" i="10" s="1"/>
  <c r="J57" i="10"/>
  <c r="M57" i="10" s="1"/>
  <c r="AB61" i="10"/>
  <c r="J52" i="10"/>
  <c r="M52" i="10" s="1"/>
  <c r="AB55" i="10"/>
  <c r="AD63" i="10" s="1"/>
  <c r="AE63" i="10" s="1"/>
  <c r="J47" i="10"/>
  <c r="M47" i="10" s="1"/>
  <c r="AB51" i="10"/>
  <c r="J43" i="10"/>
  <c r="M43" i="10" s="1"/>
  <c r="AB47" i="10"/>
  <c r="AD55" i="10" s="1"/>
  <c r="AE55" i="10" s="1"/>
  <c r="J39" i="10"/>
  <c r="AB43" i="10"/>
  <c r="AD51" i="10" s="1"/>
  <c r="AE51" i="10" s="1"/>
  <c r="L74" i="10"/>
  <c r="J80" i="10"/>
  <c r="M80" i="10" s="1"/>
  <c r="L81" i="10"/>
  <c r="K90" i="10"/>
  <c r="AB97" i="10"/>
  <c r="AD105" i="10" s="1"/>
  <c r="AE105" i="10" s="1"/>
  <c r="AB104" i="10"/>
  <c r="AD112" i="10" s="1"/>
  <c r="AE112" i="10" s="1"/>
  <c r="AB72" i="10"/>
  <c r="AB68" i="10"/>
  <c r="AD76" i="10" s="1"/>
  <c r="AE76" i="10" s="1"/>
  <c r="AB67" i="10"/>
  <c r="AD75" i="10" s="1"/>
  <c r="AE75" i="10" s="1"/>
  <c r="AB62" i="10"/>
  <c r="AD70" i="10" s="1"/>
  <c r="AE70" i="10" s="1"/>
  <c r="AB57" i="10"/>
  <c r="AD65" i="10" s="1"/>
  <c r="AE65" i="10" s="1"/>
  <c r="AB56" i="10"/>
  <c r="AB52" i="10"/>
  <c r="AD60" i="10" s="1"/>
  <c r="AE60" i="10" s="1"/>
  <c r="AB48" i="10"/>
  <c r="AD56" i="10" s="1"/>
  <c r="AE56" i="10" s="1"/>
  <c r="AB44" i="10"/>
  <c r="AD52" i="10" s="1"/>
  <c r="AE52" i="10" s="1"/>
  <c r="AB40" i="10"/>
  <c r="AD48" i="10" s="1"/>
  <c r="AE48" i="10" s="1"/>
  <c r="J84" i="10"/>
  <c r="M84" i="10" s="1"/>
  <c r="J90" i="10"/>
  <c r="M90" i="10" s="1"/>
  <c r="L92" i="10"/>
  <c r="K93" i="10"/>
  <c r="K94" i="10"/>
  <c r="AB101" i="10"/>
  <c r="AD109" i="10" s="1"/>
  <c r="AE109" i="10" s="1"/>
  <c r="J98" i="10"/>
  <c r="M50" i="6"/>
  <c r="J46" i="6"/>
  <c r="M37" i="6"/>
  <c r="K69" i="6"/>
  <c r="J71" i="6"/>
  <c r="J38" i="6"/>
  <c r="K78" i="6"/>
  <c r="L42" i="6"/>
  <c r="J74" i="6"/>
  <c r="M74" i="6" s="1"/>
  <c r="K67" i="6"/>
  <c r="M67" i="6" s="1"/>
  <c r="K42" i="6"/>
  <c r="M42" i="6" s="1"/>
  <c r="L40" i="6"/>
  <c r="M40" i="6" s="1"/>
  <c r="L70" i="6"/>
  <c r="L47" i="6"/>
  <c r="M83" i="6"/>
  <c r="L98" i="6"/>
  <c r="K74" i="6"/>
  <c r="L46" i="6"/>
  <c r="L48" i="6"/>
  <c r="M62" i="6"/>
  <c r="J52" i="6"/>
  <c r="K50" i="6"/>
  <c r="J49" i="6"/>
  <c r="M49" i="6" s="1"/>
  <c r="J43" i="6"/>
  <c r="J35" i="6"/>
  <c r="L73" i="6"/>
  <c r="M69" i="6"/>
  <c r="J70" i="6"/>
  <c r="M68" i="6"/>
  <c r="M66" i="6"/>
  <c r="J63" i="6"/>
  <c r="M63" i="6" s="1"/>
  <c r="M55" i="6"/>
  <c r="J54" i="6"/>
  <c r="M54" i="6" s="1"/>
  <c r="M59" i="6"/>
  <c r="J57" i="6"/>
  <c r="M57" i="6" s="1"/>
  <c r="J48" i="6"/>
  <c r="M48" i="6" s="1"/>
  <c r="J44" i="6"/>
  <c r="M77" i="6"/>
  <c r="J78" i="6"/>
  <c r="K80" i="6"/>
  <c r="M80" i="6" s="1"/>
  <c r="J81" i="6"/>
  <c r="J82" i="6"/>
  <c r="M82" i="6" s="1"/>
  <c r="J92" i="6"/>
  <c r="M53" i="6"/>
  <c r="M76" i="6"/>
  <c r="M71" i="6"/>
  <c r="M64" i="6"/>
  <c r="M52" i="6"/>
  <c r="K45" i="6"/>
  <c r="M38" i="6"/>
  <c r="K96" i="6"/>
  <c r="M60" i="6"/>
  <c r="M56" i="6"/>
  <c r="M51" i="6"/>
  <c r="M43" i="6"/>
  <c r="K77" i="6"/>
  <c r="J89" i="6"/>
  <c r="M89" i="6" s="1"/>
  <c r="J90" i="6"/>
  <c r="M90" i="6" s="1"/>
  <c r="K92" i="6"/>
  <c r="M92" i="6" s="1"/>
  <c r="M78" i="6"/>
  <c r="K75" i="6"/>
  <c r="J47" i="6"/>
  <c r="K65" i="6"/>
  <c r="K47" i="6"/>
  <c r="L45" i="6"/>
  <c r="L39" i="6"/>
  <c r="K36" i="6"/>
  <c r="L33" i="6"/>
  <c r="K72" i="6"/>
  <c r="J75" i="6"/>
  <c r="J84" i="6"/>
  <c r="M84" i="6" s="1"/>
  <c r="K87" i="6"/>
  <c r="K98" i="6"/>
  <c r="L65" i="6"/>
  <c r="K61" i="6"/>
  <c r="L58" i="6"/>
  <c r="M58" i="6" s="1"/>
  <c r="L81" i="6"/>
  <c r="M81" i="6" s="1"/>
  <c r="J91" i="6"/>
  <c r="M91" i="6" s="1"/>
  <c r="J87" i="6"/>
  <c r="J45" i="6"/>
  <c r="K73" i="6"/>
  <c r="M73" i="6" s="1"/>
  <c r="L61" i="6"/>
  <c r="L36" i="6"/>
  <c r="K33" i="6"/>
  <c r="K39" i="6"/>
  <c r="M39" i="6" s="1"/>
  <c r="L72" i="6"/>
  <c r="M85" i="6"/>
  <c r="J86" i="6"/>
  <c r="J93" i="6"/>
  <c r="L97" i="6"/>
  <c r="J97" i="6"/>
  <c r="M97" i="6" s="1"/>
  <c r="M60" i="3"/>
  <c r="M61" i="3"/>
  <c r="M59" i="3"/>
  <c r="J57" i="3"/>
  <c r="M57" i="3" s="1"/>
  <c r="K72" i="3"/>
  <c r="L84" i="3"/>
  <c r="M62" i="3"/>
  <c r="K77" i="3"/>
  <c r="J58" i="3"/>
  <c r="M58" i="3" s="1"/>
  <c r="M62" i="12"/>
  <c r="L64" i="12"/>
  <c r="J58" i="12"/>
  <c r="J56" i="12"/>
  <c r="L69" i="12"/>
  <c r="L59" i="12"/>
  <c r="M59" i="12" s="1"/>
  <c r="M55" i="12"/>
  <c r="L75" i="12"/>
  <c r="M61" i="12"/>
  <c r="K58" i="12"/>
  <c r="M56" i="12"/>
  <c r="J98" i="12"/>
  <c r="L71" i="12"/>
  <c r="J68" i="12"/>
  <c r="M68" i="12" s="1"/>
  <c r="J83" i="12"/>
  <c r="L84" i="15"/>
  <c r="K91" i="15"/>
  <c r="J90" i="15"/>
  <c r="J77" i="15"/>
  <c r="M77" i="15" s="1"/>
  <c r="W43" i="18"/>
  <c r="W36" i="18"/>
  <c r="W37" i="18"/>
  <c r="W34" i="18"/>
  <c r="W38" i="18"/>
  <c r="W33" i="18"/>
  <c r="W35" i="18"/>
  <c r="W39" i="18"/>
  <c r="W48" i="18"/>
  <c r="W69" i="18"/>
  <c r="W40" i="18"/>
  <c r="W49" i="18"/>
  <c r="W56" i="18"/>
  <c r="W46" i="18"/>
  <c r="W57" i="18"/>
  <c r="W47" i="18"/>
  <c r="W71" i="18"/>
  <c r="W66" i="18"/>
  <c r="W60" i="18"/>
  <c r="W61" i="18"/>
  <c r="W45" i="18"/>
  <c r="W41" i="18"/>
  <c r="W50" i="18"/>
  <c r="W67" i="18"/>
  <c r="W42" i="18"/>
  <c r="W51" i="18"/>
  <c r="W70" i="18"/>
  <c r="W64" i="18"/>
  <c r="L79" i="12"/>
  <c r="J85" i="12"/>
  <c r="L90" i="12"/>
  <c r="M90" i="12" s="1"/>
  <c r="K100" i="12"/>
  <c r="L100" i="12"/>
  <c r="J100" i="12"/>
  <c r="L88" i="12"/>
  <c r="M88" i="12" s="1"/>
  <c r="J78" i="12"/>
  <c r="K83" i="12"/>
  <c r="J84" i="12"/>
  <c r="M84" i="12" s="1"/>
  <c r="J86" i="12"/>
  <c r="L87" i="5"/>
  <c r="J81" i="5"/>
  <c r="J100" i="5"/>
  <c r="M100" i="5" s="1"/>
  <c r="K100" i="5"/>
  <c r="L100" i="5"/>
  <c r="L91" i="5"/>
  <c r="L98" i="5"/>
  <c r="J84" i="4"/>
  <c r="L91" i="4"/>
  <c r="L99" i="4"/>
  <c r="L67" i="4"/>
  <c r="J79" i="4"/>
  <c r="K83" i="4"/>
  <c r="J72" i="4"/>
  <c r="L100" i="4"/>
  <c r="K100" i="4"/>
  <c r="J100" i="4"/>
  <c r="M100" i="4" s="1"/>
  <c r="J62" i="15"/>
  <c r="M62" i="15" s="1"/>
  <c r="J35" i="15"/>
  <c r="J63" i="15"/>
  <c r="M63" i="15" s="1"/>
  <c r="K61" i="15"/>
  <c r="M61" i="15" s="1"/>
  <c r="J53" i="15"/>
  <c r="J49" i="15"/>
  <c r="K46" i="15"/>
  <c r="M81" i="15"/>
  <c r="L34" i="15"/>
  <c r="M65" i="15"/>
  <c r="M66" i="15"/>
  <c r="J54" i="15"/>
  <c r="J46" i="15"/>
  <c r="M46" i="15" s="1"/>
  <c r="M58" i="15"/>
  <c r="K53" i="15"/>
  <c r="J51" i="15"/>
  <c r="K45" i="15"/>
  <c r="M45" i="15" s="1"/>
  <c r="J88" i="15"/>
  <c r="J89" i="15"/>
  <c r="M42" i="15"/>
  <c r="K69" i="15"/>
  <c r="J60" i="15"/>
  <c r="J73" i="15"/>
  <c r="M73" i="15" s="1"/>
  <c r="M74" i="15"/>
  <c r="M57" i="15"/>
  <c r="L72" i="15"/>
  <c r="M72" i="15" s="1"/>
  <c r="J68" i="15"/>
  <c r="J64" i="15"/>
  <c r="M64" i="15" s="1"/>
  <c r="J56" i="15"/>
  <c r="J50" i="15"/>
  <c r="L55" i="15"/>
  <c r="J36" i="15"/>
  <c r="M36" i="15" s="1"/>
  <c r="M83" i="15"/>
  <c r="M35" i="15"/>
  <c r="L48" i="15"/>
  <c r="J48" i="15"/>
  <c r="M67" i="15"/>
  <c r="M47" i="15"/>
  <c r="L49" i="15"/>
  <c r="M49" i="15" s="1"/>
  <c r="J37" i="15"/>
  <c r="M37" i="15" s="1"/>
  <c r="M70" i="15"/>
  <c r="J59" i="15"/>
  <c r="M59" i="15" s="1"/>
  <c r="L56" i="15"/>
  <c r="J55" i="15"/>
  <c r="L50" i="15"/>
  <c r="J78" i="15"/>
  <c r="J34" i="15"/>
  <c r="M60" i="15"/>
  <c r="M51" i="15"/>
  <c r="M75" i="15"/>
  <c r="M76" i="15"/>
  <c r="M68" i="15"/>
  <c r="J69" i="15"/>
  <c r="M69" i="15" s="1"/>
  <c r="K94" i="15"/>
  <c r="L78" i="15"/>
  <c r="L79" i="15"/>
  <c r="M79" i="15" s="1"/>
  <c r="J82" i="15"/>
  <c r="M82" i="15" s="1"/>
  <c r="K92" i="15"/>
  <c r="L93" i="15"/>
  <c r="L87" i="15"/>
  <c r="L100" i="15"/>
  <c r="J100" i="15"/>
  <c r="K100" i="15"/>
  <c r="M87" i="6"/>
  <c r="J79" i="6"/>
  <c r="L94" i="6"/>
  <c r="M94" i="6" s="1"/>
  <c r="L100" i="6"/>
  <c r="J100" i="6"/>
  <c r="M100" i="6" s="1"/>
  <c r="K100" i="6"/>
  <c r="L79" i="6"/>
  <c r="L86" i="6"/>
  <c r="L93" i="6"/>
  <c r="M93" i="6" s="1"/>
  <c r="K94" i="6"/>
  <c r="J88" i="6"/>
  <c r="M88" i="6" s="1"/>
  <c r="J95" i="6"/>
  <c r="K95" i="6"/>
  <c r="M70" i="3"/>
  <c r="L72" i="3"/>
  <c r="K68" i="3"/>
  <c r="M68" i="3" s="1"/>
  <c r="J93" i="3"/>
  <c r="K91" i="3"/>
  <c r="J97" i="3"/>
  <c r="K97" i="3"/>
  <c r="L97" i="3"/>
  <c r="L87" i="3"/>
  <c r="L95" i="3"/>
  <c r="K99" i="9"/>
  <c r="M99" i="9" s="1"/>
  <c r="K100" i="9"/>
  <c r="L100" i="9"/>
  <c r="J100" i="9"/>
  <c r="F31" i="17"/>
  <c r="N2" i="12"/>
  <c r="J31" i="17"/>
  <c r="N2" i="6"/>
  <c r="J96" i="12"/>
  <c r="M52" i="4"/>
  <c r="K55" i="4"/>
  <c r="K51" i="4"/>
  <c r="J49" i="4"/>
  <c r="M49" i="4" s="1"/>
  <c r="J53" i="4"/>
  <c r="J50" i="4"/>
  <c r="N2" i="4"/>
  <c r="M44" i="15"/>
  <c r="M38" i="15"/>
  <c r="M55" i="15"/>
  <c r="M39" i="15"/>
  <c r="M41" i="15"/>
  <c r="M54" i="15"/>
  <c r="L31" i="7"/>
  <c r="J25" i="7"/>
  <c r="J23" i="7"/>
  <c r="J21" i="7"/>
  <c r="K19" i="7"/>
  <c r="J18" i="7"/>
  <c r="M64" i="7"/>
  <c r="M32" i="7"/>
  <c r="L65" i="7"/>
  <c r="L75" i="7"/>
  <c r="M48" i="7"/>
  <c r="M60" i="7"/>
  <c r="K57" i="7"/>
  <c r="K55" i="7"/>
  <c r="K49" i="7"/>
  <c r="K47" i="7"/>
  <c r="K46" i="7"/>
  <c r="K45" i="7"/>
  <c r="K37" i="7"/>
  <c r="K35" i="7"/>
  <c r="K29" i="7"/>
  <c r="K26" i="7"/>
  <c r="M71" i="7"/>
  <c r="J65" i="7"/>
  <c r="L68" i="7"/>
  <c r="L33" i="7"/>
  <c r="L50" i="7"/>
  <c r="M40" i="7"/>
  <c r="M44" i="7"/>
  <c r="M67" i="7"/>
  <c r="M20" i="7"/>
  <c r="L45" i="7"/>
  <c r="L42" i="7"/>
  <c r="J54" i="7"/>
  <c r="L21" i="7"/>
  <c r="L62" i="7"/>
  <c r="L58" i="7"/>
  <c r="L18" i="7"/>
  <c r="M18" i="7" s="1"/>
  <c r="L17" i="7"/>
  <c r="L53" i="7"/>
  <c r="K42" i="7"/>
  <c r="J85" i="7"/>
  <c r="L41" i="7"/>
  <c r="J17" i="7"/>
  <c r="M75" i="7"/>
  <c r="J45" i="7"/>
  <c r="J42" i="7"/>
  <c r="M42" i="7" s="1"/>
  <c r="K21" i="7"/>
  <c r="L85" i="7"/>
  <c r="M56" i="7"/>
  <c r="M52" i="7"/>
  <c r="L22" i="7"/>
  <c r="M28" i="7"/>
  <c r="M36" i="7"/>
  <c r="L38" i="7"/>
  <c r="L29" i="7"/>
  <c r="L26" i="7"/>
  <c r="J26" i="7"/>
  <c r="M19" i="7"/>
  <c r="K68" i="7"/>
  <c r="M68" i="7" s="1"/>
  <c r="L54" i="7"/>
  <c r="J53" i="7"/>
  <c r="L37" i="7"/>
  <c r="K62" i="7"/>
  <c r="K61" i="7"/>
  <c r="J43" i="7"/>
  <c r="K41" i="7"/>
  <c r="K31" i="7"/>
  <c r="L84" i="7"/>
  <c r="M35" i="7"/>
  <c r="L66" i="7"/>
  <c r="J62" i="7"/>
  <c r="L59" i="7"/>
  <c r="L47" i="7"/>
  <c r="J41" i="7"/>
  <c r="J31" i="7"/>
  <c r="L27" i="7"/>
  <c r="J22" i="7"/>
  <c r="M22" i="7" s="1"/>
  <c r="L73" i="7"/>
  <c r="M73" i="7" s="1"/>
  <c r="J80" i="7"/>
  <c r="M80" i="7" s="1"/>
  <c r="M24" i="7"/>
  <c r="J66" i="7"/>
  <c r="M66" i="7" s="1"/>
  <c r="K53" i="7"/>
  <c r="L43" i="7"/>
  <c r="L34" i="7"/>
  <c r="K25" i="7"/>
  <c r="M25" i="7" s="1"/>
  <c r="L78" i="7"/>
  <c r="M78" i="7" s="1"/>
  <c r="M84" i="7"/>
  <c r="J59" i="7"/>
  <c r="J58" i="7"/>
  <c r="L49" i="7"/>
  <c r="K39" i="7"/>
  <c r="J37" i="7"/>
  <c r="K33" i="7"/>
  <c r="M33" i="7" s="1"/>
  <c r="M74" i="7"/>
  <c r="J77" i="7"/>
  <c r="L83" i="7"/>
  <c r="K86" i="7"/>
  <c r="M65" i="7"/>
  <c r="K51" i="7"/>
  <c r="M51" i="7" s="1"/>
  <c r="J47" i="7"/>
  <c r="J38" i="7"/>
  <c r="K30" i="7"/>
  <c r="J29" i="7"/>
  <c r="J27" i="7"/>
  <c r="K81" i="7"/>
  <c r="M76" i="7"/>
  <c r="K77" i="7"/>
  <c r="J81" i="7"/>
  <c r="J82" i="7"/>
  <c r="M82" i="7" s="1"/>
  <c r="L69" i="7"/>
  <c r="M69" i="7" s="1"/>
  <c r="K63" i="7"/>
  <c r="L61" i="7"/>
  <c r="K58" i="7"/>
  <c r="J57" i="7"/>
  <c r="M57" i="7" s="1"/>
  <c r="L55" i="7"/>
  <c r="J55" i="7"/>
  <c r="J50" i="7"/>
  <c r="M50" i="7" s="1"/>
  <c r="L46" i="7"/>
  <c r="J46" i="7"/>
  <c r="L39" i="7"/>
  <c r="J39" i="7"/>
  <c r="J34" i="7"/>
  <c r="M34" i="7" s="1"/>
  <c r="L30" i="7"/>
  <c r="J30" i="7"/>
  <c r="K23" i="7"/>
  <c r="L72" i="7"/>
  <c r="M72" i="7" s="1"/>
  <c r="J83" i="7"/>
  <c r="K79" i="7"/>
  <c r="M79" i="7" s="1"/>
  <c r="L63" i="7"/>
  <c r="L23" i="7"/>
  <c r="J86" i="7"/>
  <c r="K85" i="15"/>
  <c r="K86" i="15"/>
  <c r="K87" i="15"/>
  <c r="J84" i="15"/>
  <c r="K84" i="15"/>
  <c r="J85" i="15"/>
  <c r="J87" i="15"/>
  <c r="L91" i="15"/>
  <c r="K88" i="15"/>
  <c r="K90" i="15"/>
  <c r="J91" i="15"/>
  <c r="L86" i="15"/>
  <c r="L88" i="15"/>
  <c r="L89" i="15"/>
  <c r="L90" i="15"/>
  <c r="L92" i="15"/>
  <c r="K96" i="15"/>
  <c r="K89" i="15"/>
  <c r="K99" i="15"/>
  <c r="J99" i="15"/>
  <c r="J94" i="15"/>
  <c r="J97" i="15"/>
  <c r="J98" i="15"/>
  <c r="J96" i="15"/>
  <c r="K93" i="15"/>
  <c r="J95" i="15"/>
  <c r="J93" i="15"/>
  <c r="L96" i="15"/>
  <c r="L95" i="15"/>
  <c r="L97" i="15"/>
  <c r="L98" i="15"/>
  <c r="L94" i="15"/>
  <c r="K95" i="15"/>
  <c r="K97" i="15"/>
  <c r="M97" i="15" s="1"/>
  <c r="K98" i="15"/>
  <c r="M98" i="15" s="1"/>
  <c r="L99" i="15"/>
  <c r="M93" i="10"/>
  <c r="K91" i="10"/>
  <c r="M94" i="10"/>
  <c r="L89" i="10"/>
  <c r="M89" i="10" s="1"/>
  <c r="J91" i="10"/>
  <c r="K96" i="10"/>
  <c r="J99" i="10"/>
  <c r="L96" i="10"/>
  <c r="L95" i="10"/>
  <c r="L97" i="10"/>
  <c r="L98" i="10"/>
  <c r="K95" i="10"/>
  <c r="M95" i="10" s="1"/>
  <c r="K97" i="10"/>
  <c r="K98" i="10"/>
  <c r="L99" i="10"/>
  <c r="M99" i="10" s="1"/>
  <c r="L99" i="6"/>
  <c r="J96" i="6"/>
  <c r="J99" i="6"/>
  <c r="L96" i="6"/>
  <c r="L95" i="6"/>
  <c r="J98" i="6"/>
  <c r="J80" i="11"/>
  <c r="M80" i="11" s="1"/>
  <c r="J84" i="11"/>
  <c r="M84" i="11" s="1"/>
  <c r="J91" i="11"/>
  <c r="J94" i="11"/>
  <c r="K82" i="11"/>
  <c r="J82" i="11"/>
  <c r="M82" i="11" s="1"/>
  <c r="L94" i="11"/>
  <c r="K99" i="11"/>
  <c r="J86" i="11"/>
  <c r="J89" i="11"/>
  <c r="J90" i="11"/>
  <c r="J92" i="11"/>
  <c r="K95" i="11"/>
  <c r="K96" i="11"/>
  <c r="L99" i="11"/>
  <c r="K63" i="11"/>
  <c r="J74" i="11"/>
  <c r="M74" i="11" s="1"/>
  <c r="J75" i="11"/>
  <c r="M75" i="11" s="1"/>
  <c r="J76" i="11"/>
  <c r="M76" i="11" s="1"/>
  <c r="M85" i="11"/>
  <c r="J88" i="11"/>
  <c r="M86" i="11"/>
  <c r="K79" i="11"/>
  <c r="M67" i="11"/>
  <c r="K69" i="11"/>
  <c r="M69" i="11" s="1"/>
  <c r="K58" i="11"/>
  <c r="M58" i="11" s="1"/>
  <c r="L71" i="11"/>
  <c r="M71" i="11" s="1"/>
  <c r="J78" i="11"/>
  <c r="K78" i="11"/>
  <c r="J60" i="11"/>
  <c r="M60" i="11" s="1"/>
  <c r="J56" i="11"/>
  <c r="M56" i="11" s="1"/>
  <c r="K70" i="11"/>
  <c r="J64" i="11"/>
  <c r="L81" i="11"/>
  <c r="K83" i="11"/>
  <c r="M83" i="11" s="1"/>
  <c r="K88" i="11"/>
  <c r="K91" i="11"/>
  <c r="M91" i="11" s="1"/>
  <c r="L92" i="11"/>
  <c r="M92" i="11" s="1"/>
  <c r="K93" i="11"/>
  <c r="M93" i="11" s="1"/>
  <c r="J98" i="11"/>
  <c r="L79" i="11"/>
  <c r="J95" i="11"/>
  <c r="M66" i="11"/>
  <c r="K65" i="11"/>
  <c r="M65" i="11" s="1"/>
  <c r="K59" i="11"/>
  <c r="M59" i="11" s="1"/>
  <c r="K73" i="11"/>
  <c r="M73" i="11" s="1"/>
  <c r="K87" i="11"/>
  <c r="M87" i="11" s="1"/>
  <c r="K97" i="11"/>
  <c r="M88" i="11"/>
  <c r="M99" i="11"/>
  <c r="M63" i="11"/>
  <c r="J61" i="11"/>
  <c r="M61" i="11" s="1"/>
  <c r="L68" i="11"/>
  <c r="L62" i="11"/>
  <c r="M62" i="11" s="1"/>
  <c r="L70" i="11"/>
  <c r="M70" i="11" s="1"/>
  <c r="L72" i="11"/>
  <c r="M72" i="11" s="1"/>
  <c r="J77" i="11"/>
  <c r="K81" i="11"/>
  <c r="K94" i="11"/>
  <c r="M94" i="11" s="1"/>
  <c r="J97" i="11"/>
  <c r="M97" i="11" s="1"/>
  <c r="K68" i="11"/>
  <c r="M68" i="11" s="1"/>
  <c r="L64" i="11"/>
  <c r="L77" i="11"/>
  <c r="L89" i="11"/>
  <c r="M89" i="11" s="1"/>
  <c r="L90" i="11"/>
  <c r="M90" i="11" s="1"/>
  <c r="J96" i="11"/>
  <c r="L98" i="11"/>
  <c r="M98" i="11" s="1"/>
  <c r="K64" i="11"/>
  <c r="M64" i="11" s="1"/>
  <c r="L68" i="8"/>
  <c r="J99" i="8"/>
  <c r="K69" i="8"/>
  <c r="M69" i="8" s="1"/>
  <c r="L71" i="8"/>
  <c r="K80" i="8"/>
  <c r="L84" i="8"/>
  <c r="L91" i="8"/>
  <c r="L79" i="8"/>
  <c r="M80" i="8"/>
  <c r="J96" i="8"/>
  <c r="K98" i="8"/>
  <c r="M74" i="8"/>
  <c r="J98" i="8"/>
  <c r="M98" i="8" s="1"/>
  <c r="M65" i="8"/>
  <c r="L75" i="8"/>
  <c r="J79" i="8"/>
  <c r="K79" i="8"/>
  <c r="M83" i="8"/>
  <c r="K86" i="8"/>
  <c r="M86" i="8" s="1"/>
  <c r="J94" i="8"/>
  <c r="K96" i="8"/>
  <c r="M96" i="8" s="1"/>
  <c r="M84" i="8"/>
  <c r="K66" i="8"/>
  <c r="K63" i="8"/>
  <c r="M63" i="8" s="1"/>
  <c r="J70" i="8"/>
  <c r="J62" i="8"/>
  <c r="K73" i="8"/>
  <c r="J75" i="8"/>
  <c r="M75" i="8" s="1"/>
  <c r="K88" i="8"/>
  <c r="K97" i="8"/>
  <c r="M71" i="8"/>
  <c r="M66" i="8"/>
  <c r="M61" i="8"/>
  <c r="K82" i="8"/>
  <c r="J85" i="8"/>
  <c r="M87" i="8"/>
  <c r="J88" i="8"/>
  <c r="K91" i="8"/>
  <c r="J92" i="8"/>
  <c r="K93" i="8"/>
  <c r="J97" i="8"/>
  <c r="M97" i="8" s="1"/>
  <c r="K99" i="8"/>
  <c r="M99" i="8" s="1"/>
  <c r="M70" i="8"/>
  <c r="M62" i="8"/>
  <c r="M88" i="8"/>
  <c r="L72" i="8"/>
  <c r="M72" i="8" s="1"/>
  <c r="J68" i="8"/>
  <c r="J64" i="8"/>
  <c r="M64" i="8" s="1"/>
  <c r="L73" i="8"/>
  <c r="M73" i="8" s="1"/>
  <c r="J76" i="8"/>
  <c r="L78" i="8"/>
  <c r="L82" i="8"/>
  <c r="L85" i="8"/>
  <c r="M85" i="8" s="1"/>
  <c r="J91" i="8"/>
  <c r="L92" i="8"/>
  <c r="M92" i="8" s="1"/>
  <c r="L93" i="8"/>
  <c r="L94" i="8"/>
  <c r="M94" i="8" s="1"/>
  <c r="J95" i="8"/>
  <c r="K78" i="8"/>
  <c r="M78" i="8" s="1"/>
  <c r="L81" i="8"/>
  <c r="L89" i="8"/>
  <c r="L90" i="8"/>
  <c r="L76" i="8"/>
  <c r="K81" i="8"/>
  <c r="M81" i="8" s="1"/>
  <c r="K89" i="8"/>
  <c r="M89" i="8" s="1"/>
  <c r="K90" i="8"/>
  <c r="M90" i="8" s="1"/>
  <c r="L95" i="8"/>
  <c r="L77" i="8"/>
  <c r="M77" i="8" s="1"/>
  <c r="M87" i="3"/>
  <c r="J83" i="3"/>
  <c r="K96" i="3"/>
  <c r="M96" i="3" s="1"/>
  <c r="K80" i="3"/>
  <c r="J78" i="3"/>
  <c r="J80" i="3"/>
  <c r="K83" i="3"/>
  <c r="L89" i="3"/>
  <c r="K90" i="3"/>
  <c r="L96" i="3"/>
  <c r="M84" i="3"/>
  <c r="L73" i="3"/>
  <c r="K74" i="3"/>
  <c r="K75" i="3"/>
  <c r="M75" i="3" s="1"/>
  <c r="K78" i="3"/>
  <c r="L94" i="3"/>
  <c r="J95" i="3"/>
  <c r="M65" i="3"/>
  <c r="J81" i="3"/>
  <c r="L86" i="3"/>
  <c r="J88" i="3"/>
  <c r="N5" i="1"/>
  <c r="D5" i="1" s="1"/>
  <c r="D6" i="1" s="1"/>
  <c r="J6" i="1" s="1"/>
  <c r="M69" i="3"/>
  <c r="L85" i="3"/>
  <c r="K86" i="3"/>
  <c r="M67" i="3"/>
  <c r="K63" i="3"/>
  <c r="M63" i="3" s="1"/>
  <c r="K71" i="3"/>
  <c r="Q5" i="1" s="1"/>
  <c r="F5" i="1" s="1"/>
  <c r="F6" i="1" s="1"/>
  <c r="K73" i="3"/>
  <c r="K76" i="3"/>
  <c r="J77" i="3"/>
  <c r="M77" i="3" s="1"/>
  <c r="J79" i="3"/>
  <c r="K95" i="3"/>
  <c r="M66" i="3"/>
  <c r="M64" i="3"/>
  <c r="J71" i="3"/>
  <c r="J76" i="3"/>
  <c r="L82" i="3"/>
  <c r="L88" i="3"/>
  <c r="J89" i="3"/>
  <c r="J90" i="3"/>
  <c r="J91" i="3"/>
  <c r="L92" i="3"/>
  <c r="L93" i="3"/>
  <c r="L74" i="3"/>
  <c r="L79" i="3"/>
  <c r="L81" i="3"/>
  <c r="K82" i="3"/>
  <c r="K85" i="3"/>
  <c r="K88" i="3"/>
  <c r="K92" i="3"/>
  <c r="M92" i="3" s="1"/>
  <c r="K93" i="3"/>
  <c r="K94" i="3"/>
  <c r="J72" i="3"/>
  <c r="M72" i="3" s="1"/>
  <c r="K79" i="3"/>
  <c r="M79" i="3" s="1"/>
  <c r="K81" i="3"/>
  <c r="M67" i="12"/>
  <c r="M63" i="12"/>
  <c r="L86" i="12"/>
  <c r="K87" i="12"/>
  <c r="M87" i="12" s="1"/>
  <c r="L89" i="12"/>
  <c r="M71" i="12"/>
  <c r="M65" i="12"/>
  <c r="K85" i="12"/>
  <c r="L91" i="12"/>
  <c r="M91" i="12" s="1"/>
  <c r="L94" i="12"/>
  <c r="L96" i="12"/>
  <c r="L97" i="12"/>
  <c r="K99" i="12"/>
  <c r="L74" i="12"/>
  <c r="K94" i="12"/>
  <c r="J50" i="12"/>
  <c r="M50" i="12" s="1"/>
  <c r="K73" i="12"/>
  <c r="J69" i="12"/>
  <c r="M69" i="12" s="1"/>
  <c r="J81" i="12"/>
  <c r="L95" i="12"/>
  <c r="K97" i="12"/>
  <c r="K98" i="12"/>
  <c r="M64" i="12"/>
  <c r="K66" i="12"/>
  <c r="L73" i="12"/>
  <c r="M73" i="12" s="1"/>
  <c r="K75" i="12"/>
  <c r="M75" i="12" s="1"/>
  <c r="J95" i="12"/>
  <c r="M70" i="12"/>
  <c r="M76" i="12"/>
  <c r="M93" i="12"/>
  <c r="K96" i="12"/>
  <c r="J99" i="12"/>
  <c r="J74" i="12"/>
  <c r="L77" i="12"/>
  <c r="L78" i="12"/>
  <c r="K79" i="12"/>
  <c r="L80" i="12"/>
  <c r="M80" i="12" s="1"/>
  <c r="L81" i="12"/>
  <c r="L82" i="12"/>
  <c r="J89" i="12"/>
  <c r="J92" i="12"/>
  <c r="J97" i="12"/>
  <c r="L98" i="12"/>
  <c r="L66" i="12"/>
  <c r="M66" i="12" s="1"/>
  <c r="J77" i="12"/>
  <c r="J82" i="12"/>
  <c r="L85" i="12"/>
  <c r="K92" i="12"/>
  <c r="L99" i="12"/>
  <c r="M99" i="12" s="1"/>
  <c r="I6" i="1"/>
  <c r="L65" i="5"/>
  <c r="L57" i="5"/>
  <c r="L73" i="5"/>
  <c r="L76" i="5"/>
  <c r="J83" i="5"/>
  <c r="M58" i="5"/>
  <c r="J57" i="5"/>
  <c r="J52" i="5"/>
  <c r="L74" i="5"/>
  <c r="J91" i="5"/>
  <c r="M91" i="5" s="1"/>
  <c r="L53" i="5"/>
  <c r="J96" i="5"/>
  <c r="L89" i="5"/>
  <c r="J90" i="5"/>
  <c r="K92" i="5"/>
  <c r="M92" i="5" s="1"/>
  <c r="M36" i="5"/>
  <c r="J97" i="5"/>
  <c r="J70" i="5"/>
  <c r="M70" i="5" s="1"/>
  <c r="L51" i="5"/>
  <c r="M44" i="5"/>
  <c r="J41" i="5"/>
  <c r="J75" i="5"/>
  <c r="L95" i="5"/>
  <c r="J71" i="5"/>
  <c r="J69" i="5"/>
  <c r="J67" i="5"/>
  <c r="M67" i="5" s="1"/>
  <c r="J46" i="5"/>
  <c r="K41" i="5"/>
  <c r="M41" i="5" s="1"/>
  <c r="M66" i="5"/>
  <c r="J72" i="5"/>
  <c r="J68" i="5"/>
  <c r="J55" i="5"/>
  <c r="J35" i="5"/>
  <c r="K77" i="5"/>
  <c r="K90" i="5"/>
  <c r="L42" i="5"/>
  <c r="M42" i="5" s="1"/>
  <c r="J38" i="5"/>
  <c r="M38" i="5" s="1"/>
  <c r="J89" i="5"/>
  <c r="K97" i="5"/>
  <c r="J99" i="5"/>
  <c r="K99" i="5"/>
  <c r="J62" i="5"/>
  <c r="M37" i="5"/>
  <c r="J63" i="5"/>
  <c r="J61" i="5"/>
  <c r="M61" i="5" s="1"/>
  <c r="J59" i="5"/>
  <c r="M59" i="5" s="1"/>
  <c r="J53" i="5"/>
  <c r="J47" i="5"/>
  <c r="M40" i="5"/>
  <c r="J39" i="5"/>
  <c r="K79" i="5"/>
  <c r="J94" i="5"/>
  <c r="K65" i="5"/>
  <c r="M65" i="5" s="1"/>
  <c r="L63" i="5"/>
  <c r="K57" i="5"/>
  <c r="L55" i="5"/>
  <c r="M47" i="5"/>
  <c r="K39" i="5"/>
  <c r="K35" i="5"/>
  <c r="M35" i="5" s="1"/>
  <c r="K51" i="5"/>
  <c r="J50" i="5"/>
  <c r="M50" i="5" s="1"/>
  <c r="K46" i="5"/>
  <c r="M46" i="5" s="1"/>
  <c r="J45" i="5"/>
  <c r="J85" i="5"/>
  <c r="K86" i="5"/>
  <c r="M86" i="5" s="1"/>
  <c r="J93" i="5"/>
  <c r="J98" i="5"/>
  <c r="M62" i="5"/>
  <c r="M53" i="5"/>
  <c r="K83" i="5"/>
  <c r="M48" i="5"/>
  <c r="L45" i="5"/>
  <c r="K63" i="5"/>
  <c r="K55" i="5"/>
  <c r="M55" i="5" s="1"/>
  <c r="J54" i="5"/>
  <c r="J49" i="5"/>
  <c r="J73" i="5"/>
  <c r="M73" i="5" s="1"/>
  <c r="K76" i="5"/>
  <c r="J77" i="5"/>
  <c r="M77" i="5" s="1"/>
  <c r="L93" i="5"/>
  <c r="J95" i="5"/>
  <c r="K94" i="5"/>
  <c r="K68" i="5"/>
  <c r="K60" i="5"/>
  <c r="M60" i="5" s="1"/>
  <c r="K71" i="5"/>
  <c r="K80" i="5"/>
  <c r="K85" i="5"/>
  <c r="M85" i="5" s="1"/>
  <c r="L86" i="5"/>
  <c r="K98" i="5"/>
  <c r="M69" i="5"/>
  <c r="M49" i="5"/>
  <c r="M64" i="5"/>
  <c r="M56" i="5"/>
  <c r="M52" i="5"/>
  <c r="M51" i="5"/>
  <c r="L72" i="5"/>
  <c r="M72" i="5" s="1"/>
  <c r="K74" i="5"/>
  <c r="L75" i="5"/>
  <c r="J76" i="5"/>
  <c r="M76" i="5" s="1"/>
  <c r="J80" i="5"/>
  <c r="L81" i="5"/>
  <c r="L82" i="5"/>
  <c r="L84" i="5"/>
  <c r="J87" i="5"/>
  <c r="L90" i="5"/>
  <c r="J88" i="5"/>
  <c r="L97" i="5"/>
  <c r="L54" i="5"/>
  <c r="J74" i="5"/>
  <c r="K75" i="5"/>
  <c r="L78" i="5"/>
  <c r="M78" i="5" s="1"/>
  <c r="J79" i="5"/>
  <c r="M79" i="5" s="1"/>
  <c r="K81" i="5"/>
  <c r="M81" i="5" s="1"/>
  <c r="K82" i="5"/>
  <c r="M82" i="5" s="1"/>
  <c r="J84" i="5"/>
  <c r="M84" i="5" s="1"/>
  <c r="L88" i="5"/>
  <c r="L96" i="5"/>
  <c r="M96" i="5" s="1"/>
  <c r="M27" i="9"/>
  <c r="M24" i="9"/>
  <c r="M21" i="9"/>
  <c r="M18" i="9"/>
  <c r="M12" i="9"/>
  <c r="M28" i="9"/>
  <c r="M26" i="9"/>
  <c r="M23" i="9"/>
  <c r="M20" i="9"/>
  <c r="M15" i="9"/>
  <c r="L53" i="9"/>
  <c r="J51" i="9"/>
  <c r="M51" i="9" s="1"/>
  <c r="K49" i="9"/>
  <c r="M49" i="9" s="1"/>
  <c r="K31" i="9"/>
  <c r="M45" i="9"/>
  <c r="L60" i="9"/>
  <c r="J56" i="9"/>
  <c r="L38" i="9"/>
  <c r="M29" i="9"/>
  <c r="J50" i="9"/>
  <c r="M50" i="9" s="1"/>
  <c r="J35" i="9"/>
  <c r="L30" i="9"/>
  <c r="M30" i="9" s="1"/>
  <c r="M63" i="9"/>
  <c r="M71" i="9"/>
  <c r="K58" i="9"/>
  <c r="L81" i="9"/>
  <c r="M72" i="9"/>
  <c r="M59" i="9"/>
  <c r="M68" i="9"/>
  <c r="K66" i="9"/>
  <c r="L64" i="9"/>
  <c r="J78" i="9"/>
  <c r="M85" i="9"/>
  <c r="L92" i="9"/>
  <c r="K95" i="9"/>
  <c r="L99" i="9"/>
  <c r="K76" i="9"/>
  <c r="J58" i="9"/>
  <c r="L70" i="9"/>
  <c r="J70" i="9"/>
  <c r="L89" i="9"/>
  <c r="K93" i="9"/>
  <c r="L94" i="9"/>
  <c r="L95" i="9"/>
  <c r="K83" i="9"/>
  <c r="L96" i="9"/>
  <c r="J96" i="9"/>
  <c r="M96" i="9" s="1"/>
  <c r="M67" i="9"/>
  <c r="L41" i="9"/>
  <c r="M73" i="9"/>
  <c r="J77" i="9"/>
  <c r="L83" i="9"/>
  <c r="M83" i="9" s="1"/>
  <c r="J86" i="9"/>
  <c r="J87" i="9"/>
  <c r="M87" i="9" s="1"/>
  <c r="J89" i="9"/>
  <c r="J38" i="9"/>
  <c r="L36" i="9"/>
  <c r="J93" i="9"/>
  <c r="K81" i="9"/>
  <c r="M81" i="9" s="1"/>
  <c r="M70" i="9"/>
  <c r="M65" i="9"/>
  <c r="L61" i="9"/>
  <c r="M54" i="9"/>
  <c r="M48" i="9"/>
  <c r="M46" i="9"/>
  <c r="M44" i="9"/>
  <c r="M42" i="9"/>
  <c r="J41" i="9"/>
  <c r="M78" i="9"/>
  <c r="L40" i="9"/>
  <c r="M40" i="9" s="1"/>
  <c r="K38" i="9"/>
  <c r="J36" i="9"/>
  <c r="L34" i="9"/>
  <c r="J92" i="9"/>
  <c r="M92" i="9" s="1"/>
  <c r="J94" i="9"/>
  <c r="J95" i="9"/>
  <c r="M95" i="9" s="1"/>
  <c r="M57" i="9"/>
  <c r="M43" i="9"/>
  <c r="M69" i="9"/>
  <c r="M62" i="9"/>
  <c r="J61" i="9"/>
  <c r="J60" i="9"/>
  <c r="M80" i="9"/>
  <c r="K82" i="9"/>
  <c r="L39" i="9"/>
  <c r="M39" i="9" s="1"/>
  <c r="M34" i="9"/>
  <c r="L33" i="9"/>
  <c r="K91" i="9"/>
  <c r="K97" i="9"/>
  <c r="M47" i="9"/>
  <c r="J67" i="9"/>
  <c r="J66" i="9"/>
  <c r="M66" i="9" s="1"/>
  <c r="J52" i="9"/>
  <c r="M52" i="9" s="1"/>
  <c r="J37" i="9"/>
  <c r="J75" i="9"/>
  <c r="M75" i="9" s="1"/>
  <c r="K77" i="9"/>
  <c r="J82" i="9"/>
  <c r="L84" i="9"/>
  <c r="M84" i="9" s="1"/>
  <c r="M33" i="9"/>
  <c r="L32" i="9"/>
  <c r="M32" i="9" s="1"/>
  <c r="M86" i="9"/>
  <c r="M89" i="9"/>
  <c r="L58" i="9"/>
  <c r="K41" i="9"/>
  <c r="M41" i="9" s="1"/>
  <c r="L31" i="9"/>
  <c r="J64" i="9"/>
  <c r="K60" i="9"/>
  <c r="L88" i="9"/>
  <c r="L90" i="9"/>
  <c r="J91" i="9"/>
  <c r="J97" i="9"/>
  <c r="M97" i="9" s="1"/>
  <c r="L98" i="9"/>
  <c r="L76" i="9"/>
  <c r="M76" i="9" s="1"/>
  <c r="K53" i="9"/>
  <c r="M53" i="9" s="1"/>
  <c r="K61" i="9"/>
  <c r="J79" i="9"/>
  <c r="M79" i="9" s="1"/>
  <c r="K88" i="9"/>
  <c r="K90" i="9"/>
  <c r="L93" i="9"/>
  <c r="M93" i="9" s="1"/>
  <c r="K98" i="9"/>
  <c r="M98" i="9" s="1"/>
  <c r="K56" i="9"/>
  <c r="M56" i="9" s="1"/>
  <c r="K59" i="4"/>
  <c r="M59" i="4" s="1"/>
  <c r="L75" i="4"/>
  <c r="M75" i="4" s="1"/>
  <c r="K82" i="4"/>
  <c r="J85" i="4"/>
  <c r="L97" i="4"/>
  <c r="J62" i="4"/>
  <c r="M62" i="4" s="1"/>
  <c r="K72" i="4"/>
  <c r="M53" i="4"/>
  <c r="K80" i="4"/>
  <c r="L77" i="4"/>
  <c r="J65" i="4"/>
  <c r="K75" i="4"/>
  <c r="L82" i="4"/>
  <c r="M39" i="4"/>
  <c r="L61" i="4"/>
  <c r="J61" i="4"/>
  <c r="M61" i="4" s="1"/>
  <c r="L83" i="4"/>
  <c r="M83" i="4" s="1"/>
  <c r="L85" i="4"/>
  <c r="M85" i="4" s="1"/>
  <c r="J95" i="4"/>
  <c r="M41" i="4"/>
  <c r="L63" i="4"/>
  <c r="J56" i="4"/>
  <c r="L78" i="4"/>
  <c r="J71" i="4"/>
  <c r="M76" i="4"/>
  <c r="J77" i="4"/>
  <c r="M77" i="4" s="1"/>
  <c r="J80" i="4"/>
  <c r="L81" i="4"/>
  <c r="M82" i="4"/>
  <c r="J98" i="4"/>
  <c r="M43" i="4"/>
  <c r="L72" i="4"/>
  <c r="M72" i="4" s="1"/>
  <c r="L71" i="4"/>
  <c r="J70" i="4"/>
  <c r="M70" i="4" s="1"/>
  <c r="J69" i="4"/>
  <c r="L44" i="4"/>
  <c r="L79" i="4"/>
  <c r="L96" i="4"/>
  <c r="L69" i="4"/>
  <c r="J57" i="4"/>
  <c r="M51" i="4"/>
  <c r="M64" i="4"/>
  <c r="M68" i="4"/>
  <c r="K67" i="4"/>
  <c r="M67" i="4" s="1"/>
  <c r="M58" i="4"/>
  <c r="L54" i="4"/>
  <c r="M50" i="4"/>
  <c r="J44" i="4"/>
  <c r="M38" i="4"/>
  <c r="J94" i="4"/>
  <c r="J97" i="4"/>
  <c r="M65" i="4"/>
  <c r="J54" i="4"/>
  <c r="M84" i="4"/>
  <c r="M47" i="4"/>
  <c r="M56" i="4"/>
  <c r="M48" i="4"/>
  <c r="M46" i="4"/>
  <c r="M74" i="4"/>
  <c r="M60" i="4"/>
  <c r="J66" i="4"/>
  <c r="M66" i="4" s="1"/>
  <c r="K63" i="4"/>
  <c r="L57" i="4"/>
  <c r="M45" i="4"/>
  <c r="J91" i="4"/>
  <c r="M91" i="4" s="1"/>
  <c r="J93" i="4"/>
  <c r="K87" i="4"/>
  <c r="J81" i="4"/>
  <c r="J88" i="4"/>
  <c r="J90" i="4"/>
  <c r="K93" i="4"/>
  <c r="K94" i="4"/>
  <c r="K96" i="4"/>
  <c r="M96" i="4" s="1"/>
  <c r="L87" i="4"/>
  <c r="K57" i="4"/>
  <c r="J55" i="4"/>
  <c r="M55" i="4" s="1"/>
  <c r="K54" i="4"/>
  <c r="L42" i="4"/>
  <c r="J42" i="4"/>
  <c r="L40" i="4"/>
  <c r="J40" i="4"/>
  <c r="M40" i="4" s="1"/>
  <c r="K79" i="4"/>
  <c r="K86" i="4"/>
  <c r="M86" i="4" s="1"/>
  <c r="L89" i="4"/>
  <c r="L92" i="4"/>
  <c r="L95" i="4"/>
  <c r="L98" i="4"/>
  <c r="K99" i="4"/>
  <c r="M99" i="4" s="1"/>
  <c r="J73" i="4"/>
  <c r="M73" i="4" s="1"/>
  <c r="L88" i="4"/>
  <c r="K89" i="4"/>
  <c r="L90" i="4"/>
  <c r="K92" i="4"/>
  <c r="M92" i="4" s="1"/>
  <c r="J78" i="4"/>
  <c r="M34" i="15" l="1"/>
  <c r="AE56" i="15"/>
  <c r="AE99" i="15"/>
  <c r="AE76" i="15"/>
  <c r="AE57" i="15"/>
  <c r="AE45" i="15"/>
  <c r="AE59" i="15"/>
  <c r="AE53" i="15"/>
  <c r="M89" i="15"/>
  <c r="AE71" i="15"/>
  <c r="AE72" i="15"/>
  <c r="AE50" i="15"/>
  <c r="AE54" i="15"/>
  <c r="AE32" i="15"/>
  <c r="M76" i="10"/>
  <c r="M74" i="10"/>
  <c r="M67" i="10"/>
  <c r="M92" i="10"/>
  <c r="M65" i="6"/>
  <c r="M70" i="6"/>
  <c r="M46" i="6"/>
  <c r="M61" i="6"/>
  <c r="M72" i="6"/>
  <c r="M98" i="6"/>
  <c r="M86" i="6"/>
  <c r="M99" i="6"/>
  <c r="M75" i="6"/>
  <c r="M94" i="3"/>
  <c r="M93" i="3"/>
  <c r="M82" i="3"/>
  <c r="M89" i="3"/>
  <c r="M73" i="3"/>
  <c r="M78" i="3"/>
  <c r="M83" i="12"/>
  <c r="M58" i="12"/>
  <c r="M74" i="12"/>
  <c r="M79" i="12"/>
  <c r="M78" i="12"/>
  <c r="M100" i="12"/>
  <c r="M81" i="12"/>
  <c r="M86" i="12"/>
  <c r="M85" i="12"/>
  <c r="M98" i="12"/>
  <c r="M96" i="12"/>
  <c r="M95" i="12"/>
  <c r="M94" i="12"/>
  <c r="M87" i="5"/>
  <c r="M95" i="5"/>
  <c r="M97" i="5"/>
  <c r="M94" i="5"/>
  <c r="M98" i="4"/>
  <c r="M63" i="4"/>
  <c r="M53" i="15"/>
  <c r="M56" i="15"/>
  <c r="M50" i="15"/>
  <c r="M48" i="15"/>
  <c r="M87" i="15"/>
  <c r="M85" i="15"/>
  <c r="M78" i="15"/>
  <c r="M88" i="15"/>
  <c r="M100" i="15"/>
  <c r="M92" i="15"/>
  <c r="M79" i="6"/>
  <c r="M95" i="6"/>
  <c r="M91" i="3"/>
  <c r="M97" i="3"/>
  <c r="M88" i="3"/>
  <c r="M95" i="3"/>
  <c r="M100" i="9"/>
  <c r="D7" i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M21" i="7"/>
  <c r="M17" i="7"/>
  <c r="M26" i="7"/>
  <c r="M83" i="7"/>
  <c r="M47" i="7"/>
  <c r="M49" i="7"/>
  <c r="M45" i="7"/>
  <c r="M86" i="7"/>
  <c r="M61" i="7"/>
  <c r="M54" i="7"/>
  <c r="M46" i="7"/>
  <c r="M59" i="7"/>
  <c r="M29" i="7"/>
  <c r="M43" i="7"/>
  <c r="M31" i="7"/>
  <c r="M62" i="7"/>
  <c r="M38" i="7"/>
  <c r="M41" i="7"/>
  <c r="M53" i="7"/>
  <c r="M27" i="7"/>
  <c r="M81" i="7"/>
  <c r="M37" i="7"/>
  <c r="M30" i="7"/>
  <c r="M55" i="7"/>
  <c r="M63" i="7"/>
  <c r="M77" i="7"/>
  <c r="M23" i="7"/>
  <c r="M39" i="7"/>
  <c r="M58" i="7"/>
  <c r="M91" i="15"/>
  <c r="M86" i="15"/>
  <c r="M90" i="15"/>
  <c r="M84" i="15"/>
  <c r="M93" i="15"/>
  <c r="M99" i="15"/>
  <c r="M96" i="15"/>
  <c r="M95" i="15"/>
  <c r="M94" i="15"/>
  <c r="M98" i="10"/>
  <c r="M97" i="10"/>
  <c r="M91" i="10"/>
  <c r="M96" i="10"/>
  <c r="M96" i="6"/>
  <c r="M96" i="11"/>
  <c r="M78" i="11"/>
  <c r="M95" i="11"/>
  <c r="M79" i="11"/>
  <c r="M81" i="11"/>
  <c r="M77" i="11"/>
  <c r="M93" i="8"/>
  <c r="M82" i="8"/>
  <c r="M79" i="8"/>
  <c r="M68" i="8"/>
  <c r="M91" i="8"/>
  <c r="M95" i="8"/>
  <c r="M76" i="8"/>
  <c r="M86" i="3"/>
  <c r="M80" i="3"/>
  <c r="M90" i="3"/>
  <c r="M83" i="3"/>
  <c r="F7" i="1"/>
  <c r="F8" i="1" s="1"/>
  <c r="F9" i="1" s="1"/>
  <c r="F10" i="1" s="1"/>
  <c r="F11" i="1" s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K6" i="1"/>
  <c r="M81" i="3"/>
  <c r="M85" i="3"/>
  <c r="M74" i="3"/>
  <c r="M76" i="3"/>
  <c r="M5" i="1"/>
  <c r="M71" i="3"/>
  <c r="M89" i="12"/>
  <c r="M82" i="12"/>
  <c r="M97" i="12"/>
  <c r="M77" i="12"/>
  <c r="M92" i="12"/>
  <c r="M75" i="5"/>
  <c r="M98" i="5"/>
  <c r="M83" i="5"/>
  <c r="M57" i="5"/>
  <c r="M74" i="5"/>
  <c r="M90" i="5"/>
  <c r="M89" i="5"/>
  <c r="M68" i="5"/>
  <c r="M71" i="5"/>
  <c r="M63" i="5"/>
  <c r="M99" i="5"/>
  <c r="M54" i="5"/>
  <c r="M39" i="5"/>
  <c r="M80" i="5"/>
  <c r="M93" i="5"/>
  <c r="M45" i="5"/>
  <c r="M88" i="5"/>
  <c r="M61" i="9"/>
  <c r="M60" i="9"/>
  <c r="M36" i="9"/>
  <c r="M38" i="9"/>
  <c r="M58" i="9"/>
  <c r="M91" i="9"/>
  <c r="M64" i="9"/>
  <c r="M82" i="9"/>
  <c r="M94" i="9"/>
  <c r="M77" i="9"/>
  <c r="M88" i="9"/>
  <c r="M90" i="9"/>
  <c r="M80" i="4"/>
  <c r="M54" i="4"/>
  <c r="M97" i="4"/>
  <c r="M69" i="4"/>
  <c r="M78" i="4"/>
  <c r="M95" i="4"/>
  <c r="M79" i="4"/>
  <c r="M71" i="4"/>
  <c r="M81" i="4"/>
  <c r="M44" i="4"/>
  <c r="M89" i="4"/>
  <c r="M94" i="4"/>
  <c r="M42" i="4"/>
  <c r="M57" i="4"/>
  <c r="M93" i="4"/>
  <c r="M87" i="4"/>
  <c r="M88" i="4"/>
  <c r="M90" i="4"/>
  <c r="C5" i="1" l="1"/>
  <c r="C6" i="1" s="1"/>
  <c r="O5" i="1"/>
  <c r="R7" i="1" s="1"/>
  <c r="C7" i="1" l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G6" i="1"/>
  <c r="H6" i="1"/>
  <c r="K7" i="1" l="1"/>
  <c r="J7" i="1"/>
  <c r="H7" i="1"/>
  <c r="I7" i="1"/>
  <c r="G7" i="1"/>
  <c r="G8" i="1" l="1"/>
  <c r="K8" i="1"/>
  <c r="I8" i="1"/>
  <c r="H8" i="1"/>
  <c r="J8" i="1"/>
  <c r="H9" i="1" l="1"/>
  <c r="I9" i="1"/>
  <c r="J9" i="1"/>
  <c r="K9" i="1"/>
  <c r="G9" i="1"/>
  <c r="I10" i="1" l="1"/>
  <c r="G10" i="1"/>
  <c r="K10" i="1"/>
  <c r="J10" i="1"/>
  <c r="H10" i="1"/>
  <c r="H11" i="1" l="1"/>
  <c r="I11" i="1"/>
  <c r="J11" i="1"/>
  <c r="K11" i="1"/>
  <c r="G11" i="1"/>
  <c r="K12" i="1" l="1"/>
  <c r="J12" i="1"/>
  <c r="G12" i="1"/>
  <c r="I12" i="1"/>
  <c r="H12" i="1"/>
  <c r="J13" i="1" s="1"/>
  <c r="I13" i="1" l="1"/>
  <c r="G13" i="1"/>
  <c r="H13" i="1"/>
  <c r="K13" i="1"/>
  <c r="G14" i="1" l="1"/>
  <c r="K14" i="1"/>
  <c r="H14" i="1"/>
  <c r="I14" i="1"/>
  <c r="J14" i="1"/>
  <c r="I15" i="1" l="1"/>
  <c r="H15" i="1"/>
  <c r="K15" i="1"/>
  <c r="J15" i="1"/>
  <c r="G15" i="1"/>
  <c r="K16" i="1" l="1"/>
  <c r="H16" i="1"/>
  <c r="J16" i="1"/>
  <c r="G16" i="1"/>
  <c r="I16" i="1"/>
  <c r="K17" i="1" l="1"/>
  <c r="J17" i="1"/>
  <c r="G17" i="1"/>
  <c r="H17" i="1"/>
  <c r="I17" i="1"/>
  <c r="I18" i="1" l="1"/>
  <c r="K18" i="1"/>
  <c r="H18" i="1"/>
  <c r="J18" i="1"/>
  <c r="G18" i="1"/>
  <c r="G19" i="1" l="1"/>
  <c r="I19" i="1"/>
  <c r="J19" i="1"/>
  <c r="H19" i="1"/>
  <c r="H20" i="1" s="1"/>
  <c r="K19" i="1"/>
  <c r="I20" i="1" l="1"/>
  <c r="J20" i="1"/>
  <c r="J21" i="1" s="1"/>
  <c r="K20" i="1"/>
  <c r="K21" i="1" s="1"/>
  <c r="G20" i="1"/>
  <c r="I21" i="1" l="1"/>
  <c r="G21" i="1"/>
  <c r="H21" i="1"/>
  <c r="H22" i="1" l="1"/>
  <c r="J22" i="1"/>
  <c r="I22" i="1"/>
  <c r="G22" i="1"/>
  <c r="K22" i="1"/>
  <c r="K23" i="1" s="1"/>
  <c r="G23" i="1" l="1"/>
  <c r="J23" i="1"/>
  <c r="I23" i="1"/>
  <c r="H23" i="1"/>
  <c r="I24" i="1" l="1"/>
  <c r="K24" i="1"/>
  <c r="H24" i="1"/>
  <c r="J24" i="1"/>
  <c r="G24" i="1"/>
  <c r="J25" i="1" l="1"/>
  <c r="H25" i="1"/>
  <c r="I25" i="1"/>
  <c r="G25" i="1"/>
  <c r="K25" i="1"/>
  <c r="G26" i="1" l="1"/>
  <c r="I26" i="1"/>
  <c r="J26" i="1"/>
  <c r="H26" i="1"/>
  <c r="K26" i="1"/>
  <c r="H27" i="1" l="1"/>
  <c r="I27" i="1"/>
  <c r="J27" i="1"/>
  <c r="K27" i="1"/>
  <c r="G27" i="1"/>
  <c r="K28" i="1" l="1"/>
  <c r="J28" i="1"/>
  <c r="I28" i="1"/>
  <c r="G28" i="1"/>
  <c r="H28" i="1"/>
  <c r="G29" i="1" l="1"/>
  <c r="J29" i="1"/>
  <c r="H29" i="1"/>
  <c r="I29" i="1"/>
  <c r="K29" i="1"/>
  <c r="I30" i="1" l="1"/>
  <c r="H30" i="1"/>
  <c r="J30" i="1"/>
  <c r="J31" i="1" s="1"/>
  <c r="K30" i="1"/>
  <c r="K31" i="1" s="1"/>
  <c r="G30" i="1"/>
  <c r="H31" i="1" l="1"/>
  <c r="G31" i="1"/>
  <c r="I31" i="1"/>
  <c r="G32" i="1" l="1"/>
  <c r="H32" i="1"/>
  <c r="J32" i="1"/>
  <c r="I32" i="1"/>
  <c r="K32" i="1"/>
  <c r="I33" i="1" l="1"/>
  <c r="J33" i="1"/>
  <c r="K33" i="1"/>
  <c r="H33" i="1"/>
  <c r="G33" i="1"/>
  <c r="H34" i="1" l="1"/>
  <c r="K34" i="1"/>
  <c r="J34" i="1"/>
  <c r="G34" i="1"/>
  <c r="G35" i="1" s="1"/>
  <c r="I34" i="1"/>
  <c r="J35" i="1" l="1"/>
  <c r="K35" i="1"/>
  <c r="I35" i="1"/>
  <c r="I36" i="1" s="1"/>
  <c r="H35" i="1"/>
  <c r="K36" i="1" l="1"/>
  <c r="H36" i="1"/>
  <c r="J36" i="1"/>
  <c r="G36" i="1"/>
  <c r="I37" i="1" s="1"/>
  <c r="J37" i="1" l="1"/>
  <c r="H37" i="1"/>
  <c r="G37" i="1"/>
  <c r="K37" i="1"/>
  <c r="J38" i="1" l="1"/>
  <c r="K38" i="1"/>
  <c r="I38" i="1"/>
  <c r="G38" i="1"/>
  <c r="H38" i="1"/>
  <c r="G39" i="1" l="1"/>
  <c r="J39" i="1"/>
  <c r="H39" i="1"/>
  <c r="H40" i="1" s="1"/>
  <c r="I39" i="1"/>
  <c r="I40" i="1" s="1"/>
  <c r="K39" i="1"/>
  <c r="J40" i="1" l="1"/>
  <c r="J41" i="1" s="1"/>
  <c r="K40" i="1"/>
  <c r="K41" i="1" s="1"/>
  <c r="G40" i="1"/>
  <c r="H41" i="1" s="1"/>
  <c r="K42" i="1" l="1"/>
  <c r="J42" i="1"/>
  <c r="G41" i="1"/>
  <c r="I41" i="1"/>
  <c r="G42" i="1" l="1"/>
  <c r="I42" i="1"/>
  <c r="I43" i="1" s="1"/>
  <c r="H42" i="1"/>
  <c r="J43" i="1" s="1"/>
  <c r="K43" i="1" l="1"/>
  <c r="H43" i="1"/>
  <c r="G43" i="1"/>
  <c r="G44" i="1" l="1"/>
  <c r="K44" i="1"/>
  <c r="H44" i="1"/>
  <c r="I44" i="1"/>
  <c r="I45" i="1" s="1"/>
  <c r="J44" i="1"/>
  <c r="J45" i="1" l="1"/>
  <c r="H45" i="1"/>
  <c r="K45" i="1"/>
  <c r="G45" i="1"/>
  <c r="H46" i="1" l="1"/>
  <c r="K46" i="1"/>
  <c r="J46" i="1"/>
  <c r="G46" i="1"/>
  <c r="I46" i="1"/>
  <c r="K47" i="1" l="1"/>
  <c r="J47" i="1"/>
  <c r="G47" i="1"/>
  <c r="I47" i="1"/>
  <c r="H47" i="1"/>
  <c r="J48" i="1" s="1"/>
  <c r="I48" i="1" l="1"/>
  <c r="K48" i="1"/>
  <c r="H48" i="1"/>
  <c r="G48" i="1"/>
  <c r="I49" i="1" s="1"/>
  <c r="H49" i="1" l="1"/>
  <c r="K49" i="1"/>
  <c r="G49" i="1"/>
  <c r="J49" i="1"/>
  <c r="J50" i="1" s="1"/>
  <c r="K50" i="1" l="1"/>
  <c r="G50" i="1"/>
  <c r="H50" i="1"/>
  <c r="I50" i="1"/>
  <c r="I51" i="1" s="1"/>
  <c r="H51" i="1" l="1"/>
  <c r="J51" i="1"/>
  <c r="K51" i="1"/>
  <c r="G51" i="1"/>
  <c r="K52" i="1" l="1"/>
  <c r="J52" i="1"/>
  <c r="H52" i="1"/>
  <c r="G52" i="1"/>
  <c r="I52" i="1"/>
  <c r="G53" i="1" l="1"/>
  <c r="I53" i="1"/>
  <c r="H53" i="1"/>
  <c r="K53" i="1"/>
  <c r="J53" i="1"/>
  <c r="I54" i="1" l="1"/>
  <c r="K54" i="1"/>
  <c r="H54" i="1"/>
  <c r="K55" i="1" s="1"/>
  <c r="J54" i="1"/>
  <c r="G54" i="1"/>
  <c r="G55" i="1" s="1"/>
  <c r="J55" i="1" l="1"/>
  <c r="H55" i="1"/>
  <c r="I55" i="1"/>
  <c r="I56" i="1" s="1"/>
  <c r="K56" i="1" l="1"/>
  <c r="H56" i="1"/>
  <c r="J56" i="1"/>
  <c r="G56" i="1"/>
  <c r="H57" i="1" l="1"/>
  <c r="K57" i="1"/>
  <c r="J57" i="1"/>
  <c r="G57" i="1"/>
  <c r="G58" i="1" s="1"/>
  <c r="I57" i="1"/>
  <c r="J58" i="1" l="1"/>
  <c r="K58" i="1"/>
  <c r="I58" i="1"/>
  <c r="I59" i="1" s="1"/>
  <c r="H58" i="1"/>
  <c r="H59" i="1" l="1"/>
  <c r="K59" i="1"/>
  <c r="J59" i="1"/>
  <c r="G59" i="1"/>
  <c r="J60" i="1" l="1"/>
  <c r="K60" i="1"/>
  <c r="I60" i="1"/>
  <c r="G60" i="1"/>
  <c r="H60" i="1"/>
  <c r="J61" i="1" s="1"/>
  <c r="K61" i="1" l="1"/>
  <c r="H61" i="1"/>
  <c r="G61" i="1"/>
  <c r="I61" i="1"/>
  <c r="I62" i="1" l="1"/>
  <c r="G62" i="1"/>
  <c r="H62" i="1"/>
  <c r="K62" i="1"/>
  <c r="J62" i="1"/>
  <c r="H63" i="1" l="1"/>
  <c r="G63" i="1"/>
  <c r="K63" i="1"/>
  <c r="K64" i="1" s="1"/>
  <c r="J63" i="1"/>
  <c r="J64" i="1" s="1"/>
  <c r="I63" i="1"/>
  <c r="I64" i="1" l="1"/>
  <c r="H64" i="1"/>
  <c r="G64" i="1"/>
  <c r="H65" i="1" l="1"/>
  <c r="K65" i="1"/>
  <c r="J65" i="1"/>
  <c r="G65" i="1"/>
  <c r="G66" i="1" s="1"/>
  <c r="I65" i="1"/>
  <c r="J66" i="1" l="1"/>
  <c r="K66" i="1"/>
  <c r="I66" i="1"/>
  <c r="I67" i="1" s="1"/>
  <c r="H66" i="1"/>
  <c r="J67" i="1" s="1"/>
  <c r="K67" i="1" l="1"/>
  <c r="H67" i="1"/>
  <c r="G67" i="1"/>
  <c r="G68" i="1" l="1"/>
  <c r="H68" i="1"/>
  <c r="J68" i="1"/>
  <c r="I68" i="1"/>
  <c r="I69" i="1" s="1"/>
  <c r="K68" i="1"/>
  <c r="H69" i="1" l="1"/>
  <c r="J69" i="1"/>
  <c r="K69" i="1"/>
  <c r="G69" i="1"/>
  <c r="K70" i="1" l="1"/>
  <c r="J70" i="1"/>
  <c r="H70" i="1"/>
  <c r="J71" i="1" s="1"/>
  <c r="G70" i="1"/>
  <c r="I70" i="1"/>
  <c r="I71" i="1" l="1"/>
  <c r="G71" i="1"/>
  <c r="H71" i="1"/>
  <c r="K71" i="1"/>
  <c r="G72" i="1" l="1"/>
  <c r="H72" i="1"/>
  <c r="I72" i="1"/>
  <c r="I73" i="1" s="1"/>
  <c r="K72" i="1"/>
  <c r="J72" i="1"/>
  <c r="K73" i="1" l="1"/>
  <c r="H73" i="1"/>
  <c r="J73" i="1"/>
  <c r="G73" i="1"/>
  <c r="G74" i="1" l="1"/>
  <c r="I74" i="1"/>
  <c r="J74" i="1"/>
  <c r="H74" i="1"/>
  <c r="H75" i="1" s="1"/>
  <c r="K74" i="1"/>
  <c r="I75" i="1" l="1"/>
  <c r="J75" i="1"/>
  <c r="J76" i="1" s="1"/>
  <c r="K75" i="1"/>
  <c r="K76" i="1" s="1"/>
  <c r="G75" i="1"/>
  <c r="I76" i="1" l="1"/>
  <c r="G76" i="1"/>
  <c r="H76" i="1"/>
  <c r="G77" i="1" l="1"/>
  <c r="J77" i="1"/>
  <c r="H77" i="1"/>
  <c r="H78" i="1" s="1"/>
  <c r="I77" i="1"/>
  <c r="I78" i="1" s="1"/>
  <c r="K77" i="1"/>
  <c r="J78" i="1" l="1"/>
  <c r="J79" i="1" s="1"/>
  <c r="K78" i="1"/>
  <c r="K79" i="1" s="1"/>
  <c r="G78" i="1"/>
  <c r="H79" i="1" l="1"/>
  <c r="J80" i="1" s="1"/>
  <c r="G79" i="1"/>
  <c r="G80" i="1" s="1"/>
  <c r="I79" i="1"/>
  <c r="K80" i="1" l="1"/>
  <c r="H80" i="1"/>
  <c r="I80" i="1"/>
  <c r="I81" i="1" s="1"/>
  <c r="K81" i="1" l="1"/>
  <c r="J81" i="1"/>
  <c r="H81" i="1"/>
  <c r="G81" i="1"/>
  <c r="I82" i="1" l="1"/>
  <c r="G82" i="1"/>
  <c r="H82" i="1"/>
  <c r="J82" i="1"/>
  <c r="K82" i="1"/>
  <c r="J83" i="1" l="1"/>
  <c r="H83" i="1"/>
  <c r="G83" i="1"/>
  <c r="K83" i="1"/>
  <c r="I83" i="1"/>
  <c r="I84" i="1" l="1"/>
  <c r="K84" i="1"/>
  <c r="G84" i="1"/>
  <c r="I85" i="1" s="1"/>
  <c r="J84" i="1"/>
  <c r="H84" i="1"/>
  <c r="H85" i="1" l="1"/>
  <c r="K85" i="1"/>
  <c r="J85" i="1"/>
  <c r="G85" i="1"/>
  <c r="J86" i="1" l="1"/>
  <c r="K86" i="1"/>
  <c r="G86" i="1"/>
  <c r="I86" i="1"/>
  <c r="H86" i="1"/>
  <c r="I87" i="1" l="1"/>
  <c r="J87" i="1"/>
  <c r="H87" i="1"/>
  <c r="G87" i="1"/>
  <c r="K87" i="1"/>
  <c r="K88" i="1" l="1"/>
  <c r="G88" i="1"/>
  <c r="I88" i="1"/>
  <c r="J88" i="1"/>
  <c r="H88" i="1"/>
  <c r="I89" i="1" l="1"/>
  <c r="G89" i="1"/>
  <c r="J89" i="1"/>
  <c r="H89" i="1"/>
  <c r="K89" i="1"/>
  <c r="K90" i="1" l="1"/>
  <c r="H90" i="1"/>
  <c r="J90" i="1"/>
  <c r="I90" i="1"/>
  <c r="G90" i="1"/>
  <c r="J91" i="1" l="1"/>
  <c r="H91" i="1"/>
  <c r="J92" i="1" s="1"/>
  <c r="I91" i="1"/>
  <c r="G91" i="1"/>
  <c r="K91" i="1"/>
  <c r="K92" i="1" l="1"/>
  <c r="G92" i="1"/>
  <c r="I92" i="1"/>
  <c r="H92" i="1"/>
  <c r="I93" i="1" l="1"/>
  <c r="K93" i="1"/>
  <c r="J93" i="1"/>
  <c r="H93" i="1"/>
  <c r="G93" i="1"/>
  <c r="I94" i="1" l="1"/>
  <c r="G94" i="1"/>
  <c r="K94" i="1"/>
  <c r="H94" i="1"/>
  <c r="H95" i="1" s="1"/>
  <c r="J94" i="1"/>
  <c r="K95" i="1" l="1"/>
  <c r="K96" i="1" s="1"/>
  <c r="I95" i="1"/>
  <c r="G95" i="1"/>
  <c r="J95" i="1"/>
  <c r="J96" i="1" s="1"/>
  <c r="G96" i="1" l="1"/>
  <c r="I96" i="1"/>
  <c r="H96" i="1"/>
  <c r="I97" i="1" l="1"/>
  <c r="G97" i="1"/>
  <c r="I98" i="1" s="1"/>
  <c r="H97" i="1"/>
  <c r="J97" i="1"/>
  <c r="K97" i="1"/>
  <c r="J98" i="1" l="1"/>
  <c r="H98" i="1"/>
  <c r="K98" i="1"/>
  <c r="G98" i="1"/>
  <c r="K99" i="1" l="1"/>
  <c r="H99" i="1"/>
  <c r="J99" i="1"/>
  <c r="G99" i="1"/>
  <c r="I99" i="1"/>
  <c r="G100" i="1" l="1"/>
  <c r="J100" i="1"/>
  <c r="H100" i="1"/>
  <c r="I100" i="1"/>
  <c r="K100" i="1"/>
  <c r="I101" i="1" l="1"/>
  <c r="H101" i="1"/>
  <c r="J101" i="1"/>
  <c r="K101" i="1"/>
  <c r="G101" i="1"/>
  <c r="J102" i="1" l="1"/>
  <c r="K102" i="1"/>
  <c r="H102" i="1"/>
  <c r="G102" i="1"/>
  <c r="I102" i="1"/>
  <c r="H103" i="1" l="1"/>
  <c r="G103" i="1"/>
  <c r="J103" i="1"/>
  <c r="J104" i="1" s="1"/>
  <c r="I103" i="1"/>
  <c r="I104" i="1" s="1"/>
  <c r="K103" i="1"/>
  <c r="K104" i="1" s="1"/>
  <c r="H104" i="1" l="1"/>
  <c r="G104" i="1"/>
  <c r="H105" i="1" l="1"/>
  <c r="I105" i="1"/>
  <c r="G105" i="1"/>
  <c r="K105" i="1"/>
  <c r="K106" i="1" s="1"/>
  <c r="J105" i="1"/>
  <c r="J106" i="1" s="1"/>
  <c r="G106" i="1" l="1"/>
  <c r="I106" i="1"/>
  <c r="H106" i="1"/>
  <c r="K107" i="1" s="1"/>
  <c r="J107" i="1" l="1"/>
  <c r="I107" i="1"/>
  <c r="H107" i="1"/>
  <c r="G107" i="1"/>
  <c r="I108" i="1" s="1"/>
  <c r="H108" i="1" l="1"/>
  <c r="J108" i="1"/>
  <c r="J109" i="1" s="1"/>
  <c r="G108" i="1"/>
  <c r="K108" i="1"/>
  <c r="K109" i="1" s="1"/>
  <c r="G109" i="1" l="1"/>
  <c r="I109" i="1"/>
  <c r="H109" i="1"/>
  <c r="H110" i="1" s="1"/>
  <c r="I110" i="1" l="1"/>
  <c r="J110" i="1"/>
  <c r="J111" i="1" s="1"/>
  <c r="G110" i="1"/>
  <c r="K110" i="1"/>
  <c r="K111" i="1" s="1"/>
  <c r="I111" i="1" l="1"/>
  <c r="G111" i="1"/>
  <c r="H111" i="1"/>
  <c r="H112" i="1" s="1"/>
  <c r="G112" i="1" l="1"/>
  <c r="I112" i="1"/>
  <c r="I113" i="1" s="1"/>
  <c r="J112" i="1"/>
  <c r="J113" i="1" s="1"/>
  <c r="K112" i="1"/>
  <c r="K113" i="1" s="1"/>
  <c r="G113" i="1" l="1"/>
  <c r="H113" i="1"/>
  <c r="J114" i="1" l="1"/>
  <c r="H114" i="1"/>
  <c r="I114" i="1"/>
  <c r="G114" i="1"/>
  <c r="K114" i="1"/>
  <c r="I115" i="1" l="1"/>
  <c r="G115" i="1"/>
  <c r="J115" i="1"/>
  <c r="H115" i="1"/>
  <c r="H116" i="1" s="1"/>
  <c r="K115" i="1"/>
  <c r="J116" i="1" l="1"/>
  <c r="J117" i="1" s="1"/>
  <c r="G116" i="1"/>
  <c r="K116" i="1"/>
  <c r="K117" i="1" s="1"/>
  <c r="I116" i="1"/>
  <c r="G117" i="1" l="1"/>
  <c r="I117" i="1"/>
  <c r="H117" i="1"/>
  <c r="J118" i="1" s="1"/>
  <c r="I118" i="1" l="1"/>
  <c r="G118" i="1"/>
  <c r="I119" i="1" s="1"/>
  <c r="H118" i="1"/>
  <c r="K118" i="1"/>
  <c r="G119" i="1" l="1"/>
  <c r="H119" i="1"/>
  <c r="J119" i="1"/>
  <c r="K119" i="1"/>
  <c r="J120" i="1" l="1"/>
  <c r="H120" i="1"/>
  <c r="G120" i="1"/>
  <c r="K120" i="1"/>
  <c r="K121" i="1" s="1"/>
  <c r="I120" i="1"/>
  <c r="G121" i="1" l="1"/>
  <c r="H121" i="1"/>
  <c r="I121" i="1"/>
  <c r="I122" i="1" s="1"/>
  <c r="J121" i="1"/>
  <c r="H122" i="1" l="1"/>
  <c r="G122" i="1"/>
  <c r="J122" i="1"/>
  <c r="J123" i="1" s="1"/>
  <c r="K122" i="1"/>
  <c r="H123" i="1" l="1"/>
  <c r="J124" i="1" s="1"/>
  <c r="G123" i="1"/>
  <c r="K123" i="1"/>
  <c r="K124" i="1" s="1"/>
  <c r="I123" i="1"/>
  <c r="G124" i="1" l="1"/>
  <c r="I124" i="1"/>
  <c r="H124" i="1"/>
  <c r="J125" i="1" s="1"/>
  <c r="I125" i="1" l="1"/>
  <c r="G125" i="1"/>
  <c r="H125" i="1"/>
  <c r="K125" i="1"/>
  <c r="H126" i="1" l="1"/>
  <c r="J126" i="1"/>
  <c r="G126" i="1"/>
  <c r="K126" i="1"/>
  <c r="K127" i="1" s="1"/>
  <c r="I126" i="1"/>
  <c r="J127" i="1" l="1"/>
  <c r="G127" i="1"/>
  <c r="I127" i="1"/>
  <c r="H127" i="1"/>
  <c r="I128" i="1" l="1"/>
  <c r="K128" i="1"/>
  <c r="H128" i="1"/>
  <c r="J128" i="1"/>
  <c r="G128" i="1"/>
  <c r="I129" i="1" s="1"/>
  <c r="J129" i="1" l="1"/>
  <c r="G129" i="1"/>
  <c r="H129" i="1"/>
  <c r="K129" i="1"/>
  <c r="H130" i="1" l="1"/>
  <c r="G130" i="1"/>
  <c r="I130" i="1"/>
  <c r="K130" i="1"/>
  <c r="K131" i="1" s="1"/>
  <c r="J130" i="1"/>
  <c r="J131" i="1" s="1"/>
  <c r="I131" i="1" l="1"/>
  <c r="G131" i="1"/>
  <c r="H131" i="1"/>
  <c r="J132" i="1" l="1"/>
  <c r="H132" i="1"/>
  <c r="G132" i="1"/>
  <c r="I132" i="1"/>
  <c r="K132" i="1"/>
  <c r="I133" i="1" l="1"/>
  <c r="H133" i="1"/>
  <c r="G133" i="1"/>
  <c r="K133" i="1"/>
  <c r="J133" i="1"/>
  <c r="K134" i="1" l="1"/>
  <c r="G134" i="1"/>
  <c r="J134" i="1"/>
  <c r="H134" i="1"/>
  <c r="H135" i="1" s="1"/>
  <c r="I134" i="1"/>
  <c r="I135" i="1" l="1"/>
  <c r="J135" i="1"/>
  <c r="J136" i="1" s="1"/>
  <c r="G135" i="1"/>
  <c r="K135" i="1"/>
  <c r="K136" i="1" s="1"/>
  <c r="G136" i="1" l="1"/>
  <c r="I136" i="1"/>
  <c r="I137" i="1" s="1"/>
  <c r="H136" i="1"/>
  <c r="K137" i="1" s="1"/>
  <c r="G137" i="1" l="1"/>
  <c r="H137" i="1"/>
  <c r="J137" i="1"/>
  <c r="J138" i="1" l="1"/>
  <c r="H138" i="1"/>
  <c r="G138" i="1"/>
  <c r="I138" i="1"/>
  <c r="K138" i="1"/>
  <c r="I139" i="1" l="1"/>
  <c r="G139" i="1"/>
  <c r="H139" i="1"/>
  <c r="K139" i="1"/>
  <c r="J139" i="1"/>
  <c r="K140" i="1" l="1"/>
  <c r="H140" i="1"/>
  <c r="G140" i="1"/>
  <c r="J140" i="1"/>
  <c r="I140" i="1"/>
  <c r="J141" i="1" l="1"/>
  <c r="G141" i="1"/>
  <c r="H141" i="1"/>
  <c r="I141" i="1"/>
  <c r="K141" i="1"/>
  <c r="I142" i="1" l="1"/>
  <c r="K142" i="1"/>
  <c r="H142" i="1"/>
  <c r="G142" i="1"/>
  <c r="J142" i="1"/>
  <c r="H143" i="1" l="1"/>
  <c r="G143" i="1"/>
  <c r="K143" i="1"/>
  <c r="K144" i="1" s="1"/>
  <c r="J143" i="1"/>
  <c r="J144" i="1" s="1"/>
  <c r="I143" i="1"/>
  <c r="I144" i="1" l="1"/>
  <c r="H144" i="1"/>
  <c r="G144" i="1"/>
  <c r="I145" i="1" s="1"/>
  <c r="H145" i="1" l="1"/>
  <c r="K145" i="1"/>
  <c r="G145" i="1"/>
  <c r="J145" i="1"/>
  <c r="J146" i="1" s="1"/>
  <c r="K146" i="1" l="1"/>
  <c r="I146" i="1"/>
  <c r="G146" i="1"/>
  <c r="H146" i="1"/>
  <c r="H147" i="1" s="1"/>
  <c r="G147" i="1" l="1"/>
  <c r="I147" i="1"/>
  <c r="K147" i="1"/>
  <c r="K148" i="1" s="1"/>
  <c r="J147" i="1"/>
  <c r="J148" i="1" s="1"/>
  <c r="G148" i="1" l="1"/>
  <c r="I148" i="1"/>
  <c r="H148" i="1"/>
  <c r="G149" i="1" s="1"/>
  <c r="I149" i="1" l="1"/>
  <c r="J149" i="1"/>
  <c r="I150" i="1"/>
  <c r="H149" i="1"/>
  <c r="K149" i="1"/>
  <c r="H150" i="1" l="1"/>
  <c r="J150" i="1"/>
  <c r="J151" i="1" s="1"/>
  <c r="K150" i="1"/>
  <c r="K151" i="1" s="1"/>
  <c r="G150" i="1"/>
  <c r="I151" i="1" s="1"/>
  <c r="G151" i="1" l="1"/>
  <c r="I152" i="1" s="1"/>
  <c r="H151" i="1"/>
  <c r="J152" i="1" s="1"/>
  <c r="G152" i="1" l="1"/>
  <c r="H152" i="1"/>
  <c r="J153" i="1" s="1"/>
  <c r="K152" i="1"/>
  <c r="G153" i="1" l="1"/>
  <c r="I153" i="1"/>
  <c r="K153" i="1"/>
  <c r="H153" i="1"/>
  <c r="J154" i="1" s="1"/>
  <c r="I154" i="1" l="1"/>
  <c r="K154" i="1"/>
  <c r="H154" i="1"/>
  <c r="G154" i="1"/>
  <c r="I155" i="1" s="1"/>
  <c r="G155" i="1" l="1"/>
  <c r="I156" i="1" s="1"/>
  <c r="H155" i="1"/>
  <c r="J155" i="1"/>
  <c r="K155" i="1"/>
  <c r="J156" i="1" l="1"/>
  <c r="H156" i="1"/>
  <c r="J157" i="1" s="1"/>
  <c r="K156" i="1"/>
  <c r="G156" i="1"/>
  <c r="K157" i="1" l="1"/>
  <c r="H157" i="1"/>
  <c r="G157" i="1"/>
  <c r="I157" i="1"/>
  <c r="I158" i="1" l="1"/>
  <c r="G158" i="1"/>
  <c r="I159" i="1" s="1"/>
  <c r="J158" i="1"/>
  <c r="H158" i="1"/>
  <c r="K158" i="1"/>
  <c r="G159" i="1" l="1"/>
  <c r="I160" i="1" s="1"/>
  <c r="H159" i="1"/>
  <c r="J159" i="1"/>
  <c r="K159" i="1"/>
  <c r="J160" i="1" l="1"/>
  <c r="H160" i="1"/>
  <c r="K160" i="1"/>
  <c r="G160" i="1"/>
  <c r="K161" i="1" l="1"/>
  <c r="I161" i="1"/>
  <c r="G161" i="1"/>
  <c r="J161" i="1"/>
  <c r="H161" i="1"/>
  <c r="K162" i="1" s="1"/>
  <c r="G162" i="1" l="1"/>
  <c r="J162" i="1"/>
  <c r="H162" i="1"/>
  <c r="I162" i="1"/>
  <c r="H163" i="1" l="1"/>
  <c r="J163" i="1"/>
  <c r="K163" i="1"/>
  <c r="I163" i="1"/>
  <c r="G163" i="1"/>
  <c r="K164" i="1" l="1"/>
  <c r="I164" i="1"/>
  <c r="J164" i="1"/>
  <c r="G164" i="1"/>
  <c r="H164" i="1"/>
  <c r="G165" i="1" l="1"/>
  <c r="K165" i="1"/>
  <c r="H165" i="1"/>
  <c r="G166" i="1" s="1"/>
  <c r="I165" i="1"/>
  <c r="I166" i="1" s="1"/>
  <c r="J165" i="1"/>
  <c r="J166" i="1" l="1"/>
  <c r="I167" i="1"/>
  <c r="K166" i="1"/>
  <c r="H166" i="1"/>
  <c r="J167" i="1" l="1"/>
  <c r="G167" i="1"/>
  <c r="I168" i="1" s="1"/>
  <c r="K167" i="1"/>
  <c r="H167" i="1"/>
  <c r="H168" i="1" l="1"/>
  <c r="K168" i="1"/>
  <c r="J168" i="1"/>
  <c r="G168" i="1"/>
  <c r="J169" i="1" l="1"/>
  <c r="K169" i="1"/>
  <c r="H169" i="1"/>
  <c r="G169" i="1"/>
  <c r="I169" i="1"/>
  <c r="K170" i="1" l="1"/>
  <c r="I170" i="1"/>
  <c r="J170" i="1"/>
  <c r="G170" i="1"/>
  <c r="I171" i="1" s="1"/>
  <c r="H170" i="1"/>
  <c r="K171" i="1" s="1"/>
  <c r="G171" i="1" l="1"/>
  <c r="H171" i="1"/>
  <c r="J171" i="1"/>
  <c r="H172" i="1" l="1"/>
  <c r="G172" i="1"/>
  <c r="I172" i="1"/>
  <c r="J172" i="1"/>
  <c r="K172" i="1"/>
  <c r="K173" i="1" l="1"/>
  <c r="J173" i="1"/>
  <c r="I173" i="1"/>
  <c r="G173" i="1"/>
  <c r="H173" i="1"/>
  <c r="K174" i="1" s="1"/>
  <c r="G174" i="1" l="1"/>
  <c r="I174" i="1"/>
  <c r="H174" i="1"/>
  <c r="H175" i="1" s="1"/>
  <c r="J174" i="1"/>
  <c r="I175" i="1" l="1"/>
  <c r="G175" i="1"/>
  <c r="J175" i="1"/>
  <c r="J176" i="1" s="1"/>
  <c r="K175" i="1"/>
  <c r="K176" i="1" s="1"/>
  <c r="G176" i="1" l="1"/>
  <c r="I176" i="1"/>
  <c r="H176" i="1"/>
  <c r="K177" i="1" s="1"/>
  <c r="I177" i="1" l="1"/>
  <c r="G177" i="1"/>
  <c r="I178" i="1" s="1"/>
  <c r="H177" i="1"/>
  <c r="J177" i="1"/>
  <c r="G178" i="1" l="1"/>
  <c r="H178" i="1"/>
  <c r="J178" i="1"/>
  <c r="K178" i="1"/>
  <c r="J179" i="1" l="1"/>
  <c r="H179" i="1"/>
  <c r="G179" i="1"/>
  <c r="K179" i="1"/>
  <c r="I179" i="1"/>
  <c r="G180" i="1" l="1"/>
  <c r="H180" i="1"/>
  <c r="I180" i="1"/>
  <c r="I181" i="1" s="1"/>
  <c r="J180" i="1"/>
  <c r="J181" i="1" s="1"/>
  <c r="K180" i="1"/>
  <c r="H181" i="1" l="1"/>
  <c r="K181" i="1"/>
  <c r="G181" i="1"/>
  <c r="K182" i="1" l="1"/>
  <c r="H182" i="1"/>
  <c r="K183" i="1" s="1"/>
  <c r="J182" i="1"/>
  <c r="G182" i="1"/>
  <c r="I182" i="1"/>
  <c r="J183" i="1" l="1"/>
  <c r="G183" i="1"/>
  <c r="I183" i="1"/>
  <c r="H183" i="1"/>
  <c r="K184" i="1" s="1"/>
  <c r="I184" i="1" l="1"/>
  <c r="J184" i="1"/>
  <c r="H184" i="1"/>
  <c r="G184" i="1"/>
  <c r="I185" i="1" s="1"/>
  <c r="H185" i="1" l="1"/>
  <c r="J185" i="1"/>
  <c r="G185" i="1"/>
  <c r="I186" i="1" s="1"/>
  <c r="K185" i="1"/>
  <c r="K186" i="1" l="1"/>
  <c r="J186" i="1"/>
  <c r="H186" i="1"/>
  <c r="K187" i="1" s="1"/>
  <c r="G186" i="1"/>
  <c r="I187" i="1" s="1"/>
  <c r="H187" i="1" l="1"/>
  <c r="K188" i="1" s="1"/>
  <c r="G187" i="1"/>
  <c r="J187" i="1"/>
  <c r="J188" i="1" l="1"/>
  <c r="I188" i="1"/>
  <c r="G188" i="1"/>
  <c r="H188" i="1"/>
  <c r="H189" i="1" l="1"/>
  <c r="K189" i="1"/>
  <c r="I189" i="1"/>
  <c r="G189" i="1"/>
  <c r="G190" i="1" s="1"/>
  <c r="J189" i="1"/>
  <c r="J190" i="1" s="1"/>
  <c r="K190" i="1" l="1"/>
  <c r="I190" i="1"/>
  <c r="I191" i="1" s="1"/>
  <c r="H190" i="1"/>
  <c r="G191" i="1" s="1"/>
  <c r="J191" i="1" l="1"/>
  <c r="I192" i="1"/>
  <c r="H191" i="1"/>
  <c r="K191" i="1"/>
  <c r="H192" i="1" l="1"/>
  <c r="J192" i="1"/>
  <c r="K192" i="1"/>
  <c r="G192" i="1"/>
  <c r="I193" i="1" s="1"/>
  <c r="K193" i="1" l="1"/>
  <c r="J193" i="1"/>
  <c r="G193" i="1"/>
  <c r="H193" i="1"/>
  <c r="J194" i="1" s="1"/>
  <c r="G194" i="1" l="1"/>
  <c r="I194" i="1"/>
  <c r="H194" i="1"/>
  <c r="K194" i="1"/>
  <c r="I195" i="1" l="1"/>
  <c r="H195" i="1"/>
  <c r="G195" i="1"/>
  <c r="I196" i="1" s="1"/>
  <c r="K195" i="1"/>
  <c r="K196" i="1" s="1"/>
  <c r="J195" i="1"/>
  <c r="J196" i="1" l="1"/>
  <c r="G196" i="1"/>
  <c r="H196" i="1"/>
  <c r="K197" i="1" s="1"/>
  <c r="J197" i="1" l="1"/>
  <c r="G197" i="1"/>
  <c r="H197" i="1"/>
  <c r="I197" i="1"/>
  <c r="I198" i="1" l="1"/>
  <c r="H198" i="1"/>
  <c r="G198" i="1"/>
  <c r="J198" i="1"/>
  <c r="J199" i="1" s="1"/>
  <c r="K198" i="1"/>
  <c r="K199" i="1" l="1"/>
  <c r="G199" i="1"/>
  <c r="H199" i="1"/>
  <c r="G200" i="1" s="1"/>
  <c r="I199" i="1"/>
  <c r="I200" i="1" s="1"/>
  <c r="K200" i="1" l="1"/>
  <c r="I201" i="1"/>
  <c r="H200" i="1"/>
  <c r="H201" i="1" s="1"/>
  <c r="J200" i="1"/>
  <c r="G201" i="1" l="1"/>
  <c r="K201" i="1"/>
  <c r="K202" i="1" s="1"/>
  <c r="J201" i="1"/>
  <c r="J202" i="1" s="1"/>
  <c r="H202" i="1" l="1"/>
  <c r="G202" i="1"/>
  <c r="I202" i="1"/>
  <c r="G203" i="1" l="1"/>
  <c r="H203" i="1"/>
  <c r="K203" i="1"/>
  <c r="I203" i="1"/>
  <c r="I204" i="1" s="1"/>
  <c r="J203" i="1"/>
  <c r="J204" i="1" s="1"/>
  <c r="K204" i="1" l="1"/>
  <c r="G204" i="1"/>
  <c r="H204" i="1"/>
  <c r="K205" i="1" s="1"/>
  <c r="G205" i="1" l="1"/>
  <c r="J205" i="1"/>
  <c r="H205" i="1"/>
  <c r="I205" i="1"/>
  <c r="I206" i="1" s="1"/>
  <c r="H206" i="1" l="1"/>
  <c r="K206" i="1"/>
  <c r="J206" i="1"/>
  <c r="G206" i="1"/>
  <c r="I207" i="1" s="1"/>
  <c r="J207" i="1" l="1"/>
  <c r="K207" i="1"/>
  <c r="G207" i="1"/>
  <c r="H207" i="1"/>
  <c r="K208" i="1" s="1"/>
  <c r="J208" i="1" l="1"/>
  <c r="G208" i="1"/>
  <c r="H208" i="1"/>
  <c r="H209" i="1" s="1"/>
  <c r="I208" i="1"/>
  <c r="I209" i="1" s="1"/>
  <c r="G209" i="1" l="1"/>
  <c r="I210" i="1" s="1"/>
  <c r="J209" i="1"/>
  <c r="J210" i="1" s="1"/>
  <c r="K209" i="1"/>
  <c r="K210" i="1" s="1"/>
  <c r="H210" i="1" l="1"/>
  <c r="K211" i="1" s="1"/>
  <c r="G210" i="1"/>
  <c r="G211" i="1" l="1"/>
  <c r="I211" i="1"/>
  <c r="I212" i="1" s="1"/>
  <c r="J211" i="1"/>
  <c r="H211" i="1"/>
  <c r="K212" i="1" s="1"/>
  <c r="J212" i="1" l="1"/>
  <c r="H212" i="1"/>
  <c r="K213" i="1" s="1"/>
  <c r="G212" i="1"/>
  <c r="G213" i="1" l="1"/>
  <c r="J213" i="1"/>
  <c r="H213" i="1"/>
  <c r="I213" i="1"/>
  <c r="I214" i="1" l="1"/>
  <c r="G214" i="1"/>
  <c r="I215" i="1" s="1"/>
  <c r="J214" i="1"/>
  <c r="H214" i="1"/>
  <c r="H215" i="1" s="1"/>
  <c r="K214" i="1"/>
  <c r="J215" i="1" l="1"/>
  <c r="J216" i="1" s="1"/>
  <c r="G215" i="1"/>
  <c r="K215" i="1"/>
  <c r="K216" i="1" s="1"/>
  <c r="H216" i="1" l="1"/>
  <c r="K217" i="1" s="1"/>
  <c r="G216" i="1"/>
  <c r="I216" i="1"/>
  <c r="J217" i="1" l="1"/>
  <c r="I217" i="1"/>
  <c r="G217" i="1"/>
  <c r="H217" i="1"/>
  <c r="K218" i="1" l="1"/>
  <c r="H218" i="1"/>
  <c r="J218" i="1"/>
  <c r="G218" i="1"/>
  <c r="I218" i="1"/>
  <c r="G219" i="1" l="1"/>
  <c r="J219" i="1"/>
  <c r="H219" i="1"/>
  <c r="I219" i="1"/>
  <c r="I220" i="1" s="1"/>
  <c r="K219" i="1"/>
  <c r="H220" i="1" l="1"/>
  <c r="J220" i="1"/>
  <c r="K220" i="1"/>
  <c r="G220" i="1"/>
  <c r="H221" i="1" s="1"/>
  <c r="K221" i="1" l="1"/>
  <c r="K222" i="1" s="1"/>
  <c r="J221" i="1"/>
  <c r="J222" i="1" s="1"/>
  <c r="I221" i="1"/>
  <c r="G221" i="1"/>
  <c r="I222" i="1" l="1"/>
  <c r="G222" i="1"/>
  <c r="H222" i="1"/>
  <c r="J223" i="1" l="1"/>
  <c r="H223" i="1"/>
  <c r="I223" i="1"/>
  <c r="G223" i="1"/>
  <c r="K223" i="1"/>
  <c r="G224" i="1" l="1"/>
  <c r="K224" i="1"/>
  <c r="H224" i="1"/>
  <c r="I224" i="1"/>
  <c r="I225" i="1" s="1"/>
  <c r="J224" i="1"/>
  <c r="G225" i="1" l="1"/>
  <c r="H225" i="1"/>
  <c r="J225" i="1"/>
  <c r="K225" i="1"/>
  <c r="G226" i="1" l="1"/>
  <c r="H226" i="1"/>
  <c r="K226" i="1"/>
  <c r="J226" i="1"/>
  <c r="I226" i="1"/>
  <c r="I227" i="1" l="1"/>
  <c r="K227" i="1"/>
  <c r="G227" i="1"/>
  <c r="J227" i="1"/>
  <c r="H227" i="1"/>
  <c r="H228" i="1" s="1"/>
  <c r="G228" i="1" l="1"/>
  <c r="J228" i="1"/>
  <c r="J229" i="1" s="1"/>
  <c r="I228" i="1"/>
  <c r="I229" i="1" s="1"/>
  <c r="H229" i="1"/>
  <c r="K228" i="1"/>
  <c r="K229" i="1" s="1"/>
  <c r="J230" i="1" l="1"/>
  <c r="K230" i="1"/>
  <c r="G229" i="1"/>
  <c r="G230" i="1" s="1"/>
  <c r="H230" i="1" l="1"/>
  <c r="K231" i="1" s="1"/>
  <c r="I230" i="1"/>
  <c r="I231" i="1" s="1"/>
  <c r="J231" i="1" l="1"/>
  <c r="G231" i="1"/>
  <c r="H231" i="1"/>
  <c r="G232" i="1" l="1"/>
  <c r="I232" i="1"/>
  <c r="K232" i="1"/>
  <c r="H232" i="1"/>
  <c r="J232" i="1"/>
  <c r="I233" i="1" l="1"/>
  <c r="K233" i="1"/>
  <c r="H233" i="1"/>
  <c r="H234" i="1" s="1"/>
  <c r="J233" i="1"/>
  <c r="G233" i="1"/>
  <c r="I234" i="1" s="1"/>
  <c r="J234" i="1" l="1"/>
  <c r="J235" i="1"/>
  <c r="G234" i="1"/>
  <c r="K234" i="1"/>
  <c r="K235" i="1" s="1"/>
  <c r="G235" i="1" l="1"/>
  <c r="I235" i="1"/>
  <c r="H235" i="1"/>
  <c r="I236" i="1" l="1"/>
  <c r="K236" i="1"/>
  <c r="H236" i="1"/>
  <c r="G236" i="1"/>
  <c r="I237" i="1" s="1"/>
  <c r="J236" i="1"/>
  <c r="J237" i="1" l="1"/>
  <c r="K237" i="1"/>
  <c r="G237" i="1"/>
  <c r="H237" i="1"/>
  <c r="H238" i="1" l="1"/>
  <c r="G238" i="1"/>
  <c r="I238" i="1"/>
  <c r="K238" i="1"/>
  <c r="K239" i="1" s="1"/>
  <c r="J238" i="1"/>
  <c r="J239" i="1" s="1"/>
  <c r="I239" i="1" l="1"/>
  <c r="G239" i="1"/>
  <c r="H239" i="1"/>
  <c r="H240" i="1" s="1"/>
  <c r="G240" i="1" l="1"/>
  <c r="K240" i="1"/>
  <c r="K241" i="1" s="1"/>
  <c r="J240" i="1"/>
  <c r="J241" i="1" s="1"/>
  <c r="I240" i="1"/>
  <c r="I241" i="1" s="1"/>
  <c r="H241" i="1" l="1"/>
  <c r="G241" i="1"/>
  <c r="I242" i="1" s="1"/>
  <c r="J242" i="1"/>
  <c r="K242" i="1"/>
  <c r="G242" i="1" l="1"/>
  <c r="I243" i="1" s="1"/>
  <c r="H242" i="1"/>
  <c r="J243" i="1" s="1"/>
  <c r="K243" i="1" l="1"/>
  <c r="G243" i="1"/>
  <c r="H243" i="1"/>
  <c r="K244" i="1" s="1"/>
  <c r="G244" i="1" l="1"/>
  <c r="I244" i="1"/>
  <c r="H244" i="1"/>
  <c r="H245" i="1" s="1"/>
  <c r="J244" i="1"/>
  <c r="I245" i="1" l="1"/>
  <c r="G245" i="1"/>
  <c r="J245" i="1"/>
  <c r="J246" i="1" s="1"/>
  <c r="K245" i="1"/>
  <c r="K246" i="1" s="1"/>
  <c r="H246" i="1" l="1"/>
  <c r="J247" i="1" s="1"/>
  <c r="G246" i="1"/>
  <c r="G247" i="1" s="1"/>
  <c r="I246" i="1"/>
  <c r="K247" i="1" l="1"/>
  <c r="I247" i="1"/>
  <c r="I248" i="1" s="1"/>
  <c r="H247" i="1"/>
  <c r="G248" i="1" s="1"/>
  <c r="I249" i="1" l="1"/>
  <c r="J248" i="1"/>
  <c r="H248" i="1"/>
  <c r="H249" i="1" s="1"/>
  <c r="K248" i="1"/>
  <c r="J249" i="1" l="1"/>
  <c r="J250" i="1" s="1"/>
  <c r="K249" i="1"/>
  <c r="K250" i="1" s="1"/>
  <c r="G249" i="1"/>
  <c r="G250" i="1" s="1"/>
  <c r="H250" i="1" l="1"/>
  <c r="G251" i="1" s="1"/>
  <c r="I250" i="1"/>
  <c r="I251" i="1" s="1"/>
  <c r="I252" i="1" l="1"/>
  <c r="H251" i="1"/>
  <c r="J251" i="1"/>
  <c r="K251" i="1"/>
  <c r="H252" i="1" l="1"/>
  <c r="J252" i="1"/>
  <c r="G252" i="1"/>
  <c r="K252" i="1"/>
  <c r="K253" i="1" s="1"/>
  <c r="J253" i="1" l="1"/>
  <c r="G253" i="1"/>
  <c r="I253" i="1"/>
  <c r="H253" i="1"/>
  <c r="H254" i="1" s="1"/>
  <c r="G254" i="1" l="1"/>
  <c r="I254" i="1"/>
  <c r="J254" i="1"/>
  <c r="J255" i="1" s="1"/>
  <c r="K254" i="1"/>
  <c r="K255" i="1" s="1"/>
  <c r="G255" i="1" l="1"/>
  <c r="I255" i="1"/>
  <c r="H255" i="1"/>
  <c r="I256" i="1" l="1"/>
  <c r="J256" i="1"/>
  <c r="H256" i="1"/>
  <c r="K256" i="1"/>
  <c r="G256" i="1"/>
  <c r="G257" i="1" s="1"/>
  <c r="K257" i="1" l="1"/>
  <c r="J257" i="1"/>
  <c r="I257" i="1"/>
  <c r="I258" i="1" s="1"/>
  <c r="H257" i="1"/>
  <c r="H258" i="1" s="1"/>
  <c r="K258" i="1" l="1"/>
  <c r="K259" i="1" s="1"/>
  <c r="G258" i="1"/>
  <c r="G259" i="1" s="1"/>
  <c r="J258" i="1"/>
  <c r="J259" i="1" s="1"/>
  <c r="H259" i="1" l="1"/>
  <c r="J260" i="1" s="1"/>
  <c r="I259" i="1"/>
  <c r="I260" i="1" s="1"/>
  <c r="K260" i="1" l="1"/>
  <c r="G260" i="1"/>
  <c r="H260" i="1"/>
  <c r="J261" i="1" s="1"/>
  <c r="G261" i="1" l="1"/>
  <c r="I261" i="1"/>
  <c r="H261" i="1"/>
  <c r="H262" i="1" s="1"/>
  <c r="K261" i="1"/>
  <c r="I262" i="1" l="1"/>
  <c r="G262" i="1"/>
  <c r="H263" i="1" s="1"/>
  <c r="K262" i="1"/>
  <c r="K263" i="1" s="1"/>
  <c r="J262" i="1"/>
  <c r="J263" i="1" s="1"/>
  <c r="I263" i="1"/>
  <c r="G263" i="1"/>
  <c r="K264" i="1" l="1"/>
  <c r="H264" i="1"/>
  <c r="K265" i="1" s="1"/>
  <c r="I264" i="1"/>
  <c r="G264" i="1"/>
  <c r="J264" i="1"/>
  <c r="J265" i="1" l="1"/>
  <c r="G265" i="1"/>
  <c r="I265" i="1"/>
  <c r="H265" i="1"/>
  <c r="J266" i="1" s="1"/>
  <c r="I266" i="1" l="1"/>
  <c r="H266" i="1"/>
  <c r="J267" i="1" s="1"/>
  <c r="G266" i="1"/>
  <c r="K266" i="1"/>
  <c r="G267" i="1" l="1"/>
  <c r="H267" i="1"/>
  <c r="J268" i="1" s="1"/>
  <c r="K267" i="1"/>
  <c r="I267" i="1"/>
  <c r="I268" i="1" s="1"/>
  <c r="K268" i="1" l="1"/>
  <c r="H268" i="1"/>
  <c r="J269" i="1" s="1"/>
  <c r="G268" i="1"/>
  <c r="K269" i="1" l="1"/>
  <c r="G269" i="1"/>
  <c r="H269" i="1"/>
  <c r="I269" i="1"/>
  <c r="I270" i="1" s="1"/>
  <c r="H270" i="1" l="1"/>
  <c r="K270" i="1"/>
  <c r="J270" i="1"/>
  <c r="G270" i="1"/>
  <c r="G271" i="1" s="1"/>
  <c r="J271" i="1" l="1"/>
  <c r="K271" i="1"/>
  <c r="I271" i="1"/>
  <c r="I272" i="1"/>
  <c r="H271" i="1"/>
  <c r="H272" i="1" s="1"/>
  <c r="G272" i="1" l="1"/>
  <c r="K272" i="1"/>
  <c r="K273" i="1" s="1"/>
  <c r="J272" i="1"/>
  <c r="J273" i="1" s="1"/>
  <c r="G273" i="1" l="1"/>
  <c r="I273" i="1"/>
  <c r="H273" i="1"/>
  <c r="H274" i="1" s="1"/>
  <c r="I274" i="1" l="1"/>
  <c r="K274" i="1"/>
  <c r="K275" i="1"/>
  <c r="J274" i="1"/>
  <c r="J275" i="1" s="1"/>
  <c r="G274" i="1"/>
  <c r="I275" i="1" s="1"/>
  <c r="H275" i="1" l="1"/>
  <c r="J276" i="1" s="1"/>
  <c r="G275" i="1"/>
  <c r="G276" i="1" s="1"/>
  <c r="K276" i="1"/>
  <c r="H276" i="1" l="1"/>
  <c r="I276" i="1"/>
  <c r="I277" i="1" s="1"/>
  <c r="H277" i="1" l="1"/>
  <c r="K277" i="1"/>
  <c r="J277" i="1"/>
  <c r="J278" i="1" s="1"/>
  <c r="G277" i="1"/>
  <c r="I278" i="1" s="1"/>
  <c r="K278" i="1" l="1"/>
  <c r="H278" i="1"/>
  <c r="G278" i="1"/>
  <c r="I279" i="1" s="1"/>
  <c r="H279" i="1" l="1"/>
  <c r="J279" i="1"/>
  <c r="K279" i="1"/>
  <c r="G279" i="1"/>
  <c r="G280" i="1" s="1"/>
  <c r="K280" i="1" l="1"/>
  <c r="J280" i="1"/>
  <c r="H280" i="1"/>
  <c r="I280" i="1"/>
  <c r="I281" i="1" s="1"/>
  <c r="G281" i="1" l="1"/>
  <c r="H281" i="1"/>
  <c r="K281" i="1"/>
  <c r="J281" i="1"/>
  <c r="I282" i="1"/>
  <c r="H282" i="1" l="1"/>
  <c r="G282" i="1"/>
  <c r="J282" i="1"/>
  <c r="J283" i="1" s="1"/>
  <c r="K282" i="1"/>
  <c r="K283" i="1" s="1"/>
  <c r="G283" i="1" l="1"/>
  <c r="H283" i="1"/>
  <c r="H284" i="1" s="1"/>
  <c r="I283" i="1"/>
  <c r="I284" i="1" s="1"/>
  <c r="G284" i="1" l="1"/>
  <c r="I285" i="1" s="1"/>
  <c r="J284" i="1"/>
  <c r="J285" i="1" s="1"/>
  <c r="K284" i="1"/>
  <c r="K285" i="1" s="1"/>
  <c r="H285" i="1" l="1"/>
  <c r="K286" i="1" s="1"/>
  <c r="G285" i="1"/>
  <c r="G286" i="1" s="1"/>
  <c r="J286" i="1" l="1"/>
  <c r="I286" i="1"/>
  <c r="I287" i="1"/>
  <c r="H286" i="1"/>
  <c r="H287" i="1" s="1"/>
  <c r="J287" i="1" l="1"/>
  <c r="J288" i="1" s="1"/>
  <c r="G287" i="1"/>
  <c r="K287" i="1"/>
  <c r="K288" i="1" s="1"/>
  <c r="H288" i="1" l="1"/>
  <c r="K289" i="1" s="1"/>
  <c r="G288" i="1"/>
  <c r="I288" i="1"/>
  <c r="J289" i="1" l="1"/>
  <c r="G289" i="1"/>
  <c r="I289" i="1"/>
  <c r="H289" i="1"/>
  <c r="K290" i="1" s="1"/>
  <c r="I290" i="1" l="1"/>
  <c r="J290" i="1"/>
  <c r="H290" i="1"/>
  <c r="G290" i="1"/>
  <c r="G291" i="1" l="1"/>
  <c r="H291" i="1"/>
  <c r="J291" i="1"/>
  <c r="I291" i="1"/>
  <c r="I292" i="1" s="1"/>
  <c r="K291" i="1"/>
  <c r="K292" i="1" s="1"/>
  <c r="J292" i="1" l="1"/>
  <c r="H292" i="1"/>
  <c r="K293" i="1" s="1"/>
  <c r="G292" i="1"/>
  <c r="I293" i="1" s="1"/>
  <c r="H293" i="1" l="1"/>
  <c r="K294" i="1" s="1"/>
  <c r="G293" i="1"/>
  <c r="J293" i="1"/>
  <c r="J294" i="1" s="1"/>
  <c r="G294" i="1" l="1"/>
  <c r="H294" i="1"/>
  <c r="J295" i="1" s="1"/>
  <c r="I294" i="1"/>
  <c r="I295" i="1" s="1"/>
  <c r="G295" i="1" l="1"/>
  <c r="H295" i="1"/>
  <c r="J296" i="1" s="1"/>
  <c r="K295" i="1"/>
  <c r="G296" i="1" l="1"/>
  <c r="K296" i="1"/>
  <c r="I296" i="1"/>
  <c r="H296" i="1"/>
  <c r="H297" i="1" s="1"/>
  <c r="I297" i="1" l="1"/>
  <c r="K297" i="1"/>
  <c r="K298" i="1" s="1"/>
  <c r="J297" i="1"/>
  <c r="J298" i="1" s="1"/>
  <c r="G297" i="1"/>
  <c r="H298" i="1" s="1"/>
  <c r="J299" i="1" l="1"/>
  <c r="K299" i="1"/>
  <c r="G298" i="1"/>
  <c r="I298" i="1"/>
  <c r="G299" i="1" l="1"/>
  <c r="H299" i="1"/>
  <c r="I299" i="1"/>
  <c r="I300" i="1" s="1"/>
  <c r="H300" i="1" l="1"/>
  <c r="K300" i="1"/>
  <c r="J300" i="1"/>
  <c r="J301" i="1" s="1"/>
  <c r="G300" i="1"/>
  <c r="G301" i="1" s="1"/>
  <c r="K301" i="1" l="1"/>
  <c r="H301" i="1"/>
  <c r="I301" i="1"/>
  <c r="I302" i="1" s="1"/>
  <c r="H302" i="1" l="1"/>
  <c r="G302" i="1"/>
  <c r="I303" i="1" s="1"/>
  <c r="K302" i="1"/>
  <c r="K303" i="1" s="1"/>
  <c r="J302" i="1"/>
  <c r="J303" i="1" s="1"/>
  <c r="H303" i="1" l="1"/>
  <c r="J304" i="1" s="1"/>
  <c r="G303" i="1"/>
  <c r="I304" i="1" s="1"/>
  <c r="H304" i="1" l="1"/>
  <c r="J305" i="1" s="1"/>
  <c r="G304" i="1"/>
  <c r="K304" i="1"/>
  <c r="K305" i="1" s="1"/>
  <c r="G305" i="1" l="1"/>
  <c r="H305" i="1"/>
  <c r="K306" i="1" s="1"/>
  <c r="I305" i="1"/>
  <c r="I306" i="1" s="1"/>
  <c r="G306" i="1" l="1"/>
  <c r="I307" i="1" s="1"/>
  <c r="H306" i="1"/>
  <c r="K307" i="1" s="1"/>
  <c r="J306" i="1"/>
  <c r="J307" i="1" l="1"/>
  <c r="H307" i="1"/>
  <c r="G307" i="1"/>
  <c r="I308" i="1" s="1"/>
  <c r="H308" i="1" l="1"/>
  <c r="K308" i="1"/>
  <c r="G308" i="1"/>
  <c r="J308" i="1"/>
  <c r="J309" i="1" l="1"/>
  <c r="K309" i="1"/>
  <c r="G309" i="1"/>
  <c r="I309" i="1"/>
  <c r="I310" i="1" s="1"/>
  <c r="H309" i="1"/>
  <c r="H310" i="1" s="1"/>
  <c r="J310" i="1" l="1"/>
  <c r="J311" i="1" s="1"/>
  <c r="G310" i="1"/>
  <c r="H311" i="1" s="1"/>
  <c r="K310" i="1"/>
  <c r="K311" i="1" s="1"/>
  <c r="I311" i="1" l="1"/>
  <c r="G311" i="1"/>
  <c r="G312" i="1" s="1"/>
  <c r="K312" i="1"/>
  <c r="J312" i="1"/>
  <c r="H312" i="1" l="1"/>
  <c r="I312" i="1"/>
  <c r="I313" i="1" s="1"/>
  <c r="H313" i="1" l="1"/>
  <c r="J313" i="1"/>
  <c r="K313" i="1"/>
  <c r="G313" i="1"/>
  <c r="G314" i="1" s="1"/>
  <c r="K314" i="1" l="1"/>
  <c r="J314" i="1"/>
  <c r="J315" i="1" s="1"/>
  <c r="H314" i="1"/>
  <c r="K315" i="1" s="1"/>
  <c r="I314" i="1"/>
  <c r="I315" i="1" s="1"/>
  <c r="G315" i="1" l="1"/>
  <c r="H315" i="1"/>
  <c r="K316" i="1" s="1"/>
  <c r="I316" i="1"/>
  <c r="J316" i="1" l="1"/>
  <c r="H316" i="1"/>
  <c r="G316" i="1"/>
  <c r="I317" i="1" s="1"/>
  <c r="H317" i="1" l="1"/>
  <c r="G317" i="1"/>
  <c r="J317" i="1"/>
  <c r="K317" i="1"/>
  <c r="I318" i="1"/>
  <c r="J318" i="1" l="1"/>
  <c r="K318" i="1"/>
  <c r="H318" i="1"/>
  <c r="K319" i="1" s="1"/>
  <c r="G318" i="1"/>
  <c r="I319" i="1" s="1"/>
  <c r="J319" i="1" l="1"/>
  <c r="H319" i="1"/>
  <c r="J320" i="1" s="1"/>
  <c r="G319" i="1"/>
  <c r="I320" i="1" s="1"/>
  <c r="G320" i="1" l="1"/>
  <c r="I321" i="1" s="1"/>
  <c r="K320" i="1"/>
  <c r="H320" i="1"/>
  <c r="G321" i="1" l="1"/>
  <c r="I322" i="1" s="1"/>
  <c r="K321" i="1"/>
  <c r="J321" i="1"/>
  <c r="H321" i="1"/>
  <c r="J322" i="1" s="1"/>
  <c r="H322" i="1" l="1"/>
  <c r="G322" i="1"/>
  <c r="K322" i="1"/>
  <c r="K323" i="1" s="1"/>
  <c r="I323" i="1"/>
  <c r="J323" i="1"/>
  <c r="G323" i="1" l="1"/>
  <c r="I324" i="1" s="1"/>
  <c r="H323" i="1"/>
  <c r="H324" i="1" s="1"/>
  <c r="G324" i="1" l="1"/>
  <c r="I325" i="1" s="1"/>
  <c r="K324" i="1"/>
  <c r="K325" i="1" s="1"/>
  <c r="J324" i="1"/>
  <c r="J325" i="1" s="1"/>
  <c r="G325" i="1" l="1"/>
  <c r="H325" i="1"/>
  <c r="H326" i="1" l="1"/>
  <c r="J326" i="1"/>
  <c r="K326" i="1"/>
  <c r="G326" i="1"/>
  <c r="G327" i="1" s="1"/>
  <c r="I326" i="1"/>
  <c r="K327" i="1" l="1"/>
  <c r="J327" i="1"/>
  <c r="I327" i="1"/>
  <c r="I328" i="1" s="1"/>
  <c r="H327" i="1"/>
  <c r="K328" i="1" s="1"/>
  <c r="J328" i="1" l="1"/>
  <c r="H328" i="1"/>
  <c r="G328" i="1"/>
  <c r="G329" i="1" l="1"/>
  <c r="I329" i="1"/>
  <c r="J329" i="1"/>
  <c r="H329" i="1"/>
  <c r="K329" i="1"/>
  <c r="I330" i="1" l="1"/>
  <c r="H330" i="1"/>
  <c r="J330" i="1"/>
  <c r="J331" i="1" s="1"/>
  <c r="K330" i="1"/>
  <c r="K331" i="1" s="1"/>
  <c r="G330" i="1"/>
  <c r="I331" i="1" s="1"/>
  <c r="G331" i="1" l="1"/>
  <c r="H331" i="1"/>
  <c r="J332" i="1" s="1"/>
  <c r="K332" i="1" l="1"/>
  <c r="G332" i="1"/>
  <c r="H332" i="1"/>
  <c r="I332" i="1"/>
  <c r="I333" i="1" s="1"/>
  <c r="H333" i="1" l="1"/>
  <c r="J333" i="1"/>
  <c r="K333" i="1"/>
  <c r="G333" i="1"/>
  <c r="I334" i="1" s="1"/>
  <c r="K334" i="1" l="1"/>
  <c r="J334" i="1"/>
  <c r="G334" i="1"/>
  <c r="H334" i="1"/>
  <c r="H335" i="1" l="1"/>
  <c r="K335" i="1"/>
  <c r="J335" i="1"/>
  <c r="J336" i="1" s="1"/>
  <c r="G335" i="1"/>
  <c r="G336" i="1" s="1"/>
  <c r="I335" i="1"/>
  <c r="K336" i="1" l="1"/>
  <c r="I336" i="1"/>
  <c r="I337" i="1" s="1"/>
  <c r="H336" i="1"/>
  <c r="H337" i="1" l="1"/>
  <c r="K337" i="1"/>
  <c r="J337" i="1"/>
  <c r="G337" i="1"/>
  <c r="J338" i="1" l="1"/>
  <c r="K338" i="1"/>
  <c r="H338" i="1"/>
  <c r="G338" i="1"/>
  <c r="I338" i="1"/>
  <c r="G339" i="1" l="1"/>
  <c r="I339" i="1"/>
  <c r="I340" i="1" s="1"/>
  <c r="H339" i="1"/>
  <c r="K339" i="1"/>
  <c r="J339" i="1"/>
  <c r="K340" i="1" l="1"/>
  <c r="J340" i="1"/>
  <c r="H340" i="1"/>
  <c r="J341" i="1" s="1"/>
  <c r="G340" i="1"/>
  <c r="K341" i="1" l="1"/>
  <c r="G341" i="1"/>
  <c r="I341" i="1"/>
  <c r="H341" i="1"/>
  <c r="I342" i="1" l="1"/>
  <c r="K342" i="1"/>
  <c r="J342" i="1"/>
  <c r="H342" i="1"/>
  <c r="G342" i="1"/>
  <c r="I343" i="1" s="1"/>
  <c r="H343" i="1" l="1"/>
  <c r="J343" i="1"/>
  <c r="G343" i="1"/>
  <c r="K343" i="1"/>
  <c r="K344" i="1" s="1"/>
  <c r="J344" i="1" l="1"/>
  <c r="G344" i="1"/>
  <c r="H344" i="1"/>
  <c r="I344" i="1"/>
  <c r="I345" i="1" s="1"/>
  <c r="H345" i="1" l="1"/>
  <c r="K345" i="1"/>
  <c r="J345" i="1"/>
  <c r="G345" i="1"/>
  <c r="J346" i="1" l="1"/>
  <c r="K346" i="1"/>
  <c r="H346" i="1"/>
  <c r="G346" i="1"/>
  <c r="G347" i="1" s="1"/>
  <c r="I346" i="1"/>
  <c r="K347" i="1" l="1"/>
  <c r="H347" i="1"/>
  <c r="I347" i="1"/>
  <c r="I348" i="1" s="1"/>
  <c r="J347" i="1"/>
  <c r="H348" i="1" l="1"/>
  <c r="G348" i="1"/>
  <c r="J348" i="1"/>
  <c r="K348" i="1"/>
  <c r="K349" i="1" l="1"/>
  <c r="J349" i="1"/>
  <c r="G349" i="1"/>
  <c r="H349" i="1"/>
  <c r="H350" i="1" s="1"/>
  <c r="I349" i="1"/>
  <c r="I350" i="1" l="1"/>
  <c r="K350" i="1"/>
  <c r="K351" i="1" s="1"/>
  <c r="G350" i="1"/>
  <c r="J350" i="1"/>
  <c r="J351" i="1" s="1"/>
  <c r="G351" i="1" l="1"/>
  <c r="H351" i="1"/>
  <c r="H352" i="1" s="1"/>
  <c r="I351" i="1"/>
  <c r="I352" i="1" s="1"/>
  <c r="J352" i="1" l="1"/>
  <c r="J353" i="1"/>
  <c r="K352" i="1"/>
  <c r="K353" i="1" s="1"/>
  <c r="G352" i="1"/>
  <c r="H353" i="1" s="1"/>
  <c r="I353" i="1" l="1"/>
  <c r="K354" i="1"/>
  <c r="G353" i="1"/>
  <c r="G354" i="1" s="1"/>
  <c r="J354" i="1"/>
  <c r="I354" i="1" l="1"/>
  <c r="I355" i="1" s="1"/>
  <c r="H354" i="1"/>
  <c r="K355" i="1" s="1"/>
  <c r="J355" i="1" l="1"/>
  <c r="H355" i="1"/>
  <c r="G355" i="1"/>
  <c r="H356" i="1" l="1"/>
  <c r="J356" i="1"/>
  <c r="K356" i="1"/>
  <c r="G356" i="1"/>
  <c r="G357" i="1" s="1"/>
  <c r="I356" i="1"/>
  <c r="K357" i="1" l="1"/>
  <c r="J357" i="1"/>
  <c r="I357" i="1"/>
  <c r="I358" i="1" s="1"/>
  <c r="H357" i="1"/>
  <c r="K358" i="1" s="1"/>
  <c r="J358" i="1" l="1"/>
  <c r="H358" i="1"/>
  <c r="G358" i="1"/>
  <c r="I359" i="1" s="1"/>
  <c r="H359" i="1" l="1"/>
  <c r="K359" i="1"/>
  <c r="G359" i="1"/>
  <c r="J359" i="1"/>
  <c r="J360" i="1" s="1"/>
  <c r="G360" i="1" l="1"/>
  <c r="K360" i="1"/>
  <c r="I360" i="1"/>
  <c r="I361" i="1" s="1"/>
  <c r="H360" i="1"/>
  <c r="H361" i="1" s="1"/>
  <c r="J361" i="1" l="1"/>
  <c r="J362" i="1" s="1"/>
  <c r="K361" i="1"/>
  <c r="K362" i="1" s="1"/>
  <c r="G361" i="1"/>
  <c r="G362" i="1" s="1"/>
  <c r="I362" i="1" l="1"/>
  <c r="I363" i="1" s="1"/>
  <c r="H362" i="1"/>
  <c r="K363" i="1" s="1"/>
  <c r="H363" i="1" l="1"/>
  <c r="G363" i="1"/>
  <c r="J363" i="1"/>
  <c r="J364" i="1" s="1"/>
  <c r="K364" i="1"/>
  <c r="G364" i="1" l="1"/>
  <c r="I364" i="1"/>
  <c r="H364" i="1"/>
  <c r="G365" i="1" s="1"/>
  <c r="I365" i="1" l="1"/>
  <c r="H365" i="1"/>
  <c r="J365" i="1"/>
  <c r="K365" i="1"/>
  <c r="I366" i="1"/>
  <c r="K366" i="1" l="1"/>
  <c r="J366" i="1"/>
  <c r="G366" i="1"/>
  <c r="I367" i="1" s="1"/>
  <c r="H366" i="1"/>
  <c r="H367" i="1" s="1"/>
  <c r="G367" i="1" l="1"/>
  <c r="J367" i="1"/>
  <c r="J368" i="1" s="1"/>
  <c r="K367" i="1"/>
  <c r="K368" i="1" s="1"/>
  <c r="I368" i="1"/>
  <c r="S5" i="1" l="1"/>
  <c r="H368" i="1"/>
  <c r="G368" i="1"/>
  <c r="T5" i="1" s="1"/>
  <c r="R5" i="1" l="1"/>
</calcChain>
</file>

<file path=xl/sharedStrings.xml><?xml version="1.0" encoding="utf-8"?>
<sst xmlns="http://schemas.openxmlformats.org/spreadsheetml/2006/main" count="730" uniqueCount="220">
  <si>
    <t>S(t)</t>
  </si>
  <si>
    <t>t</t>
  </si>
  <si>
    <t>Suspectible</t>
  </si>
  <si>
    <t>Infectiuos</t>
  </si>
  <si>
    <t>I(t)</t>
  </si>
  <si>
    <t>Dead</t>
  </si>
  <si>
    <t>R(t)</t>
  </si>
  <si>
    <t>D(t)</t>
  </si>
  <si>
    <t>Recovered</t>
  </si>
  <si>
    <t>Vaccinated</t>
  </si>
  <si>
    <t>V(t)</t>
  </si>
  <si>
    <t>beta</t>
  </si>
  <si>
    <t>gamma</t>
  </si>
  <si>
    <t>R0</t>
  </si>
  <si>
    <t>Epidemic Modelling</t>
  </si>
  <si>
    <t>mu</t>
  </si>
  <si>
    <t>p</t>
  </si>
  <si>
    <t>Time</t>
  </si>
  <si>
    <t>qx</t>
  </si>
  <si>
    <t>Germany</t>
  </si>
  <si>
    <t>Date</t>
  </si>
  <si>
    <t>Confirmed</t>
  </si>
  <si>
    <t>Deaths</t>
  </si>
  <si>
    <t>New Confirmed</t>
  </si>
  <si>
    <t>New Deaths</t>
  </si>
  <si>
    <t>New Recovered</t>
  </si>
  <si>
    <t>Infection Rate</t>
  </si>
  <si>
    <t>Death Rate</t>
  </si>
  <si>
    <t>Recovery Rate</t>
  </si>
  <si>
    <t>Italy</t>
  </si>
  <si>
    <t>Spain</t>
  </si>
  <si>
    <t>China Hubei Region</t>
  </si>
  <si>
    <t>Austria</t>
  </si>
  <si>
    <t>qix</t>
  </si>
  <si>
    <t>Mortality Rates</t>
  </si>
  <si>
    <t>Paramters</t>
  </si>
  <si>
    <t>Starting Parameters</t>
  </si>
  <si>
    <t>ix</t>
  </si>
  <si>
    <t>UK</t>
  </si>
  <si>
    <t>South Korea</t>
  </si>
  <si>
    <t>Sweden</t>
  </si>
  <si>
    <t>Switzerland</t>
  </si>
  <si>
    <t>beta(t)</t>
  </si>
  <si>
    <t>gamma(t)</t>
  </si>
  <si>
    <t>p(t)</t>
  </si>
  <si>
    <t>mu(t)</t>
  </si>
  <si>
    <t>Infection rate</t>
  </si>
  <si>
    <t>Vaccination Rate</t>
  </si>
  <si>
    <t>Mortality Rate</t>
  </si>
  <si>
    <t>Asymptotic Results</t>
  </si>
  <si>
    <t>Solver target</t>
  </si>
  <si>
    <t>Solver variable</t>
  </si>
  <si>
    <t>France</t>
  </si>
  <si>
    <t>Currently Infected</t>
  </si>
  <si>
    <t>Age Band</t>
  </si>
  <si>
    <t>SARS</t>
  </si>
  <si>
    <t>COVID-19</t>
  </si>
  <si>
    <t>Influenza</t>
  </si>
  <si>
    <t>Condition</t>
  </si>
  <si>
    <t>Cardiovascular Desease</t>
  </si>
  <si>
    <t>Diabetes</t>
  </si>
  <si>
    <t>Chronic respiratory Disease</t>
  </si>
  <si>
    <t>Hypertension</t>
  </si>
  <si>
    <t>Cancer</t>
  </si>
  <si>
    <t>CFR of Infected by Age</t>
  </si>
  <si>
    <t>CFR by Preexisting Comorbid Conditions</t>
  </si>
  <si>
    <t>CFR</t>
  </si>
  <si>
    <t>Overall</t>
  </si>
  <si>
    <t>USA</t>
  </si>
  <si>
    <t>R_t</t>
  </si>
  <si>
    <t>Population</t>
  </si>
  <si>
    <t>www.worldometers.info/population/</t>
  </si>
  <si>
    <t>Projections</t>
  </si>
  <si>
    <t>IHME</t>
  </si>
  <si>
    <t>Imperial College</t>
  </si>
  <si>
    <t>https://covid19.healthdata.org/</t>
  </si>
  <si>
    <t>https://www.imperial.ac.uk/mrc-global-infectious-disease-analysis/covid-19/</t>
  </si>
  <si>
    <t>Total Population</t>
  </si>
  <si>
    <t>Age Pyramids</t>
  </si>
  <si>
    <t>www.populationpyramid.net</t>
  </si>
  <si>
    <t>0-4</t>
  </si>
  <si>
    <t>5-10</t>
  </si>
  <si>
    <t>11-14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</si>
  <si>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</si>
  <si>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</si>
  <si>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</si>
  <si>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</si>
  <si>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</si>
  <si>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</si>
  <si>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</si>
  <si>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</si>
  <si>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</si>
  <si>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</si>
  <si>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</si>
  <si>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</si>
  <si>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</si>
  <si>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</si>
  <si>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</si>
  <si>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</si>
  <si>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>95-99</t>
  </si>
  <si>
    <t>100+</t>
  </si>
  <si>
    <t>own calculation</t>
  </si>
  <si>
    <t>Age Normed Case Fatality Rate</t>
  </si>
  <si>
    <t>Standardisation Factor Death Rate</t>
  </si>
  <si>
    <t>CFR and Air Pollution</t>
  </si>
  <si>
    <t>https://doi.org/10.1101/2020.04.05.20054502</t>
  </si>
  <si>
    <t>Lancet, 30 March</t>
  </si>
  <si>
    <t>https://doi.org/10.1016/S1473-3099(20)30257-7</t>
  </si>
  <si>
    <r>
      <t xml:space="preserve">An increase of 1 </t>
    </r>
    <r>
      <rPr>
        <sz val="10"/>
        <color theme="1"/>
        <rFont val="Symbol"/>
        <family val="1"/>
        <charset val="2"/>
      </rPr>
      <t>m</t>
    </r>
    <r>
      <rPr>
        <sz val="10"/>
        <color theme="1"/>
        <rFont val="Arial"/>
        <family val="2"/>
      </rPr>
      <t>g / m³ increases CFR by 15% (95% CI 5%-25%) in USA</t>
    </r>
  </si>
  <si>
    <t>CFR and BMI</t>
  </si>
  <si>
    <t>https://academic.oup.com/cid/advance-article.abstract/doi/10.1093/cid/ciaa415/5818333</t>
  </si>
  <si>
    <t xml:space="preserve">Age &lt; 60 </t>
  </si>
  <si>
    <t>Age &gt;= 60</t>
  </si>
  <si>
    <t xml:space="preserve">  BMI 30-34</t>
  </si>
  <si>
    <t xml:space="preserve">  BMI &gt; 34</t>
  </si>
  <si>
    <t>Admission to acute / discharge from ED</t>
  </si>
  <si>
    <t>Admission to ICU / discharge from ED</t>
  </si>
  <si>
    <t>95% CI 0.6-1.2</t>
  </si>
  <si>
    <t>95% CI 0.6-1.3</t>
  </si>
  <si>
    <t>95% CI 1.6-2.6</t>
  </si>
  <si>
    <t>95% CI 1.7-2.9</t>
  </si>
  <si>
    <t>95% CI 0.8-1.7</t>
  </si>
  <si>
    <t>95% CI 0.9-2.3</t>
  </si>
  <si>
    <t>95% CI 1.2-2.7</t>
  </si>
  <si>
    <t>95% CI 2.5-5.3</t>
  </si>
  <si>
    <t>None</t>
  </si>
  <si>
    <t>China CDC Weekly, Vital Surveillances: The Epidemological Characteristics of an Outbreak of 2019 Novel Corona Deseases (COVID-19)</t>
  </si>
  <si>
    <t>0-9</t>
  </si>
  <si>
    <t>10-19</t>
  </si>
  <si>
    <t>20-29</t>
  </si>
  <si>
    <t>30-39</t>
  </si>
  <si>
    <t>40-49</t>
  </si>
  <si>
    <t>50-59</t>
  </si>
  <si>
    <t>60-69</t>
  </si>
  <si>
    <t>70-79</t>
  </si>
  <si>
    <t>80+</t>
  </si>
  <si>
    <t>Sex</t>
  </si>
  <si>
    <t>Male</t>
  </si>
  <si>
    <t>Female</t>
  </si>
  <si>
    <t>Occupation</t>
  </si>
  <si>
    <t>Service Industry</t>
  </si>
  <si>
    <t>Farmer / laborer</t>
  </si>
  <si>
    <t>Health Worker</t>
  </si>
  <si>
    <t>Retiree</t>
  </si>
  <si>
    <t>Other / none</t>
  </si>
  <si>
    <t>http://www.ourphn.org.au/wp-content/uploads/20200225-Article-COVID-19.pdf</t>
  </si>
  <si>
    <t>CFR Compared Between China and Italy</t>
  </si>
  <si>
    <t>https://jamanetwork.com/journals/jama/fullarticle/2763667</t>
  </si>
  <si>
    <t>China</t>
  </si>
  <si>
    <t>N</t>
  </si>
  <si>
    <t xml:space="preserve">The mean number of preexisting diseases was 2.7 (SD, 1.6). Overall, only 3 patients (0.8%) had no diseases, 89 (25.1%) had a single disease, 91 (25.6%) had 2 diseases, and 172 (48.5%) had 3 or more underlying diseases. </t>
  </si>
  <si>
    <t>Possible explanation for higher CFR in Italy:</t>
  </si>
  <si>
    <t>Interventions</t>
  </si>
  <si>
    <t>Advice for everyone experiencing symptoms to contact a health care agency to get tested and then self-isolate.</t>
  </si>
  <si>
    <t>Nationwide school closures.</t>
  </si>
  <si>
    <t>Avoid social interaction wherever possible recommended by Merkel.</t>
  </si>
  <si>
    <t xml:space="preserve">Banning of gatherings of more than 10 people. </t>
  </si>
  <si>
    <t>Banning all access to public spaces and gatherings of more than 5 people. Advice to maintain 1m distance.</t>
  </si>
  <si>
    <t>Banning of gatherings of &gt; 2 people, 1.5 m distance.</t>
  </si>
  <si>
    <t>Advice to self-isolate if experiencing a cough or fever symptoms.</t>
  </si>
  <si>
    <t>Banning of events &gt;100 people by governement.</t>
  </si>
  <si>
    <t>Nationwide school closure. No in person teaching until 4th of April.</t>
  </si>
  <si>
    <t>Advice on keeping distance. All business where this cannot be realised have been closed in all states (kantons).</t>
  </si>
  <si>
    <t>Banning of gatherings of more than 5 people.</t>
  </si>
  <si>
    <t>Advice to self-isolate for 7 days if experiencing a cough or fever symptoms.</t>
  </si>
  <si>
    <t>Advice to avoid pubs, clubs, theatres and other public institutions.</t>
  </si>
  <si>
    <t>Nationwide school closure. Childminders, nurseries and sixth forms are told to follow the guidance.</t>
  </si>
  <si>
    <t>Banning of gatherings of more than 2 people not from the same household, police-enforceable. Banning of Public events.</t>
  </si>
  <si>
    <t>People even with mild symptoms told to limit social contact, encouragement to work from home.</t>
  </si>
  <si>
    <t>Banning of public events &gt;50 people.</t>
  </si>
  <si>
    <t>Banning of events &gt;100 people.</t>
  </si>
  <si>
    <t>Social distancing encouraged.</t>
  </si>
  <si>
    <t>Lockdown ordered. Everybody has to stay at home. Need a self-authorisation form to leave home</t>
  </si>
  <si>
    <t>Banning of all public events. Self-isolate if ill and quarantine if tested positive. A distance of more than 1m has to be kept and any other form of alternative aggregation is to be excluded.</t>
  </si>
  <si>
    <t>Lockdown ordered. The government closes all public places. People have to stay at home except for essential travel.</t>
  </si>
  <si>
    <t>Advice on social distancing and working remotely from home.</t>
  </si>
  <si>
    <t>Case-based measures.</t>
  </si>
  <si>
    <t>Lockdown ordered. Banning of all public events</t>
  </si>
  <si>
    <t>Reopening of small shops, order to use masks</t>
  </si>
  <si>
    <t>https://euromomo.eu/graphs-and-maps/</t>
  </si>
  <si>
    <t>Data and Statistics</t>
  </si>
  <si>
    <t>Excess Mortality Europe</t>
  </si>
  <si>
    <t>https://www.nytimes.com/interactive/2020/04/21/world/coronavirus-missing-deaths.html</t>
  </si>
  <si>
    <t>Excess Mortality</t>
  </si>
  <si>
    <t>https://github.com/CSSEGISandData/COVID-19/tree/master/csse_covid_19_data/csse_covid_19_time_series</t>
  </si>
  <si>
    <t>Johns Hopkins time series</t>
  </si>
  <si>
    <t>Johns Hopkins time series on GitHub</t>
  </si>
  <si>
    <t>Reopening partly schools</t>
  </si>
  <si>
    <t>Reopening shops &lt;800m²</t>
  </si>
  <si>
    <t>Reopening partly shops and schools</t>
  </si>
  <si>
    <t>Loosening partly social distancing</t>
  </si>
  <si>
    <t>Reopening partly shops</t>
  </si>
  <si>
    <t>Reopening of all shops, order to use masks</t>
  </si>
  <si>
    <t>Reopening coiffeurs, churches</t>
  </si>
  <si>
    <t>Czech Republic</t>
  </si>
  <si>
    <t>vyléčení</t>
  </si>
  <si>
    <t>zemřelí</t>
  </si>
  <si>
    <t>otevřené</t>
  </si>
  <si>
    <t>číslo týdne</t>
  </si>
  <si>
    <t>měsíc</t>
  </si>
  <si>
    <t>MA 7 days</t>
  </si>
  <si>
    <t>cumulative covid / population</t>
  </si>
  <si>
    <t>covid mortality / population</t>
  </si>
  <si>
    <t>index if Czech Republic = 100%</t>
  </si>
  <si>
    <t>covid mortality / covid cases</t>
  </si>
  <si>
    <t>riziko kolikrát více je případů covid19 proti standardní populaci</t>
  </si>
  <si>
    <t>COVID-19 AAE</t>
  </si>
  <si>
    <t>COVID-19 ČR</t>
  </si>
  <si>
    <t>podíl zemřelých z uzavřených případů</t>
  </si>
  <si>
    <t>Israel</t>
  </si>
  <si>
    <t>Australia</t>
  </si>
  <si>
    <t>Brazil</t>
  </si>
  <si>
    <t>observed / modeled</t>
  </si>
  <si>
    <t>Modelled Deaths</t>
  </si>
  <si>
    <t>Russia</t>
  </si>
  <si>
    <t>Serbia</t>
  </si>
  <si>
    <t>India</t>
  </si>
  <si>
    <t>Balcan (10 states) = former Yugoslavioa + RO + BG + ALB</t>
  </si>
  <si>
    <t>Confirmed above 65</t>
  </si>
  <si>
    <t>Modelled Recovered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</si>
</sst>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"/>
    <numFmt numFmtId="165" formatCode="0.000%"/>
    <numFmt numFmtId="166" formatCode="0.0000%"/>
    <numFmt numFmtId="167" formatCode="0.0%"/>
    <numFmt numFmtId="168" formatCode="0.0"/>
  </numFmts>
  <fonts count="14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u/>
      <sz val="10"/>
      <color theme="10"/>
      <name val="Arial"/>
      <family val="2"/>
    </font>
    <font>
      <sz val="10"/>
      <color theme="1"/>
      <name val="Symbol"/>
      <family val="1"/>
      <charset val="2"/>
    </font>
    <font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  <charset val="238"/>
    </font>
    <font>
      <b/>
      <sz val="10"/>
      <color rgb="FFC00000"/>
      <name val="Arial"/>
      <family val="2"/>
      <charset val="238"/>
    </font>
    <font>
      <sz val="10"/>
      <color rgb="FF333333"/>
      <name val="Helvetica"/>
      <family val="2"/>
    </font>
    <font>
      <sz val="11"/>
      <color theme="1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4">
    <xf numFmtId="0" fontId="0" fillId="0" borderId="0" xfId="0"/>
    <xf numFmtId="2" fontId="0" fillId="0" borderId="0" xfId="0" applyNumberFormat="1"/>
    <xf numFmtId="0" fontId="1" fillId="0" borderId="0" xfId="0" applyFont="1"/>
    <xf numFmtId="10" fontId="0" fillId="0" borderId="0" xfId="1" applyNumberFormat="1" applyFont="1"/>
    <xf numFmtId="14" fontId="0" fillId="0" borderId="0" xfId="0" applyNumberFormat="1"/>
    <xf numFmtId="164" fontId="0" fillId="0" borderId="0" xfId="0" applyNumberFormat="1"/>
    <xf numFmtId="0" fontId="0" fillId="0" borderId="0" xfId="0" applyFill="1"/>
    <xf numFmtId="164" fontId="0" fillId="0" borderId="0" xfId="0" applyNumberFormat="1" applyFill="1"/>
    <xf numFmtId="2" fontId="0" fillId="0" borderId="0" xfId="0" applyNumberFormat="1" applyFill="1"/>
    <xf numFmtId="0" fontId="0" fillId="0" borderId="0" xfId="0" quotePrefix="1"/>
    <xf numFmtId="0" fontId="0" fillId="0" borderId="0" xfId="0" applyAlignment="1">
      <alignment horizontal="right"/>
    </xf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0" fontId="0" fillId="0" borderId="0" xfId="0" applyFont="1"/>
    <xf numFmtId="0" fontId="1" fillId="0" borderId="0" xfId="0" applyFont="1" applyAlignment="1">
      <alignment horizontal="right"/>
    </xf>
    <xf numFmtId="167" fontId="1" fillId="0" borderId="0" xfId="0" applyNumberFormat="1" applyFont="1"/>
    <xf numFmtId="165" fontId="1" fillId="0" borderId="0" xfId="0" applyNumberFormat="1" applyFont="1"/>
    <xf numFmtId="166" fontId="1" fillId="0" borderId="0" xfId="0" applyNumberFormat="1" applyFont="1"/>
    <xf numFmtId="0" fontId="4" fillId="0" borderId="0" xfId="0" applyFont="1"/>
    <xf numFmtId="14" fontId="0" fillId="2" borderId="0" xfId="0" applyNumberFormat="1" applyFill="1"/>
    <xf numFmtId="0" fontId="0" fillId="2" borderId="0" xfId="0" applyFill="1"/>
    <xf numFmtId="14" fontId="0" fillId="0" borderId="0" xfId="0" applyNumberFormat="1" applyFill="1"/>
    <xf numFmtId="0" fontId="4" fillId="0" borderId="0" xfId="0" applyFont="1" applyFill="1"/>
    <xf numFmtId="0" fontId="5" fillId="0" borderId="0" xfId="2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0" fontId="5" fillId="0" borderId="0" xfId="2" applyAlignment="1">
      <alignment horizontal="left"/>
    </xf>
    <xf numFmtId="16" fontId="0" fillId="0" borderId="0" xfId="0" quotePrefix="1" applyNumberFormat="1"/>
    <xf numFmtId="17" fontId="0" fillId="0" borderId="0" xfId="0" quotePrefix="1" applyNumberFormat="1"/>
    <xf numFmtId="165" fontId="0" fillId="0" borderId="0" xfId="1" applyNumberFormat="1" applyFont="1"/>
    <xf numFmtId="16" fontId="0" fillId="0" borderId="0" xfId="0" quotePrefix="1" applyNumberFormat="1" applyAlignment="1">
      <alignment horizontal="right"/>
    </xf>
    <xf numFmtId="17" fontId="0" fillId="0" borderId="0" xfId="0" quotePrefix="1" applyNumberFormat="1" applyAlignment="1">
      <alignment horizontal="right"/>
    </xf>
    <xf numFmtId="165" fontId="0" fillId="0" borderId="0" xfId="0" applyNumberFormat="1" applyAlignment="1"/>
    <xf numFmtId="3" fontId="0" fillId="0" borderId="0" xfId="0" applyNumberFormat="1" applyAlignment="1">
      <alignment wrapText="1"/>
    </xf>
    <xf numFmtId="3" fontId="0" fillId="0" borderId="0" xfId="0" applyNumberFormat="1"/>
    <xf numFmtId="168" fontId="0" fillId="0" borderId="0" xfId="0" applyNumberFormat="1"/>
    <xf numFmtId="0" fontId="0" fillId="0" borderId="0" xfId="0" quotePrefix="1" applyAlignment="1">
      <alignment horizontal="right"/>
    </xf>
    <xf numFmtId="14" fontId="0" fillId="0" borderId="0" xfId="0" applyNumberFormat="1" applyFont="1"/>
    <xf numFmtId="14" fontId="0" fillId="3" borderId="0" xfId="0" applyNumberFormat="1" applyFill="1"/>
    <xf numFmtId="0" fontId="0" fillId="3" borderId="0" xfId="0" applyFill="1"/>
    <xf numFmtId="0" fontId="5" fillId="0" borderId="0" xfId="3"/>
    <xf numFmtId="0" fontId="0" fillId="2" borderId="0" xfId="0" applyFill="1" applyAlignment="1"/>
    <xf numFmtId="9" fontId="0" fillId="0" borderId="0" xfId="1" applyFont="1"/>
    <xf numFmtId="165" fontId="0" fillId="2" borderId="0" xfId="1" applyNumberFormat="1" applyFont="1" applyFill="1"/>
    <xf numFmtId="165" fontId="7" fillId="0" borderId="0" xfId="1" applyNumberFormat="1" applyFont="1"/>
    <xf numFmtId="165" fontId="7" fillId="2" borderId="0" xfId="1" applyNumberFormat="1" applyFont="1" applyFill="1"/>
    <xf numFmtId="165" fontId="7" fillId="3" borderId="0" xfId="1" applyNumberFormat="1" applyFont="1" applyFill="1"/>
    <xf numFmtId="0" fontId="7" fillId="0" borderId="0" xfId="0" applyFont="1"/>
    <xf numFmtId="0" fontId="7" fillId="0" borderId="0" xfId="0" applyFont="1" applyFill="1"/>
    <xf numFmtId="14" fontId="0" fillId="4" borderId="0" xfId="0" applyNumberFormat="1" applyFill="1"/>
    <xf numFmtId="0" fontId="0" fillId="4" borderId="0" xfId="0" applyFill="1"/>
    <xf numFmtId="165" fontId="0" fillId="4" borderId="0" xfId="1" applyNumberFormat="1" applyFont="1" applyFill="1"/>
    <xf numFmtId="0" fontId="7" fillId="2" borderId="0" xfId="0" applyFont="1" applyFill="1"/>
    <xf numFmtId="165" fontId="7" fillId="0" borderId="0" xfId="1" applyNumberFormat="1" applyFont="1" applyFill="1"/>
    <xf numFmtId="0" fontId="0" fillId="5" borderId="0" xfId="0" applyFill="1"/>
    <xf numFmtId="167" fontId="0" fillId="0" borderId="0" xfId="1" applyNumberFormat="1" applyFont="1"/>
    <xf numFmtId="167" fontId="0" fillId="0" borderId="0" xfId="1" applyNumberFormat="1" applyFont="1" applyFill="1"/>
    <xf numFmtId="167" fontId="0" fillId="2" borderId="0" xfId="1" applyNumberFormat="1" applyFont="1" applyFill="1"/>
    <xf numFmtId="0" fontId="1" fillId="6" borderId="0" xfId="0" applyFont="1" applyFill="1"/>
    <xf numFmtId="0" fontId="0" fillId="6" borderId="0" xfId="0" applyFill="1"/>
    <xf numFmtId="9" fontId="0" fillId="6" borderId="0" xfId="1" applyFont="1" applyFill="1"/>
    <xf numFmtId="0" fontId="8" fillId="7" borderId="0" xfId="0" applyFont="1" applyFill="1"/>
    <xf numFmtId="0" fontId="9" fillId="7" borderId="0" xfId="0" applyFont="1" applyFill="1"/>
    <xf numFmtId="9" fontId="9" fillId="7" borderId="0" xfId="1" applyFont="1" applyFill="1"/>
    <xf numFmtId="9" fontId="0" fillId="8" borderId="0" xfId="1" applyFont="1" applyFill="1"/>
    <xf numFmtId="0" fontId="1" fillId="8" borderId="0" xfId="0" applyFont="1" applyFill="1"/>
    <xf numFmtId="165" fontId="10" fillId="0" borderId="0" xfId="1" applyNumberFormat="1" applyFont="1"/>
    <xf numFmtId="165" fontId="10" fillId="0" borderId="0" xfId="0" applyNumberFormat="1" applyFont="1"/>
    <xf numFmtId="0" fontId="0" fillId="0" borderId="1" xfId="0" applyBorder="1" applyAlignment="1">
      <alignment horizontal="left" wrapText="1"/>
    </xf>
    <xf numFmtId="9" fontId="0" fillId="0" borderId="2" xfId="0" applyNumberFormat="1" applyBorder="1"/>
    <xf numFmtId="9" fontId="0" fillId="0" borderId="3" xfId="0" applyNumberFormat="1" applyBorder="1"/>
    <xf numFmtId="0" fontId="9" fillId="9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9" fillId="9" borderId="9" xfId="0" applyFont="1" applyFill="1" applyBorder="1" applyAlignment="1">
      <alignment horizontal="center" vertical="center" wrapText="1"/>
    </xf>
    <xf numFmtId="165" fontId="10" fillId="0" borderId="5" xfId="0" applyNumberFormat="1" applyFont="1" applyBorder="1" applyAlignment="1">
      <alignment vertical="center"/>
    </xf>
    <xf numFmtId="165" fontId="10" fillId="0" borderId="6" xfId="0" applyNumberFormat="1" applyFont="1" applyBorder="1" applyAlignment="1">
      <alignment vertical="center"/>
    </xf>
    <xf numFmtId="0" fontId="10" fillId="0" borderId="4" xfId="0" applyFont="1" applyBorder="1" applyAlignment="1">
      <alignment horizontal="left" wrapText="1"/>
    </xf>
    <xf numFmtId="9" fontId="11" fillId="0" borderId="2" xfId="0" applyNumberFormat="1" applyFont="1" applyBorder="1"/>
    <xf numFmtId="10" fontId="0" fillId="0" borderId="0" xfId="0" applyNumberFormat="1"/>
    <xf numFmtId="9" fontId="0" fillId="5" borderId="0" xfId="1" applyFont="1" applyFill="1"/>
    <xf numFmtId="9" fontId="0" fillId="10" borderId="0" xfId="1" applyFont="1" applyFill="1"/>
    <xf numFmtId="165" fontId="10" fillId="11" borderId="0" xfId="0" applyNumberFormat="1" applyFont="1" applyFill="1"/>
    <xf numFmtId="165" fontId="10" fillId="5" borderId="0" xfId="0" applyNumberFormat="1" applyFont="1" applyFill="1"/>
    <xf numFmtId="167" fontId="9" fillId="7" borderId="0" xfId="1" applyNumberFormat="1" applyFont="1" applyFill="1"/>
    <xf numFmtId="14" fontId="12" fillId="0" borderId="0" xfId="0" applyNumberFormat="1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0" fillId="0" borderId="0" xfId="0" applyFont="1"/>
    <xf numFmtId="0" fontId="13" fillId="0" borderId="0" xfId="0" applyFont="1"/>
    <xf numFmtId="3" fontId="13" fillId="0" borderId="0" xfId="0" applyNumberFormat="1" applyFont="1"/>
    <xf numFmtId="3" fontId="12" fillId="0" borderId="0" xfId="0" applyNumberFormat="1" applyFont="1" applyAlignment="1">
      <alignment vertical="center" wrapText="1"/>
    </xf>
    <xf numFmtId="9" fontId="13" fillId="5" borderId="0" xfId="0" applyNumberFormat="1" applyFont="1" applyFill="1"/>
    <xf numFmtId="0" fontId="13" fillId="5" borderId="0" xfId="0" applyFont="1" applyFill="1"/>
    <xf numFmtId="0" fontId="13" fillId="0" borderId="0" xfId="0" applyFont="1" applyAlignment="1">
      <alignment horizontal="center" vertical="center" wrapText="1"/>
    </xf>
    <xf numFmtId="167" fontId="13" fillId="5" borderId="0" xfId="0" applyNumberFormat="1" applyFont="1" applyFill="1"/>
    <xf numFmtId="167" fontId="13" fillId="5" borderId="0" xfId="1" applyNumberFormat="1" applyFont="1" applyFill="1"/>
    <xf numFmtId="3" fontId="7" fillId="0" borderId="0" xfId="1" applyNumberFormat="1" applyFont="1"/>
    <xf numFmtId="9" fontId="0" fillId="0" borderId="0" xfId="0" applyNumberFormat="1"/>
    <xf numFmtId="3" fontId="0" fillId="5" borderId="0" xfId="0" applyNumberFormat="1" applyFill="1"/>
    <xf numFmtId="3" fontId="7" fillId="5" borderId="0" xfId="1" applyNumberFormat="1" applyFont="1" applyFill="1"/>
    <xf numFmtId="0" fontId="2" fillId="0" borderId="0" xfId="0" applyFont="1" applyAlignment="1">
      <alignment horizontal="left"/>
    </xf>
    <xf numFmtId="0" fontId="1" fillId="0" borderId="0" xfId="0" applyFont="1" applyAlignment="1">
      <alignment horizontal="left" wrapText="1"/>
    </xf>
  </cellXfs>
  <cellStyles count="4">
    <cellStyle name="Hyperlink" xfId="3"/>
    <cellStyle name="Hypertextový odkaz" xfId="2" builtinId="8"/>
    <cellStyle name="Normální" xfId="0" builtinId="0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baseline="0"/>
              <a:t>Dynamics of an Epidemic</a:t>
            </a:r>
            <a:endParaRPr lang="de-DE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Model!$G$4</c:f>
              <c:strCache>
                <c:ptCount val="1"/>
                <c:pt idx="0">
                  <c:v>S(t)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Model!$G$5:$G$368</c:f>
              <c:numCache>
                <c:formatCode>0.00</c:formatCode>
                <c:ptCount val="364"/>
                <c:pt idx="0">
                  <c:v>83683819</c:v>
                </c:pt>
                <c:pt idx="1">
                  <c:v>83679334.870676279</c:v>
                </c:pt>
                <c:pt idx="2">
                  <c:v>83674915.748014256</c:v>
                </c:pt>
                <c:pt idx="3">
                  <c:v>83670560.701441005</c:v>
                </c:pt>
                <c:pt idx="4">
                  <c:v>83666268.813361049</c:v>
                </c:pt>
                <c:pt idx="5">
                  <c:v>83662039.178985432</c:v>
                </c:pt>
                <c:pt idx="6">
                  <c:v>83657870.906162724</c:v>
                </c:pt>
                <c:pt idx="7">
                  <c:v>83653763.115211993</c:v>
                </c:pt>
                <c:pt idx="8">
                  <c:v>83649714.938757643</c:v>
                </c:pt>
                <c:pt idx="9">
                  <c:v>83645725.521566242</c:v>
                </c:pt>
                <c:pt idx="10">
                  <c:v>83641794.020385206</c:v>
                </c:pt>
                <c:pt idx="11">
                  <c:v>83637919.603783369</c:v>
                </c:pt>
                <c:pt idx="12">
                  <c:v>83634101.451993451</c:v>
                </c:pt>
                <c:pt idx="13">
                  <c:v>83630338.75675635</c:v>
                </c:pt>
                <c:pt idx="14">
                  <c:v>83626630.721167311</c:v>
                </c:pt>
                <c:pt idx="15">
                  <c:v>83622976.559523895</c:v>
                </c:pt>
                <c:pt idx="16">
                  <c:v>83619375.497175783</c:v>
                </c:pt>
                <c:pt idx="17">
                  <c:v>83615826.770376384</c:v>
                </c:pt>
                <c:pt idx="18">
                  <c:v>83612329.626136184</c:v>
                </c:pt>
                <c:pt idx="19">
                  <c:v>83608883.322077915</c:v>
                </c:pt>
                <c:pt idx="20">
                  <c:v>83605487.126293465</c:v>
                </c:pt>
                <c:pt idx="21">
                  <c:v>83602140.317202494</c:v>
                </c:pt>
                <c:pt idx="22">
                  <c:v>83598842.183412805</c:v>
                </c:pt>
                <c:pt idx="23">
                  <c:v>83595592.023582444</c:v>
                </c:pt>
                <c:pt idx="24">
                  <c:v>83592389.146283433</c:v>
                </c:pt>
                <c:pt idx="25">
                  <c:v>83589232.869867206</c:v>
                </c:pt>
                <c:pt idx="26">
                  <c:v>83586122.522331774</c:v>
                </c:pt>
                <c:pt idx="27">
                  <c:v>83583057.441190392</c:v>
                </c:pt>
                <c:pt idx="28">
                  <c:v>83580036.973341987</c:v>
                </c:pt>
                <c:pt idx="29">
                  <c:v>83577060.474943146</c:v>
                </c:pt>
                <c:pt idx="30">
                  <c:v>83574127.311281726</c:v>
                </c:pt>
                <c:pt idx="31">
                  <c:v>83571236.856651992</c:v>
                </c:pt>
                <c:pt idx="32">
                  <c:v>83568388.494231388</c:v>
                </c:pt>
                <c:pt idx="33">
                  <c:v>83565581.615958855</c:v>
                </c:pt>
                <c:pt idx="34">
                  <c:v>83562815.622414634</c:v>
                </c:pt>
                <c:pt idx="35">
                  <c:v>83560089.922701657</c:v>
                </c:pt>
                <c:pt idx="36">
                  <c:v>83557403.934328377</c:v>
                </c:pt>
                <c:pt idx="37">
                  <c:v>83554757.083093166</c:v>
                </c:pt>
                <c:pt idx="38">
                  <c:v>83552148.802970096</c:v>
                </c:pt>
                <c:pt idx="39">
                  <c:v>83549578.535996273</c:v>
                </c:pt>
                <c:pt idx="40">
                  <c:v>83547045.732160553</c:v>
                </c:pt>
                <c:pt idx="41">
                  <c:v>83544549.849293724</c:v>
                </c:pt>
                <c:pt idx="42">
                  <c:v>83542090.352960065</c:v>
                </c:pt>
                <c:pt idx="43">
                  <c:v>83539666.716350347</c:v>
                </c:pt>
                <c:pt idx="44">
                  <c:v>83537278.420176178</c:v>
                </c:pt>
                <c:pt idx="45">
                  <c:v>83534924.952565759</c:v>
                </c:pt>
                <c:pt idx="46">
                  <c:v>83532605.808960959</c:v>
                </c:pt>
                <c:pt idx="47">
                  <c:v>83530320.492015719</c:v>
                </c:pt>
                <c:pt idx="48">
                  <c:v>83528068.511495858</c:v>
                </c:pt>
                <c:pt idx="49">
                  <c:v>83525849.384180084</c:v>
                </c:pt>
                <c:pt idx="50">
                  <c:v>83523662.633762389</c:v>
                </c:pt>
                <c:pt idx="51">
                  <c:v>83521507.790755659</c:v>
                </c:pt>
                <c:pt idx="52">
                  <c:v>83519384.392396569</c:v>
                </c:pt>
                <c:pt idx="53">
                  <c:v>83517291.982551798</c:v>
                </c:pt>
                <c:pt idx="54">
                  <c:v>83515230.111625358</c:v>
                </c:pt>
                <c:pt idx="55">
                  <c:v>83513198.336467251</c:v>
                </c:pt>
                <c:pt idx="56">
                  <c:v>83511196.22028327</c:v>
                </c:pt>
                <c:pt idx="57">
                  <c:v>83509223.33254604</c:v>
                </c:pt>
                <c:pt idx="58">
                  <c:v>83507279.248907223</c:v>
                </c:pt>
                <c:pt idx="59">
                  <c:v>83505363.551110893</c:v>
                </c:pt>
                <c:pt idx="60">
                  <c:v>83503475.826908037</c:v>
                </c:pt>
                <c:pt idx="61">
                  <c:v>83501615.669972241</c:v>
                </c:pt>
                <c:pt idx="62">
                  <c:v>83499782.679816484</c:v>
                </c:pt>
                <c:pt idx="63">
                  <c:v>83497976.461711064</c:v>
                </c:pt>
                <c:pt idx="64">
                  <c:v>83496196.62660256</c:v>
                </c:pt>
                <c:pt idx="65">
                  <c:v>83494442.791033968</c:v>
                </c:pt>
                <c:pt idx="66">
                  <c:v>83492714.57706587</c:v>
                </c:pt>
                <c:pt idx="67">
                  <c:v>83491011.612198621</c:v>
                </c:pt>
                <c:pt idx="68">
                  <c:v>83489333.529295683</c:v>
                </c:pt>
                <c:pt idx="69">
                  <c:v>83487679.966507912</c:v>
                </c:pt>
                <c:pt idx="70">
                  <c:v>83486050.567198917</c:v>
                </c:pt>
                <c:pt idx="71">
                  <c:v>83484444.979871377</c:v>
                </c:pt>
                <c:pt idx="72">
                  <c:v>83482862.858094424</c:v>
                </c:pt>
                <c:pt idx="73">
                  <c:v>83481303.860431954</c:v>
                </c:pt>
                <c:pt idx="74">
                  <c:v>83479767.650371924</c:v>
                </c:pt>
                <c:pt idx="75">
                  <c:v>83478253.89625667</c:v>
                </c:pt>
                <c:pt idx="76">
                  <c:v>83476762.271214083</c:v>
                </c:pt>
                <c:pt idx="77">
                  <c:v>83475292.453089774</c:v>
                </c:pt>
                <c:pt idx="78">
                  <c:v>83473844.124380156</c:v>
                </c:pt>
                <c:pt idx="79">
                  <c:v>83472416.972166464</c:v>
                </c:pt>
                <c:pt idx="80">
                  <c:v>83471010.688049629</c:v>
                </c:pt>
                <c:pt idx="81">
                  <c:v>83469624.968086109</c:v>
                </c:pt>
                <c:pt idx="82">
                  <c:v>83468259.512724504</c:v>
                </c:pt>
                <c:pt idx="83">
                  <c:v>83466914.026743159</c:v>
                </c:pt>
                <c:pt idx="84">
                  <c:v>83465588.219188526</c:v>
                </c:pt>
                <c:pt idx="85">
                  <c:v>83464281.803314447</c:v>
                </c:pt>
                <c:pt idx="86">
                  <c:v>83462994.496522203</c:v>
                </c:pt>
                <c:pt idx="87">
                  <c:v>83461726.020301461</c:v>
                </c:pt>
                <c:pt idx="88">
                  <c:v>83460476.100171983</c:v>
                </c:pt>
                <c:pt idx="89">
                  <c:v>83459244.465626165</c:v>
                </c:pt>
                <c:pt idx="90">
                  <c:v>83458030.850072354</c:v>
                </c:pt>
                <c:pt idx="91">
                  <c:v>83456834.990778968</c:v>
                </c:pt>
                <c:pt idx="92">
                  <c:v>83455656.628819391</c:v>
                </c:pt>
                <c:pt idx="93">
                  <c:v>83454495.509017617</c:v>
                </c:pt>
                <c:pt idx="94">
                  <c:v>83453351.379894629</c:v>
                </c:pt>
                <c:pt idx="95">
                  <c:v>83452223.993615597</c:v>
                </c:pt>
                <c:pt idx="96">
                  <c:v>83451113.105937719</c:v>
                </c:pt>
                <c:pt idx="97">
                  <c:v>83450018.476158842</c:v>
                </c:pt>
                <c:pt idx="98">
                  <c:v>83448939.867066801</c:v>
                </c:pt>
                <c:pt idx="99">
                  <c:v>83447877.044889435</c:v>
                </c:pt>
                <c:pt idx="100">
                  <c:v>83446829.779245332</c:v>
                </c:pt>
                <c:pt idx="101">
                  <c:v>83445797.843095198</c:v>
                </c:pt>
                <c:pt idx="102">
                  <c:v>83444781.012694016</c:v>
                </c:pt>
                <c:pt idx="103">
                  <c:v>83443779.067543745</c:v>
                </c:pt>
                <c:pt idx="104">
                  <c:v>83442791.790346801</c:v>
                </c:pt>
                <c:pt idx="105">
                  <c:v>83441818.966960102</c:v>
                </c:pt>
                <c:pt idx="106">
                  <c:v>83440860.386349797</c:v>
                </c:pt>
                <c:pt idx="107">
                  <c:v>83439915.840546623</c:v>
                </c:pt>
                <c:pt idx="108">
                  <c:v>83438985.124601871</c:v>
                </c:pt>
                <c:pt idx="109">
                  <c:v>83438068.036544025</c:v>
                </c:pt>
                <c:pt idx="110">
                  <c:v>83437164.377335906</c:v>
                </c:pt>
                <c:pt idx="111">
                  <c:v>83436273.950832546</c:v>
                </c:pt>
                <c:pt idx="112">
                  <c:v>83435396.563739568</c:v>
                </c:pt>
                <c:pt idx="113">
                  <c:v>83434532.025572181</c:v>
                </c:pt>
                <c:pt idx="114">
                  <c:v>83433680.148614734</c:v>
                </c:pt>
                <c:pt idx="115">
                  <c:v>83432840.747880861</c:v>
                </c:pt>
                <c:pt idx="116">
                  <c:v>83432013.641074196</c:v>
                </c:pt>
                <c:pt idx="117">
                  <c:v>83431198.648549616</c:v>
                </c:pt>
                <c:pt idx="118">
                  <c:v>83430395.593275025</c:v>
                </c:pt>
                <c:pt idx="119">
                  <c:v>83429604.300793752</c:v>
                </c:pt>
                <c:pt idx="120">
                  <c:v>83428824.599187359</c:v>
                </c:pt>
                <c:pt idx="121">
                  <c:v>83428056.319039077</c:v>
                </c:pt>
                <c:pt idx="122">
                  <c:v>83427299.293397725</c:v>
                </c:pt>
                <c:pt idx="123">
                  <c:v>83426553.357742131</c:v>
                </c:pt>
                <c:pt idx="124">
                  <c:v>83425818.349946052</c:v>
                </c:pt>
                <c:pt idx="125">
                  <c:v>83425094.110243618</c:v>
                </c:pt>
                <c:pt idx="126">
                  <c:v>83424380.481195286</c:v>
                </c:pt>
                <c:pt idx="127">
                  <c:v>83423677.307654172</c:v>
                </c:pt>
                <c:pt idx="128">
                  <c:v>83422984.436732978</c:v>
                </c:pt>
                <c:pt idx="129">
                  <c:v>83422301.717771351</c:v>
                </c:pt>
                <c:pt idx="130">
                  <c:v>83421629.00230369</c:v>
                </c:pt>
                <c:pt idx="131">
                  <c:v>83420966.144027382</c:v>
                </c:pt>
                <c:pt idx="132">
                  <c:v>83420312.998771608</c:v>
                </c:pt>
                <c:pt idx="133">
                  <c:v>83419669.424466416</c:v>
                </c:pt>
                <c:pt idx="134">
                  <c:v>83419035.281112418</c:v>
                </c:pt>
                <c:pt idx="135">
                  <c:v>83418410.430750787</c:v>
                </c:pt>
                <c:pt idx="136">
                  <c:v>83417794.737433717</c:v>
                </c:pt>
                <c:pt idx="137">
                  <c:v>83417188.067195356</c:v>
                </c:pt>
                <c:pt idx="138">
                  <c:v>83416590.28802307</c:v>
                </c:pt>
                <c:pt idx="139">
                  <c:v>83416001.269829184</c:v>
                </c:pt>
                <c:pt idx="140">
                  <c:v>83415420.884423092</c:v>
                </c:pt>
                <c:pt idx="141">
                  <c:v>83414849.005483791</c:v>
                </c:pt>
                <c:pt idx="142">
                  <c:v>83414285.508532748</c:v>
                </c:pt>
                <c:pt idx="143">
                  <c:v>83413730.270907268</c:v>
                </c:pt>
                <c:pt idx="144">
                  <c:v>83413183.171734095</c:v>
                </c:pt>
                <c:pt idx="145">
                  <c:v>83412644.091903538</c:v>
                </c:pt>
                <c:pt idx="146">
                  <c:v>83412112.914043844</c:v>
                </c:pt>
                <c:pt idx="147">
                  <c:v>83411589.52249603</c:v>
                </c:pt>
                <c:pt idx="148">
                  <c:v>83411073.803289041</c:v>
                </c:pt>
                <c:pt idx="149">
                  <c:v>83410565.64411521</c:v>
                </c:pt>
                <c:pt idx="150">
                  <c:v>83410064.934306175</c:v>
                </c:pt>
                <c:pt idx="151">
                  <c:v>83409571.564809084</c:v>
                </c:pt>
                <c:pt idx="152">
                  <c:v>83409085.428163096</c:v>
                </c:pt>
                <c:pt idx="153">
                  <c:v>83408606.418476328</c:v>
                </c:pt>
                <c:pt idx="154">
                  <c:v>83408134.431403026</c:v>
                </c:pt>
                <c:pt idx="155">
                  <c:v>83407669.364121154</c:v>
                </c:pt>
                <c:pt idx="156">
                  <c:v>83407211.115310222</c:v>
                </c:pt>
                <c:pt idx="157">
                  <c:v>83406759.585129485</c:v>
                </c:pt>
                <c:pt idx="158">
                  <c:v>83406314.675196454</c:v>
                </c:pt>
                <c:pt idx="159">
                  <c:v>83405876.28856568</c:v>
                </c:pt>
                <c:pt idx="160">
                  <c:v>83405444.329707921</c:v>
                </c:pt>
                <c:pt idx="161">
                  <c:v>83405018.704489484</c:v>
                </c:pt>
                <c:pt idx="162">
                  <c:v>83404599.320151985</c:v>
                </c:pt>
                <c:pt idx="163">
                  <c:v>83404186.085292324</c:v>
                </c:pt>
                <c:pt idx="164">
                  <c:v>83403778.909843013</c:v>
                </c:pt>
                <c:pt idx="165">
                  <c:v>83403377.705052719</c:v>
                </c:pt>
                <c:pt idx="166">
                  <c:v>83402982.383467093</c:v>
                </c:pt>
                <c:pt idx="167">
                  <c:v>83402592.858909979</c:v>
                </c:pt>
                <c:pt idx="168">
                  <c:v>83402209.046464741</c:v>
                </c:pt>
                <c:pt idx="169">
                  <c:v>83401830.862455979</c:v>
                </c:pt>
                <c:pt idx="170">
                  <c:v>83401458.224431425</c:v>
                </c:pt>
                <c:pt idx="171">
                  <c:v>83401091.051144183</c:v>
                </c:pt>
                <c:pt idx="172">
                  <c:v>83400729.26253514</c:v>
                </c:pt>
                <c:pt idx="173">
                  <c:v>83400372.779715702</c:v>
                </c:pt>
                <c:pt idx="174">
                  <c:v>83400021.524950728</c:v>
                </c:pt>
                <c:pt idx="175">
                  <c:v>83399675.421641767</c:v>
                </c:pt>
                <c:pt idx="176">
                  <c:v>83399334.394310459</c:v>
                </c:pt>
                <c:pt idx="177">
                  <c:v>83398998.368582234</c:v>
                </c:pt>
                <c:pt idx="178">
                  <c:v>83398667.271170244</c:v>
                </c:pt>
                <c:pt idx="179">
                  <c:v>83398341.029859498</c:v>
                </c:pt>
                <c:pt idx="180">
                  <c:v>83398019.57349126</c:v>
                </c:pt>
                <c:pt idx="181">
                  <c:v>83397702.83194764</c:v>
                </c:pt>
                <c:pt idx="182">
                  <c:v>83397390.736136436</c:v>
                </c:pt>
                <c:pt idx="183">
                  <c:v>83397083.217976183</c:v>
                </c:pt>
                <c:pt idx="184">
                  <c:v>83396780.210381389</c:v>
                </c:pt>
                <c:pt idx="185">
                  <c:v>83396481.64724806</c:v>
                </c:pt>
                <c:pt idx="186">
                  <c:v>83396187.463439375</c:v>
                </c:pt>
                <c:pt idx="187">
                  <c:v>83395897.594771549</c:v>
                </c:pt>
                <c:pt idx="188">
                  <c:v>83395611.977999985</c:v>
                </c:pt>
                <c:pt idx="189">
                  <c:v>83395330.550805524</c:v>
                </c:pt>
                <c:pt idx="190">
                  <c:v>83395053.251781002</c:v>
                </c:pt>
                <c:pt idx="191">
                  <c:v>83394780.020417899</c:v>
                </c:pt>
                <c:pt idx="192">
                  <c:v>83394510.797093257</c:v>
                </c:pt>
                <c:pt idx="193">
                  <c:v>83394245.523056731</c:v>
                </c:pt>
                <c:pt idx="194">
                  <c:v>83393984.140417889</c:v>
                </c:pt>
                <c:pt idx="195">
                  <c:v>83393726.592133641</c:v>
                </c:pt>
                <c:pt idx="196">
                  <c:v>83393472.821995869</c:v>
                </c:pt>
                <c:pt idx="197">
                  <c:v>83393222.774619266</c:v>
                </c:pt>
                <c:pt idx="198">
                  <c:v>83392976.395429298</c:v>
                </c:pt>
                <c:pt idx="199">
                  <c:v>83392733.630650386</c:v>
                </c:pt>
                <c:pt idx="200">
                  <c:v>83392494.427294225</c:v>
                </c:pt>
                <c:pt idx="201">
                  <c:v>83392258.733148307</c:v>
                </c:pt>
                <c:pt idx="202">
                  <c:v>83392026.49676457</c:v>
                </c:pt>
                <c:pt idx="203">
                  <c:v>83391797.667448267</c:v>
                </c:pt>
                <c:pt idx="204">
                  <c:v>83391572.19524695</c:v>
                </c:pt>
                <c:pt idx="205">
                  <c:v>83391350.030939594</c:v>
                </c:pt>
                <c:pt idx="206">
                  <c:v>83391131.12602599</c:v>
                </c:pt>
                <c:pt idx="207">
                  <c:v>83390915.432716131</c:v>
                </c:pt>
                <c:pt idx="208">
                  <c:v>83390702.903919891</c:v>
                </c:pt>
                <c:pt idx="209">
                  <c:v>83390493.49323678</c:v>
                </c:pt>
                <c:pt idx="210">
                  <c:v>83390287.154945895</c:v>
                </c:pt>
                <c:pt idx="211">
                  <c:v>83390083.843995944</c:v>
                </c:pt>
                <c:pt idx="212">
                  <c:v>83389883.515995502</c:v>
                </c:pt>
                <c:pt idx="213">
                  <c:v>83389686.127203345</c:v>
                </c:pt>
                <c:pt idx="214">
                  <c:v>83389491.634518951</c:v>
                </c:pt>
                <c:pt idx="215">
                  <c:v>83389299.995473132</c:v>
                </c:pt>
                <c:pt idx="216">
                  <c:v>83389111.168218836</c:v>
                </c:pt>
                <c:pt idx="217">
                  <c:v>83388925.111522019</c:v>
                </c:pt>
                <c:pt idx="218">
                  <c:v>83388741.784752697</c:v>
                </c:pt>
                <c:pt idx="219">
                  <c:v>83388561.147876114</c:v>
                </c:pt>
                <c:pt idx="220">
                  <c:v>83388383.161444023</c:v>
                </c:pt>
                <c:pt idx="221">
                  <c:v>83388207.786586151</c:v>
                </c:pt>
                <c:pt idx="222">
                  <c:v>83388034.985001698</c:v>
                </c:pt>
                <c:pt idx="223">
                  <c:v>83387864.718951061</c:v>
                </c:pt>
                <c:pt idx="224">
                  <c:v>83387696.951247588</c:v>
                </c:pt>
                <c:pt idx="225">
                  <c:v>83387531.645249501</c:v>
                </c:pt>
                <c:pt idx="226">
                  <c:v>83387368.764851928</c:v>
                </c:pt>
                <c:pt idx="227">
                  <c:v>83387208.274479076</c:v>
                </c:pt>
                <c:pt idx="228">
                  <c:v>83387050.139076442</c:v>
                </c:pt>
                <c:pt idx="229">
                  <c:v>83386894.324103236</c:v>
                </c:pt>
                <c:pt idx="230">
                  <c:v>83386740.795524821</c:v>
                </c:pt>
                <c:pt idx="231">
                  <c:v>83386589.519805357</c:v>
                </c:pt>
                <c:pt idx="232">
                  <c:v>83386440.463900477</c:v>
                </c:pt>
                <c:pt idx="233">
                  <c:v>83386293.595250085</c:v>
                </c:pt>
                <c:pt idx="234">
                  <c:v>83386148.881771281</c:v>
                </c:pt>
                <c:pt idx="235">
                  <c:v>83386006.291851401</c:v>
                </c:pt>
                <c:pt idx="236">
                  <c:v>83385865.794341102</c:v>
                </c:pt>
                <c:pt idx="237">
                  <c:v>83385727.358547613</c:v>
                </c:pt>
                <c:pt idx="238">
                  <c:v>83385590.954228014</c:v>
                </c:pt>
                <c:pt idx="239">
                  <c:v>83385456.551582694</c:v>
                </c:pt>
                <c:pt idx="240">
                  <c:v>83385324.121248826</c:v>
                </c:pt>
                <c:pt idx="241">
                  <c:v>83385193.634294018</c:v>
                </c:pt>
                <c:pt idx="242">
                  <c:v>83385065.062209964</c:v>
                </c:pt>
                <c:pt idx="243">
                  <c:v>83384938.376906276</c:v>
                </c:pt>
                <c:pt idx="244">
                  <c:v>83384813.550704345</c:v>
                </c:pt>
                <c:pt idx="245">
                  <c:v>83384690.556331322</c:v>
                </c:pt>
                <c:pt idx="246">
                  <c:v>83384569.366914153</c:v>
                </c:pt>
                <c:pt idx="247">
                  <c:v>83384449.955973789</c:v>
                </c:pt>
                <c:pt idx="248">
                  <c:v>83384332.297419339</c:v>
                </c:pt>
                <c:pt idx="249">
                  <c:v>83384216.365542442</c:v>
                </c:pt>
                <c:pt idx="250">
                  <c:v>83384102.135011643</c:v>
                </c:pt>
                <c:pt idx="251">
                  <c:v>83383989.580866873</c:v>
                </c:pt>
                <c:pt idx="252">
                  <c:v>83383878.678514034</c:v>
                </c:pt>
                <c:pt idx="253">
                  <c:v>83383769.403719604</c:v>
                </c:pt>
                <c:pt idx="254">
                  <c:v>83383661.732605398</c:v>
                </c:pt>
                <c:pt idx="255">
                  <c:v>83383555.64164333</c:v>
                </c:pt>
                <c:pt idx="256">
                  <c:v>83383451.107650295</c:v>
                </c:pt>
                <c:pt idx="257">
                  <c:v>83383348.107783109</c:v>
                </c:pt>
                <c:pt idx="258">
                  <c:v>83383246.619533569</c:v>
                </c:pt>
                <c:pt idx="259">
                  <c:v>83383146.620723501</c:v>
                </c:pt>
                <c:pt idx="260">
                  <c:v>83383048.08949995</c:v>
                </c:pt>
                <c:pt idx="261">
                  <c:v>83382951.004330412</c:v>
                </c:pt>
                <c:pt idx="262">
                  <c:v>83382855.343998134</c:v>
                </c:pt>
                <c:pt idx="263">
                  <c:v>83382761.087597504</c:v>
                </c:pt>
                <c:pt idx="264">
                  <c:v>83382668.214529455</c:v>
                </c:pt>
                <c:pt idx="265">
                  <c:v>83382576.704497039</c:v>
                </c:pt>
                <c:pt idx="266">
                  <c:v>83382486.537500933</c:v>
                </c:pt>
                <c:pt idx="267">
                  <c:v>83382397.693835124</c:v>
                </c:pt>
                <c:pt idx="268">
                  <c:v>83382310.154082581</c:v>
                </c:pt>
                <c:pt idx="269">
                  <c:v>83382223.899111077</c:v>
                </c:pt>
                <c:pt idx="270">
                  <c:v>83382138.910068929</c:v>
                </c:pt>
                <c:pt idx="271">
                  <c:v>83382055.168380961</c:v>
                </c:pt>
                <c:pt idx="272">
                  <c:v>83381972.655744433</c:v>
                </c:pt>
                <c:pt idx="273">
                  <c:v>83381891.354125023</c:v>
                </c:pt>
                <c:pt idx="274">
                  <c:v>83381811.245752916</c:v>
                </c:pt>
                <c:pt idx="275">
                  <c:v>83381732.31311895</c:v>
                </c:pt>
                <c:pt idx="276">
                  <c:v>83381654.538970739</c:v>
                </c:pt>
                <c:pt idx="277">
                  <c:v>83381577.906308964</c:v>
                </c:pt>
                <c:pt idx="278">
                  <c:v>83381502.398383632</c:v>
                </c:pt>
                <c:pt idx="279">
                  <c:v>83381427.998690441</c:v>
                </c:pt>
                <c:pt idx="280">
                  <c:v>83381354.690967172</c:v>
                </c:pt>
                <c:pt idx="281">
                  <c:v>83381282.459190145</c:v>
                </c:pt>
                <c:pt idx="282">
                  <c:v>83381211.2875707</c:v>
                </c:pt>
                <c:pt idx="283">
                  <c:v>83381141.160551786</c:v>
                </c:pt>
                <c:pt idx="284">
                  <c:v>83381072.06280455</c:v>
                </c:pt>
                <c:pt idx="285">
                  <c:v>83381003.979224995</c:v>
                </c:pt>
                <c:pt idx="286">
                  <c:v>83380936.894930691</c:v>
                </c:pt>
                <c:pt idx="287">
                  <c:v>83380870.795257494</c:v>
                </c:pt>
                <c:pt idx="288">
                  <c:v>83380805.665756404</c:v>
                </c:pt>
                <c:pt idx="289">
                  <c:v>83380741.492190346</c:v>
                </c:pt>
                <c:pt idx="290">
                  <c:v>83380678.260531113</c:v>
                </c:pt>
                <c:pt idx="291">
                  <c:v>83380615.956956297</c:v>
                </c:pt>
                <c:pt idx="292">
                  <c:v>83380554.567846254</c:v>
                </c:pt>
                <c:pt idx="293">
                  <c:v>83380494.07978113</c:v>
                </c:pt>
                <c:pt idx="294">
                  <c:v>83380434.479537964</c:v>
                </c:pt>
                <c:pt idx="295">
                  <c:v>83380375.754087746</c:v>
                </c:pt>
                <c:pt idx="296">
                  <c:v>83380317.89059265</c:v>
                </c:pt>
                <c:pt idx="297">
                  <c:v>83380260.876403153</c:v>
                </c:pt>
                <c:pt idx="298">
                  <c:v>83380204.699055329</c:v>
                </c:pt>
                <c:pt idx="299">
                  <c:v>83380149.346268103</c:v>
                </c:pt>
                <c:pt idx="300">
                  <c:v>83380094.805940568</c:v>
                </c:pt>
                <c:pt idx="301">
                  <c:v>83380041.066149369</c:v>
                </c:pt>
                <c:pt idx="302">
                  <c:v>83379988.115146071</c:v>
                </c:pt>
                <c:pt idx="303">
                  <c:v>83379935.941354588</c:v>
                </c:pt>
                <c:pt idx="304">
                  <c:v>83379884.533368707</c:v>
                </c:pt>
                <c:pt idx="305">
                  <c:v>83379833.87994954</c:v>
                </c:pt>
                <c:pt idx="306">
                  <c:v>83379783.970023096</c:v>
                </c:pt>
                <c:pt idx="307">
                  <c:v>83379734.792677864</c:v>
                </c:pt>
                <c:pt idx="308">
                  <c:v>83379686.337162435</c:v>
                </c:pt>
                <c:pt idx="309">
                  <c:v>83379638.592883125</c:v>
                </c:pt>
                <c:pt idx="310">
                  <c:v>83379591.5494017</c:v>
                </c:pt>
                <c:pt idx="311">
                  <c:v>83379545.196433082</c:v>
                </c:pt>
                <c:pt idx="312">
                  <c:v>83379499.52384308</c:v>
                </c:pt>
                <c:pt idx="313">
                  <c:v>83379454.521646217</c:v>
                </c:pt>
                <c:pt idx="314">
                  <c:v>83379410.180003524</c:v>
                </c:pt>
                <c:pt idx="315">
                  <c:v>83379366.489220396</c:v>
                </c:pt>
                <c:pt idx="316">
                  <c:v>83379323.439744473</c:v>
                </c:pt>
                <c:pt idx="317">
                  <c:v>83379281.022163555</c:v>
                </c:pt>
                <c:pt idx="318">
                  <c:v>83379239.227203563</c:v>
                </c:pt>
                <c:pt idx="319">
                  <c:v>83379198.045726493</c:v>
                </c:pt>
                <c:pt idx="320">
                  <c:v>83379157.468728423</c:v>
                </c:pt>
                <c:pt idx="321">
                  <c:v>83379117.487337545</c:v>
                </c:pt>
                <c:pt idx="322">
                  <c:v>83379078.092812225</c:v>
                </c:pt>
                <c:pt idx="323">
                  <c:v>83379039.276539132</c:v>
                </c:pt>
                <c:pt idx="324">
                  <c:v>83379001.030031279</c:v>
                </c:pt>
                <c:pt idx="325">
                  <c:v>83378963.344926253</c:v>
                </c:pt>
                <c:pt idx="326">
                  <c:v>83378926.212984338</c:v>
                </c:pt>
                <c:pt idx="327">
                  <c:v>83378889.626086727</c:v>
                </c:pt>
                <c:pt idx="328">
                  <c:v>83378853.57623376</c:v>
                </c:pt>
                <c:pt idx="329">
                  <c:v>83378818.05554314</c:v>
                </c:pt>
                <c:pt idx="330">
                  <c:v>83378783.056248248</c:v>
                </c:pt>
                <c:pt idx="331">
                  <c:v>83378748.570696443</c:v>
                </c:pt>
                <c:pt idx="332">
                  <c:v>83378714.591347367</c:v>
                </c:pt>
                <c:pt idx="333">
                  <c:v>83378681.110771328</c:v>
                </c:pt>
                <c:pt idx="334">
                  <c:v>83378648.121647671</c:v>
                </c:pt>
                <c:pt idx="335">
                  <c:v>83378615.61676313</c:v>
                </c:pt>
                <c:pt idx="336">
                  <c:v>83378583.589010343</c:v>
                </c:pt>
                <c:pt idx="337">
                  <c:v>83378552.031386197</c:v>
                </c:pt>
                <c:pt idx="338">
                  <c:v>83378520.93699038</c:v>
                </c:pt>
                <c:pt idx="339">
                  <c:v>83378490.299023837</c:v>
                </c:pt>
                <c:pt idx="340">
                  <c:v>83378460.110787287</c:v>
                </c:pt>
                <c:pt idx="341">
                  <c:v>83378430.365679771</c:v>
                </c:pt>
                <c:pt idx="342">
                  <c:v>83378401.057197183</c:v>
                </c:pt>
                <c:pt idx="343">
                  <c:v>83378372.178930864</c:v>
                </c:pt>
                <c:pt idx="344">
                  <c:v>83378343.724566221</c:v>
                </c:pt>
                <c:pt idx="345">
                  <c:v>83378315.687881336</c:v>
                </c:pt>
                <c:pt idx="346">
                  <c:v>83378288.062745586</c:v>
                </c:pt>
                <c:pt idx="347">
                  <c:v>83378260.84311831</c:v>
                </c:pt>
                <c:pt idx="348">
                  <c:v>83378234.023047522</c:v>
                </c:pt>
                <c:pt idx="349">
                  <c:v>83378207.596668556</c:v>
                </c:pt>
                <c:pt idx="350">
                  <c:v>83378181.558202848</c:v>
                </c:pt>
                <c:pt idx="351">
                  <c:v>83378155.901956603</c:v>
                </c:pt>
                <c:pt idx="352">
                  <c:v>83378130.622319624</c:v>
                </c:pt>
                <c:pt idx="353">
                  <c:v>83378105.713764027</c:v>
                </c:pt>
                <c:pt idx="354">
                  <c:v>83378081.17084305</c:v>
                </c:pt>
                <c:pt idx="355">
                  <c:v>83378056.988189876</c:v>
                </c:pt>
                <c:pt idx="356">
                  <c:v>83378033.160516456</c:v>
                </c:pt>
                <c:pt idx="357">
                  <c:v>83378009.68261236</c:v>
                </c:pt>
                <c:pt idx="358">
                  <c:v>83377986.549343601</c:v>
                </c:pt>
                <c:pt idx="359">
                  <c:v>83377963.755651549</c:v>
                </c:pt>
                <c:pt idx="360">
                  <c:v>83377941.296551824</c:v>
                </c:pt>
                <c:pt idx="361">
                  <c:v>83377919.167133197</c:v>
                </c:pt>
                <c:pt idx="362">
                  <c:v>83377897.362556517</c:v>
                </c:pt>
                <c:pt idx="363">
                  <c:v>83377875.87805365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5FC-4680-AA1A-0AE436EDBE44}"/>
            </c:ext>
          </c:extLst>
        </c:ser>
        <c:ser>
          <c:idx val="1"/>
          <c:order val="1"/>
          <c:tx>
            <c:strRef>
              <c:f>Model!$H$4</c:f>
              <c:strCache>
                <c:ptCount val="1"/>
                <c:pt idx="0">
                  <c:v>I(t)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Model!$H$5:$H$368</c:f>
              <c:numCache>
                <c:formatCode>0.00</c:formatCode>
                <c:ptCount val="364"/>
                <c:pt idx="0">
                  <c:v>69839</c:v>
                </c:pt>
                <c:pt idx="1">
                  <c:v>68830.228507959197</c:v>
                </c:pt>
                <c:pt idx="2">
                  <c:v>67835.791148775592</c:v>
                </c:pt>
                <c:pt idx="3">
                  <c:v>66855.491102813539</c:v>
                </c:pt>
                <c:pt idx="4">
                  <c:v>65889.134053015645</c:v>
                </c:pt>
                <c:pt idx="5">
                  <c:v>64936.528159017464</c:v>
                </c:pt>
                <c:pt idx="6">
                  <c:v>63997.48403134384</c:v>
                </c:pt>
                <c:pt idx="7">
                  <c:v>63071.814705693454</c:v>
                </c:pt>
                <c:pt idx="8">
                  <c:v>62159.335617317971</c:v>
                </c:pt>
                <c:pt idx="9">
                  <c:v>61259.864575502113</c:v>
                </c:pt>
                <c:pt idx="10">
                  <c:v>60373.22173815046</c:v>
                </c:pt>
                <c:pt idx="11">
                  <c:v>59499.229586486617</c:v>
                </c:pt>
                <c:pt idx="12">
                  <c:v>58637.712899869992</c:v>
                </c:pt>
                <c:pt idx="13">
                  <c:v>57788.498730735409</c:v>
                </c:pt>
                <c:pt idx="14">
                  <c:v>56951.416379660368</c:v>
                </c:pt>
                <c:pt idx="15">
                  <c:v>56126.297370564411</c:v>
                </c:pt>
                <c:pt idx="16">
                  <c:v>55312.975426045137</c:v>
                </c:pt>
                <c:pt idx="17">
                  <c:v>54511.286442854929</c:v>
                </c:pt>
                <c:pt idx="18">
                  <c:v>53721.068467522258</c:v>
                </c:pt>
                <c:pt idx="19">
                  <c:v>52942.161672121372</c:v>
                </c:pt>
                <c:pt idx="20">
                  <c:v>52174.408330193764</c:v>
                </c:pt>
                <c:pt idx="21">
                  <c:v>51417.652792824818</c:v>
                </c:pt>
                <c:pt idx="22">
                  <c:v>50671.741464878687</c:v>
                </c:pt>
                <c:pt idx="23">
                  <c:v>49936.522781394298</c:v>
                </c:pt>
                <c:pt idx="24">
                  <c:v>49211.847184145314</c:v>
                </c:pt>
                <c:pt idx="25">
                  <c:v>48497.56709836654</c:v>
                </c:pt>
                <c:pt idx="26">
                  <c:v>47793.536909649236</c:v>
                </c:pt>
                <c:pt idx="27">
                  <c:v>47099.612941007465</c:v>
                </c:pt>
                <c:pt idx="28">
                  <c:v>46415.653430117767</c:v>
                </c:pt>
                <c:pt idx="29">
                  <c:v>45741.518506733853</c:v>
                </c:pt>
                <c:pt idx="30">
                  <c:v>45077.070170278232</c:v>
                </c:pt>
                <c:pt idx="31">
                  <c:v>44422.172267612441</c:v>
                </c:pt>
                <c:pt idx="32">
                  <c:v>43776.69047098724</c:v>
                </c:pt>
                <c:pt idx="33">
                  <c:v>43140.492256174337</c:v>
                </c:pt>
                <c:pt idx="34">
                  <c:v>42513.446880780728</c:v>
                </c:pt>
                <c:pt idx="35">
                  <c:v>41895.425362746864</c:v>
                </c:pt>
                <c:pt idx="36">
                  <c:v>41286.300459029626</c:v>
                </c:pt>
                <c:pt idx="37">
                  <c:v>40685.946644470998</c:v>
                </c:pt>
                <c:pt idx="38">
                  <c:v>40094.240090853251</c:v>
                </c:pt>
                <c:pt idx="39">
                  <c:v>39511.05864614126</c:v>
                </c:pt>
                <c:pt idx="40">
                  <c:v>38936.281813912618</c:v>
                </c:pt>
                <c:pt idx="41">
                  <c:v>38369.790732975925</c:v>
                </c:pt>
                <c:pt idx="42">
                  <c:v>37811.468157177689</c:v>
                </c:pt>
                <c:pt idx="43">
                  <c:v>37261.198435398175</c:v>
                </c:pt>
                <c:pt idx="44">
                  <c:v>36718.867491736331</c:v>
                </c:pt>
                <c:pt idx="45">
                  <c:v>36184.362805883953</c:v>
                </c:pt>
                <c:pt idx="46">
                  <c:v>35657.573393689148</c:v>
                </c:pt>
                <c:pt idx="47">
                  <c:v>35138.389787909036</c:v>
                </c:pt>
                <c:pt idx="48">
                  <c:v>34626.704019151599</c:v>
                </c:pt>
                <c:pt idx="49">
                  <c:v>34122.409597006503</c:v>
                </c:pt>
                <c:pt idx="50">
                  <c:v>33625.401491364617</c:v>
                </c:pt>
                <c:pt idx="51">
                  <c:v>33135.576113925992</c:v>
                </c:pt>
                <c:pt idx="52">
                  <c:v>32652.831299895817</c:v>
                </c:pt>
                <c:pt idx="53">
                  <c:v>32177.066289868042</c:v>
                </c:pt>
                <c:pt idx="54">
                  <c:v>31708.181711896057</c:v>
                </c:pt>
                <c:pt idx="55">
                  <c:v>31246.079563750005</c:v>
                </c:pt>
                <c:pt idx="56">
                  <c:v>30790.663195360041</c:v>
                </c:pt>
                <c:pt idx="57">
                  <c:v>30341.837291444899</c:v>
                </c:pt>
                <c:pt idx="58">
                  <c:v>29899.507854325158</c:v>
                </c:pt>
                <c:pt idx="59">
                  <c:v>29463.582186920343</c:v>
                </c:pt>
                <c:pt idx="60">
                  <c:v>29033.968875929193</c:v>
                </c:pt>
                <c:pt idx="61">
                  <c:v>28610.577775192185</c:v>
                </c:pt>
                <c:pt idx="62">
                  <c:v>28193.319989235515</c:v>
                </c:pt>
                <c:pt idx="63">
                  <c:v>27782.10785699559</c:v>
                </c:pt>
                <c:pt idx="64">
                  <c:v>27376.854935723131</c:v>
                </c:pt>
                <c:pt idx="65">
                  <c:v>26977.475985065903</c:v>
                </c:pt>
                <c:pt idx="66">
                  <c:v>26583.886951329048</c:v>
                </c:pt>
                <c:pt idx="67">
                  <c:v>26196.004951912062</c:v>
                </c:pt>
                <c:pt idx="68">
                  <c:v>25813.74825992126</c:v>
                </c:pt>
                <c:pt idx="69">
                  <c:v>25437.036288956733</c:v>
                </c:pt>
                <c:pt idx="70">
                  <c:v>25065.789578072607</c:v>
                </c:pt>
                <c:pt idx="71">
                  <c:v>24699.92977690955</c:v>
                </c:pt>
                <c:pt idx="72">
                  <c:v>24339.379630998304</c:v>
                </c:pt>
                <c:pt idx="73">
                  <c:v>23984.062967233087</c:v>
                </c:pt>
                <c:pt idx="74">
                  <c:v>23633.904679513671</c:v>
                </c:pt>
                <c:pt idx="75">
                  <c:v>23288.83071455493</c:v>
                </c:pt>
                <c:pt idx="76">
                  <c:v>22948.768057862584</c:v>
                </c:pt>
                <c:pt idx="77">
                  <c:v>22613.644719873941</c:v>
                </c:pt>
                <c:pt idx="78">
                  <c:v>22283.389722262327</c:v>
                </c:pt>
                <c:pt idx="79">
                  <c:v>21957.933084403976</c:v>
                </c:pt>
                <c:pt idx="80">
                  <c:v>21637.205810006024</c:v>
                </c:pt>
                <c:pt idx="81">
                  <c:v>21321.139873894357</c:v>
                </c:pt>
                <c:pt idx="82">
                  <c:v>21009.66820896</c:v>
                </c:pt>
                <c:pt idx="83">
                  <c:v>20702.724693262684</c:v>
                </c:pt>
                <c:pt idx="84">
                  <c:v>20400.244137290294</c:v>
                </c:pt>
                <c:pt idx="85">
                  <c:v>20102.162271372847</c:v>
                </c:pt>
                <c:pt idx="86">
                  <c:v>19808.415733249676</c:v>
                </c:pt>
                <c:pt idx="87">
                  <c:v>19518.942055788404</c:v>
                </c:pt>
                <c:pt idx="88">
                  <c:v>19233.679654854448</c:v>
                </c:pt>
                <c:pt idx="89">
                  <c:v>18952.567817329611</c:v>
                </c:pt>
                <c:pt idx="90">
                  <c:v>18675.546689278417</c:v>
                </c:pt>
                <c:pt idx="91">
                  <c:v>18402.557264260864</c:v>
                </c:pt>
                <c:pt idx="92">
                  <c:v>18133.541371790136</c:v>
                </c:pt>
                <c:pt idx="93">
                  <c:v>17868.441665933999</c:v>
                </c:pt>
                <c:pt idx="94">
                  <c:v>17607.201614058446</c:v>
                </c:pt>
                <c:pt idx="95">
                  <c:v>17349.765485712218</c:v>
                </c:pt>
                <c:pt idx="96">
                  <c:v>17096.078341650864</c:v>
                </c:pt>
                <c:pt idx="97">
                  <c:v>16846.08602299893</c:v>
                </c:pt>
                <c:pt idx="98">
                  <c:v>16599.735140548924</c:v>
                </c:pt>
                <c:pt idx="99">
                  <c:v>16356.973064195665</c:v>
                </c:pt>
                <c:pt idx="100">
                  <c:v>16117.747912504692</c:v>
                </c:pt>
                <c:pt idx="101">
                  <c:v>15882.00854241331</c:v>
                </c:pt>
                <c:pt idx="102">
                  <c:v>15649.704539062954</c:v>
                </c:pt>
                <c:pt idx="103">
                  <c:v>15420.786205761477</c:v>
                </c:pt>
                <c:pt idx="104">
                  <c:v>15195.204554074053</c:v>
                </c:pt>
                <c:pt idx="105">
                  <c:v>14972.911294041285</c:v>
                </c:pt>
                <c:pt idx="106">
                  <c:v>14753.85882452322</c:v>
                </c:pt>
                <c:pt idx="107">
                  <c:v>14538.000223667907</c:v>
                </c:pt>
                <c:pt idx="108">
                  <c:v>14325.289239503159</c:v>
                </c:pt>
                <c:pt idx="109">
                  <c:v>14115.680280650211</c:v>
                </c:pt>
                <c:pt idx="110">
                  <c:v>13909.128407157912</c:v>
                </c:pt>
                <c:pt idx="111">
                  <c:v>13705.589321456173</c:v>
                </c:pt>
                <c:pt idx="112">
                  <c:v>13505.019359427326</c:v>
                </c:pt>
                <c:pt idx="113">
                  <c:v>13307.375481594121</c:v>
                </c:pt>
                <c:pt idx="114">
                  <c:v>13112.615264423024</c:v>
                </c:pt>
                <c:pt idx="115">
                  <c:v>12920.696891741558</c:v>
                </c:pt>
                <c:pt idx="116">
                  <c:v>12731.579146268401</c:v>
                </c:pt>
                <c:pt idx="117">
                  <c:v>12545.221401254943</c:v>
                </c:pt>
                <c:pt idx="118">
                  <c:v>12361.583612237047</c:v>
                </c:pt>
                <c:pt idx="119">
                  <c:v>12180.62630889578</c:v>
                </c:pt>
                <c:pt idx="120">
                  <c:v>12002.31058702581</c:v>
                </c:pt>
                <c:pt idx="121">
                  <c:v>11826.598100610277</c:v>
                </c:pt>
                <c:pt idx="122">
                  <c:v>11653.45105400087</c:v>
                </c:pt>
                <c:pt idx="123">
                  <c:v>11482.832194201908</c:v>
                </c:pt>
                <c:pt idx="124">
                  <c:v>11314.704803257187</c:v>
                </c:pt>
                <c:pt idx="125">
                  <c:v>11149.03269073841</c:v>
                </c:pt>
                <c:pt idx="126">
                  <c:v>10985.780186333976</c:v>
                </c:pt>
                <c:pt idx="127">
                  <c:v>10824.912132536958</c:v>
                </c:pt>
                <c:pt idx="128">
                  <c:v>10666.393877431088</c:v>
                </c:pt>
                <c:pt idx="129">
                  <c:v>10510.191267573564</c:v>
                </c:pt>
                <c:pt idx="130">
                  <c:v>10356.270640973538</c:v>
                </c:pt>
                <c:pt idx="131">
                  <c:v>10204.598820165123</c:v>
                </c:pt>
                <c:pt idx="132">
                  <c:v>10055.14310537378</c:v>
                </c:pt>
                <c:pt idx="133">
                  <c:v>9907.8712677749427</c:v>
                </c:pt>
                <c:pt idx="134">
                  <c:v>9762.7515428437891</c:v>
                </c:pt>
                <c:pt idx="135">
                  <c:v>9619.7526237950042</c:v>
                </c:pt>
                <c:pt idx="136">
                  <c:v>9478.8436551114701</c:v>
                </c:pt>
                <c:pt idx="137">
                  <c:v>9339.9942261607684</c:v>
                </c:pt>
                <c:pt idx="138">
                  <c:v>9203.1743648984157</c:v>
                </c:pt>
                <c:pt idx="139">
                  <c:v>9068.3545316567761</c:v>
                </c:pt>
                <c:pt idx="140">
                  <c:v>8935.5056130185621</c:v>
                </c:pt>
                <c:pt idx="141">
                  <c:v>8804.5989157738859</c:v>
                </c:pt>
                <c:pt idx="142">
                  <c:v>8675.606160959831</c:v>
                </c:pt>
                <c:pt idx="143">
                  <c:v>8548.4994779814824</c:v>
                </c:pt>
                <c:pt idx="144">
                  <c:v>8423.2513988134197</c:v>
                </c:pt>
                <c:pt idx="145">
                  <c:v>8299.8348522806446</c:v>
                </c:pt>
                <c:pt idx="146">
                  <c:v>8178.2231584179453</c:v>
                </c:pt>
                <c:pt idx="147">
                  <c:v>8058.3900229067121</c:v>
                </c:pt>
                <c:pt idx="148">
                  <c:v>7940.3095315882138</c:v>
                </c:pt>
                <c:pt idx="149">
                  <c:v>7823.9561450523561</c:v>
                </c:pt>
                <c:pt idx="150">
                  <c:v>7709.30469330098</c:v>
                </c:pt>
                <c:pt idx="151">
                  <c:v>7596.3303704847367</c:v>
                </c:pt>
                <c:pt idx="152">
                  <c:v>7485.0087297125801</c:v>
                </c:pt>
                <c:pt idx="153">
                  <c:v>7375.3156779329802</c:v>
                </c:pt>
                <c:pt idx="154">
                  <c:v>7267.2274708859031</c:v>
                </c:pt>
                <c:pt idx="155">
                  <c:v>7160.7207081246552</c:v>
                </c:pt>
                <c:pt idx="156">
                  <c:v>7055.7723281066956</c:v>
                </c:pt>
                <c:pt idx="157">
                  <c:v>6952.3596033525137</c:v>
                </c:pt>
                <c:pt idx="158">
                  <c:v>6850.4601356716903</c:v>
                </c:pt>
                <c:pt idx="159">
                  <c:v>6750.0518514552741</c:v>
                </c:pt>
                <c:pt idx="160">
                  <c:v>6651.1129970335987</c:v>
                </c:pt>
                <c:pt idx="161">
                  <c:v>6553.622134098694</c:v>
                </c:pt>
                <c:pt idx="162">
                  <c:v>6457.5581351904448</c:v>
                </c:pt>
                <c:pt idx="163">
                  <c:v>6362.9001792456556</c:v>
                </c:pt>
                <c:pt idx="164">
                  <c:v>6269.6277472092006</c:v>
                </c:pt>
                <c:pt idx="165">
                  <c:v>6177.7206177064409</c:v>
                </c:pt>
                <c:pt idx="166">
                  <c:v>6087.1588627761012</c:v>
                </c:pt>
                <c:pt idx="167">
                  <c:v>5997.9228436627991</c:v>
                </c:pt>
                <c:pt idx="168">
                  <c:v>5909.9932066684532</c:v>
                </c:pt>
                <c:pt idx="169">
                  <c:v>5823.3508790617752</c:v>
                </c:pt>
                <c:pt idx="170">
                  <c:v>5737.9770650450791</c:v>
                </c:pt>
                <c:pt idx="171">
                  <c:v>5653.8532417776514</c:v>
                </c:pt>
                <c:pt idx="172">
                  <c:v>5570.9611554549192</c:v>
                </c:pt>
                <c:pt idx="173">
                  <c:v>5489.2828174426777</c:v>
                </c:pt>
                <c:pt idx="174">
                  <c:v>5408.8005004656379</c:v>
                </c:pt>
                <c:pt idx="175">
                  <c:v>5329.4967348495693</c:v>
                </c:pt>
                <c:pt idx="176">
                  <c:v>5251.3543048163201</c:v>
                </c:pt>
                <c:pt idx="177">
                  <c:v>5174.3562448310004</c:v>
                </c:pt>
                <c:pt idx="178">
                  <c:v>5098.4858360006347</c:v>
                </c:pt>
                <c:pt idx="179">
                  <c:v>5023.7266025235795</c:v>
                </c:pt>
                <c:pt idx="180">
                  <c:v>4950.0623081890326</c:v>
                </c:pt>
                <c:pt idx="181">
                  <c:v>4877.4769529259529</c:v>
                </c:pt>
                <c:pt idx="182">
                  <c:v>4805.9547694007224</c:v>
                </c:pt>
                <c:pt idx="183">
                  <c:v>4735.4802196628889</c:v>
                </c:pt>
                <c:pt idx="184">
                  <c:v>4666.0379918383414</c:v>
                </c:pt>
                <c:pt idx="185">
                  <c:v>4597.6129968692703</c:v>
                </c:pt>
                <c:pt idx="186">
                  <c:v>4530.1903653002819</c:v>
                </c:pt>
                <c:pt idx="187">
                  <c:v>4463.7554441100337</c:v>
                </c:pt>
                <c:pt idx="188">
                  <c:v>4398.2937935877753</c:v>
                </c:pt>
                <c:pt idx="189">
                  <c:v>4333.7911842541725</c:v>
                </c:pt>
                <c:pt idx="190">
                  <c:v>4270.2335938258257</c:v>
                </c:pt>
                <c:pt idx="191">
                  <c:v>4207.6072042228689</c:v>
                </c:pt>
                <c:pt idx="192">
                  <c:v>4145.8983986190724</c:v>
                </c:pt>
                <c:pt idx="193">
                  <c:v>4085.0937585338561</c:v>
                </c:pt>
                <c:pt idx="194">
                  <c:v>4025.180060965648</c:v>
                </c:pt>
                <c:pt idx="195">
                  <c:v>3966.1442755660114</c:v>
                </c:pt>
                <c:pt idx="196">
                  <c:v>3907.9735618539894</c:v>
                </c:pt>
                <c:pt idx="197">
                  <c:v>3850.6552664701057</c:v>
                </c:pt>
                <c:pt idx="198">
                  <c:v>3794.1769204694756</c:v>
                </c:pt>
                <c:pt idx="199">
                  <c:v>3738.5262366534935</c:v>
                </c:pt>
                <c:pt idx="200">
                  <c:v>3683.6911069395592</c:v>
                </c:pt>
                <c:pt idx="201">
                  <c:v>3629.6595997683216</c:v>
                </c:pt>
                <c:pt idx="202">
                  <c:v>3576.4199575479165</c:v>
                </c:pt>
                <c:pt idx="203">
                  <c:v>3523.9605941346858</c:v>
                </c:pt>
                <c:pt idx="204">
                  <c:v>3472.2700923498824</c:v>
                </c:pt>
                <c:pt idx="205">
                  <c:v>3421.3372015318459</c:v>
                </c:pt>
                <c:pt idx="206">
                  <c:v>3371.1508351231714</c:v>
                </c:pt>
                <c:pt idx="207">
                  <c:v>3321.7000682923767</c:v>
                </c:pt>
                <c:pt idx="208">
                  <c:v>3272.9741355895899</c:v>
                </c:pt>
                <c:pt idx="209">
                  <c:v>3224.9624286357853</c:v>
                </c:pt>
                <c:pt idx="210">
                  <c:v>3177.6544938450988</c:v>
                </c:pt>
                <c:pt idx="211">
                  <c:v>3131.040030179764</c:v>
                </c:pt>
                <c:pt idx="212">
                  <c:v>3085.1088869372093</c:v>
                </c:pt>
                <c:pt idx="213">
                  <c:v>3039.851061568871</c:v>
                </c:pt>
                <c:pt idx="214">
                  <c:v>2995.2566975302802</c:v>
                </c:pt>
                <c:pt idx="215">
                  <c:v>2951.3160821619804</c:v>
                </c:pt>
                <c:pt idx="216">
                  <c:v>2908.0196446008486</c:v>
                </c:pt>
                <c:pt idx="217">
                  <c:v>2865.3579537213946</c:v>
                </c:pt>
                <c:pt idx="218">
                  <c:v>2823.3217161066163</c:v>
                </c:pt>
                <c:pt idx="219">
                  <c:v>2781.9017740479972</c:v>
                </c:pt>
                <c:pt idx="220">
                  <c:v>2741.0891035742338</c:v>
                </c:pt>
                <c:pt idx="221">
                  <c:v>2700.8748125083007</c:v>
                </c:pt>
                <c:pt idx="222">
                  <c:v>2661.2501385524361</c:v>
                </c:pt>
                <c:pt idx="223">
                  <c:v>2622.2064474006743</c:v>
                </c:pt>
                <c:pt idx="224">
                  <c:v>2583.7352308785248</c:v>
                </c:pt>
                <c:pt idx="225">
                  <c:v>2545.8281051094214</c:v>
                </c:pt>
                <c:pt idx="226">
                  <c:v>2508.4768087075613</c:v>
                </c:pt>
                <c:pt idx="227">
                  <c:v>2471.6732009967641</c:v>
                </c:pt>
                <c:pt idx="228">
                  <c:v>2435.4092602549822</c:v>
                </c:pt>
                <c:pt idx="229">
                  <c:v>2399.6770819841022</c:v>
                </c:pt>
                <c:pt idx="230">
                  <c:v>2364.4688772046761</c:v>
                </c:pt>
                <c:pt idx="231">
                  <c:v>2329.7769707752359</c:v>
                </c:pt>
                <c:pt idx="232">
                  <c:v>2295.5937997358374</c:v>
                </c:pt>
                <c:pt idx="233">
                  <c:v>2261.911911675495</c:v>
                </c:pt>
                <c:pt idx="234">
                  <c:v>2228.7239631231673</c:v>
                </c:pt>
                <c:pt idx="235">
                  <c:v>2196.0227179619606</c:v>
                </c:pt>
                <c:pt idx="236">
                  <c:v>2163.8010458662197</c:v>
                </c:pt>
                <c:pt idx="237">
                  <c:v>2132.0519207611842</c:v>
                </c:pt>
                <c:pt idx="238">
                  <c:v>2100.7684193048858</c:v>
                </c:pt>
                <c:pt idx="239">
                  <c:v>2069.9437193919753</c:v>
                </c:pt>
                <c:pt idx="240">
                  <c:v>2039.5710986791644</c:v>
                </c:pt>
                <c:pt idx="241">
                  <c:v>2009.6439331319789</c:v>
                </c:pt>
                <c:pt idx="242">
                  <c:v>1980.1556955925146</c:v>
                </c:pt>
                <c:pt idx="243">
                  <c:v>1951.0999543679027</c:v>
                </c:pt>
                <c:pt idx="244">
                  <c:v>1922.4703718391866</c:v>
                </c:pt>
                <c:pt idx="245">
                  <c:v>1894.2607030903209</c:v>
                </c:pt>
                <c:pt idx="246">
                  <c:v>1866.4647945570052</c:v>
                </c:pt>
                <c:pt idx="247">
                  <c:v>1839.0765826950703</c:v>
                </c:pt>
                <c:pt idx="248">
                  <c:v>1812.0900926681386</c:v>
                </c:pt>
                <c:pt idx="249">
                  <c:v>1785.4994370542813</c:v>
                </c:pt>
                <c:pt idx="250">
                  <c:v>1759.298814571406</c:v>
                </c:pt>
                <c:pt idx="251">
                  <c:v>1733.4825088211014</c:v>
                </c:pt>
                <c:pt idx="252">
                  <c:v>1708.0448870506802</c:v>
                </c:pt>
                <c:pt idx="253">
                  <c:v>1682.9803989331576</c:v>
                </c:pt>
                <c:pt idx="254">
                  <c:v>1658.2835753649106</c:v>
                </c:pt>
                <c:pt idx="255">
                  <c:v>1633.9490272807629</c:v>
                </c:pt>
                <c:pt idx="256">
                  <c:v>1609.9714444862493</c:v>
                </c:pt>
                <c:pt idx="257">
                  <c:v>1586.3455945068104</c:v>
                </c:pt>
                <c:pt idx="258">
                  <c:v>1563.0663214536783</c:v>
                </c:pt>
                <c:pt idx="259">
                  <c:v>1540.1285449062113</c:v>
                </c:pt>
                <c:pt idx="260">
                  <c:v>1517.527258810444</c:v>
                </c:pt>
                <c:pt idx="261">
                  <c:v>1495.2575303936198</c:v>
                </c:pt>
                <c:pt idx="262">
                  <c:v>1473.3144990944761</c:v>
                </c:pt>
                <c:pt idx="263">
                  <c:v>1451.6933755090565</c:v>
                </c:pt>
                <c:pt idx="264">
                  <c:v>1430.3894403518282</c:v>
                </c:pt>
                <c:pt idx="265">
                  <c:v>1409.398043431883</c:v>
                </c:pt>
                <c:pt idx="266">
                  <c:v>1388.7146026440062</c:v>
                </c:pt>
                <c:pt idx="267">
                  <c:v>1368.3346029744012</c:v>
                </c:pt>
                <c:pt idx="268">
                  <c:v>1348.2535955208571</c:v>
                </c:pt>
                <c:pt idx="269">
                  <c:v>1328.4671965271523</c:v>
                </c:pt>
                <c:pt idx="270">
                  <c:v>1308.9710864314902</c:v>
                </c:pt>
                <c:pt idx="271">
                  <c:v>1289.7610089287646</c:v>
                </c:pt>
                <c:pt idx="272">
                  <c:v>1270.8327700464552</c:v>
                </c:pt>
                <c:pt idx="273">
                  <c:v>1252.1822372339593</c:v>
                </c:pt>
                <c:pt idx="274">
                  <c:v>1233.8053384651632</c:v>
                </c:pt>
                <c:pt idx="275">
                  <c:v>1215.6980613540654</c:v>
                </c:pt>
                <c:pt idx="276">
                  <c:v>1197.8564522832601</c:v>
                </c:pt>
                <c:pt idx="277">
                  <c:v>1180.2766155451009</c:v>
                </c:pt>
                <c:pt idx="278">
                  <c:v>1162.9547124953576</c:v>
                </c:pt>
                <c:pt idx="279">
                  <c:v>1145.8869607191871</c:v>
                </c:pt>
                <c:pt idx="280">
                  <c:v>1129.0696332092411</c:v>
                </c:pt>
                <c:pt idx="281">
                  <c:v>1112.4990575557374</c:v>
                </c:pt>
                <c:pt idx="282">
                  <c:v>1096.1716151483176</c:v>
                </c:pt>
                <c:pt idx="283">
                  <c:v>1080.0837403895257</c:v>
                </c:pt>
                <c:pt idx="284">
                  <c:v>1064.2319199197377</c:v>
                </c:pt>
                <c:pt idx="285">
                  <c:v>1048.6126918533771</c:v>
                </c:pt>
                <c:pt idx="286">
                  <c:v>1033.2226450262535</c:v>
                </c:pt>
                <c:pt idx="287">
                  <c:v>1018.0584182538626</c:v>
                </c:pt>
                <c:pt idx="288">
                  <c:v>1003.1166996004918</c:v>
                </c:pt>
                <c:pt idx="289">
                  <c:v>988.39422565897212</c:v>
                </c:pt>
                <c:pt idx="290">
                  <c:v>973.88778084092451</c:v>
                </c:pt>
                <c:pt idx="291">
                  <c:v>959.59419667734824</c:v>
                </c:pt>
                <c:pt idx="292">
                  <c:v>945.51035112940178</c:v>
                </c:pt>
                <c:pt idx="293">
                  <c:v>931.63316790922863</c:v>
                </c:pt>
                <c:pt idx="294">
                  <c:v>917.95961581068309</c:v>
                </c:pt>
                <c:pt idx="295">
                  <c:v>904.48670804981236</c:v>
                </c:pt>
                <c:pt idx="296">
                  <c:v>891.2115016149537</c:v>
                </c:pt>
                <c:pt idx="297">
                  <c:v>878.13109662630791</c:v>
                </c:pt>
                <c:pt idx="298">
                  <c:v>865.24263570485152</c:v>
                </c:pt>
                <c:pt idx="299">
                  <c:v>852.54330335045199</c:v>
                </c:pt>
                <c:pt idx="300">
                  <c:v>840.03032532905399</c:v>
                </c:pt>
                <c:pt idx="301">
                  <c:v>827.70096806880383</c:v>
                </c:pt>
                <c:pt idx="302">
                  <c:v>815.55253806498285</c:v>
                </c:pt>
                <c:pt idx="303">
                  <c:v>803.58238129362303</c:v>
                </c:pt>
                <c:pt idx="304">
                  <c:v>791.78788263367778</c:v>
                </c:pt>
                <c:pt idx="305">
                  <c:v>780.16646529762397</c:v>
                </c:pt>
                <c:pt idx="306">
                  <c:v>768.71559027037449</c:v>
                </c:pt>
                <c:pt idx="307">
                  <c:v>757.43275575637779</c:v>
                </c:pt>
                <c:pt idx="308">
                  <c:v>746.31549663478881</c:v>
                </c:pt>
                <c:pt idx="309">
                  <c:v>735.36138392259193</c:v>
                </c:pt>
                <c:pt idx="310">
                  <c:v>724.56802424556156</c:v>
                </c:pt>
                <c:pt idx="311">
                  <c:v>713.93305931694601</c:v>
                </c:pt>
                <c:pt idx="312">
                  <c:v>703.45416542376404</c:v>
                </c:pt>
                <c:pt idx="313">
                  <c:v>693.12905292060054</c:v>
                </c:pt>
                <c:pt idx="314">
                  <c:v>682.95546573079548</c:v>
                </c:pt>
                <c:pt idx="315">
                  <c:v>672.93118085491699</c:v>
                </c:pt>
                <c:pt idx="316">
                  <c:v>663.05400788641396</c:v>
                </c:pt>
                <c:pt idx="317">
                  <c:v>653.32178853434152</c:v>
                </c:pt>
                <c:pt idx="318">
                  <c:v>643.73239615306045</c:v>
                </c:pt>
                <c:pt idx="319">
                  <c:v>634.28373527880456</c:v>
                </c:pt>
                <c:pt idx="320">
                  <c:v>624.97374117302058</c:v>
                </c:pt>
                <c:pt idx="321">
                  <c:v>615.80037937237853</c:v>
                </c:pt>
                <c:pt idx="322">
                  <c:v>606.76164524535807</c:v>
                </c:pt>
                <c:pt idx="323">
                  <c:v>597.85556355531378</c:v>
                </c:pt>
                <c:pt idx="324">
                  <c:v>589.08018802992581</c:v>
                </c:pt>
                <c:pt idx="325">
                  <c:v>580.43360093694241</c:v>
                </c:pt>
                <c:pt idx="326">
                  <c:v>571.91391266612391</c:v>
                </c:pt>
                <c:pt idx="327">
                  <c:v>563.51926131729613</c:v>
                </c:pt>
                <c:pt idx="328">
                  <c:v>555.24781229442658</c:v>
                </c:pt>
                <c:pt idx="329">
                  <c:v>547.09775790563288</c:v>
                </c:pt>
                <c:pt idx="330">
                  <c:v>539.0673169690408</c:v>
                </c:pt>
                <c:pt idx="331">
                  <c:v>531.15473442440282</c:v>
                </c:pt>
                <c:pt idx="332">
                  <c:v>523.35828095039653</c:v>
                </c:pt>
                <c:pt idx="333">
                  <c:v>515.67625258751775</c:v>
                </c:pt>
                <c:pt idx="334">
                  <c:v>508.10697036648872</c:v>
                </c:pt>
                <c:pt idx="335">
                  <c:v>500.64877994210019</c:v>
                </c:pt>
                <c:pt idx="336">
                  <c:v>493.30005123240784</c:v>
                </c:pt>
                <c:pt idx="337">
                  <c:v>486.05917806320593</c:v>
                </c:pt>
                <c:pt idx="338">
                  <c:v>478.92457781770094</c:v>
                </c:pt>
                <c:pt idx="339">
                  <c:v>471.89469109130891</c:v>
                </c:pt>
                <c:pt idx="340">
                  <c:v>464.96798135150266</c:v>
                </c:pt>
                <c:pt idx="341">
                  <c:v>458.1429346026348</c:v>
                </c:pt>
                <c:pt idx="342">
                  <c:v>451.41805905566389</c:v>
                </c:pt>
                <c:pt idx="343">
                  <c:v>444.79188480271267</c:v>
                </c:pt>
                <c:pt idx="344">
                  <c:v>438.26296349638756</c:v>
                </c:pt>
                <c:pt idx="345">
                  <c:v>431.82986803379004</c:v>
                </c:pt>
                <c:pt idx="346">
                  <c:v>425.49119224515204</c:v>
                </c:pt>
                <c:pt idx="347">
                  <c:v>419.2455505870268</c:v>
                </c:pt>
                <c:pt idx="348">
                  <c:v>413.09157783996994</c:v>
                </c:pt>
                <c:pt idx="349">
                  <c:v>407.02792881064437</c:v>
                </c:pt>
                <c:pt idx="350">
                  <c:v>401.05327803828493</c:v>
                </c:pt>
                <c:pt idx="351">
                  <c:v>395.16631950545917</c:v>
                </c:pt>
                <c:pt idx="352">
                  <c:v>389.3657663530613</c:v>
                </c:pt>
                <c:pt idx="353">
                  <c:v>383.65035059947775</c:v>
                </c:pt>
                <c:pt idx="354">
                  <c:v>378.01882286386348</c:v>
                </c:pt>
                <c:pt idx="355">
                  <c:v>372.46995209346898</c:v>
                </c:pt>
                <c:pt idx="356">
                  <c:v>367.00252529495867</c:v>
                </c:pt>
                <c:pt idx="357">
                  <c:v>361.61534726966283</c:v>
                </c:pt>
                <c:pt idx="358">
                  <c:v>356.30724035270532</c:v>
                </c:pt>
                <c:pt idx="359">
                  <c:v>351.07704415595038</c:v>
                </c:pt>
                <c:pt idx="360">
                  <c:v>345.92361531471329</c:v>
                </c:pt>
                <c:pt idx="361">
                  <c:v>340.84582723817937</c:v>
                </c:pt>
                <c:pt idx="362">
                  <c:v>335.84256986347759</c:v>
                </c:pt>
                <c:pt idx="363">
                  <c:v>330.9127494133549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5FC-4680-AA1A-0AE436EDBE44}"/>
            </c:ext>
          </c:extLst>
        </c:ser>
        <c:ser>
          <c:idx val="2"/>
          <c:order val="2"/>
          <c:tx>
            <c:strRef>
              <c:f>Model!$I$4</c:f>
              <c:strCache>
                <c:ptCount val="1"/>
                <c:pt idx="0">
                  <c:v>V(t)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Model!$I$5:$I$368</c:f>
              <c:numCache>
                <c:formatCode>0.00</c:formatCode>
                <c:ptCount val="3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5FC-4680-AA1A-0AE436EDBE44}"/>
            </c:ext>
          </c:extLst>
        </c:ser>
        <c:ser>
          <c:idx val="3"/>
          <c:order val="3"/>
          <c:tx>
            <c:strRef>
              <c:f>Model!$J$4</c:f>
              <c:strCache>
                <c:ptCount val="1"/>
                <c:pt idx="0">
                  <c:v>R(t)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Model!$J$5:$J$368</c:f>
              <c:numCache>
                <c:formatCode>0.00</c:formatCode>
                <c:ptCount val="364"/>
                <c:pt idx="0">
                  <c:v>28700</c:v>
                </c:pt>
                <c:pt idx="1">
                  <c:v>33956.95300993252</c:v>
                </c:pt>
                <c:pt idx="2">
                  <c:v>39137.9733127613</c:v>
                </c:pt>
                <c:pt idx="3">
                  <c:v>44244.139873861968</c:v>
                </c:pt>
                <c:pt idx="4">
                  <c:v>49276.516843512916</c:v>
                </c:pt>
                <c:pt idx="5">
                  <c:v>54236.153745270502</c:v>
                </c:pt>
                <c:pt idx="6">
                  <c:v>59124.085662395817</c:v>
                </c:pt>
                <c:pt idx="7">
                  <c:v>63941.333422339136</c:v>
                </c:pt>
                <c:pt idx="8">
                  <c:v>68688.90377928871</c:v>
                </c:pt>
                <c:pt idx="9">
                  <c:v>73367.789594791015</c:v>
                </c:pt>
                <c:pt idx="10">
                  <c:v>77978.970016450039</c:v>
                </c:pt>
                <c:pt idx="11">
                  <c:v>82523.410654713662</c:v>
                </c:pt>
                <c:pt idx="12">
                  <c:v>87002.063757755619</c:v>
                </c:pt>
                <c:pt idx="13">
                  <c:v>91415.868384461763</c:v>
                </c:pt>
                <c:pt idx="14">
                  <c:v>95765.750575530095</c:v>
                </c:pt>
                <c:pt idx="15">
                  <c:v>100052.62352269395</c:v>
                </c:pt>
                <c:pt idx="16">
                  <c:v>104277.3877360784</c:v>
                </c:pt>
                <c:pt idx="17">
                  <c:v>108440.93120970018</c:v>
                </c:pt>
                <c:pt idx="18">
                  <c:v>112544.12958512166</c:v>
                </c:pt>
                <c:pt idx="19">
                  <c:v>116587.84631326972</c:v>
                </c:pt>
                <c:pt idx="20">
                  <c:v>120572.93281443085</c:v>
                </c:pt>
                <c:pt idx="21">
                  <c:v>124500.22863643375</c:v>
                </c:pt>
                <c:pt idx="22">
                  <c:v>128370.56161103112</c:v>
                </c:pt>
                <c:pt idx="23">
                  <c:v>132184.74800849266</c:v>
                </c:pt>
                <c:pt idx="24">
                  <c:v>135943.5926904213</c:v>
                </c:pt>
                <c:pt idx="25">
                  <c:v>139647.88926080507</c:v>
                </c:pt>
                <c:pt idx="26">
                  <c:v>143298.42021531705</c:v>
                </c:pt>
                <c:pt idx="27">
                  <c:v>146895.95708887625</c:v>
                </c:pt>
                <c:pt idx="28">
                  <c:v>150441.26060148218</c:v>
                </c:pt>
                <c:pt idx="29">
                  <c:v>153935.08080233619</c:v>
                </c:pt>
                <c:pt idx="30">
                  <c:v>157378.15721226271</c:v>
                </c:pt>
                <c:pt idx="31">
                  <c:v>160771.21896444392</c:v>
                </c:pt>
                <c:pt idx="32">
                  <c:v>164114.98494348093</c:v>
                </c:pt>
                <c:pt idx="33">
                  <c:v>167410.16392279536</c:v>
                </c:pt>
                <c:pt idx="34">
                  <c:v>170657.45470038475</c:v>
                </c:pt>
                <c:pt idx="35">
                  <c:v>173857.54623294575</c:v>
                </c:pt>
                <c:pt idx="36">
                  <c:v>177011.11776837861</c:v>
                </c:pt>
                <c:pt idx="37">
                  <c:v>180118.83897668734</c:v>
                </c:pt>
                <c:pt idx="38">
                  <c:v>183181.37007928913</c:v>
                </c:pt>
                <c:pt idx="39">
                  <c:v>186199.36197674711</c:v>
                </c:pt>
                <c:pt idx="40">
                  <c:v>189173.45637494084</c:v>
                </c:pt>
                <c:pt idx="41">
                  <c:v>192104.2859096883</c:v>
                </c:pt>
                <c:pt idx="42">
                  <c:v>194992.47426983376</c:v>
                </c:pt>
                <c:pt idx="43">
                  <c:v>197838.63631881561</c:v>
                </c:pt>
                <c:pt idx="44">
                  <c:v>200643.37821472849</c:v>
                </c:pt>
                <c:pt idx="45">
                  <c:v>203407.29752889389</c:v>
                </c:pt>
                <c:pt idx="46">
                  <c:v>206130.98336295341</c:v>
                </c:pt>
                <c:pt idx="47">
                  <c:v>208815.01646449903</c:v>
                </c:pt>
                <c:pt idx="48">
                  <c:v>211459.96934125459</c:v>
                </c:pt>
                <c:pt idx="49">
                  <c:v>214066.40637382265</c:v>
                </c:pt>
                <c:pt idx="50">
                  <c:v>216634.88392701119</c:v>
                </c:pt>
                <c:pt idx="51">
                  <c:v>219165.95045975392</c:v>
                </c:pt>
                <c:pt idx="52">
                  <c:v>221660.14663363888</c:v>
                </c:pt>
                <c:pt idx="53">
                  <c:v>224118.00542005917</c:v>
                </c:pt>
                <c:pt idx="54">
                  <c:v>226540.05220599996</c:v>
                </c:pt>
                <c:pt idx="55">
                  <c:v>228926.80489847608</c:v>
                </c:pt>
                <c:pt idx="56">
                  <c:v>231278.7740276338</c:v>
                </c:pt>
                <c:pt idx="57">
                  <c:v>233596.46284853137</c:v>
                </c:pt>
                <c:pt idx="58">
                  <c:v>235880.3674416118</c:v>
                </c:pt>
                <c:pt idx="59">
                  <c:v>238130.97681188193</c:v>
                </c:pt>
                <c:pt idx="60">
                  <c:v>240348.77298681176</c:v>
                </c:pt>
                <c:pt idx="61">
                  <c:v>242534.23111296768</c:v>
                </c:pt>
                <c:pt idx="62">
                  <c:v>244687.81955139327</c:v>
                </c:pt>
                <c:pt idx="63">
                  <c:v>246809.99997175156</c:v>
                </c:pt>
                <c:pt idx="64">
                  <c:v>248901.22744524205</c:v>
                </c:pt>
                <c:pt idx="65">
                  <c:v>250961.95053630631</c:v>
                </c:pt>
                <c:pt idx="66">
                  <c:v>252992.61139313522</c:v>
                </c:pt>
                <c:pt idx="67">
                  <c:v>254993.64583699172</c:v>
                </c:pt>
                <c:pt idx="68">
                  <c:v>256965.48345036193</c:v>
                </c:pt>
                <c:pt idx="69">
                  <c:v>258908.54766394795</c:v>
                </c:pt>
                <c:pt idx="70">
                  <c:v>260823.2558425157</c:v>
                </c:pt>
                <c:pt idx="71">
                  <c:v>262710.01936961064</c:v>
                </c:pt>
                <c:pt idx="72">
                  <c:v>264569.2437311543</c:v>
                </c:pt>
                <c:pt idx="73">
                  <c:v>266401.32859793457</c:v>
                </c:pt>
                <c:pt idx="74">
                  <c:v>268206.66790700267</c:v>
                </c:pt>
                <c:pt idx="75">
                  <c:v>269985.64994198928</c:v>
                </c:pt>
                <c:pt idx="76">
                  <c:v>271738.65741235239</c:v>
                </c:pt>
                <c:pt idx="77">
                  <c:v>273466.0675315698</c:v>
                </c:pt>
                <c:pt idx="78">
                  <c:v>275168.25209428812</c:v>
                </c:pt>
                <c:pt idx="79">
                  <c:v>276845.5775524411</c:v>
                </c:pt>
                <c:pt idx="80">
                  <c:v>278498.40509034909</c:v>
                </c:pt>
                <c:pt idx="81">
                  <c:v>280127.09069881198</c:v>
                </c:pt>
                <c:pt idx="82">
                  <c:v>281731.98524820787</c:v>
                </c:pt>
                <c:pt idx="83">
                  <c:v>283313.43456060893</c:v>
                </c:pt>
                <c:pt idx="84">
                  <c:v>284871.7794809264</c:v>
                </c:pt>
                <c:pt idx="85">
                  <c:v>286407.35594709695</c:v>
                </c:pt>
                <c:pt idx="86">
                  <c:v>287920.4950593214</c:v>
                </c:pt>
                <c:pt idx="87">
                  <c:v>289411.52314836765</c:v>
                </c:pt>
                <c:pt idx="88">
                  <c:v>290880.76184294914</c:v>
                </c:pt>
                <c:pt idx="89">
                  <c:v>292328.52813619026</c:v>
                </c:pt>
                <c:pt idx="90">
                  <c:v>293755.13445118989</c:v>
                </c:pt>
                <c:pt idx="91">
                  <c:v>295160.88870569435</c:v>
                </c:pt>
                <c:pt idx="92">
                  <c:v>296546.09437589027</c:v>
                </c:pt>
                <c:pt idx="93">
                  <c:v>297911.05055932887</c:v>
                </c:pt>
                <c:pt idx="94">
                  <c:v>299256.05203699227</c:v>
                </c:pt>
                <c:pt idx="95">
                  <c:v>300581.38933451247</c:v>
                </c:pt>
                <c:pt idx="96">
                  <c:v>301887.34878255351</c:v>
                </c:pt>
                <c:pt idx="97">
                  <c:v>303174.2125763676</c:v>
                </c:pt>
                <c:pt idx="98">
                  <c:v>304442.25883453549</c:v>
                </c:pt>
                <c:pt idx="99">
                  <c:v>305691.7616569011</c:v>
                </c:pt>
                <c:pt idx="100">
                  <c:v>306922.99118171114</c:v>
                </c:pt>
                <c:pt idx="101">
                  <c:v>308136.21364196937</c:v>
                </c:pt>
                <c:pt idx="102">
                  <c:v>309331.69142101565</c:v>
                </c:pt>
                <c:pt idx="103">
                  <c:v>310509.68310733966</c:v>
                </c:pt>
                <c:pt idx="104">
                  <c:v>311670.44354863901</c:v>
                </c:pt>
                <c:pt idx="105">
                  <c:v>312814.22390513151</c:v>
                </c:pt>
                <c:pt idx="106">
                  <c:v>313941.2717021312</c:v>
                </c:pt>
                <c:pt idx="107">
                  <c:v>315051.83088189748</c:v>
                </c:pt>
                <c:pt idx="108">
                  <c:v>316146.14185476664</c:v>
                </c:pt>
                <c:pt idx="109">
                  <c:v>317224.44154957554</c:v>
                </c:pt>
                <c:pt idx="110">
                  <c:v>318286.963463386</c:v>
                </c:pt>
                <c:pt idx="111">
                  <c:v>319333.93771051936</c:v>
                </c:pt>
                <c:pt idx="112">
                  <c:v>320365.5910709101</c:v>
                </c:pt>
                <c:pt idx="113">
                  <c:v>321382.1470377873</c:v>
                </c:pt>
                <c:pt idx="114">
                  <c:v>322383.82586469303</c:v>
                </c:pt>
                <c:pt idx="115">
                  <c:v>323370.84461184574</c:v>
                </c:pt>
                <c:pt idx="116">
                  <c:v>324343.41719185788</c:v>
                </c:pt>
                <c:pt idx="117">
                  <c:v>325301.75441481598</c:v>
                </c:pt>
                <c:pt idx="118">
                  <c:v>326246.0640327314</c:v>
                </c:pt>
                <c:pt idx="119">
                  <c:v>327176.55078337045</c:v>
                </c:pt>
                <c:pt idx="120">
                  <c:v>328093.4164334716</c:v>
                </c:pt>
                <c:pt idx="121">
                  <c:v>328996.85982135817</c:v>
                </c:pt>
                <c:pt idx="122">
                  <c:v>329887.07689895475</c:v>
                </c:pt>
                <c:pt idx="123">
                  <c:v>330764.26077321457</c:v>
                </c:pt>
                <c:pt idx="124">
                  <c:v>331628.60174696648</c:v>
                </c:pt>
                <c:pt idx="125">
                  <c:v>332480.2873591886</c:v>
                </c:pt>
                <c:pt idx="126">
                  <c:v>333319.50242471666</c:v>
                </c:pt>
                <c:pt idx="127">
                  <c:v>334146.42907339439</c:v>
                </c:pt>
                <c:pt idx="128">
                  <c:v>334961.24678867374</c:v>
                </c:pt>
                <c:pt idx="129">
                  <c:v>335764.13244567177</c:v>
                </c:pt>
                <c:pt idx="130">
                  <c:v>336555.26034869213</c:v>
                </c:pt>
                <c:pt idx="131">
                  <c:v>337334.80226821761</c:v>
                </c:pt>
                <c:pt idx="132">
                  <c:v>338102.92747738183</c:v>
                </c:pt>
                <c:pt idx="133">
                  <c:v>338859.80278792605</c:v>
                </c:pt>
                <c:pt idx="134">
                  <c:v>339605.5925856487</c:v>
                </c:pt>
                <c:pt idx="135">
                  <c:v>340340.45886535454</c:v>
                </c:pt>
                <c:pt idx="136">
                  <c:v>341064.56126530963</c:v>
                </c:pt>
                <c:pt idx="137">
                  <c:v>341778.05710120959</c:v>
                </c:pt>
                <c:pt idx="138">
                  <c:v>342481.10139966704</c:v>
                </c:pt>
                <c:pt idx="139">
                  <c:v>343173.84693122515</c:v>
                </c:pt>
                <c:pt idx="140">
                  <c:v>343856.44424290385</c:v>
                </c:pt>
                <c:pt idx="141">
                  <c:v>344529.04169028462</c:v>
                </c:pt>
                <c:pt idx="142">
                  <c:v>345191.78546914062</c:v>
                </c:pt>
                <c:pt idx="143">
                  <c:v>345844.81964661804</c:v>
                </c:pt>
                <c:pt idx="144">
                  <c:v>346488.28619197494</c:v>
                </c:pt>
                <c:pt idx="145">
                  <c:v>347122.32500688365</c:v>
                </c:pt>
                <c:pt idx="146">
                  <c:v>347747.07395530271</c:v>
                </c:pt>
                <c:pt idx="147">
                  <c:v>348362.66889292415</c:v>
                </c:pt>
                <c:pt idx="148">
                  <c:v>348969.24369620212</c:v>
                </c:pt>
                <c:pt idx="149">
                  <c:v>349566.93029096833</c:v>
                </c:pt>
                <c:pt idx="150">
                  <c:v>350155.85868064046</c:v>
                </c:pt>
                <c:pt idx="151">
                  <c:v>350736.15697402862</c:v>
                </c:pt>
                <c:pt idx="152">
                  <c:v>351307.95141274569</c:v>
                </c:pt>
                <c:pt idx="153">
                  <c:v>351871.36639822705</c:v>
                </c:pt>
                <c:pt idx="154">
                  <c:v>352426.52451836498</c:v>
                </c:pt>
                <c:pt idx="155">
                  <c:v>352973.54657376296</c:v>
                </c:pt>
                <c:pt idx="156">
                  <c:v>353512.55160361534</c:v>
                </c:pt>
                <c:pt idx="157">
                  <c:v>354043.65691121767</c:v>
                </c:pt>
                <c:pt idx="158">
                  <c:v>354566.97808911221</c:v>
                </c:pt>
                <c:pt idx="159">
                  <c:v>355082.62904387445</c:v>
                </c:pt>
                <c:pt idx="160">
                  <c:v>355590.72202054522</c:v>
                </c:pt>
                <c:pt idx="161">
                  <c:v>356091.36762671306</c:v>
                </c:pt>
                <c:pt idx="162">
                  <c:v>356584.67485625256</c:v>
                </c:pt>
                <c:pt idx="163">
                  <c:v>357070.7511127225</c:v>
                </c:pt>
                <c:pt idx="164">
                  <c:v>357549.70223242906</c:v>
                </c:pt>
                <c:pt idx="165">
                  <c:v>358021.63250715879</c:v>
                </c:pt>
                <c:pt idx="166">
                  <c:v>358486.64470658568</c:v>
                </c:pt>
                <c:pt idx="167">
                  <c:v>358944.84010035719</c:v>
                </c:pt>
                <c:pt idx="168">
                  <c:v>359396.3184798634</c:v>
                </c:pt>
                <c:pt idx="169">
                  <c:v>359841.17817969411</c:v>
                </c:pt>
                <c:pt idx="170">
                  <c:v>360279.51609878772</c:v>
                </c:pt>
                <c:pt idx="171">
                  <c:v>360711.42772127676</c:v>
                </c:pt>
                <c:pt idx="172">
                  <c:v>361137.00713703415</c:v>
                </c:pt>
                <c:pt idx="173">
                  <c:v>361556.34706192405</c:v>
                </c:pt>
                <c:pt idx="174">
                  <c:v>361969.538857762</c:v>
                </c:pt>
                <c:pt idx="175">
                  <c:v>362376.67255198798</c:v>
                </c:pt>
                <c:pt idx="176">
                  <c:v>362777.83685705671</c:v>
                </c:pt>
                <c:pt idx="177">
                  <c:v>363173.11918954895</c:v>
                </c:pt>
                <c:pt idx="178">
                  <c:v>363562.60568900808</c:v>
                </c:pt>
                <c:pt idx="179">
                  <c:v>363946.38123650535</c:v>
                </c:pt>
                <c:pt idx="180">
                  <c:v>364324.52947293792</c:v>
                </c:pt>
                <c:pt idx="181">
                  <c:v>364697.13281706354</c:v>
                </c:pt>
                <c:pt idx="182">
                  <c:v>365064.27248327527</c:v>
                </c:pt>
                <c:pt idx="183">
                  <c:v>365426.02849912032</c:v>
                </c:pt>
                <c:pt idx="184">
                  <c:v>365782.47972256615</c:v>
                </c:pt>
                <c:pt idx="185">
                  <c:v>366133.70385901793</c:v>
                </c:pt>
                <c:pt idx="186">
                  <c:v>366479.77747809031</c:v>
                </c:pt>
                <c:pt idx="187">
                  <c:v>366820.77603013761</c:v>
                </c:pt>
                <c:pt idx="188">
                  <c:v>367156.77386254526</c:v>
                </c:pt>
                <c:pt idx="189">
                  <c:v>367487.84423578612</c:v>
                </c:pt>
                <c:pt idx="190">
                  <c:v>367814.05933924526</c:v>
                </c:pt>
                <c:pt idx="191">
                  <c:v>368135.49030681606</c:v>
                </c:pt>
                <c:pt idx="192">
                  <c:v>368452.20723227109</c:v>
                </c:pt>
                <c:pt idx="193">
                  <c:v>368764.27918441093</c:v>
                </c:pt>
                <c:pt idx="194">
                  <c:v>369071.77422199427</c:v>
                </c:pt>
                <c:pt idx="195">
                  <c:v>369374.75940845191</c:v>
                </c:pt>
                <c:pt idx="196">
                  <c:v>369673.30082638835</c:v>
                </c:pt>
                <c:pt idx="197">
                  <c:v>369967.46359187359</c:v>
                </c:pt>
                <c:pt idx="198">
                  <c:v>370257.3118685282</c:v>
                </c:pt>
                <c:pt idx="199">
                  <c:v>370542.90888140467</c:v>
                </c:pt>
                <c:pt idx="200">
                  <c:v>370824.31693066779</c:v>
                </c:pt>
                <c:pt idx="201">
                  <c:v>371101.59740507731</c:v>
                </c:pt>
                <c:pt idx="202">
                  <c:v>371374.8107952752</c:v>
                </c:pt>
                <c:pt idx="203">
                  <c:v>371644.01670688065</c:v>
                </c:pt>
                <c:pt idx="204">
                  <c:v>371909.27387339534</c:v>
                </c:pt>
                <c:pt idx="205">
                  <c:v>372170.64016892185</c:v>
                </c:pt>
                <c:pt idx="206">
                  <c:v>372428.17262069788</c:v>
                </c:pt>
                <c:pt idx="207">
                  <c:v>372681.92742144869</c:v>
                </c:pt>
                <c:pt idx="208">
                  <c:v>372931.95994156069</c:v>
                </c:pt>
                <c:pt idx="209">
                  <c:v>373178.32474107842</c:v>
                </c:pt>
                <c:pt idx="210">
                  <c:v>373421.07558152766</c:v>
                </c:pt>
                <c:pt idx="211">
                  <c:v>373660.2654375672</c:v>
                </c:pt>
                <c:pt idx="212">
                  <c:v>373895.94650847133</c:v>
                </c:pt>
                <c:pt idx="213">
                  <c:v>374128.17022944608</c:v>
                </c:pt>
                <c:pt idx="214">
                  <c:v>374356.98728278105</c:v>
                </c:pt>
                <c:pt idx="215">
                  <c:v>374582.4476088396</c:v>
                </c:pt>
                <c:pt idx="216">
                  <c:v>374804.6004168893</c:v>
                </c:pt>
                <c:pt idx="217">
                  <c:v>375023.49419577542</c:v>
                </c:pt>
                <c:pt idx="218">
                  <c:v>375239.1767244392</c:v>
                </c:pt>
                <c:pt idx="219">
                  <c:v>375451.69508228358</c:v>
                </c:pt>
                <c:pt idx="220">
                  <c:v>375661.09565938835</c:v>
                </c:pt>
                <c:pt idx="221">
                  <c:v>375867.4241665767</c:v>
                </c:pt>
                <c:pt idx="222">
                  <c:v>376070.72564533592</c:v>
                </c:pt>
                <c:pt idx="223">
                  <c:v>376271.04447759362</c:v>
                </c:pt>
                <c:pt idx="224">
                  <c:v>376468.42439535202</c:v>
                </c:pt>
                <c:pt idx="225">
                  <c:v>376662.90849018208</c:v>
                </c:pt>
                <c:pt idx="226">
                  <c:v>376854.5392225798</c:v>
                </c:pt>
                <c:pt idx="227">
                  <c:v>377043.35843118647</c:v>
                </c:pt>
                <c:pt idx="228">
                  <c:v>377229.40734187461</c:v>
                </c:pt>
                <c:pt idx="229">
                  <c:v>377412.72657670209</c:v>
                </c:pt>
                <c:pt idx="230">
                  <c:v>377593.35616273573</c:v>
                </c:pt>
                <c:pt idx="231">
                  <c:v>377771.33554074675</c:v>
                </c:pt>
                <c:pt idx="232">
                  <c:v>377946.70357377973</c:v>
                </c:pt>
                <c:pt idx="233">
                  <c:v>378119.49855559651</c:v>
                </c:pt>
                <c:pt idx="234">
                  <c:v>378289.75821899786</c:v>
                </c:pt>
                <c:pt idx="235">
                  <c:v>378457.51974402327</c:v>
                </c:pt>
                <c:pt idx="236">
                  <c:v>378622.81976603204</c:v>
                </c:pt>
                <c:pt idx="237">
                  <c:v>378785.69438366633</c:v>
                </c:pt>
                <c:pt idx="238">
                  <c:v>378946.17916669842</c:v>
                </c:pt>
                <c:pt idx="239">
                  <c:v>379104.3091637636</c:v>
                </c:pt>
                <c:pt idx="240">
                  <c:v>379260.11890998058</c:v>
                </c:pt>
                <c:pt idx="241">
                  <c:v>379413.64243446075</c:v>
                </c:pt>
                <c:pt idx="242">
                  <c:v>379564.91326770821</c:v>
                </c:pt>
                <c:pt idx="243">
                  <c:v>379713.96444891184</c:v>
                </c:pt>
                <c:pt idx="244">
                  <c:v>379860.82853313116</c:v>
                </c:pt>
                <c:pt idx="245">
                  <c:v>380005.53759837762</c:v>
                </c:pt>
                <c:pt idx="246">
                  <c:v>380148.1232525924</c:v>
                </c:pt>
                <c:pt idx="247">
                  <c:v>380288.6166405229</c:v>
                </c:pt>
                <c:pt idx="248">
                  <c:v>380427.04845049861</c:v>
                </c:pt>
                <c:pt idx="249">
                  <c:v>380563.44892110844</c:v>
                </c:pt>
                <c:pt idx="250">
                  <c:v>380697.84784778056</c:v>
                </c:pt>
                <c:pt idx="251">
                  <c:v>380830.27458926645</c:v>
                </c:pt>
                <c:pt idx="252">
                  <c:v>380960.75807403016</c:v>
                </c:pt>
                <c:pt idx="253">
                  <c:v>381089.32680654468</c:v>
                </c:pt>
                <c:pt idx="254">
                  <c:v>381216.0088734962</c:v>
                </c:pt>
                <c:pt idx="255">
                  <c:v>381340.83194989816</c:v>
                </c:pt>
                <c:pt idx="256">
                  <c:v>381463.82330511574</c:v>
                </c:pt>
                <c:pt idx="257">
                  <c:v>381585.00980880274</c:v>
                </c:pt>
                <c:pt idx="258">
                  <c:v>381704.41793675185</c:v>
                </c:pt>
                <c:pt idx="259">
                  <c:v>381822.07377665921</c:v>
                </c:pt>
                <c:pt idx="260">
                  <c:v>381938.00303380535</c:v>
                </c:pt>
                <c:pt idx="261">
                  <c:v>382052.23103665275</c:v>
                </c:pt>
                <c:pt idx="262">
                  <c:v>382164.782742362</c:v>
                </c:pt>
                <c:pt idx="263">
                  <c:v>382275.68274222728</c:v>
                </c:pt>
                <c:pt idx="264">
                  <c:v>382384.95526703261</c:v>
                </c:pt>
                <c:pt idx="265">
                  <c:v>382492.62419232982</c:v>
                </c:pt>
                <c:pt idx="266">
                  <c:v>382598.71304363944</c:v>
                </c:pt>
                <c:pt idx="267">
                  <c:v>382703.24500157562</c:v>
                </c:pt>
                <c:pt idx="268">
                  <c:v>382806.24290689646</c:v>
                </c:pt>
                <c:pt idx="269">
                  <c:v>382907.72926548013</c:v>
                </c:pt>
                <c:pt idx="270">
                  <c:v>383007.72625322879</c:v>
                </c:pt>
                <c:pt idx="271">
                  <c:v>383106.2557209006</c:v>
                </c:pt>
                <c:pt idx="272">
                  <c:v>383203.33919887111</c:v>
                </c:pt>
                <c:pt idx="273">
                  <c:v>383298.99790182529</c:v>
                </c:pt>
                <c:pt idx="274">
                  <c:v>383393.25273338088</c:v>
                </c:pt>
                <c:pt idx="275">
                  <c:v>383486.12429064425</c:v>
                </c:pt>
                <c:pt idx="276">
                  <c:v>383577.63286869955</c:v>
                </c:pt>
                <c:pt idx="277">
                  <c:v>383667.79846503254</c:v>
                </c:pt>
                <c:pt idx="278">
                  <c:v>383756.64078388939</c:v>
                </c:pt>
                <c:pt idx="279">
                  <c:v>383844.17924057215</c:v>
                </c:pt>
                <c:pt idx="280">
                  <c:v>383930.43296567124</c:v>
                </c:pt>
                <c:pt idx="281">
                  <c:v>384015.42080923606</c:v>
                </c:pt>
                <c:pt idx="282">
                  <c:v>384099.16134488472</c:v>
                </c:pt>
                <c:pt idx="283">
                  <c:v>384181.67287385359</c:v>
                </c:pt>
                <c:pt idx="284">
                  <c:v>384262.97342898784</c:v>
                </c:pt>
                <c:pt idx="285">
                  <c:v>384343.08077867335</c:v>
                </c:pt>
                <c:pt idx="286">
                  <c:v>384422.01243071147</c:v>
                </c:pt>
                <c:pt idx="287">
                  <c:v>384499.78563613683</c:v>
                </c:pt>
                <c:pt idx="288">
                  <c:v>384576.41739297938</c:v>
                </c:pt>
                <c:pt idx="289">
                  <c:v>384651.92444997159</c:v>
                </c:pt>
                <c:pt idx="290">
                  <c:v>384726.32331020123</c:v>
                </c:pt>
                <c:pt idx="291">
                  <c:v>384799.63023471087</c:v>
                </c:pt>
                <c:pt idx="292">
                  <c:v>384871.86124604463</c:v>
                </c:pt>
                <c:pt idx="293">
                  <c:v>384943.03213174304</c:v>
                </c:pt>
                <c:pt idx="294">
                  <c:v>385013.15844778699</c:v>
                </c:pt>
                <c:pt idx="295">
                  <c:v>385082.255521991</c:v>
                </c:pt>
                <c:pt idx="296">
                  <c:v>385150.33845734695</c:v>
                </c:pt>
                <c:pt idx="297">
                  <c:v>385217.42213531915</c:v>
                </c:pt>
                <c:pt idx="298">
                  <c:v>385283.52121909073</c:v>
                </c:pt>
                <c:pt idx="299">
                  <c:v>385348.65015676297</c:v>
                </c:pt>
                <c:pt idx="300">
                  <c:v>385412.82318450743</c:v>
                </c:pt>
                <c:pt idx="301">
                  <c:v>385476.05432967236</c:v>
                </c:pt>
                <c:pt idx="302">
                  <c:v>385538.35741384327</c:v>
                </c:pt>
                <c:pt idx="303">
                  <c:v>385599.74605585902</c:v>
                </c:pt>
                <c:pt idx="304">
                  <c:v>385660.23367478355</c:v>
                </c:pt>
                <c:pt idx="305">
                  <c:v>385719.83349283418</c:v>
                </c:pt>
                <c:pt idx="306">
                  <c:v>385778.55853826716</c:v>
                </c:pt>
                <c:pt idx="307">
                  <c:v>385836.4216482208</c:v>
                </c:pt>
                <c:pt idx="308">
                  <c:v>385893.43547151715</c:v>
                </c:pt>
                <c:pt idx="309">
                  <c:v>385949.61247142253</c:v>
                </c:pt>
                <c:pt idx="310">
                  <c:v>386004.96492836782</c:v>
                </c:pt>
                <c:pt idx="311">
                  <c:v>386059.50494262861</c:v>
                </c:pt>
                <c:pt idx="312">
                  <c:v>386113.24443696655</c:v>
                </c:pt>
                <c:pt idx="313">
                  <c:v>386166.19515923166</c:v>
                </c:pt>
                <c:pt idx="314">
                  <c:v>386218.36868492683</c:v>
                </c:pt>
                <c:pt idx="315">
                  <c:v>386269.77641973435</c:v>
                </c:pt>
                <c:pt idx="316">
                  <c:v>386320.42960200604</c:v>
                </c:pt>
                <c:pt idx="317">
                  <c:v>386370.33930521639</c:v>
                </c:pt>
                <c:pt idx="318">
                  <c:v>386419.51644037996</c:v>
                </c:pt>
                <c:pt idx="319">
                  <c:v>386467.97175843362</c:v>
                </c:pt>
                <c:pt idx="320">
                  <c:v>386515.71585258335</c:v>
                </c:pt>
                <c:pt idx="321">
                  <c:v>386562.75916061737</c:v>
                </c:pt>
                <c:pt idx="322">
                  <c:v>386609.11196718476</c:v>
                </c:pt>
                <c:pt idx="323">
                  <c:v>386654.78440604103</c:v>
                </c:pt>
                <c:pt idx="324">
                  <c:v>386699.78646226088</c:v>
                </c:pt>
                <c:pt idx="325">
                  <c:v>386744.12797441822</c:v>
                </c:pt>
                <c:pt idx="326">
                  <c:v>386787.81863673456</c:v>
                </c:pt>
                <c:pt idx="327">
                  <c:v>386830.86800119583</c:v>
                </c:pt>
                <c:pt idx="328">
                  <c:v>386873.2854796382</c:v>
                </c:pt>
                <c:pt idx="329">
                  <c:v>386915.08034580323</c:v>
                </c:pt>
                <c:pt idx="330">
                  <c:v>386956.26173736312</c:v>
                </c:pt>
                <c:pt idx="331">
                  <c:v>386996.83865791606</c:v>
                </c:pt>
                <c:pt idx="332">
                  <c:v>387036.81997895264</c:v>
                </c:pt>
                <c:pt idx="333">
                  <c:v>387076.2144417931</c:v>
                </c:pt>
                <c:pt idx="334">
                  <c:v>387115.03065949655</c:v>
                </c:pt>
                <c:pt idx="335">
                  <c:v>387153.27711874188</c:v>
                </c:pt>
                <c:pt idx="336">
                  <c:v>387190.96218168142</c:v>
                </c:pt>
                <c:pt idx="337">
                  <c:v>387228.09408776724</c:v>
                </c:pt>
                <c:pt idx="338">
                  <c:v>387264.68095555063</c:v>
                </c:pt>
                <c:pt idx="339">
                  <c:v>387300.73078445555</c:v>
                </c:pt>
                <c:pt idx="340">
                  <c:v>387336.25145652564</c:v>
                </c:pt>
                <c:pt idx="341">
                  <c:v>387371.25073814607</c:v>
                </c:pt>
                <c:pt idx="342">
                  <c:v>387405.73628173972</c:v>
                </c:pt>
                <c:pt idx="343">
                  <c:v>387439.71562743897</c:v>
                </c:pt>
                <c:pt idx="344">
                  <c:v>387473.19620473258</c:v>
                </c:pt>
                <c:pt idx="345">
                  <c:v>387506.18533408857</c:v>
                </c:pt>
                <c:pt idx="346">
                  <c:v>387538.69022855355</c:v>
                </c:pt>
                <c:pt idx="347">
                  <c:v>387570.71799532819</c:v>
                </c:pt>
                <c:pt idx="348">
                  <c:v>387602.27563731989</c:v>
                </c:pt>
                <c:pt idx="349">
                  <c:v>387633.37005467271</c:v>
                </c:pt>
                <c:pt idx="350">
                  <c:v>387664.00804627466</c:v>
                </c:pt>
                <c:pt idx="351">
                  <c:v>387694.19631124305</c:v>
                </c:pt>
                <c:pt idx="352">
                  <c:v>387723.94145038805</c:v>
                </c:pt>
                <c:pt idx="353">
                  <c:v>387753.24996765482</c:v>
                </c:pt>
                <c:pt idx="354">
                  <c:v>387782.12827154441</c:v>
                </c:pt>
                <c:pt idx="355">
                  <c:v>387810.58267651394</c:v>
                </c:pt>
                <c:pt idx="356">
                  <c:v>387838.61940435605</c:v>
                </c:pt>
                <c:pt idx="357">
                  <c:v>387866.24458555854</c:v>
                </c:pt>
                <c:pt idx="358">
                  <c:v>387893.46426064364</c:v>
                </c:pt>
                <c:pt idx="359">
                  <c:v>387920.28438148776</c:v>
                </c:pt>
                <c:pt idx="360">
                  <c:v>387946.71081262216</c:v>
                </c:pt>
                <c:pt idx="361">
                  <c:v>387972.74933251413</c:v>
                </c:pt>
                <c:pt idx="362">
                  <c:v>387998.40563482977</c:v>
                </c:pt>
                <c:pt idx="363">
                  <c:v>388023.685329678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5FC-4680-AA1A-0AE436EDBE44}"/>
            </c:ext>
          </c:extLst>
        </c:ser>
        <c:ser>
          <c:idx val="4"/>
          <c:order val="4"/>
          <c:tx>
            <c:strRef>
              <c:f>Model!$K$4</c:f>
              <c:strCache>
                <c:ptCount val="1"/>
                <c:pt idx="0">
                  <c:v>D(t)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Model!$K$5:$K$368</c:f>
              <c:numCache>
                <c:formatCode>0.00</c:formatCode>
                <c:ptCount val="364"/>
                <c:pt idx="0">
                  <c:v>1584</c:v>
                </c:pt>
                <c:pt idx="1">
                  <c:v>1819.947805832551</c:v>
                </c:pt>
                <c:pt idx="2">
                  <c:v>2052.4875242048943</c:v>
                </c:pt>
                <c:pt idx="3">
                  <c:v>2281.667582316677</c:v>
                </c:pt>
                <c:pt idx="4">
                  <c:v>2507.5357424215822</c:v>
                </c:pt>
                <c:pt idx="5">
                  <c:v>2730.139110282174</c:v>
                </c:pt>
                <c:pt idx="6">
                  <c:v>2949.5241435372868</c:v>
                </c:pt>
                <c:pt idx="7">
                  <c:v>3165.7366599822431</c:v>
                </c:pt>
                <c:pt idx="8">
                  <c:v>3378.8218457621883</c:v>
                </c:pt>
                <c:pt idx="9">
                  <c:v>3588.8242634788699</c:v>
                </c:pt>
                <c:pt idx="10">
                  <c:v>3795.7878602111964</c:v>
                </c:pt>
                <c:pt idx="11">
                  <c:v>3999.7559754499407</c:v>
                </c:pt>
                <c:pt idx="12">
                  <c:v>4200.7713489469652</c:v>
                </c:pt>
                <c:pt idx="13">
                  <c:v>4398.8761284793673</c:v>
                </c:pt>
                <c:pt idx="14">
                  <c:v>4594.1118775289551</c:v>
                </c:pt>
                <c:pt idx="15">
                  <c:v>4786.5195828774977</c:v>
                </c:pt>
                <c:pt idx="16">
                  <c:v>4976.1396621181793</c:v>
                </c:pt>
                <c:pt idx="17">
                  <c:v>5163.0119710837307</c:v>
                </c:pt>
                <c:pt idx="18">
                  <c:v>5347.1758111917115</c:v>
                </c:pt>
                <c:pt idx="19">
                  <c:v>5528.669936707428</c:v>
                </c:pt>
                <c:pt idx="20">
                  <c:v>5707.5325619249888</c:v>
                </c:pt>
                <c:pt idx="21">
                  <c:v>5883.8013682670153</c:v>
                </c:pt>
                <c:pt idx="22">
                  <c:v>6057.5135113035276</c:v>
                </c:pt>
                <c:pt idx="23">
                  <c:v>6228.7056276905378</c:v>
                </c:pt>
                <c:pt idx="24">
                  <c:v>6397.4138420289046</c:v>
                </c:pt>
                <c:pt idx="25">
                  <c:v>6563.6737736439891</c:v>
                </c:pt>
                <c:pt idx="26">
                  <c:v>6727.5205432866887</c:v>
                </c:pt>
                <c:pt idx="27">
                  <c:v>6888.9887797564088</c:v>
                </c:pt>
                <c:pt idx="28">
                  <c:v>7048.1126264465556</c:v>
                </c:pt>
                <c:pt idx="29">
                  <c:v>7204.9257478131331</c:v>
                </c:pt>
                <c:pt idx="30">
                  <c:v>7359.4613357670396</c:v>
                </c:pt>
                <c:pt idx="31">
                  <c:v>7511.7521159906555</c:v>
                </c:pt>
                <c:pt idx="32">
                  <c:v>7661.8303541793284</c:v>
                </c:pt>
                <c:pt idx="33">
                  <c:v>7809.7278622083695</c:v>
                </c:pt>
                <c:pt idx="34">
                  <c:v>7955.4760042261605</c:v>
                </c:pt>
                <c:pt idx="35">
                  <c:v>8099.1057026740036</c:v>
                </c:pt>
                <c:pt idx="36">
                  <c:v>8240.6474442333256</c:v>
                </c:pt>
                <c:pt idx="37">
                  <c:v>8380.1312857008652</c:v>
                </c:pt>
                <c:pt idx="38">
                  <c:v>8517.5868597924637</c:v>
                </c:pt>
                <c:pt idx="39">
                  <c:v>8653.0433808761027</c:v>
                </c:pt>
                <c:pt idx="40">
                  <c:v>8786.5296506348095</c:v>
                </c:pt>
                <c:pt idx="41">
                  <c:v>8918.0740636600603</c:v>
                </c:pt>
                <c:pt idx="42">
                  <c:v>9047.7046129763421</c:v>
                </c:pt>
                <c:pt idx="43">
                  <c:v>9175.448895497475</c:v>
                </c:pt>
                <c:pt idx="44">
                  <c:v>9301.3341174153647</c:v>
                </c:pt>
                <c:pt idx="45">
                  <c:v>9425.3870995218003</c:v>
                </c:pt>
                <c:pt idx="46">
                  <c:v>9547.6342824639578</c:v>
                </c:pt>
                <c:pt idx="47">
                  <c:v>9668.1017319342263</c:v>
                </c:pt>
                <c:pt idx="48">
                  <c:v>9786.8151437950219</c:v>
                </c:pt>
                <c:pt idx="49">
                  <c:v>9903.7998491391991</c:v>
                </c:pt>
                <c:pt idx="50">
                  <c:v>10019.080819286728</c:v>
                </c:pt>
                <c:pt idx="51">
                  <c:v>10132.68267071825</c:v>
                </c:pt>
                <c:pt idx="52">
                  <c:v>10244.629669946164</c:v>
                </c:pt>
                <c:pt idx="53">
                  <c:v>10354.945738323873</c:v>
                </c:pt>
                <c:pt idx="54">
                  <c:v>10463.654456793824</c:v>
                </c:pt>
                <c:pt idx="55">
                  <c:v>10570.779070574972</c:v>
                </c:pt>
                <c:pt idx="56">
                  <c:v>10676.342493790313</c:v>
                </c:pt>
                <c:pt idx="57">
                  <c:v>10780.36731403508</c:v>
                </c:pt>
                <c:pt idx="58">
                  <c:v>10882.875796886276</c:v>
                </c:pt>
                <c:pt idx="59">
                  <c:v>10983.889890354125</c:v>
                </c:pt>
                <c:pt idx="60">
                  <c:v>11083.431229276086</c:v>
                </c:pt>
                <c:pt idx="61">
                  <c:v>11181.521139654042</c:v>
                </c:pt>
                <c:pt idx="62">
                  <c:v>11278.180642935276</c:v>
                </c:pt>
                <c:pt idx="63">
                  <c:v>11373.43046023786</c:v>
                </c:pt>
                <c:pt idx="64">
                  <c:v>11467.291016521045</c:v>
                </c:pt>
                <c:pt idx="65">
                  <c:v>11559.782444701286</c:v>
                </c:pt>
                <c:pt idx="66">
                  <c:v>11650.924589714483</c:v>
                </c:pt>
                <c:pt idx="67">
                  <c:v>11740.737012525042</c:v>
                </c:pt>
                <c:pt idx="68">
                  <c:v>11829.23899408237</c:v>
                </c:pt>
                <c:pt idx="69">
                  <c:v>11916.449539225374</c:v>
                </c:pt>
                <c:pt idx="70">
                  <c:v>12002.387380535563</c:v>
                </c:pt>
                <c:pt idx="71">
                  <c:v>12087.070982139347</c:v>
                </c:pt>
                <c:pt idx="72">
                  <c:v>12170.518543460097</c:v>
                </c:pt>
                <c:pt idx="73">
                  <c:v>12252.748002920564</c:v>
                </c:pt>
                <c:pt idx="74">
                  <c:v>12333.77704159621</c:v>
                </c:pt>
                <c:pt idx="75">
                  <c:v>12413.623086820038</c:v>
                </c:pt>
                <c:pt idx="76">
                  <c:v>12492.30331573948</c:v>
                </c:pt>
                <c:pt idx="77">
                  <c:v>12569.834658825905</c:v>
                </c:pt>
                <c:pt idx="78">
                  <c:v>12646.233803337296</c:v>
                </c:pt>
                <c:pt idx="79">
                  <c:v>12721.517196734672</c:v>
                </c:pt>
                <c:pt idx="80">
                  <c:v>12795.701050052778</c:v>
                </c:pt>
                <c:pt idx="81">
                  <c:v>12868.801341225593</c:v>
                </c:pt>
                <c:pt idx="82">
                  <c:v>12940.833818367222</c:v>
                </c:pt>
                <c:pt idx="83">
                  <c:v>13011.814003008669</c:v>
                </c:pt>
                <c:pt idx="84">
                  <c:v>13081.757193291043</c:v>
                </c:pt>
                <c:pt idx="85">
                  <c:v>13150.678467115726</c:v>
                </c:pt>
                <c:pt idx="86">
                  <c:v>13218.592685252015</c:v>
                </c:pt>
                <c:pt idx="87">
                  <c:v>13285.514494402765</c:v>
                </c:pt>
                <c:pt idx="88">
                  <c:v>13351.458330228535</c:v>
                </c:pt>
                <c:pt idx="89">
                  <c:v>13416.438420330758</c:v>
                </c:pt>
                <c:pt idx="90">
                  <c:v>13480.468787194424</c:v>
                </c:pt>
                <c:pt idx="91">
                  <c:v>13543.563251090794</c:v>
                </c:pt>
                <c:pt idx="92">
                  <c:v>13605.735432940624</c:v>
                </c:pt>
                <c:pt idx="93">
                  <c:v>13666.998757138388</c:v>
                </c:pt>
                <c:pt idx="94">
                  <c:v>13727.366454338005</c:v>
                </c:pt>
                <c:pt idx="95">
                  <c:v>13786.851564200524</c:v>
                </c:pt>
                <c:pt idx="96">
                  <c:v>13845.466938104262</c:v>
                </c:pt>
                <c:pt idx="97">
                  <c:v>13903.22524181786</c:v>
                </c:pt>
                <c:pt idx="98">
                  <c:v>13960.138958136722</c:v>
                </c:pt>
                <c:pt idx="99">
                  <c:v>14016.220389483306</c:v>
                </c:pt>
                <c:pt idx="100">
                  <c:v>14071.481660471709</c:v>
                </c:pt>
                <c:pt idx="101">
                  <c:v>14125.934720437024</c:v>
                </c:pt>
                <c:pt idx="102">
                  <c:v>14179.59134592989</c:v>
                </c:pt>
                <c:pt idx="103">
                  <c:v>14232.463143176696</c:v>
                </c:pt>
                <c:pt idx="104">
                  <c:v>14284.56155050587</c:v>
                </c:pt>
                <c:pt idx="105">
                  <c:v>14335.897840740705</c:v>
                </c:pt>
                <c:pt idx="106">
                  <c:v>14386.483123559108</c:v>
                </c:pt>
                <c:pt idx="107">
                  <c:v>14436.32834782076</c:v>
                </c:pt>
                <c:pt idx="108">
                  <c:v>14485.444303862048</c:v>
                </c:pt>
                <c:pt idx="109">
                  <c:v>14533.841625759233</c:v>
                </c:pt>
                <c:pt idx="110">
                  <c:v>14581.530793560221</c:v>
                </c:pt>
                <c:pt idx="111">
                  <c:v>14628.522135485393</c:v>
                </c:pt>
                <c:pt idx="112">
                  <c:v>14674.825830097854</c:v>
                </c:pt>
                <c:pt idx="113">
                  <c:v>14720.451908443521</c:v>
                </c:pt>
                <c:pt idx="114">
                  <c:v>14765.410256161444</c:v>
                </c:pt>
                <c:pt idx="115">
                  <c:v>14809.710615564743</c:v>
                </c:pt>
                <c:pt idx="116">
                  <c:v>14853.362587692551</c:v>
                </c:pt>
                <c:pt idx="117">
                  <c:v>14896.375634333332</c:v>
                </c:pt>
                <c:pt idx="118">
                  <c:v>14938.759080019978</c:v>
                </c:pt>
                <c:pt idx="119">
                  <c:v>14980.522113997024</c:v>
                </c:pt>
                <c:pt idx="120">
                  <c:v>15021.673792160374</c:v>
                </c:pt>
                <c:pt idx="121">
                  <c:v>15062.223038969887</c:v>
                </c:pt>
                <c:pt idx="122">
                  <c:v>15102.17864933519</c:v>
                </c:pt>
                <c:pt idx="123">
                  <c:v>15141.549290475077</c:v>
                </c:pt>
                <c:pt idx="124">
                  <c:v>15180.34350375083</c:v>
                </c:pt>
                <c:pt idx="125">
                  <c:v>15218.569706473829</c:v>
                </c:pt>
                <c:pt idx="126">
                  <c:v>15256.236193687779</c:v>
                </c:pt>
                <c:pt idx="127">
                  <c:v>15293.3511399259</c:v>
                </c:pt>
                <c:pt idx="128">
                  <c:v>15329.922600943415</c:v>
                </c:pt>
                <c:pt idx="129">
                  <c:v>15365.958515425662</c:v>
                </c:pt>
                <c:pt idx="130">
                  <c:v>15401.466706672163</c:v>
                </c:pt>
                <c:pt idx="131">
                  <c:v>15436.454884256977</c:v>
                </c:pt>
                <c:pt idx="132">
                  <c:v>15470.930645665636</c:v>
                </c:pt>
                <c:pt idx="133">
                  <c:v>15504.901477909014</c:v>
                </c:pt>
                <c:pt idx="134">
                  <c:v>15538.374759114398</c:v>
                </c:pt>
                <c:pt idx="135">
                  <c:v>15571.357760094113</c:v>
                </c:pt>
                <c:pt idx="136">
                  <c:v>15603.857645891969</c:v>
                </c:pt>
                <c:pt idx="137">
                  <c:v>15635.881477307845</c:v>
                </c:pt>
                <c:pt idx="138">
                  <c:v>15667.43621240072</c:v>
                </c:pt>
                <c:pt idx="139">
                  <c:v>15698.528707970419</c:v>
                </c:pt>
                <c:pt idx="140">
                  <c:v>15729.165721018373</c:v>
                </c:pt>
                <c:pt idx="141">
                  <c:v>15759.353910187694</c:v>
                </c:pt>
                <c:pt idx="142">
                  <c:v>15789.099837182819</c:v>
                </c:pt>
                <c:pt idx="143">
                  <c:v>15818.409968169028</c:v>
                </c:pt>
                <c:pt idx="144">
                  <c:v>15847.290675152095</c:v>
                </c:pt>
                <c:pt idx="145">
                  <c:v>15875.748237338352</c:v>
                </c:pt>
                <c:pt idx="146">
                  <c:v>15903.788842475426</c:v>
                </c:pt>
                <c:pt idx="147">
                  <c:v>15931.418588173927</c:v>
                </c:pt>
                <c:pt idx="148">
                  <c:v>15958.643483210335</c:v>
                </c:pt>
                <c:pt idx="149">
                  <c:v>15985.469448811353</c:v>
                </c:pt>
                <c:pt idx="150">
                  <c:v>16011.902319919976</c:v>
                </c:pt>
                <c:pt idx="151">
                  <c:v>16037.947846443538</c:v>
                </c:pt>
                <c:pt idx="152">
                  <c:v>16063.61169448396</c:v>
                </c:pt>
                <c:pt idx="153">
                  <c:v>16088.899447550486</c:v>
                </c:pt>
                <c:pt idx="154">
                  <c:v>16113.816607755109</c:v>
                </c:pt>
                <c:pt idx="155">
                  <c:v>16138.368596990946</c:v>
                </c:pt>
                <c:pt idx="156">
                  <c:v>16162.560758093792</c:v>
                </c:pt>
                <c:pt idx="157">
                  <c:v>16186.398355987101</c:v>
                </c:pt>
                <c:pt idx="158">
                  <c:v>16209.886578810594</c:v>
                </c:pt>
                <c:pt idx="159">
                  <c:v>16233.030539032748</c:v>
                </c:pt>
                <c:pt idx="160">
                  <c:v>16255.835274547388</c:v>
                </c:pt>
                <c:pt idx="161">
                  <c:v>16278.305749754571</c:v>
                </c:pt>
                <c:pt idx="162">
                  <c:v>16300.446856626035</c:v>
                </c:pt>
                <c:pt idx="163">
                  <c:v>16322.26341575538</c:v>
                </c:pt>
                <c:pt idx="164">
                  <c:v>16343.760177393213</c:v>
                </c:pt>
                <c:pt idx="165">
                  <c:v>16364.941822467468</c:v>
                </c:pt>
                <c:pt idx="166">
                  <c:v>16385.812963589109</c:v>
                </c:pt>
                <c:pt idx="167">
                  <c:v>16406.378146043415</c:v>
                </c:pt>
                <c:pt idx="168">
                  <c:v>16426.641848767038</c:v>
                </c:pt>
                <c:pt idx="169">
                  <c:v>16446.60848531107</c:v>
                </c:pt>
                <c:pt idx="170">
                  <c:v>16466.282404790269</c:v>
                </c:pt>
                <c:pt idx="171">
                  <c:v>16485.667892818659</c:v>
                </c:pt>
                <c:pt idx="172">
                  <c:v>16504.769172431723</c:v>
                </c:pt>
                <c:pt idx="173">
                  <c:v>16523.590404995306</c:v>
                </c:pt>
                <c:pt idx="174">
                  <c:v>16542.135691101492</c:v>
                </c:pt>
                <c:pt idx="175">
                  <c:v>16560.409071451595</c:v>
                </c:pt>
                <c:pt idx="176">
                  <c:v>16578.414527726447</c:v>
                </c:pt>
                <c:pt idx="177">
                  <c:v>16596.15598344418</c:v>
                </c:pt>
                <c:pt idx="178">
                  <c:v>16613.637304805652</c:v>
                </c:pt>
                <c:pt idx="179">
                  <c:v>16630.862301527723</c:v>
                </c:pt>
                <c:pt idx="180">
                  <c:v>16647.834727664525</c:v>
                </c:pt>
                <c:pt idx="181">
                  <c:v>16664.558282416907</c:v>
                </c:pt>
                <c:pt idx="182">
                  <c:v>16681.036610930227</c:v>
                </c:pt>
                <c:pt idx="183">
                  <c:v>16697.273305080638</c:v>
                </c:pt>
                <c:pt idx="184">
                  <c:v>16713.271904250054</c:v>
                </c:pt>
                <c:pt idx="185">
                  <c:v>16729.035896089936</c:v>
                </c:pt>
                <c:pt idx="186">
                  <c:v>16744.568717274065</c:v>
                </c:pt>
                <c:pt idx="187">
                  <c:v>16759.873754240463</c:v>
                </c:pt>
                <c:pt idx="188">
                  <c:v>16774.9543439226</c:v>
                </c:pt>
                <c:pt idx="189">
                  <c:v>16789.813774470058</c:v>
                </c:pt>
                <c:pt idx="190">
                  <c:v>16804.455285958786</c:v>
                </c:pt>
                <c:pt idx="191">
                  <c:v>16818.882071091099</c:v>
                </c:pt>
                <c:pt idx="192">
                  <c:v>16833.097275885579</c:v>
                </c:pt>
                <c:pt idx="193">
                  <c:v>16847.104000356991</c:v>
                </c:pt>
                <c:pt idx="194">
                  <c:v>16860.90529918639</c:v>
                </c:pt>
                <c:pt idx="195">
                  <c:v>16874.504182381537</c:v>
                </c:pt>
                <c:pt idx="196">
                  <c:v>16887.903615927768</c:v>
                </c:pt>
                <c:pt idx="197">
                  <c:v>16901.106522429451</c:v>
                </c:pt>
                <c:pt idx="198">
                  <c:v>16914.115781742174</c:v>
                </c:pt>
                <c:pt idx="199">
                  <c:v>16926.934231595769</c:v>
                </c:pt>
                <c:pt idx="200">
                  <c:v>16939.564668208346</c:v>
                </c:pt>
                <c:pt idx="201">
                  <c:v>16952.009846891422</c:v>
                </c:pt>
                <c:pt idx="202">
                  <c:v>16964.272482646291</c:v>
                </c:pt>
                <c:pt idx="203">
                  <c:v>16976.355250751778</c:v>
                </c:pt>
                <c:pt idx="204">
                  <c:v>16988.260787343461</c:v>
                </c:pt>
                <c:pt idx="205">
                  <c:v>16999.991689984505</c:v>
                </c:pt>
                <c:pt idx="206">
                  <c:v>17011.550518228247</c:v>
                </c:pt>
                <c:pt idx="207">
                  <c:v>17022.939794172602</c:v>
                </c:pt>
                <c:pt idx="208">
                  <c:v>17034.162003006455</c:v>
                </c:pt>
                <c:pt idx="209">
                  <c:v>17045.219593548118</c:v>
                </c:pt>
                <c:pt idx="210">
                  <c:v>17056.114978775986</c:v>
                </c:pt>
                <c:pt idx="211">
                  <c:v>17066.850536351507</c:v>
                </c:pt>
                <c:pt idx="212">
                  <c:v>17077.428609134549</c:v>
                </c:pt>
                <c:pt idx="213">
                  <c:v>17087.851505691306</c:v>
                </c:pt>
                <c:pt idx="214">
                  <c:v>17098.121500794827</c:v>
                </c:pt>
                <c:pt idx="215">
                  <c:v>17108.240835918288</c:v>
                </c:pt>
                <c:pt idx="216">
                  <c:v>17118.211719721097</c:v>
                </c:pt>
                <c:pt idx="217">
                  <c:v>17128.036328527945</c:v>
                </c:pt>
                <c:pt idx="218">
                  <c:v>17137.716806800909</c:v>
                </c:pt>
                <c:pt idx="219">
                  <c:v>17147.255267604683</c:v>
                </c:pt>
                <c:pt idx="220">
                  <c:v>17156.653793065074</c:v>
                </c:pt>
                <c:pt idx="221">
                  <c:v>17165.914434820825</c:v>
                </c:pt>
                <c:pt idx="222">
                  <c:v>17175.03921446887</c:v>
                </c:pt>
                <c:pt idx="223">
                  <c:v>17184.030124003129</c:v>
                </c:pt>
                <c:pt idx="224">
                  <c:v>17192.889126246922</c:v>
                </c:pt>
                <c:pt idx="225">
                  <c:v>17201.618155279099</c:v>
                </c:pt>
                <c:pt idx="226">
                  <c:v>17210.219116853968</c:v>
                </c:pt>
                <c:pt idx="227">
                  <c:v>17218.693888815142</c:v>
                </c:pt>
                <c:pt idx="228">
                  <c:v>17227.04432150333</c:v>
                </c:pt>
                <c:pt idx="229">
                  <c:v>17235.272238158228</c:v>
                </c:pt>
                <c:pt idx="230">
                  <c:v>17243.379435314557</c:v>
                </c:pt>
                <c:pt idx="231">
                  <c:v>17251.367683192329</c:v>
                </c:pt>
                <c:pt idx="232">
                  <c:v>17259.238726081454</c:v>
                </c:pt>
                <c:pt idx="233">
                  <c:v>17266.994282720731</c:v>
                </c:pt>
                <c:pt idx="234">
                  <c:v>17274.636046671338</c:v>
                </c:pt>
                <c:pt idx="235">
                  <c:v>17282.165686684875</c:v>
                </c:pt>
                <c:pt idx="236">
                  <c:v>17289.58484706606</c:v>
                </c:pt>
                <c:pt idx="237">
                  <c:v>17296.89514803014</c:v>
                </c:pt>
                <c:pt idx="238">
                  <c:v>17304.098186055093</c:v>
                </c:pt>
                <c:pt idx="239">
                  <c:v>17311.195534228711</c:v>
                </c:pt>
                <c:pt idx="240">
                  <c:v>17318.188742590621</c:v>
                </c:pt>
                <c:pt idx="241">
                  <c:v>17325.079338469324</c:v>
                </c:pt>
                <c:pt idx="242">
                  <c:v>17331.868826814334</c:v>
                </c:pt>
                <c:pt idx="243">
                  <c:v>17338.558690523463</c:v>
                </c:pt>
                <c:pt idx="244">
                  <c:v>17345.15039076535</c:v>
                </c:pt>
                <c:pt idx="245">
                  <c:v>17351.645367297282</c:v>
                </c:pt>
                <c:pt idx="246">
                  <c:v>17358.045038778389</c:v>
                </c:pt>
                <c:pt idx="247">
                  <c:v>17364.350803078272</c:v>
                </c:pt>
                <c:pt idx="248">
                  <c:v>17370.564037581127</c:v>
                </c:pt>
                <c:pt idx="249">
                  <c:v>17376.686099485451</c:v>
                </c:pt>
                <c:pt idx="250">
                  <c:v>17382.718326099352</c:v>
                </c:pt>
                <c:pt idx="251">
                  <c:v>17388.662035131583</c:v>
                </c:pt>
                <c:pt idx="252">
                  <c:v>17394.51852497831</c:v>
                </c:pt>
                <c:pt idx="253">
                  <c:v>17400.289075005701</c:v>
                </c:pt>
                <c:pt idx="254">
                  <c:v>17405.974945828413</c:v>
                </c:pt>
                <c:pt idx="255">
                  <c:v>17411.577379583985</c:v>
                </c:pt>
                <c:pt idx="256">
                  <c:v>17417.097600203255</c:v>
                </c:pt>
                <c:pt idx="257">
                  <c:v>17422.536813676808</c:v>
                </c:pt>
                <c:pt idx="258">
                  <c:v>17427.896208317568</c:v>
                </c:pt>
                <c:pt idx="259">
                  <c:v>17433.17695501952</c:v>
                </c:pt>
                <c:pt idx="260">
                  <c:v>17438.380207512695</c:v>
                </c:pt>
                <c:pt idx="261">
                  <c:v>17443.507102614392</c:v>
                </c:pt>
                <c:pt idx="262">
                  <c:v>17448.558760476775</c:v>
                </c:pt>
                <c:pt idx="263">
                  <c:v>17453.536284830829</c:v>
                </c:pt>
                <c:pt idx="264">
                  <c:v>17458.440763226754</c:v>
                </c:pt>
                <c:pt idx="265">
                  <c:v>17463.27326727087</c:v>
                </c:pt>
                <c:pt idx="266">
                  <c:v>17468.034852859044</c:v>
                </c:pt>
                <c:pt idx="267">
                  <c:v>17472.726560406711</c:v>
                </c:pt>
                <c:pt idx="268">
                  <c:v>17477.349415075543</c:v>
                </c:pt>
                <c:pt idx="269">
                  <c:v>17481.904426996804</c:v>
                </c:pt>
                <c:pt idx="270">
                  <c:v>17486.392591491443</c:v>
                </c:pt>
                <c:pt idx="271">
                  <c:v>17490.814889286969</c:v>
                </c:pt>
                <c:pt idx="272">
                  <c:v>17495.172286731162</c:v>
                </c:pt>
                <c:pt idx="273">
                  <c:v>17499.465736002665</c:v>
                </c:pt>
                <c:pt idx="274">
                  <c:v>17503.696175318488</c:v>
                </c:pt>
                <c:pt idx="275">
                  <c:v>17507.864529138493</c:v>
                </c:pt>
                <c:pt idx="276">
                  <c:v>17511.97170836688</c:v>
                </c:pt>
                <c:pt idx="277">
                  <c:v>17516.018610550742</c:v>
                </c:pt>
                <c:pt idx="278">
                  <c:v>17520.006120075697</c:v>
                </c:pt>
                <c:pt idx="279">
                  <c:v>17523.935108358688</c:v>
                </c:pt>
                <c:pt idx="280">
                  <c:v>17527.806434037946</c:v>
                </c:pt>
                <c:pt idx="281">
                  <c:v>17531.620943160182</c:v>
                </c:pt>
                <c:pt idx="282">
                  <c:v>17535.379469365038</c:v>
                </c:pt>
                <c:pt idx="283">
                  <c:v>17539.082834066856</c:v>
                </c:pt>
                <c:pt idx="284">
                  <c:v>17542.731846633764</c:v>
                </c:pt>
                <c:pt idx="285">
                  <c:v>17546.327304564176</c:v>
                </c:pt>
                <c:pt idx="286">
                  <c:v>17549.869993660683</c:v>
                </c:pt>
                <c:pt idx="287">
                  <c:v>17553.360688201417</c:v>
                </c:pt>
                <c:pt idx="288">
                  <c:v>17556.80015110891</c:v>
                </c:pt>
                <c:pt idx="289">
                  <c:v>17560.189134116466</c:v>
                </c:pt>
                <c:pt idx="290">
                  <c:v>17563.528377932125</c:v>
                </c:pt>
                <c:pt idx="291">
                  <c:v>17566.81861240021</c:v>
                </c:pt>
                <c:pt idx="292">
                  <c:v>17570.060556660519</c:v>
                </c:pt>
                <c:pt idx="293">
                  <c:v>17573.254919305185</c:v>
                </c:pt>
                <c:pt idx="294">
                  <c:v>17576.402398533253</c:v>
                </c:pt>
                <c:pt idx="295">
                  <c:v>17579.503682302973</c:v>
                </c:pt>
                <c:pt idx="296">
                  <c:v>17582.559448481887</c:v>
                </c:pt>
                <c:pt idx="297">
                  <c:v>17585.570364994706</c:v>
                </c:pt>
                <c:pt idx="298">
                  <c:v>17588.537089969039</c:v>
                </c:pt>
                <c:pt idx="299">
                  <c:v>17591.460271878965</c:v>
                </c:pt>
                <c:pt idx="300">
                  <c:v>17594.340549686534</c:v>
                </c:pt>
                <c:pt idx="301">
                  <c:v>17597.178552981171</c:v>
                </c:pt>
                <c:pt idx="302">
                  <c:v>17599.974902117061</c:v>
                </c:pt>
                <c:pt idx="303">
                  <c:v>17602.730208348501</c:v>
                </c:pt>
                <c:pt idx="304">
                  <c:v>17605.445073963299</c:v>
                </c:pt>
                <c:pt idx="305">
                  <c:v>17608.120092414196</c:v>
                </c:pt>
                <c:pt idx="306">
                  <c:v>17610.755848448374</c:v>
                </c:pt>
                <c:pt idx="307">
                  <c:v>17613.352918235076</c:v>
                </c:pt>
                <c:pt idx="308">
                  <c:v>17615.911869491341</c:v>
                </c:pt>
                <c:pt idx="309">
                  <c:v>17618.433261605918</c:v>
                </c:pt>
                <c:pt idx="310">
                  <c:v>17620.917645761339</c:v>
                </c:pt>
                <c:pt idx="311">
                  <c:v>17623.365565054242</c:v>
                </c:pt>
                <c:pt idx="312">
                  <c:v>17625.777554613902</c:v>
                </c:pt>
                <c:pt idx="313">
                  <c:v>17628.154141719038</c:v>
                </c:pt>
                <c:pt idx="314">
                  <c:v>17630.495845912905</c:v>
                </c:pt>
                <c:pt idx="315">
                  <c:v>17632.803179116709</c:v>
                </c:pt>
                <c:pt idx="316">
                  <c:v>17635.076645741359</c:v>
                </c:pt>
                <c:pt idx="317">
                  <c:v>17637.316742797579</c:v>
                </c:pt>
                <c:pt idx="318">
                  <c:v>17639.523960004401</c:v>
                </c:pt>
                <c:pt idx="319">
                  <c:v>17641.698779896091</c:v>
                </c:pt>
                <c:pt idx="320">
                  <c:v>17643.841677927481</c:v>
                </c:pt>
                <c:pt idx="321">
                  <c:v>17645.953122577786</c:v>
                </c:pt>
                <c:pt idx="322">
                  <c:v>17648.033575452882</c:v>
                </c:pt>
                <c:pt idx="323">
                  <c:v>17650.083491386085</c:v>
                </c:pt>
                <c:pt idx="324">
                  <c:v>17652.103318537473</c:v>
                </c:pt>
                <c:pt idx="325">
                  <c:v>17654.093498491726</c:v>
                </c:pt>
                <c:pt idx="326">
                  <c:v>17656.054466354562</c:v>
                </c:pt>
                <c:pt idx="327">
                  <c:v>17657.986650847735</c:v>
                </c:pt>
                <c:pt idx="328">
                  <c:v>17659.890474402659</c:v>
                </c:pt>
                <c:pt idx="329">
                  <c:v>17661.766353252646</c:v>
                </c:pt>
                <c:pt idx="330">
                  <c:v>17663.614697523808</c:v>
                </c:pt>
                <c:pt idx="331">
                  <c:v>17665.435911324621</c:v>
                </c:pt>
                <c:pt idx="332">
                  <c:v>17667.230392834164</c:v>
                </c:pt>
                <c:pt idx="333">
                  <c:v>17668.998534389091</c:v>
                </c:pt>
                <c:pt idx="334">
                  <c:v>17670.740722569306</c:v>
                </c:pt>
                <c:pt idx="335">
                  <c:v>17672.457338282391</c:v>
                </c:pt>
                <c:pt idx="336">
                  <c:v>17674.148756846804</c:v>
                </c:pt>
                <c:pt idx="337">
                  <c:v>17675.815348073844</c:v>
                </c:pt>
                <c:pt idx="338">
                  <c:v>17677.457476348431</c:v>
                </c:pt>
                <c:pt idx="339">
                  <c:v>17679.075500708677</c:v>
                </c:pt>
                <c:pt idx="340">
                  <c:v>17680.669774924332</c:v>
                </c:pt>
                <c:pt idx="341">
                  <c:v>17682.240647574032</c:v>
                </c:pt>
                <c:pt idx="342">
                  <c:v>17683.788462121451</c:v>
                </c:pt>
                <c:pt idx="343">
                  <c:v>17685.313556990324</c:v>
                </c:pt>
                <c:pt idx="344">
                  <c:v>17686.816265638376</c:v>
                </c:pt>
                <c:pt idx="345">
                  <c:v>17688.296916630152</c:v>
                </c:pt>
                <c:pt idx="346">
                  <c:v>17689.755833708798</c:v>
                </c:pt>
                <c:pt idx="347">
                  <c:v>17691.193335866781</c:v>
                </c:pt>
                <c:pt idx="348">
                  <c:v>17692.609737415572</c:v>
                </c:pt>
                <c:pt idx="349">
                  <c:v>17694.005348054317</c:v>
                </c:pt>
                <c:pt idx="350">
                  <c:v>17695.380472937482</c:v>
                </c:pt>
                <c:pt idx="351">
                  <c:v>17696.735412741535</c:v>
                </c:pt>
                <c:pt idx="352">
                  <c:v>17698.070463730612</c:v>
                </c:pt>
                <c:pt idx="353">
                  <c:v>17699.385917821266</c:v>
                </c:pt>
                <c:pt idx="354">
                  <c:v>17700.682062646232</c:v>
                </c:pt>
                <c:pt idx="355">
                  <c:v>17701.959181617269</c:v>
                </c:pt>
                <c:pt idx="356">
                  <c:v>17703.217553987077</c:v>
                </c:pt>
                <c:pt idx="357">
                  <c:v>17704.45745491032</c:v>
                </c:pt>
                <c:pt idx="358">
                  <c:v>17705.679155503738</c:v>
                </c:pt>
                <c:pt idx="359">
                  <c:v>17706.882922905384</c:v>
                </c:pt>
                <c:pt idx="360">
                  <c:v>17708.069020332994</c:v>
                </c:pt>
                <c:pt idx="361">
                  <c:v>17709.237707141499</c:v>
                </c:pt>
                <c:pt idx="362">
                  <c:v>17710.389238879699</c:v>
                </c:pt>
                <c:pt idx="363">
                  <c:v>17711.523867346092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5FC-4680-AA1A-0AE436EDB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08064"/>
        <c:axId val="119609600"/>
      </c:lineChart>
      <c:catAx>
        <c:axId val="1196080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9609600"/>
        <c:crosses val="autoZero"/>
        <c:auto val="1"/>
        <c:lblAlgn val="ctr"/>
        <c:lblOffset val="100"/>
        <c:noMultiLvlLbl val="0"/>
      </c:catAx>
      <c:valAx>
        <c:axId val="11960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960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KOR'!$L$33:$L$149</c:f>
              <c:numCache>
                <c:formatCode>0.0%</c:formatCode>
                <c:ptCount val="117"/>
                <c:pt idx="0">
                  <c:v>9.6556163501770192E-4</c:v>
                </c:pt>
                <c:pt idx="1">
                  <c:v>0</c:v>
                </c:pt>
                <c:pt idx="2">
                  <c:v>0</c:v>
                </c:pt>
                <c:pt idx="3">
                  <c:v>2.1450858034321374E-3</c:v>
                </c:pt>
                <c:pt idx="4">
                  <c:v>0</c:v>
                </c:pt>
                <c:pt idx="5">
                  <c:v>1.5635395874916833E-2</c:v>
                </c:pt>
                <c:pt idx="6">
                  <c:v>0</c:v>
                </c:pt>
                <c:pt idx="7">
                  <c:v>-2.4774118332847568E-3</c:v>
                </c:pt>
                <c:pt idx="8">
                  <c:v>0</c:v>
                </c:pt>
                <c:pt idx="9">
                  <c:v>1.7654304091966607E-2</c:v>
                </c:pt>
                <c:pt idx="10">
                  <c:v>5.6849694952856352E-3</c:v>
                </c:pt>
                <c:pt idx="11">
                  <c:v>6.0753341433778859E-3</c:v>
                </c:pt>
                <c:pt idx="12">
                  <c:v>2.3694779116465864E-2</c:v>
                </c:pt>
                <c:pt idx="13">
                  <c:v>0</c:v>
                </c:pt>
                <c:pt idx="14">
                  <c:v>0</c:v>
                </c:pt>
                <c:pt idx="15">
                  <c:v>8.2750428929655534E-2</c:v>
                </c:pt>
                <c:pt idx="16">
                  <c:v>3.843963553530752E-2</c:v>
                </c:pt>
                <c:pt idx="17">
                  <c:v>1.9467213114754099E-2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0.19128126309906385</c:v>
                </c:pt>
                <c:pt idx="22">
                  <c:v>0</c:v>
                </c:pt>
                <c:pt idx="23">
                  <c:v>0.10065645514223195</c:v>
                </c:pt>
                <c:pt idx="24">
                  <c:v>4.1219963031423293E-2</c:v>
                </c:pt>
                <c:pt idx="25">
                  <c:v>7.8394243514485887E-2</c:v>
                </c:pt>
                <c:pt idx="26">
                  <c:v>7.732581554571083E-2</c:v>
                </c:pt>
                <c:pt idx="27">
                  <c:v>6.0664523043944263E-2</c:v>
                </c:pt>
                <c:pt idx="28">
                  <c:v>4.9082467388901173E-2</c:v>
                </c:pt>
                <c:pt idx="29">
                  <c:v>4.4338335607094131E-2</c:v>
                </c:pt>
                <c:pt idx="30">
                  <c:v>4.2105263157894736E-2</c:v>
                </c:pt>
                <c:pt idx="31">
                  <c:v>3.77134724857685E-2</c:v>
                </c:pt>
                <c:pt idx="32">
                  <c:v>6.2815884476534301E-2</c:v>
                </c:pt>
                <c:pt idx="33">
                  <c:v>4.8504649409399345E-2</c:v>
                </c:pt>
                <c:pt idx="34">
                  <c:v>7.8613912593741925E-2</c:v>
                </c:pt>
                <c:pt idx="35">
                  <c:v>3.7766830870279149E-2</c:v>
                </c:pt>
                <c:pt idx="36">
                  <c:v>3.7593984962406013E-2</c:v>
                </c:pt>
                <c:pt idx="37">
                  <c:v>2.7428571428571427E-2</c:v>
                </c:pt>
                <c:pt idx="38">
                  <c:v>2.3802612481857766E-2</c:v>
                </c:pt>
                <c:pt idx="39">
                  <c:v>5.7805164319248828E-2</c:v>
                </c:pt>
                <c:pt idx="40">
                  <c:v>4.4362292051756007E-2</c:v>
                </c:pt>
                <c:pt idx="41">
                  <c:v>4.0320000000000002E-2</c:v>
                </c:pt>
                <c:pt idx="42">
                  <c:v>4.1308658294778589E-2</c:v>
                </c:pt>
                <c:pt idx="43">
                  <c:v>2.6962457337883959E-2</c:v>
                </c:pt>
                <c:pt idx="44">
                  <c:v>3.0281935259310826E-2</c:v>
                </c:pt>
                <c:pt idx="45">
                  <c:v>2.9202279202279201E-2</c:v>
                </c:pt>
                <c:pt idx="46">
                  <c:v>5.1272727272727275E-2</c:v>
                </c:pt>
                <c:pt idx="47">
                  <c:v>2.7407689379520365E-2</c:v>
                </c:pt>
                <c:pt idx="48">
                  <c:v>4.192546583850932E-2</c:v>
                </c:pt>
                <c:pt idx="49">
                  <c:v>4.2270531400966184E-2</c:v>
                </c:pt>
                <c:pt idx="50">
                  <c:v>3.0188679245283019E-2</c:v>
                </c:pt>
                <c:pt idx="51">
                  <c:v>4.2598967297762476E-2</c:v>
                </c:pt>
                <c:pt idx="52">
                  <c:v>2.8660994178235557E-2</c:v>
                </c:pt>
                <c:pt idx="53">
                  <c:v>0.10279944928866452</c:v>
                </c:pt>
                <c:pt idx="54">
                  <c:v>6.8124046771733601E-2</c:v>
                </c:pt>
                <c:pt idx="55">
                  <c:v>4.4492674986435159E-2</c:v>
                </c:pt>
                <c:pt idx="56">
                  <c:v>2.6568682871678916E-2</c:v>
                </c:pt>
                <c:pt idx="57">
                  <c:v>5.1993067590987867E-2</c:v>
                </c:pt>
                <c:pt idx="58">
                  <c:v>4.1112454655380895E-2</c:v>
                </c:pt>
                <c:pt idx="59">
                  <c:v>8.6001255492780912E-2</c:v>
                </c:pt>
                <c:pt idx="60">
                  <c:v>8.9102124742974648E-3</c:v>
                </c:pt>
                <c:pt idx="61">
                  <c:v>3.5075653370013754E-2</c:v>
                </c:pt>
                <c:pt idx="62">
                  <c:v>4.2643923240938165E-2</c:v>
                </c:pt>
                <c:pt idx="63">
                  <c:v>2.5000000000000001E-2</c:v>
                </c:pt>
                <c:pt idx="64">
                  <c:v>4.954954954954955E-2</c:v>
                </c:pt>
                <c:pt idx="65">
                  <c:v>3.9463299131807419E-2</c:v>
                </c:pt>
                <c:pt idx="66">
                  <c:v>7.0607553366174053E-2</c:v>
                </c:pt>
                <c:pt idx="67">
                  <c:v>5.7268722466960353E-2</c:v>
                </c:pt>
                <c:pt idx="68">
                  <c:v>7.763401109057301E-2</c:v>
                </c:pt>
                <c:pt idx="69">
                  <c:v>4.1338582677165357E-2</c:v>
                </c:pt>
                <c:pt idx="70">
                  <c:v>2.1825396825396824E-2</c:v>
                </c:pt>
                <c:pt idx="71">
                  <c:v>3.7218413320274243E-2</c:v>
                </c:pt>
                <c:pt idx="72">
                  <c:v>2.48015873015873E-2</c:v>
                </c:pt>
                <c:pt idx="73">
                  <c:v>6.6468253968253968E-2</c:v>
                </c:pt>
                <c:pt idx="74">
                  <c:v>6.0887512899896801E-2</c:v>
                </c:pt>
                <c:pt idx="75">
                  <c:v>3.2017075773745997E-2</c:v>
                </c:pt>
                <c:pt idx="76">
                  <c:v>4.004329004329004E-2</c:v>
                </c:pt>
                <c:pt idx="77">
                  <c:v>1.7777777777777778E-2</c:v>
                </c:pt>
                <c:pt idx="78">
                  <c:v>3.7861915367483297E-2</c:v>
                </c:pt>
                <c:pt idx="79">
                  <c:v>0.1459521094640821</c:v>
                </c:pt>
                <c:pt idx="80">
                  <c:v>8.8348271446862997E-2</c:v>
                </c:pt>
                <c:pt idx="81">
                  <c:v>3.7344398340248962E-2</c:v>
                </c:pt>
                <c:pt idx="82">
                  <c:v>4.4692737430167599E-2</c:v>
                </c:pt>
                <c:pt idx="83">
                  <c:v>2.6950354609929079E-2</c:v>
                </c:pt>
                <c:pt idx="84">
                  <c:v>1.8284106891701828E-2</c:v>
                </c:pt>
                <c:pt idx="85">
                  <c:v>6.8723702664796632E-2</c:v>
                </c:pt>
                <c:pt idx="86">
                  <c:v>2.9368575624082231E-2</c:v>
                </c:pt>
                <c:pt idx="87">
                  <c:v>6.4194008559201141E-2</c:v>
                </c:pt>
                <c:pt idx="88">
                  <c:v>3.1292517006802724E-2</c:v>
                </c:pt>
                <c:pt idx="89">
                  <c:v>4.5454545454545456E-2</c:v>
                </c:pt>
                <c:pt idx="90">
                  <c:v>9.0439276485788107E-3</c:v>
                </c:pt>
                <c:pt idx="91">
                  <c:v>2.1437578814627996E-2</c:v>
                </c:pt>
                <c:pt idx="92">
                  <c:v>2.9629629629629631E-2</c:v>
                </c:pt>
                <c:pt idx="93">
                  <c:v>2.551640340218712E-2</c:v>
                </c:pt>
                <c:pt idx="94">
                  <c:v>3.7647058823529408E-2</c:v>
                </c:pt>
                <c:pt idx="95">
                  <c:v>8.1680280046674443E-3</c:v>
                </c:pt>
                <c:pt idx="96">
                  <c:v>2.81214848143982E-2</c:v>
                </c:pt>
                <c:pt idx="97">
                  <c:v>2.2950819672131147E-2</c:v>
                </c:pt>
                <c:pt idx="98">
                  <c:v>1.1566771819137749E-2</c:v>
                </c:pt>
                <c:pt idx="99">
                  <c:v>2.6584867075664622E-2</c:v>
                </c:pt>
                <c:pt idx="100">
                  <c:v>2.2244691607684528E-2</c:v>
                </c:pt>
                <c:pt idx="101">
                  <c:v>4.2364532019704436E-2</c:v>
                </c:pt>
                <c:pt idx="102">
                  <c:v>1.4749262536873156E-2</c:v>
                </c:pt>
                <c:pt idx="103">
                  <c:v>2.0813623462630087E-2</c:v>
                </c:pt>
                <c:pt idx="104">
                  <c:v>2.4930747922437674E-2</c:v>
                </c:pt>
                <c:pt idx="105">
                  <c:v>1.1009174311926606E-2</c:v>
                </c:pt>
                <c:pt idx="106">
                  <c:v>2.6929982046678635E-2</c:v>
                </c:pt>
                <c:pt idx="107">
                  <c:v>1.2533572068039392E-2</c:v>
                </c:pt>
                <c:pt idx="108">
                  <c:v>2.2707423580786028E-2</c:v>
                </c:pt>
                <c:pt idx="109">
                  <c:v>2.9736618521665252E-2</c:v>
                </c:pt>
                <c:pt idx="110">
                  <c:v>1.7632241813602016E-2</c:v>
                </c:pt>
                <c:pt idx="111">
                  <c:v>9.7008892481810841E-3</c:v>
                </c:pt>
                <c:pt idx="112">
                  <c:v>1.0212097407698351E-2</c:v>
                </c:pt>
                <c:pt idx="113">
                  <c:v>2.1143304620203602E-2</c:v>
                </c:pt>
                <c:pt idx="114">
                  <c:v>1.698841698841699E-2</c:v>
                </c:pt>
                <c:pt idx="115">
                  <c:v>3.3232628398791542E-2</c:v>
                </c:pt>
                <c:pt idx="116">
                  <c:v>0.15149196633511861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56-4244-B759-F5CEEF0FE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06880"/>
        <c:axId val="120908416"/>
      </c:lineChart>
      <c:catAx>
        <c:axId val="120906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0908416"/>
        <c:crosses val="autoZero"/>
        <c:auto val="1"/>
        <c:lblAlgn val="ctr"/>
        <c:lblOffset val="100"/>
        <c:noMultiLvlLbl val="0"/>
      </c:catAx>
      <c:valAx>
        <c:axId val="12090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0906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ISR'!$A$33:$A$162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ISR'!$M$33:$M$162</c:f>
              <c:numCache>
                <c:formatCode>General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17.000039281313708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7.0000493329423668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4.5715437112239794</c:v>
                </c:pt>
                <c:pt idx="17">
                  <c:v>0</c:v>
                </c:pt>
                <c:pt idx="18">
                  <c:v>0</c:v>
                </c:pt>
                <c:pt idx="19">
                  <c:v>34.001677390969583</c:v>
                </c:pt>
                <c:pt idx="20">
                  <c:v>7.9570080472855063</c:v>
                </c:pt>
                <c:pt idx="21">
                  <c:v>171.014067532057</c:v>
                </c:pt>
                <c:pt idx="22">
                  <c:v>0</c:v>
                </c:pt>
                <c:pt idx="23">
                  <c:v>9.2789259135837607</c:v>
                </c:pt>
                <c:pt idx="24">
                  <c:v>161.59454141682451</c:v>
                </c:pt>
                <c:pt idx="25">
                  <c:v>24.92990017935454</c:v>
                </c:pt>
                <c:pt idx="26">
                  <c:v>22.807095980719399</c:v>
                </c:pt>
                <c:pt idx="27">
                  <c:v>58.420484715400171</c:v>
                </c:pt>
                <c:pt idx="28">
                  <c:v>13.657884465179134</c:v>
                </c:pt>
                <c:pt idx="29">
                  <c:v>14.940664249454338</c:v>
                </c:pt>
                <c:pt idx="30">
                  <c:v>9.9008929044040048</c:v>
                </c:pt>
                <c:pt idx="31">
                  <c:v>31.932810713885818</c:v>
                </c:pt>
                <c:pt idx="32">
                  <c:v>7.154568289250145</c:v>
                </c:pt>
                <c:pt idx="33">
                  <c:v>8.2819233400070846</c:v>
                </c:pt>
                <c:pt idx="34">
                  <c:v>15.120118628273215</c:v>
                </c:pt>
                <c:pt idx="35">
                  <c:v>10.536830155386639</c:v>
                </c:pt>
                <c:pt idx="36">
                  <c:v>4.0901905100429365</c:v>
                </c:pt>
                <c:pt idx="37">
                  <c:v>1.7842188561693983</c:v>
                </c:pt>
                <c:pt idx="38">
                  <c:v>4.0042783682753074</c:v>
                </c:pt>
                <c:pt idx="39">
                  <c:v>2.5318988202843293</c:v>
                </c:pt>
                <c:pt idx="40">
                  <c:v>2.4337420041983422</c:v>
                </c:pt>
                <c:pt idx="41">
                  <c:v>2.0451421439006245</c:v>
                </c:pt>
                <c:pt idx="42">
                  <c:v>1.3975679543051278</c:v>
                </c:pt>
                <c:pt idx="43">
                  <c:v>1.8322347322957868</c:v>
                </c:pt>
                <c:pt idx="44">
                  <c:v>1.3274252605611514</c:v>
                </c:pt>
                <c:pt idx="45">
                  <c:v>1.2150242955516382</c:v>
                </c:pt>
                <c:pt idx="46">
                  <c:v>0.96393901252454051</c:v>
                </c:pt>
                <c:pt idx="47">
                  <c:v>0.70766768670638469</c:v>
                </c:pt>
                <c:pt idx="48">
                  <c:v>0.82631223029791756</c:v>
                </c:pt>
                <c:pt idx="49">
                  <c:v>0.73969570872927359</c:v>
                </c:pt>
                <c:pt idx="50">
                  <c:v>0.74115520587490646</c:v>
                </c:pt>
                <c:pt idx="51">
                  <c:v>0.49325458356211893</c:v>
                </c:pt>
                <c:pt idx="52">
                  <c:v>0.78106175053149685</c:v>
                </c:pt>
                <c:pt idx="53">
                  <c:v>0.76569356241719277</c:v>
                </c:pt>
                <c:pt idx="54">
                  <c:v>0.64831689615664745</c:v>
                </c:pt>
                <c:pt idx="55">
                  <c:v>0.55015618921426457</c:v>
                </c:pt>
                <c:pt idx="56">
                  <c:v>0.48743869203444901</c:v>
                </c:pt>
                <c:pt idx="57">
                  <c:v>0.23771225615559005</c:v>
                </c:pt>
                <c:pt idx="58">
                  <c:v>0.3139700376638016</c:v>
                </c:pt>
                <c:pt idx="59">
                  <c:v>0.21583935684892749</c:v>
                </c:pt>
                <c:pt idx="60">
                  <c:v>0.33494108256410132</c:v>
                </c:pt>
                <c:pt idx="61">
                  <c:v>0.25967572223376906</c:v>
                </c:pt>
                <c:pt idx="62">
                  <c:v>0.19083117404836164</c:v>
                </c:pt>
                <c:pt idx="63">
                  <c:v>0.14492508371724477</c:v>
                </c:pt>
                <c:pt idx="64">
                  <c:v>0.11972104005745796</c:v>
                </c:pt>
                <c:pt idx="65">
                  <c:v>0.10663579353796497</c:v>
                </c:pt>
                <c:pt idx="66">
                  <c:v>0.12161615476775596</c:v>
                </c:pt>
                <c:pt idx="67">
                  <c:v>0.3001436327364348</c:v>
                </c:pt>
                <c:pt idx="68">
                  <c:v>0.15264345543088556</c:v>
                </c:pt>
                <c:pt idx="69">
                  <c:v>0.12103520293854035</c:v>
                </c:pt>
                <c:pt idx="70">
                  <c:v>0.39057297994653489</c:v>
                </c:pt>
                <c:pt idx="71">
                  <c:v>6.9344417125969782E-2</c:v>
                </c:pt>
                <c:pt idx="72">
                  <c:v>9.5222911247958217E-2</c:v>
                </c:pt>
                <c:pt idx="73">
                  <c:v>0.12442060573602148</c:v>
                </c:pt>
                <c:pt idx="74">
                  <c:v>0.10710131232140831</c:v>
                </c:pt>
                <c:pt idx="75">
                  <c:v>0.14954016382562757</c:v>
                </c:pt>
                <c:pt idx="76">
                  <c:v>7.0505499594939444E-2</c:v>
                </c:pt>
                <c:pt idx="77">
                  <c:v>9.9091232403853299E-2</c:v>
                </c:pt>
                <c:pt idx="78">
                  <c:v>8.2698448012946887E-2</c:v>
                </c:pt>
                <c:pt idx="79">
                  <c:v>8.7124045235350125E-2</c:v>
                </c:pt>
                <c:pt idx="80">
                  <c:v>0.11450610009913326</c:v>
                </c:pt>
                <c:pt idx="81">
                  <c:v>7.2867585723668263E-2</c:v>
                </c:pt>
                <c:pt idx="82">
                  <c:v>3.6719990134039114E-2</c:v>
                </c:pt>
                <c:pt idx="83">
                  <c:v>0.12595716209747945</c:v>
                </c:pt>
                <c:pt idx="84">
                  <c:v>7.9518612920095988E-2</c:v>
                </c:pt>
                <c:pt idx="85">
                  <c:v>0.10918523555017921</c:v>
                </c:pt>
                <c:pt idx="86">
                  <c:v>0.15363035140331779</c:v>
                </c:pt>
                <c:pt idx="87">
                  <c:v>0.31920204168011246</c:v>
                </c:pt>
                <c:pt idx="88">
                  <c:v>0.7067282988078587</c:v>
                </c:pt>
                <c:pt idx="89">
                  <c:v>1.1878825175351</c:v>
                </c:pt>
                <c:pt idx="90">
                  <c:v>0.71569029887893187</c:v>
                </c:pt>
                <c:pt idx="91">
                  <c:v>29.558094884970501</c:v>
                </c:pt>
                <c:pt idx="92">
                  <c:v>1.4877827852617123</c:v>
                </c:pt>
                <c:pt idx="93">
                  <c:v>1.7347843779783934</c:v>
                </c:pt>
                <c:pt idx="94">
                  <c:v>2.0950929665362565</c:v>
                </c:pt>
                <c:pt idx="95">
                  <c:v>3.9412458458543282</c:v>
                </c:pt>
                <c:pt idx="96">
                  <c:v>5.1642844637476522</c:v>
                </c:pt>
                <c:pt idx="97">
                  <c:v>9.5193146007749743</c:v>
                </c:pt>
                <c:pt idx="98">
                  <c:v>2.1390023543167183</c:v>
                </c:pt>
                <c:pt idx="99">
                  <c:v>15.395408887108383</c:v>
                </c:pt>
                <c:pt idx="100">
                  <c:v>2.5570512202666555</c:v>
                </c:pt>
                <c:pt idx="101">
                  <c:v>19.48537132541669</c:v>
                </c:pt>
                <c:pt idx="102">
                  <c:v>2.5837924649491661</c:v>
                </c:pt>
                <c:pt idx="103">
                  <c:v>5.9601549347671154</c:v>
                </c:pt>
                <c:pt idx="104">
                  <c:v>2.5707997361323227</c:v>
                </c:pt>
                <c:pt idx="105">
                  <c:v>4.6212403720219628</c:v>
                </c:pt>
                <c:pt idx="106">
                  <c:v>4.3428941343386818</c:v>
                </c:pt>
                <c:pt idx="107">
                  <c:v>7.6051377773752806</c:v>
                </c:pt>
                <c:pt idx="108">
                  <c:v>26.240921028198528</c:v>
                </c:pt>
                <c:pt idx="109">
                  <c:v>4.2979589631411841</c:v>
                </c:pt>
                <c:pt idx="110">
                  <c:v>4.4014930090618813</c:v>
                </c:pt>
                <c:pt idx="111">
                  <c:v>294.6924760017028</c:v>
                </c:pt>
                <c:pt idx="112">
                  <c:v>1.3334539068699856</c:v>
                </c:pt>
                <c:pt idx="113">
                  <c:v>4.4813459071490342</c:v>
                </c:pt>
                <c:pt idx="114">
                  <c:v>3.9545861830633728</c:v>
                </c:pt>
                <c:pt idx="115">
                  <c:v>7.5116267385631259</c:v>
                </c:pt>
                <c:pt idx="116">
                  <c:v>5.2486614592623342</c:v>
                </c:pt>
                <c:pt idx="117">
                  <c:v>0.46096305940299559</c:v>
                </c:pt>
                <c:pt idx="118">
                  <c:v>4.6815047301744004</c:v>
                </c:pt>
                <c:pt idx="119">
                  <c:v>4.5877564695409569</c:v>
                </c:pt>
                <c:pt idx="120">
                  <c:v>4.7440544767966903</c:v>
                </c:pt>
                <c:pt idx="121">
                  <c:v>6.4941442411774553</c:v>
                </c:pt>
                <c:pt idx="122">
                  <c:v>8.9908236443627434</c:v>
                </c:pt>
                <c:pt idx="123">
                  <c:v>8.1691113062097198</c:v>
                </c:pt>
                <c:pt idx="124">
                  <c:v>8.1545136559043083</c:v>
                </c:pt>
                <c:pt idx="125">
                  <c:v>7.4081177334263844</c:v>
                </c:pt>
                <c:pt idx="126">
                  <c:v>5.8567749417478128</c:v>
                </c:pt>
                <c:pt idx="127">
                  <c:v>7.2820850342517662</c:v>
                </c:pt>
                <c:pt idx="128">
                  <c:v>8.2583884063323083</c:v>
                </c:pt>
                <c:pt idx="129">
                  <c:v>11.858304255891859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5E-4716-BC7D-5531CBFF9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108416"/>
        <c:axId val="130138880"/>
      </c:lineChart>
      <c:dateAx>
        <c:axId val="13010841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138880"/>
        <c:crosses val="autoZero"/>
        <c:auto val="1"/>
        <c:lblOffset val="100"/>
        <c:baseTimeUnit val="days"/>
      </c:dateAx>
      <c:valAx>
        <c:axId val="130138880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10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USA'!$F$3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ISR'!$A$33:$A$162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ISR'!$F$33:$F$162</c:f>
              <c:numCache>
                <c:formatCode>General</c:formatCode>
                <c:ptCount val="130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17</c:v>
                </c:pt>
                <c:pt idx="6">
                  <c:v>6</c:v>
                </c:pt>
                <c:pt idx="7">
                  <c:v>18</c:v>
                </c:pt>
                <c:pt idx="8">
                  <c:v>0</c:v>
                </c:pt>
                <c:pt idx="9">
                  <c:v>14</c:v>
                </c:pt>
                <c:pt idx="10">
                  <c:v>4</c:v>
                </c:pt>
                <c:pt idx="11">
                  <c:v>21</c:v>
                </c:pt>
                <c:pt idx="12">
                  <c:v>26</c:v>
                </c:pt>
                <c:pt idx="13">
                  <c:v>29</c:v>
                </c:pt>
                <c:pt idx="14">
                  <c:v>58</c:v>
                </c:pt>
                <c:pt idx="15">
                  <c:v>5</c:v>
                </c:pt>
                <c:pt idx="16">
                  <c:v>32</c:v>
                </c:pt>
                <c:pt idx="17">
                  <c:v>54</c:v>
                </c:pt>
                <c:pt idx="18">
                  <c:v>123</c:v>
                </c:pt>
                <c:pt idx="19">
                  <c:v>102</c:v>
                </c:pt>
                <c:pt idx="20">
                  <c:v>183</c:v>
                </c:pt>
                <c:pt idx="21">
                  <c:v>171</c:v>
                </c:pt>
                <c:pt idx="22">
                  <c:v>188</c:v>
                </c:pt>
                <c:pt idx="23">
                  <c:v>167</c:v>
                </c:pt>
                <c:pt idx="24">
                  <c:v>1131</c:v>
                </c:pt>
                <c:pt idx="25">
                  <c:v>324</c:v>
                </c:pt>
                <c:pt idx="26">
                  <c:v>342</c:v>
                </c:pt>
                <c:pt idx="27">
                  <c:v>584</c:v>
                </c:pt>
                <c:pt idx="28">
                  <c:v>628</c:v>
                </c:pt>
                <c:pt idx="29">
                  <c:v>448</c:v>
                </c:pt>
                <c:pt idx="30">
                  <c:v>663</c:v>
                </c:pt>
                <c:pt idx="31">
                  <c:v>734</c:v>
                </c:pt>
                <c:pt idx="32">
                  <c:v>765</c:v>
                </c:pt>
                <c:pt idx="33">
                  <c:v>571</c:v>
                </c:pt>
                <c:pt idx="34">
                  <c:v>423</c:v>
                </c:pt>
                <c:pt idx="35">
                  <c:v>579</c:v>
                </c:pt>
                <c:pt idx="36">
                  <c:v>474</c:v>
                </c:pt>
                <c:pt idx="37">
                  <c:v>344</c:v>
                </c:pt>
                <c:pt idx="38">
                  <c:v>156</c:v>
                </c:pt>
                <c:pt idx="39">
                  <c:v>564</c:v>
                </c:pt>
                <c:pt idx="40">
                  <c:v>440</c:v>
                </c:pt>
                <c:pt idx="41">
                  <c:v>335</c:v>
                </c:pt>
                <c:pt idx="42">
                  <c:v>402</c:v>
                </c:pt>
                <c:pt idx="43">
                  <c:v>441</c:v>
                </c:pt>
                <c:pt idx="44">
                  <c:v>460</c:v>
                </c:pt>
                <c:pt idx="45">
                  <c:v>455</c:v>
                </c:pt>
                <c:pt idx="46">
                  <c:v>257</c:v>
                </c:pt>
                <c:pt idx="47">
                  <c:v>224</c:v>
                </c:pt>
                <c:pt idx="48">
                  <c:v>283</c:v>
                </c:pt>
                <c:pt idx="49">
                  <c:v>226</c:v>
                </c:pt>
                <c:pt idx="50">
                  <c:v>222</c:v>
                </c:pt>
                <c:pt idx="51">
                  <c:v>229</c:v>
                </c:pt>
                <c:pt idx="52">
                  <c:v>556</c:v>
                </c:pt>
                <c:pt idx="53">
                  <c:v>305</c:v>
                </c:pt>
                <c:pt idx="54">
                  <c:v>255</c:v>
                </c:pt>
                <c:pt idx="55">
                  <c:v>240</c:v>
                </c:pt>
                <c:pt idx="56">
                  <c:v>145</c:v>
                </c:pt>
                <c:pt idx="57">
                  <c:v>112</c:v>
                </c:pt>
                <c:pt idx="58">
                  <c:v>173</c:v>
                </c:pt>
                <c:pt idx="59">
                  <c:v>106</c:v>
                </c:pt>
                <c:pt idx="60">
                  <c:v>112</c:v>
                </c:pt>
                <c:pt idx="61">
                  <c:v>155</c:v>
                </c:pt>
                <c:pt idx="62">
                  <c:v>84</c:v>
                </c:pt>
                <c:pt idx="63">
                  <c:v>23</c:v>
                </c:pt>
                <c:pt idx="64">
                  <c:v>38</c:v>
                </c:pt>
                <c:pt idx="65">
                  <c:v>43</c:v>
                </c:pt>
                <c:pt idx="66">
                  <c:v>21</c:v>
                </c:pt>
                <c:pt idx="67">
                  <c:v>71</c:v>
                </c:pt>
                <c:pt idx="68">
                  <c:v>55</c:v>
                </c:pt>
                <c:pt idx="69">
                  <c:v>18</c:v>
                </c:pt>
                <c:pt idx="70">
                  <c:v>23</c:v>
                </c:pt>
                <c:pt idx="71">
                  <c:v>29</c:v>
                </c:pt>
                <c:pt idx="72">
                  <c:v>23</c:v>
                </c:pt>
                <c:pt idx="73">
                  <c:v>19</c:v>
                </c:pt>
                <c:pt idx="74">
                  <c:v>31</c:v>
                </c:pt>
                <c:pt idx="75">
                  <c:v>10</c:v>
                </c:pt>
                <c:pt idx="76">
                  <c:v>19</c:v>
                </c:pt>
                <c:pt idx="77">
                  <c:v>9</c:v>
                </c:pt>
                <c:pt idx="78">
                  <c:v>26</c:v>
                </c:pt>
                <c:pt idx="79">
                  <c:v>16</c:v>
                </c:pt>
                <c:pt idx="80">
                  <c:v>8</c:v>
                </c:pt>
                <c:pt idx="81">
                  <c:v>16</c:v>
                </c:pt>
                <c:pt idx="82">
                  <c:v>7</c:v>
                </c:pt>
                <c:pt idx="83">
                  <c:v>22</c:v>
                </c:pt>
                <c:pt idx="84">
                  <c:v>5</c:v>
                </c:pt>
                <c:pt idx="85">
                  <c:v>17</c:v>
                </c:pt>
                <c:pt idx="86">
                  <c:v>23</c:v>
                </c:pt>
                <c:pt idx="87">
                  <c:v>36</c:v>
                </c:pt>
                <c:pt idx="88">
                  <c:v>79</c:v>
                </c:pt>
                <c:pt idx="89">
                  <c:v>115</c:v>
                </c:pt>
                <c:pt idx="90">
                  <c:v>25</c:v>
                </c:pt>
                <c:pt idx="91">
                  <c:v>59</c:v>
                </c:pt>
                <c:pt idx="92">
                  <c:v>98</c:v>
                </c:pt>
                <c:pt idx="93">
                  <c:v>116</c:v>
                </c:pt>
                <c:pt idx="94">
                  <c:v>92</c:v>
                </c:pt>
                <c:pt idx="95">
                  <c:v>118</c:v>
                </c:pt>
                <c:pt idx="96">
                  <c:v>67</c:v>
                </c:pt>
                <c:pt idx="97">
                  <c:v>190</c:v>
                </c:pt>
                <c:pt idx="98">
                  <c:v>111</c:v>
                </c:pt>
                <c:pt idx="99">
                  <c:v>169</c:v>
                </c:pt>
                <c:pt idx="100">
                  <c:v>148</c:v>
                </c:pt>
                <c:pt idx="101">
                  <c:v>175</c:v>
                </c:pt>
                <c:pt idx="102">
                  <c:v>214</c:v>
                </c:pt>
                <c:pt idx="103">
                  <c:v>226</c:v>
                </c:pt>
                <c:pt idx="104">
                  <c:v>177</c:v>
                </c:pt>
                <c:pt idx="105">
                  <c:v>83</c:v>
                </c:pt>
                <c:pt idx="106">
                  <c:v>182</c:v>
                </c:pt>
                <c:pt idx="107">
                  <c:v>258</c:v>
                </c:pt>
                <c:pt idx="108">
                  <c:v>288</c:v>
                </c:pt>
                <c:pt idx="109">
                  <c:v>253</c:v>
                </c:pt>
                <c:pt idx="110">
                  <c:v>303</c:v>
                </c:pt>
                <c:pt idx="111">
                  <c:v>294</c:v>
                </c:pt>
                <c:pt idx="112">
                  <c:v>145</c:v>
                </c:pt>
                <c:pt idx="113">
                  <c:v>304</c:v>
                </c:pt>
                <c:pt idx="114">
                  <c:v>430</c:v>
                </c:pt>
                <c:pt idx="115">
                  <c:v>532</c:v>
                </c:pt>
                <c:pt idx="116">
                  <c:v>356</c:v>
                </c:pt>
                <c:pt idx="117">
                  <c:v>400</c:v>
                </c:pt>
                <c:pt idx="118">
                  <c:v>621</c:v>
                </c:pt>
                <c:pt idx="119">
                  <c:v>334</c:v>
                </c:pt>
                <c:pt idx="120">
                  <c:v>686</c:v>
                </c:pt>
                <c:pt idx="121">
                  <c:v>803</c:v>
                </c:pt>
                <c:pt idx="122">
                  <c:v>1013</c:v>
                </c:pt>
                <c:pt idx="123">
                  <c:v>790</c:v>
                </c:pt>
                <c:pt idx="124">
                  <c:v>1008</c:v>
                </c:pt>
                <c:pt idx="125">
                  <c:v>1115</c:v>
                </c:pt>
                <c:pt idx="126">
                  <c:v>788</c:v>
                </c:pt>
                <c:pt idx="127">
                  <c:v>791</c:v>
                </c:pt>
                <c:pt idx="128">
                  <c:v>1473</c:v>
                </c:pt>
                <c:pt idx="129">
                  <c:v>1335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97-4747-90D6-C73B32BE98BA}"/>
            </c:ext>
          </c:extLst>
        </c:ser>
        <c:ser>
          <c:idx val="2"/>
          <c:order val="2"/>
          <c:tx>
            <c:strRef>
              <c:f>'Data ISR'!$H$3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ISR'!$A$33:$A$162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ISR'!$H$33:$H$162</c:f>
              <c:numCache>
                <c:formatCode>General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7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22</c:v>
                </c:pt>
                <c:pt idx="21">
                  <c:v>1</c:v>
                </c:pt>
                <c:pt idx="22">
                  <c:v>0</c:v>
                </c:pt>
                <c:pt idx="23">
                  <c:v>16</c:v>
                </c:pt>
                <c:pt idx="24">
                  <c:v>5</c:v>
                </c:pt>
                <c:pt idx="25">
                  <c:v>10</c:v>
                </c:pt>
                <c:pt idx="26">
                  <c:v>11</c:v>
                </c:pt>
                <c:pt idx="27">
                  <c:v>10</c:v>
                </c:pt>
                <c:pt idx="28">
                  <c:v>43</c:v>
                </c:pt>
                <c:pt idx="29">
                  <c:v>29</c:v>
                </c:pt>
                <c:pt idx="30">
                  <c:v>63</c:v>
                </c:pt>
                <c:pt idx="31">
                  <c:v>17</c:v>
                </c:pt>
                <c:pt idx="32">
                  <c:v>97</c:v>
                </c:pt>
                <c:pt idx="33">
                  <c:v>65</c:v>
                </c:pt>
                <c:pt idx="34">
                  <c:v>24</c:v>
                </c:pt>
                <c:pt idx="35">
                  <c:v>50</c:v>
                </c:pt>
                <c:pt idx="36">
                  <c:v>108</c:v>
                </c:pt>
                <c:pt idx="37">
                  <c:v>185</c:v>
                </c:pt>
                <c:pt idx="38">
                  <c:v>31</c:v>
                </c:pt>
                <c:pt idx="39">
                  <c:v>210</c:v>
                </c:pt>
                <c:pt idx="40">
                  <c:v>172</c:v>
                </c:pt>
                <c:pt idx="41">
                  <c:v>158</c:v>
                </c:pt>
                <c:pt idx="42">
                  <c:v>286</c:v>
                </c:pt>
                <c:pt idx="43">
                  <c:v>228</c:v>
                </c:pt>
                <c:pt idx="44">
                  <c:v>340</c:v>
                </c:pt>
                <c:pt idx="45">
                  <c:v>368</c:v>
                </c:pt>
                <c:pt idx="46">
                  <c:v>255</c:v>
                </c:pt>
                <c:pt idx="47">
                  <c:v>308</c:v>
                </c:pt>
                <c:pt idx="48">
                  <c:v>330</c:v>
                </c:pt>
                <c:pt idx="49">
                  <c:v>298</c:v>
                </c:pt>
                <c:pt idx="50">
                  <c:v>295</c:v>
                </c:pt>
                <c:pt idx="51">
                  <c:v>458</c:v>
                </c:pt>
                <c:pt idx="52">
                  <c:v>708</c:v>
                </c:pt>
                <c:pt idx="53">
                  <c:v>396</c:v>
                </c:pt>
                <c:pt idx="54">
                  <c:v>392</c:v>
                </c:pt>
                <c:pt idx="55">
                  <c:v>432</c:v>
                </c:pt>
                <c:pt idx="56">
                  <c:v>296</c:v>
                </c:pt>
                <c:pt idx="57">
                  <c:v>469</c:v>
                </c:pt>
                <c:pt idx="58">
                  <c:v>546</c:v>
                </c:pt>
                <c:pt idx="59">
                  <c:v>487</c:v>
                </c:pt>
                <c:pt idx="60">
                  <c:v>328</c:v>
                </c:pt>
                <c:pt idx="61">
                  <c:v>595</c:v>
                </c:pt>
                <c:pt idx="62">
                  <c:v>437</c:v>
                </c:pt>
                <c:pt idx="63">
                  <c:v>156</c:v>
                </c:pt>
                <c:pt idx="64">
                  <c:v>315</c:v>
                </c:pt>
                <c:pt idx="65">
                  <c:v>401</c:v>
                </c:pt>
                <c:pt idx="66">
                  <c:v>172</c:v>
                </c:pt>
                <c:pt idx="67">
                  <c:v>236</c:v>
                </c:pt>
                <c:pt idx="68">
                  <c:v>356</c:v>
                </c:pt>
                <c:pt idx="69">
                  <c:v>147</c:v>
                </c:pt>
                <c:pt idx="70">
                  <c:v>54</c:v>
                </c:pt>
                <c:pt idx="71">
                  <c:v>413</c:v>
                </c:pt>
                <c:pt idx="72">
                  <c:v>240</c:v>
                </c:pt>
                <c:pt idx="73">
                  <c:v>149</c:v>
                </c:pt>
                <c:pt idx="74">
                  <c:v>289</c:v>
                </c:pt>
                <c:pt idx="75">
                  <c:v>66</c:v>
                </c:pt>
                <c:pt idx="76">
                  <c:v>268</c:v>
                </c:pt>
                <c:pt idx="77">
                  <c:v>87</c:v>
                </c:pt>
                <c:pt idx="78">
                  <c:v>311</c:v>
                </c:pt>
                <c:pt idx="79">
                  <c:v>182</c:v>
                </c:pt>
                <c:pt idx="80">
                  <c:v>69</c:v>
                </c:pt>
                <c:pt idx="81">
                  <c:v>220</c:v>
                </c:pt>
                <c:pt idx="82">
                  <c:v>191</c:v>
                </c:pt>
                <c:pt idx="83">
                  <c:v>175</c:v>
                </c:pt>
                <c:pt idx="84">
                  <c:v>63</c:v>
                </c:pt>
                <c:pt idx="85">
                  <c:v>154</c:v>
                </c:pt>
                <c:pt idx="86">
                  <c:v>150</c:v>
                </c:pt>
                <c:pt idx="87">
                  <c:v>113</c:v>
                </c:pt>
                <c:pt idx="88">
                  <c:v>109</c:v>
                </c:pt>
                <c:pt idx="89">
                  <c:v>97</c:v>
                </c:pt>
                <c:pt idx="90">
                  <c:v>35</c:v>
                </c:pt>
                <c:pt idx="91">
                  <c:v>1</c:v>
                </c:pt>
                <c:pt idx="92">
                  <c:v>66</c:v>
                </c:pt>
                <c:pt idx="93">
                  <c:v>62</c:v>
                </c:pt>
                <c:pt idx="94">
                  <c:v>43</c:v>
                </c:pt>
                <c:pt idx="95">
                  <c:v>30</c:v>
                </c:pt>
                <c:pt idx="96">
                  <c:v>13</c:v>
                </c:pt>
                <c:pt idx="97">
                  <c:v>16</c:v>
                </c:pt>
                <c:pt idx="98">
                  <c:v>49</c:v>
                </c:pt>
                <c:pt idx="99">
                  <c:v>11</c:v>
                </c:pt>
                <c:pt idx="100">
                  <c:v>57</c:v>
                </c:pt>
                <c:pt idx="101">
                  <c:v>9</c:v>
                </c:pt>
                <c:pt idx="102">
                  <c:v>82</c:v>
                </c:pt>
                <c:pt idx="103">
                  <c:v>38</c:v>
                </c:pt>
                <c:pt idx="104">
                  <c:v>69</c:v>
                </c:pt>
                <c:pt idx="105">
                  <c:v>18</c:v>
                </c:pt>
                <c:pt idx="106">
                  <c:v>40</c:v>
                </c:pt>
                <c:pt idx="107">
                  <c:v>34</c:v>
                </c:pt>
                <c:pt idx="108">
                  <c:v>10</c:v>
                </c:pt>
                <c:pt idx="109">
                  <c:v>59</c:v>
                </c:pt>
                <c:pt idx="110">
                  <c:v>68</c:v>
                </c:pt>
                <c:pt idx="111">
                  <c:v>0</c:v>
                </c:pt>
                <c:pt idx="112">
                  <c:v>108</c:v>
                </c:pt>
                <c:pt idx="113">
                  <c:v>67</c:v>
                </c:pt>
                <c:pt idx="114">
                  <c:v>108</c:v>
                </c:pt>
                <c:pt idx="115">
                  <c:v>71</c:v>
                </c:pt>
                <c:pt idx="116">
                  <c:v>67</c:v>
                </c:pt>
                <c:pt idx="117">
                  <c:v>865</c:v>
                </c:pt>
                <c:pt idx="118">
                  <c:v>130</c:v>
                </c:pt>
                <c:pt idx="119">
                  <c:v>72</c:v>
                </c:pt>
                <c:pt idx="120">
                  <c:v>144</c:v>
                </c:pt>
                <c:pt idx="121">
                  <c:v>123</c:v>
                </c:pt>
                <c:pt idx="122">
                  <c:v>111</c:v>
                </c:pt>
                <c:pt idx="123">
                  <c:v>95</c:v>
                </c:pt>
                <c:pt idx="124">
                  <c:v>122</c:v>
                </c:pt>
                <c:pt idx="125">
                  <c:v>147</c:v>
                </c:pt>
                <c:pt idx="126">
                  <c:v>134</c:v>
                </c:pt>
                <c:pt idx="127">
                  <c:v>106</c:v>
                </c:pt>
                <c:pt idx="128">
                  <c:v>171</c:v>
                </c:pt>
                <c:pt idx="129">
                  <c:v>111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646784"/>
        <c:axId val="130648320"/>
      </c:lineChart>
      <c:lineChart>
        <c:grouping val="standard"/>
        <c:varyColors val="0"/>
        <c:ser>
          <c:idx val="1"/>
          <c:order val="1"/>
          <c:tx>
            <c:strRef>
              <c:f>'Data ISR'!$G$3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ISR'!$G$33:$G$162</c:f>
              <c:numCache>
                <c:formatCode>General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0</c:v>
                </c:pt>
                <c:pt idx="28">
                  <c:v>3</c:v>
                </c:pt>
                <c:pt idx="29">
                  <c:v>1</c:v>
                </c:pt>
                <c:pt idx="30">
                  <c:v>4</c:v>
                </c:pt>
                <c:pt idx="31">
                  <c:v>6</c:v>
                </c:pt>
                <c:pt idx="32">
                  <c:v>10</c:v>
                </c:pt>
                <c:pt idx="33">
                  <c:v>4</c:v>
                </c:pt>
                <c:pt idx="34">
                  <c:v>4</c:v>
                </c:pt>
                <c:pt idx="35">
                  <c:v>5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13</c:v>
                </c:pt>
                <c:pt idx="40">
                  <c:v>9</c:v>
                </c:pt>
                <c:pt idx="41">
                  <c:v>6</c:v>
                </c:pt>
                <c:pt idx="42">
                  <c:v>2</c:v>
                </c:pt>
                <c:pt idx="43">
                  <c:v>13</c:v>
                </c:pt>
                <c:pt idx="44">
                  <c:v>7</c:v>
                </c:pt>
                <c:pt idx="45">
                  <c:v>7</c:v>
                </c:pt>
                <c:pt idx="46">
                  <c:v>12</c:v>
                </c:pt>
                <c:pt idx="47">
                  <c:v>9</c:v>
                </c:pt>
                <c:pt idx="48">
                  <c:v>13</c:v>
                </c:pt>
                <c:pt idx="49">
                  <c:v>8</c:v>
                </c:pt>
                <c:pt idx="50">
                  <c:v>5</c:v>
                </c:pt>
                <c:pt idx="51">
                  <c:v>7</c:v>
                </c:pt>
                <c:pt idx="52">
                  <c:v>5</c:v>
                </c:pt>
                <c:pt idx="53">
                  <c:v>3</c:v>
                </c:pt>
                <c:pt idx="54">
                  <c:v>2</c:v>
                </c:pt>
                <c:pt idx="55">
                  <c:v>5</c:v>
                </c:pt>
                <c:pt idx="56">
                  <c:v>2</c:v>
                </c:pt>
                <c:pt idx="57">
                  <c:v>3</c:v>
                </c:pt>
                <c:pt idx="58">
                  <c:v>6</c:v>
                </c:pt>
                <c:pt idx="59">
                  <c:v>5</c:v>
                </c:pt>
                <c:pt idx="60">
                  <c:v>7</c:v>
                </c:pt>
                <c:pt idx="61">
                  <c:v>3</c:v>
                </c:pt>
                <c:pt idx="62">
                  <c:v>4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5</c:v>
                </c:pt>
                <c:pt idx="69">
                  <c:v>2</c:v>
                </c:pt>
                <c:pt idx="70">
                  <c:v>5</c:v>
                </c:pt>
                <c:pt idx="71">
                  <c:v>6</c:v>
                </c:pt>
                <c:pt idx="72">
                  <c:v>2</c:v>
                </c:pt>
                <c:pt idx="73">
                  <c:v>4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4</c:v>
                </c:pt>
                <c:pt idx="78">
                  <c:v>4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5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4</c:v>
                </c:pt>
                <c:pt idx="98">
                  <c:v>3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2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5</c:v>
                </c:pt>
                <c:pt idx="118">
                  <c:v>3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4</c:v>
                </c:pt>
                <c:pt idx="126">
                  <c:v>1</c:v>
                </c:pt>
                <c:pt idx="127">
                  <c:v>3</c:v>
                </c:pt>
                <c:pt idx="128">
                  <c:v>8</c:v>
                </c:pt>
                <c:pt idx="12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659840"/>
        <c:axId val="130658304"/>
      </c:lineChart>
      <c:dateAx>
        <c:axId val="1306467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648320"/>
        <c:crosses val="autoZero"/>
        <c:auto val="1"/>
        <c:lblOffset val="100"/>
        <c:baseTimeUnit val="days"/>
      </c:dateAx>
      <c:valAx>
        <c:axId val="1306483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646784"/>
        <c:crosses val="autoZero"/>
        <c:crossBetween val="between"/>
      </c:valAx>
      <c:valAx>
        <c:axId val="1306583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659840"/>
        <c:crosses val="max"/>
        <c:crossBetween val="between"/>
      </c:valAx>
      <c:catAx>
        <c:axId val="130659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306583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ISR'!$B$3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ISR'!$A$4:$A$162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ISR'!$B$4:$B$162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7</c:v>
                </c:pt>
                <c:pt idx="29">
                  <c:v>10</c:v>
                </c:pt>
                <c:pt idx="30">
                  <c:v>10</c:v>
                </c:pt>
                <c:pt idx="31">
                  <c:v>12</c:v>
                </c:pt>
                <c:pt idx="32">
                  <c:v>15</c:v>
                </c:pt>
                <c:pt idx="33">
                  <c:v>20</c:v>
                </c:pt>
                <c:pt idx="34">
                  <c:v>37</c:v>
                </c:pt>
                <c:pt idx="35">
                  <c:v>43</c:v>
                </c:pt>
                <c:pt idx="36">
                  <c:v>61</c:v>
                </c:pt>
                <c:pt idx="37">
                  <c:v>61</c:v>
                </c:pt>
                <c:pt idx="38">
                  <c:v>75</c:v>
                </c:pt>
                <c:pt idx="39">
                  <c:v>79</c:v>
                </c:pt>
                <c:pt idx="40">
                  <c:v>100</c:v>
                </c:pt>
                <c:pt idx="41">
                  <c:v>126</c:v>
                </c:pt>
                <c:pt idx="42">
                  <c:v>155</c:v>
                </c:pt>
                <c:pt idx="43">
                  <c:v>213</c:v>
                </c:pt>
                <c:pt idx="44">
                  <c:v>218</c:v>
                </c:pt>
                <c:pt idx="45">
                  <c:v>250</c:v>
                </c:pt>
                <c:pt idx="46">
                  <c:v>304</c:v>
                </c:pt>
                <c:pt idx="47">
                  <c:v>427</c:v>
                </c:pt>
                <c:pt idx="48">
                  <c:v>529</c:v>
                </c:pt>
                <c:pt idx="49">
                  <c:v>712</c:v>
                </c:pt>
                <c:pt idx="50">
                  <c:v>883</c:v>
                </c:pt>
                <c:pt idx="51">
                  <c:v>1071</c:v>
                </c:pt>
                <c:pt idx="52">
                  <c:v>1238</c:v>
                </c:pt>
                <c:pt idx="53">
                  <c:v>2369</c:v>
                </c:pt>
                <c:pt idx="54">
                  <c:v>2693</c:v>
                </c:pt>
                <c:pt idx="55">
                  <c:v>3035</c:v>
                </c:pt>
                <c:pt idx="56">
                  <c:v>3619</c:v>
                </c:pt>
                <c:pt idx="57">
                  <c:v>4247</c:v>
                </c:pt>
                <c:pt idx="58">
                  <c:v>4695</c:v>
                </c:pt>
                <c:pt idx="59">
                  <c:v>5358</c:v>
                </c:pt>
                <c:pt idx="60">
                  <c:v>6092</c:v>
                </c:pt>
                <c:pt idx="61">
                  <c:v>6857</c:v>
                </c:pt>
                <c:pt idx="62">
                  <c:v>7428</c:v>
                </c:pt>
                <c:pt idx="63">
                  <c:v>7851</c:v>
                </c:pt>
                <c:pt idx="64">
                  <c:v>8430</c:v>
                </c:pt>
                <c:pt idx="65">
                  <c:v>8904</c:v>
                </c:pt>
                <c:pt idx="66">
                  <c:v>9248</c:v>
                </c:pt>
                <c:pt idx="67">
                  <c:v>9404</c:v>
                </c:pt>
                <c:pt idx="68">
                  <c:v>9968</c:v>
                </c:pt>
                <c:pt idx="69">
                  <c:v>10408</c:v>
                </c:pt>
                <c:pt idx="70">
                  <c:v>10743</c:v>
                </c:pt>
                <c:pt idx="71">
                  <c:v>11145</c:v>
                </c:pt>
                <c:pt idx="72">
                  <c:v>11586</c:v>
                </c:pt>
                <c:pt idx="73">
                  <c:v>12046</c:v>
                </c:pt>
                <c:pt idx="74">
                  <c:v>12501</c:v>
                </c:pt>
                <c:pt idx="75">
                  <c:v>12758</c:v>
                </c:pt>
                <c:pt idx="76">
                  <c:v>12982</c:v>
                </c:pt>
                <c:pt idx="77">
                  <c:v>13265</c:v>
                </c:pt>
                <c:pt idx="78">
                  <c:v>13491</c:v>
                </c:pt>
                <c:pt idx="79">
                  <c:v>13713</c:v>
                </c:pt>
                <c:pt idx="80">
                  <c:v>13942</c:v>
                </c:pt>
                <c:pt idx="81">
                  <c:v>14498</c:v>
                </c:pt>
                <c:pt idx="82">
                  <c:v>14803</c:v>
                </c:pt>
                <c:pt idx="83">
                  <c:v>15058</c:v>
                </c:pt>
                <c:pt idx="84">
                  <c:v>15298</c:v>
                </c:pt>
                <c:pt idx="85">
                  <c:v>15443</c:v>
                </c:pt>
                <c:pt idx="86">
                  <c:v>15555</c:v>
                </c:pt>
                <c:pt idx="87">
                  <c:v>15728</c:v>
                </c:pt>
                <c:pt idx="88">
                  <c:v>15834</c:v>
                </c:pt>
                <c:pt idx="89">
                  <c:v>15946</c:v>
                </c:pt>
                <c:pt idx="90">
                  <c:v>16101</c:v>
                </c:pt>
                <c:pt idx="91">
                  <c:v>16185</c:v>
                </c:pt>
                <c:pt idx="92">
                  <c:v>16208</c:v>
                </c:pt>
                <c:pt idx="93">
                  <c:v>16246</c:v>
                </c:pt>
                <c:pt idx="94">
                  <c:v>16289</c:v>
                </c:pt>
                <c:pt idx="95">
                  <c:v>16310</c:v>
                </c:pt>
                <c:pt idx="96">
                  <c:v>16381</c:v>
                </c:pt>
                <c:pt idx="97">
                  <c:v>16436</c:v>
                </c:pt>
                <c:pt idx="98">
                  <c:v>16454</c:v>
                </c:pt>
                <c:pt idx="99">
                  <c:v>16477</c:v>
                </c:pt>
                <c:pt idx="100">
                  <c:v>16506</c:v>
                </c:pt>
                <c:pt idx="101">
                  <c:v>16529</c:v>
                </c:pt>
                <c:pt idx="102">
                  <c:v>16548</c:v>
                </c:pt>
                <c:pt idx="103">
                  <c:v>16579</c:v>
                </c:pt>
                <c:pt idx="104">
                  <c:v>16589</c:v>
                </c:pt>
                <c:pt idx="105">
                  <c:v>16608</c:v>
                </c:pt>
                <c:pt idx="106">
                  <c:v>16617</c:v>
                </c:pt>
                <c:pt idx="107">
                  <c:v>16643</c:v>
                </c:pt>
                <c:pt idx="108">
                  <c:v>16659</c:v>
                </c:pt>
                <c:pt idx="109">
                  <c:v>16667</c:v>
                </c:pt>
                <c:pt idx="110">
                  <c:v>16683</c:v>
                </c:pt>
                <c:pt idx="111">
                  <c:v>16690</c:v>
                </c:pt>
                <c:pt idx="112">
                  <c:v>16712</c:v>
                </c:pt>
                <c:pt idx="113">
                  <c:v>16717</c:v>
                </c:pt>
                <c:pt idx="114">
                  <c:v>16734</c:v>
                </c:pt>
                <c:pt idx="115">
                  <c:v>16757</c:v>
                </c:pt>
                <c:pt idx="116">
                  <c:v>16793</c:v>
                </c:pt>
                <c:pt idx="117">
                  <c:v>16872</c:v>
                </c:pt>
                <c:pt idx="118">
                  <c:v>16987</c:v>
                </c:pt>
                <c:pt idx="119">
                  <c:v>17012</c:v>
                </c:pt>
                <c:pt idx="120">
                  <c:v>17071</c:v>
                </c:pt>
                <c:pt idx="121">
                  <c:v>17169</c:v>
                </c:pt>
                <c:pt idx="122">
                  <c:v>17285</c:v>
                </c:pt>
                <c:pt idx="123">
                  <c:v>17377</c:v>
                </c:pt>
                <c:pt idx="124">
                  <c:v>17495</c:v>
                </c:pt>
                <c:pt idx="125">
                  <c:v>17562</c:v>
                </c:pt>
                <c:pt idx="126">
                  <c:v>17752</c:v>
                </c:pt>
                <c:pt idx="127">
                  <c:v>17863</c:v>
                </c:pt>
                <c:pt idx="128">
                  <c:v>18032</c:v>
                </c:pt>
                <c:pt idx="129">
                  <c:v>18180</c:v>
                </c:pt>
                <c:pt idx="130">
                  <c:v>18355</c:v>
                </c:pt>
                <c:pt idx="131">
                  <c:v>18569</c:v>
                </c:pt>
                <c:pt idx="132">
                  <c:v>18795</c:v>
                </c:pt>
                <c:pt idx="133">
                  <c:v>18972</c:v>
                </c:pt>
                <c:pt idx="134">
                  <c:v>19055</c:v>
                </c:pt>
                <c:pt idx="135">
                  <c:v>19237</c:v>
                </c:pt>
                <c:pt idx="136">
                  <c:v>19495</c:v>
                </c:pt>
                <c:pt idx="137">
                  <c:v>19783</c:v>
                </c:pt>
                <c:pt idx="138">
                  <c:v>20036</c:v>
                </c:pt>
                <c:pt idx="139">
                  <c:v>20339</c:v>
                </c:pt>
                <c:pt idx="140">
                  <c:v>20633</c:v>
                </c:pt>
                <c:pt idx="141">
                  <c:v>20778</c:v>
                </c:pt>
                <c:pt idx="142">
                  <c:v>21082</c:v>
                </c:pt>
                <c:pt idx="143">
                  <c:v>21512</c:v>
                </c:pt>
                <c:pt idx="144">
                  <c:v>22044</c:v>
                </c:pt>
                <c:pt idx="145">
                  <c:v>22400</c:v>
                </c:pt>
                <c:pt idx="146">
                  <c:v>22800</c:v>
                </c:pt>
                <c:pt idx="147">
                  <c:v>23421</c:v>
                </c:pt>
                <c:pt idx="148">
                  <c:v>23755</c:v>
                </c:pt>
                <c:pt idx="149">
                  <c:v>24441</c:v>
                </c:pt>
                <c:pt idx="150">
                  <c:v>25244</c:v>
                </c:pt>
                <c:pt idx="151">
                  <c:v>26257</c:v>
                </c:pt>
                <c:pt idx="152">
                  <c:v>27047</c:v>
                </c:pt>
                <c:pt idx="153">
                  <c:v>28055</c:v>
                </c:pt>
                <c:pt idx="154">
                  <c:v>29170</c:v>
                </c:pt>
                <c:pt idx="155">
                  <c:v>29958</c:v>
                </c:pt>
                <c:pt idx="156">
                  <c:v>30749</c:v>
                </c:pt>
                <c:pt idx="157">
                  <c:v>32222</c:v>
                </c:pt>
                <c:pt idx="158">
                  <c:v>33557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ser>
          <c:idx val="2"/>
          <c:order val="2"/>
          <c:tx>
            <c:strRef>
              <c:f>'Data USA'!$D$3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ISR'!$A$4:$A$162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ISR'!$D$4:$D$162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14</c:v>
                </c:pt>
                <c:pt idx="49">
                  <c:v>36</c:v>
                </c:pt>
                <c:pt idx="50">
                  <c:v>37</c:v>
                </c:pt>
                <c:pt idx="51">
                  <c:v>37</c:v>
                </c:pt>
                <c:pt idx="52">
                  <c:v>53</c:v>
                </c:pt>
                <c:pt idx="53">
                  <c:v>58</c:v>
                </c:pt>
                <c:pt idx="54">
                  <c:v>68</c:v>
                </c:pt>
                <c:pt idx="55">
                  <c:v>79</c:v>
                </c:pt>
                <c:pt idx="56">
                  <c:v>89</c:v>
                </c:pt>
                <c:pt idx="57">
                  <c:v>132</c:v>
                </c:pt>
                <c:pt idx="58">
                  <c:v>161</c:v>
                </c:pt>
                <c:pt idx="59">
                  <c:v>224</c:v>
                </c:pt>
                <c:pt idx="60">
                  <c:v>241</c:v>
                </c:pt>
                <c:pt idx="61">
                  <c:v>338</c:v>
                </c:pt>
                <c:pt idx="62">
                  <c:v>403</c:v>
                </c:pt>
                <c:pt idx="63">
                  <c:v>427</c:v>
                </c:pt>
                <c:pt idx="64">
                  <c:v>477</c:v>
                </c:pt>
                <c:pt idx="65">
                  <c:v>585</c:v>
                </c:pt>
                <c:pt idx="66">
                  <c:v>770</c:v>
                </c:pt>
                <c:pt idx="67">
                  <c:v>801</c:v>
                </c:pt>
                <c:pt idx="68">
                  <c:v>1011</c:v>
                </c:pt>
                <c:pt idx="69">
                  <c:v>1183</c:v>
                </c:pt>
                <c:pt idx="70">
                  <c:v>1341</c:v>
                </c:pt>
                <c:pt idx="71">
                  <c:v>1627</c:v>
                </c:pt>
                <c:pt idx="72">
                  <c:v>1855</c:v>
                </c:pt>
                <c:pt idx="73">
                  <c:v>2195</c:v>
                </c:pt>
                <c:pt idx="74">
                  <c:v>2563</c:v>
                </c:pt>
                <c:pt idx="75">
                  <c:v>2818</c:v>
                </c:pt>
                <c:pt idx="76">
                  <c:v>3126</c:v>
                </c:pt>
                <c:pt idx="77">
                  <c:v>3456</c:v>
                </c:pt>
                <c:pt idx="78">
                  <c:v>3754</c:v>
                </c:pt>
                <c:pt idx="79">
                  <c:v>4049</c:v>
                </c:pt>
                <c:pt idx="80">
                  <c:v>4507</c:v>
                </c:pt>
                <c:pt idx="81">
                  <c:v>5215</c:v>
                </c:pt>
                <c:pt idx="82">
                  <c:v>5611</c:v>
                </c:pt>
                <c:pt idx="83">
                  <c:v>6003</c:v>
                </c:pt>
                <c:pt idx="84">
                  <c:v>6435</c:v>
                </c:pt>
                <c:pt idx="85">
                  <c:v>6731</c:v>
                </c:pt>
                <c:pt idx="86">
                  <c:v>7200</c:v>
                </c:pt>
                <c:pt idx="87">
                  <c:v>7746</c:v>
                </c:pt>
                <c:pt idx="88">
                  <c:v>8233</c:v>
                </c:pt>
                <c:pt idx="89">
                  <c:v>8561</c:v>
                </c:pt>
                <c:pt idx="90">
                  <c:v>9156</c:v>
                </c:pt>
                <c:pt idx="91">
                  <c:v>9593</c:v>
                </c:pt>
                <c:pt idx="92">
                  <c:v>9749</c:v>
                </c:pt>
                <c:pt idx="93">
                  <c:v>10064</c:v>
                </c:pt>
                <c:pt idx="94">
                  <c:v>10465</c:v>
                </c:pt>
                <c:pt idx="95">
                  <c:v>10637</c:v>
                </c:pt>
                <c:pt idx="96">
                  <c:v>10873</c:v>
                </c:pt>
                <c:pt idx="97">
                  <c:v>11229</c:v>
                </c:pt>
                <c:pt idx="98">
                  <c:v>11376</c:v>
                </c:pt>
                <c:pt idx="99">
                  <c:v>11430</c:v>
                </c:pt>
                <c:pt idx="100">
                  <c:v>11843</c:v>
                </c:pt>
                <c:pt idx="101">
                  <c:v>12083</c:v>
                </c:pt>
                <c:pt idx="102">
                  <c:v>12232</c:v>
                </c:pt>
                <c:pt idx="103">
                  <c:v>12521</c:v>
                </c:pt>
                <c:pt idx="104">
                  <c:v>12587</c:v>
                </c:pt>
                <c:pt idx="105">
                  <c:v>12855</c:v>
                </c:pt>
                <c:pt idx="106">
                  <c:v>12942</c:v>
                </c:pt>
                <c:pt idx="107">
                  <c:v>13253</c:v>
                </c:pt>
                <c:pt idx="108">
                  <c:v>13435</c:v>
                </c:pt>
                <c:pt idx="109">
                  <c:v>13504</c:v>
                </c:pt>
                <c:pt idx="110">
                  <c:v>13724</c:v>
                </c:pt>
                <c:pt idx="111">
                  <c:v>13915</c:v>
                </c:pt>
                <c:pt idx="112">
                  <c:v>14090</c:v>
                </c:pt>
                <c:pt idx="113">
                  <c:v>14153</c:v>
                </c:pt>
                <c:pt idx="114">
                  <c:v>14307</c:v>
                </c:pt>
                <c:pt idx="115">
                  <c:v>14457</c:v>
                </c:pt>
                <c:pt idx="116">
                  <c:v>14570</c:v>
                </c:pt>
                <c:pt idx="117">
                  <c:v>14679</c:v>
                </c:pt>
                <c:pt idx="118">
                  <c:v>14776</c:v>
                </c:pt>
                <c:pt idx="119">
                  <c:v>14811</c:v>
                </c:pt>
                <c:pt idx="120">
                  <c:v>14812</c:v>
                </c:pt>
                <c:pt idx="121">
                  <c:v>14878</c:v>
                </c:pt>
                <c:pt idx="122">
                  <c:v>14940</c:v>
                </c:pt>
                <c:pt idx="123">
                  <c:v>14983</c:v>
                </c:pt>
                <c:pt idx="124">
                  <c:v>15013</c:v>
                </c:pt>
                <c:pt idx="125">
                  <c:v>15026</c:v>
                </c:pt>
                <c:pt idx="126">
                  <c:v>15042</c:v>
                </c:pt>
                <c:pt idx="127">
                  <c:v>15091</c:v>
                </c:pt>
                <c:pt idx="128">
                  <c:v>15102</c:v>
                </c:pt>
                <c:pt idx="129">
                  <c:v>15159</c:v>
                </c:pt>
                <c:pt idx="130">
                  <c:v>15168</c:v>
                </c:pt>
                <c:pt idx="131">
                  <c:v>15250</c:v>
                </c:pt>
                <c:pt idx="132">
                  <c:v>15288</c:v>
                </c:pt>
                <c:pt idx="133">
                  <c:v>15357</c:v>
                </c:pt>
                <c:pt idx="134">
                  <c:v>15375</c:v>
                </c:pt>
                <c:pt idx="135">
                  <c:v>15415</c:v>
                </c:pt>
                <c:pt idx="136">
                  <c:v>15449</c:v>
                </c:pt>
                <c:pt idx="137">
                  <c:v>15459</c:v>
                </c:pt>
                <c:pt idx="138">
                  <c:v>15518</c:v>
                </c:pt>
                <c:pt idx="139">
                  <c:v>15586</c:v>
                </c:pt>
                <c:pt idx="140">
                  <c:v>15586</c:v>
                </c:pt>
                <c:pt idx="141">
                  <c:v>15694</c:v>
                </c:pt>
                <c:pt idx="142">
                  <c:v>15761</c:v>
                </c:pt>
                <c:pt idx="143">
                  <c:v>15869</c:v>
                </c:pt>
                <c:pt idx="144">
                  <c:v>15940</c:v>
                </c:pt>
                <c:pt idx="145">
                  <c:v>16007</c:v>
                </c:pt>
                <c:pt idx="146">
                  <c:v>16872</c:v>
                </c:pt>
                <c:pt idx="147">
                  <c:v>17002</c:v>
                </c:pt>
                <c:pt idx="148">
                  <c:v>17074</c:v>
                </c:pt>
                <c:pt idx="149">
                  <c:v>17218</c:v>
                </c:pt>
                <c:pt idx="150">
                  <c:v>17341</c:v>
                </c:pt>
                <c:pt idx="151">
                  <c:v>17452</c:v>
                </c:pt>
                <c:pt idx="152">
                  <c:v>17547</c:v>
                </c:pt>
                <c:pt idx="153">
                  <c:v>17669</c:v>
                </c:pt>
                <c:pt idx="154">
                  <c:v>17816</c:v>
                </c:pt>
                <c:pt idx="155">
                  <c:v>17950</c:v>
                </c:pt>
                <c:pt idx="156">
                  <c:v>18056</c:v>
                </c:pt>
                <c:pt idx="157">
                  <c:v>18227</c:v>
                </c:pt>
                <c:pt idx="158">
                  <c:v>18338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086208"/>
        <c:axId val="131087744"/>
      </c:lineChart>
      <c:lineChart>
        <c:grouping val="standard"/>
        <c:varyColors val="0"/>
        <c:ser>
          <c:idx val="1"/>
          <c:order val="1"/>
          <c:tx>
            <c:strRef>
              <c:f>'Data ISR'!$C$3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ISR'!$C$4:$C$162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3</c:v>
                </c:pt>
                <c:pt idx="53">
                  <c:v>5</c:v>
                </c:pt>
                <c:pt idx="54">
                  <c:v>8</c:v>
                </c:pt>
                <c:pt idx="55">
                  <c:v>12</c:v>
                </c:pt>
                <c:pt idx="56">
                  <c:v>12</c:v>
                </c:pt>
                <c:pt idx="57">
                  <c:v>15</c:v>
                </c:pt>
                <c:pt idx="58">
                  <c:v>16</c:v>
                </c:pt>
                <c:pt idx="59">
                  <c:v>20</c:v>
                </c:pt>
                <c:pt idx="60">
                  <c:v>26</c:v>
                </c:pt>
                <c:pt idx="61">
                  <c:v>36</c:v>
                </c:pt>
                <c:pt idx="62">
                  <c:v>40</c:v>
                </c:pt>
                <c:pt idx="63">
                  <c:v>44</c:v>
                </c:pt>
                <c:pt idx="64">
                  <c:v>49</c:v>
                </c:pt>
                <c:pt idx="65">
                  <c:v>57</c:v>
                </c:pt>
                <c:pt idx="66">
                  <c:v>65</c:v>
                </c:pt>
                <c:pt idx="67">
                  <c:v>73</c:v>
                </c:pt>
                <c:pt idx="68">
                  <c:v>86</c:v>
                </c:pt>
                <c:pt idx="69">
                  <c:v>95</c:v>
                </c:pt>
                <c:pt idx="70">
                  <c:v>101</c:v>
                </c:pt>
                <c:pt idx="71">
                  <c:v>103</c:v>
                </c:pt>
                <c:pt idx="72">
                  <c:v>116</c:v>
                </c:pt>
                <c:pt idx="73">
                  <c:v>123</c:v>
                </c:pt>
                <c:pt idx="74">
                  <c:v>130</c:v>
                </c:pt>
                <c:pt idx="75">
                  <c:v>142</c:v>
                </c:pt>
                <c:pt idx="76">
                  <c:v>151</c:v>
                </c:pt>
                <c:pt idx="77">
                  <c:v>164</c:v>
                </c:pt>
                <c:pt idx="78">
                  <c:v>172</c:v>
                </c:pt>
                <c:pt idx="79">
                  <c:v>177</c:v>
                </c:pt>
                <c:pt idx="80">
                  <c:v>184</c:v>
                </c:pt>
                <c:pt idx="81">
                  <c:v>189</c:v>
                </c:pt>
                <c:pt idx="82">
                  <c:v>192</c:v>
                </c:pt>
                <c:pt idx="83">
                  <c:v>194</c:v>
                </c:pt>
                <c:pt idx="84">
                  <c:v>199</c:v>
                </c:pt>
                <c:pt idx="85">
                  <c:v>201</c:v>
                </c:pt>
                <c:pt idx="86">
                  <c:v>204</c:v>
                </c:pt>
                <c:pt idx="87">
                  <c:v>210</c:v>
                </c:pt>
                <c:pt idx="88">
                  <c:v>215</c:v>
                </c:pt>
                <c:pt idx="89">
                  <c:v>222</c:v>
                </c:pt>
                <c:pt idx="90">
                  <c:v>225</c:v>
                </c:pt>
                <c:pt idx="91">
                  <c:v>229</c:v>
                </c:pt>
                <c:pt idx="92">
                  <c:v>232</c:v>
                </c:pt>
                <c:pt idx="93">
                  <c:v>235</c:v>
                </c:pt>
                <c:pt idx="94">
                  <c:v>238</c:v>
                </c:pt>
                <c:pt idx="95">
                  <c:v>239</c:v>
                </c:pt>
                <c:pt idx="96">
                  <c:v>240</c:v>
                </c:pt>
                <c:pt idx="97">
                  <c:v>245</c:v>
                </c:pt>
                <c:pt idx="98">
                  <c:v>247</c:v>
                </c:pt>
                <c:pt idx="99">
                  <c:v>252</c:v>
                </c:pt>
                <c:pt idx="100">
                  <c:v>258</c:v>
                </c:pt>
                <c:pt idx="101">
                  <c:v>260</c:v>
                </c:pt>
                <c:pt idx="102">
                  <c:v>264</c:v>
                </c:pt>
                <c:pt idx="103">
                  <c:v>265</c:v>
                </c:pt>
                <c:pt idx="104">
                  <c:v>266</c:v>
                </c:pt>
                <c:pt idx="105">
                  <c:v>268</c:v>
                </c:pt>
                <c:pt idx="106">
                  <c:v>272</c:v>
                </c:pt>
                <c:pt idx="107">
                  <c:v>276</c:v>
                </c:pt>
                <c:pt idx="108">
                  <c:v>278</c:v>
                </c:pt>
                <c:pt idx="109">
                  <c:v>279</c:v>
                </c:pt>
                <c:pt idx="110">
                  <c:v>279</c:v>
                </c:pt>
                <c:pt idx="111">
                  <c:v>279</c:v>
                </c:pt>
                <c:pt idx="112">
                  <c:v>279</c:v>
                </c:pt>
                <c:pt idx="113">
                  <c:v>279</c:v>
                </c:pt>
                <c:pt idx="114">
                  <c:v>281</c:v>
                </c:pt>
                <c:pt idx="115">
                  <c:v>281</c:v>
                </c:pt>
                <c:pt idx="116">
                  <c:v>281</c:v>
                </c:pt>
                <c:pt idx="117">
                  <c:v>284</c:v>
                </c:pt>
                <c:pt idx="118">
                  <c:v>284</c:v>
                </c:pt>
                <c:pt idx="119">
                  <c:v>284</c:v>
                </c:pt>
                <c:pt idx="120">
                  <c:v>285</c:v>
                </c:pt>
                <c:pt idx="121">
                  <c:v>285</c:v>
                </c:pt>
                <c:pt idx="122">
                  <c:v>290</c:v>
                </c:pt>
                <c:pt idx="123">
                  <c:v>291</c:v>
                </c:pt>
                <c:pt idx="124">
                  <c:v>291</c:v>
                </c:pt>
                <c:pt idx="125">
                  <c:v>291</c:v>
                </c:pt>
                <c:pt idx="126">
                  <c:v>295</c:v>
                </c:pt>
                <c:pt idx="127">
                  <c:v>298</c:v>
                </c:pt>
                <c:pt idx="128">
                  <c:v>298</c:v>
                </c:pt>
                <c:pt idx="129">
                  <c:v>299</c:v>
                </c:pt>
                <c:pt idx="130">
                  <c:v>299</c:v>
                </c:pt>
                <c:pt idx="131">
                  <c:v>300</c:v>
                </c:pt>
                <c:pt idx="132">
                  <c:v>300</c:v>
                </c:pt>
                <c:pt idx="133">
                  <c:v>300</c:v>
                </c:pt>
                <c:pt idx="134">
                  <c:v>300</c:v>
                </c:pt>
                <c:pt idx="135">
                  <c:v>302</c:v>
                </c:pt>
                <c:pt idx="136">
                  <c:v>302</c:v>
                </c:pt>
                <c:pt idx="137">
                  <c:v>303</c:v>
                </c:pt>
                <c:pt idx="138">
                  <c:v>303</c:v>
                </c:pt>
                <c:pt idx="139">
                  <c:v>304</c:v>
                </c:pt>
                <c:pt idx="140">
                  <c:v>305</c:v>
                </c:pt>
                <c:pt idx="141">
                  <c:v>306</c:v>
                </c:pt>
                <c:pt idx="142">
                  <c:v>307</c:v>
                </c:pt>
                <c:pt idx="143">
                  <c:v>308</c:v>
                </c:pt>
                <c:pt idx="144">
                  <c:v>308</c:v>
                </c:pt>
                <c:pt idx="145">
                  <c:v>309</c:v>
                </c:pt>
                <c:pt idx="146">
                  <c:v>314</c:v>
                </c:pt>
                <c:pt idx="147">
                  <c:v>317</c:v>
                </c:pt>
                <c:pt idx="148">
                  <c:v>318</c:v>
                </c:pt>
                <c:pt idx="149">
                  <c:v>319</c:v>
                </c:pt>
                <c:pt idx="150">
                  <c:v>320</c:v>
                </c:pt>
                <c:pt idx="151">
                  <c:v>322</c:v>
                </c:pt>
                <c:pt idx="152">
                  <c:v>324</c:v>
                </c:pt>
                <c:pt idx="153">
                  <c:v>326</c:v>
                </c:pt>
                <c:pt idx="154">
                  <c:v>330</c:v>
                </c:pt>
                <c:pt idx="155">
                  <c:v>331</c:v>
                </c:pt>
                <c:pt idx="156">
                  <c:v>334</c:v>
                </c:pt>
                <c:pt idx="157">
                  <c:v>342</c:v>
                </c:pt>
                <c:pt idx="158">
                  <c:v>344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107456"/>
        <c:axId val="131105920"/>
      </c:lineChart>
      <c:dateAx>
        <c:axId val="13108620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087744"/>
        <c:crosses val="autoZero"/>
        <c:auto val="1"/>
        <c:lblOffset val="100"/>
        <c:baseTimeUnit val="days"/>
      </c:dateAx>
      <c:valAx>
        <c:axId val="13108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086208"/>
        <c:crosses val="autoZero"/>
        <c:crossBetween val="between"/>
      </c:valAx>
      <c:valAx>
        <c:axId val="1311059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107456"/>
        <c:crosses val="max"/>
        <c:crossBetween val="between"/>
      </c:valAx>
      <c:catAx>
        <c:axId val="131107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31105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ISR'!$AB$3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ISR'!$A$4:$A$182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ISR'!$AB$4:$AB$182</c:f>
              <c:numCache>
                <c:formatCode>General</c:formatCode>
                <c:ptCount val="17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0.14285714285714285</c:v>
                </c:pt>
                <c:pt idx="21" formatCode="#,##0">
                  <c:v>0.14285714285714285</c:v>
                </c:pt>
                <c:pt idx="22" formatCode="#,##0">
                  <c:v>0.14285714285714285</c:v>
                </c:pt>
                <c:pt idx="23" formatCode="#,##0">
                  <c:v>0.14285714285714285</c:v>
                </c:pt>
                <c:pt idx="24" formatCode="#,##0">
                  <c:v>0.14285714285714285</c:v>
                </c:pt>
                <c:pt idx="25" formatCode="#,##0">
                  <c:v>0.2857142857142857</c:v>
                </c:pt>
                <c:pt idx="26" formatCode="#,##0">
                  <c:v>0.42857142857142855</c:v>
                </c:pt>
                <c:pt idx="27" formatCode="#,##0">
                  <c:v>0.42857142857142855</c:v>
                </c:pt>
                <c:pt idx="28" formatCode="#,##0">
                  <c:v>0.8571428571428571</c:v>
                </c:pt>
                <c:pt idx="29" formatCode="#,##0">
                  <c:v>1.2857142857142858</c:v>
                </c:pt>
                <c:pt idx="30" formatCode="#,##0">
                  <c:v>1.2857142857142858</c:v>
                </c:pt>
                <c:pt idx="31" formatCode="#,##0">
                  <c:v>1.5714285714285714</c:v>
                </c:pt>
                <c:pt idx="32" formatCode="#,##0">
                  <c:v>1.8571428571428572</c:v>
                </c:pt>
                <c:pt idx="33" formatCode="#,##0">
                  <c:v>2.4285714285714284</c:v>
                </c:pt>
                <c:pt idx="34" formatCode="#,##0">
                  <c:v>4.7142857142857144</c:v>
                </c:pt>
                <c:pt idx="35" formatCode="#,##0">
                  <c:v>5.1428571428571432</c:v>
                </c:pt>
                <c:pt idx="36" formatCode="#,##0">
                  <c:v>7.2857142857142856</c:v>
                </c:pt>
                <c:pt idx="37" formatCode="#,##0">
                  <c:v>7.2857142857142856</c:v>
                </c:pt>
                <c:pt idx="38" formatCode="#,##0">
                  <c:v>9</c:v>
                </c:pt>
                <c:pt idx="39" formatCode="#,##0">
                  <c:v>9.1428571428571423</c:v>
                </c:pt>
                <c:pt idx="40" formatCode="#,##0">
                  <c:v>11.428571428571429</c:v>
                </c:pt>
                <c:pt idx="41" formatCode="#,##0">
                  <c:v>12.714285714285714</c:v>
                </c:pt>
                <c:pt idx="42" formatCode="#,##0">
                  <c:v>16</c:v>
                </c:pt>
                <c:pt idx="43" formatCode="#,##0">
                  <c:v>21.714285714285715</c:v>
                </c:pt>
                <c:pt idx="44" formatCode="#,##0">
                  <c:v>22.428571428571427</c:v>
                </c:pt>
                <c:pt idx="45" formatCode="#,##0">
                  <c:v>25</c:v>
                </c:pt>
                <c:pt idx="46" formatCode="#,##0">
                  <c:v>32.142857142857146</c:v>
                </c:pt>
                <c:pt idx="47" formatCode="#,##0">
                  <c:v>46.714285714285715</c:v>
                </c:pt>
                <c:pt idx="48" formatCode="#,##0">
                  <c:v>57.571428571428569</c:v>
                </c:pt>
                <c:pt idx="49" formatCode="#,##0">
                  <c:v>79.571428571428569</c:v>
                </c:pt>
                <c:pt idx="50" formatCode="#,##0">
                  <c:v>95.714285714285708</c:v>
                </c:pt>
                <c:pt idx="51" formatCode="#,##0">
                  <c:v>121.85714285714286</c:v>
                </c:pt>
                <c:pt idx="52" formatCode="#,##0">
                  <c:v>141.14285714285714</c:v>
                </c:pt>
                <c:pt idx="53" formatCode="#,##0">
                  <c:v>295</c:v>
                </c:pt>
                <c:pt idx="54" formatCode="#,##0">
                  <c:v>323.71428571428572</c:v>
                </c:pt>
                <c:pt idx="55" formatCode="#,##0">
                  <c:v>358</c:v>
                </c:pt>
                <c:pt idx="56" formatCode="#,##0">
                  <c:v>415.28571428571428</c:v>
                </c:pt>
                <c:pt idx="57" formatCode="#,##0">
                  <c:v>480.57142857142856</c:v>
                </c:pt>
                <c:pt idx="58" formatCode="#,##0">
                  <c:v>517.71428571428567</c:v>
                </c:pt>
                <c:pt idx="59" formatCode="#,##0">
                  <c:v>588.57142857142856</c:v>
                </c:pt>
                <c:pt idx="60" formatCode="#,##0">
                  <c:v>531.85714285714289</c:v>
                </c:pt>
                <c:pt idx="61" formatCode="#,##0">
                  <c:v>594.85714285714289</c:v>
                </c:pt>
                <c:pt idx="62" formatCode="#,##0">
                  <c:v>627.57142857142856</c:v>
                </c:pt>
                <c:pt idx="63" formatCode="#,##0">
                  <c:v>604.57142857142856</c:v>
                </c:pt>
                <c:pt idx="64" formatCode="#,##0">
                  <c:v>597.57142857142856</c:v>
                </c:pt>
                <c:pt idx="65" formatCode="#,##0">
                  <c:v>601.28571428571433</c:v>
                </c:pt>
                <c:pt idx="66" formatCode="#,##0">
                  <c:v>555.71428571428567</c:v>
                </c:pt>
                <c:pt idx="67" formatCode="#,##0">
                  <c:v>473.14285714285717</c:v>
                </c:pt>
                <c:pt idx="68" formatCode="#,##0">
                  <c:v>444.42857142857144</c:v>
                </c:pt>
                <c:pt idx="69" formatCode="#,##0">
                  <c:v>425.71428571428572</c:v>
                </c:pt>
                <c:pt idx="70" formatCode="#,##0">
                  <c:v>413.14285714285717</c:v>
                </c:pt>
                <c:pt idx="71" formatCode="#,##0">
                  <c:v>387.85714285714283</c:v>
                </c:pt>
                <c:pt idx="72" formatCode="#,##0">
                  <c:v>383.14285714285717</c:v>
                </c:pt>
                <c:pt idx="73" formatCode="#,##0">
                  <c:v>399.71428571428572</c:v>
                </c:pt>
                <c:pt idx="74" formatCode="#,##0">
                  <c:v>442.42857142857144</c:v>
                </c:pt>
                <c:pt idx="75" formatCode="#,##0">
                  <c:v>398.57142857142856</c:v>
                </c:pt>
                <c:pt idx="76" formatCode="#,##0">
                  <c:v>367.71428571428572</c:v>
                </c:pt>
                <c:pt idx="77" formatCode="#,##0">
                  <c:v>360.28571428571428</c:v>
                </c:pt>
                <c:pt idx="78" formatCode="#,##0">
                  <c:v>335.14285714285717</c:v>
                </c:pt>
                <c:pt idx="79" formatCode="#,##0">
                  <c:v>303.85714285714283</c:v>
                </c:pt>
                <c:pt idx="80" formatCode="#,##0">
                  <c:v>270.85714285714283</c:v>
                </c:pt>
                <c:pt idx="81" formatCode="#,##0">
                  <c:v>285.28571428571428</c:v>
                </c:pt>
                <c:pt idx="82" formatCode="#,##0">
                  <c:v>292.14285714285717</c:v>
                </c:pt>
                <c:pt idx="83" formatCode="#,##0">
                  <c:v>296.57142857142856</c:v>
                </c:pt>
                <c:pt idx="84" formatCode="#,##0">
                  <c:v>290.42857142857144</c:v>
                </c:pt>
                <c:pt idx="85" formatCode="#,##0">
                  <c:v>278.85714285714283</c:v>
                </c:pt>
                <c:pt idx="86" formatCode="#,##0">
                  <c:v>263.14285714285717</c:v>
                </c:pt>
                <c:pt idx="87" formatCode="#,##0">
                  <c:v>255.14285714285714</c:v>
                </c:pt>
                <c:pt idx="88" formatCode="#,##0">
                  <c:v>190.85714285714286</c:v>
                </c:pt>
                <c:pt idx="89" formatCode="#,##0">
                  <c:v>163.28571428571428</c:v>
                </c:pt>
                <c:pt idx="90" formatCode="#,##0">
                  <c:v>149</c:v>
                </c:pt>
                <c:pt idx="91" formatCode="#,##0">
                  <c:v>126.71428571428571</c:v>
                </c:pt>
                <c:pt idx="92" formatCode="#,##0">
                  <c:v>109.28571428571429</c:v>
                </c:pt>
                <c:pt idx="93" formatCode="#,##0">
                  <c:v>98.714285714285708</c:v>
                </c:pt>
                <c:pt idx="94" formatCode="#,##0">
                  <c:v>80.142857142857139</c:v>
                </c:pt>
                <c:pt idx="95" formatCode="#,##0">
                  <c:v>68</c:v>
                </c:pt>
                <c:pt idx="96" formatCode="#,##0">
                  <c:v>62.142857142857146</c:v>
                </c:pt>
                <c:pt idx="97" formatCode="#,##0">
                  <c:v>47.857142857142854</c:v>
                </c:pt>
                <c:pt idx="98" formatCode="#,##0">
                  <c:v>38.428571428571431</c:v>
                </c:pt>
                <c:pt idx="99" formatCode="#,##0">
                  <c:v>38.428571428571431</c:v>
                </c:pt>
                <c:pt idx="100" formatCode="#,##0">
                  <c:v>37.142857142857146</c:v>
                </c:pt>
                <c:pt idx="101" formatCode="#,##0">
                  <c:v>34.285714285714285</c:v>
                </c:pt>
                <c:pt idx="102" formatCode="#,##0">
                  <c:v>34</c:v>
                </c:pt>
                <c:pt idx="103" formatCode="#,##0">
                  <c:v>28.285714285714285</c:v>
                </c:pt>
                <c:pt idx="104" formatCode="#,##0">
                  <c:v>21.857142857142858</c:v>
                </c:pt>
                <c:pt idx="105" formatCode="#,##0">
                  <c:v>22</c:v>
                </c:pt>
                <c:pt idx="106" formatCode="#,##0">
                  <c:v>20</c:v>
                </c:pt>
                <c:pt idx="107" formatCode="#,##0">
                  <c:v>19.571428571428573</c:v>
                </c:pt>
                <c:pt idx="108" formatCode="#,##0">
                  <c:v>18.571428571428573</c:v>
                </c:pt>
                <c:pt idx="109" formatCode="#,##0">
                  <c:v>17</c:v>
                </c:pt>
                <c:pt idx="110" formatCode="#,##0">
                  <c:v>14.857142857142858</c:v>
                </c:pt>
                <c:pt idx="111" formatCode="#,##0">
                  <c:v>14.428571428571429</c:v>
                </c:pt>
                <c:pt idx="112" formatCode="#,##0">
                  <c:v>14.857142857142858</c:v>
                </c:pt>
                <c:pt idx="113" formatCode="#,##0">
                  <c:v>14.285714285714286</c:v>
                </c:pt>
                <c:pt idx="114" formatCode="#,##0">
                  <c:v>13</c:v>
                </c:pt>
                <c:pt idx="115" formatCode="#,##0">
                  <c:v>14</c:v>
                </c:pt>
                <c:pt idx="116" formatCode="#,##0">
                  <c:v>18</c:v>
                </c:pt>
                <c:pt idx="117" formatCode="#,##0">
                  <c:v>27</c:v>
                </c:pt>
                <c:pt idx="118" formatCode="#,##0">
                  <c:v>42.428571428571431</c:v>
                </c:pt>
                <c:pt idx="119" formatCode="#,##0">
                  <c:v>42.857142857142854</c:v>
                </c:pt>
                <c:pt idx="120" formatCode="#,##0">
                  <c:v>50.571428571428569</c:v>
                </c:pt>
                <c:pt idx="121" formatCode="#,##0">
                  <c:v>62.142857142857146</c:v>
                </c:pt>
                <c:pt idx="122" formatCode="#,##0">
                  <c:v>75.428571428571431</c:v>
                </c:pt>
                <c:pt idx="123" formatCode="#,##0">
                  <c:v>83.428571428571431</c:v>
                </c:pt>
                <c:pt idx="124" formatCode="#,##0">
                  <c:v>89</c:v>
                </c:pt>
                <c:pt idx="125" formatCode="#,##0">
                  <c:v>82.142857142857139</c:v>
                </c:pt>
                <c:pt idx="126" formatCode="#,##0">
                  <c:v>105.71428571428571</c:v>
                </c:pt>
                <c:pt idx="127" formatCode="#,##0">
                  <c:v>113.14285714285714</c:v>
                </c:pt>
                <c:pt idx="128" formatCode="#,##0">
                  <c:v>123.28571428571429</c:v>
                </c:pt>
                <c:pt idx="129" formatCode="#,##0">
                  <c:v>127.85714285714286</c:v>
                </c:pt>
                <c:pt idx="130" formatCode="#,##0">
                  <c:v>139.71428571428572</c:v>
                </c:pt>
                <c:pt idx="131" formatCode="#,##0">
                  <c:v>153.42857142857142</c:v>
                </c:pt>
                <c:pt idx="132" formatCode="#,##0">
                  <c:v>176.14285714285714</c:v>
                </c:pt>
                <c:pt idx="133" formatCode="#,##0">
                  <c:v>174.28571428571428</c:v>
                </c:pt>
                <c:pt idx="134" formatCode="#,##0">
                  <c:v>170.28571428571428</c:v>
                </c:pt>
                <c:pt idx="135" formatCode="#,##0">
                  <c:v>172.14285714285714</c:v>
                </c:pt>
                <c:pt idx="136" formatCode="#,##0">
                  <c:v>187.85714285714286</c:v>
                </c:pt>
                <c:pt idx="137" formatCode="#,##0">
                  <c:v>204</c:v>
                </c:pt>
                <c:pt idx="138" formatCode="#,##0">
                  <c:v>209.57142857142858</c:v>
                </c:pt>
                <c:pt idx="139" formatCode="#,##0">
                  <c:v>220.57142857142858</c:v>
                </c:pt>
                <c:pt idx="140" formatCode="#,##0">
                  <c:v>237.28571428571428</c:v>
                </c:pt>
                <c:pt idx="141" formatCode="#,##0">
                  <c:v>246.14285714285714</c:v>
                </c:pt>
                <c:pt idx="142" formatCode="#,##0">
                  <c:v>263.57142857142856</c:v>
                </c:pt>
                <c:pt idx="143" formatCode="#,##0">
                  <c:v>288.14285714285717</c:v>
                </c:pt>
                <c:pt idx="144" formatCode="#,##0">
                  <c:v>323</c:v>
                </c:pt>
                <c:pt idx="145" formatCode="#,##0">
                  <c:v>337.71428571428572</c:v>
                </c:pt>
                <c:pt idx="146" formatCode="#,##0">
                  <c:v>351.57142857142856</c:v>
                </c:pt>
                <c:pt idx="147" formatCode="#,##0">
                  <c:v>398.28571428571428</c:v>
                </c:pt>
                <c:pt idx="148" formatCode="#,##0">
                  <c:v>425.28571428571428</c:v>
                </c:pt>
                <c:pt idx="149" formatCode="#,##0">
                  <c:v>479.85714285714283</c:v>
                </c:pt>
                <c:pt idx="150" formatCode="#,##0">
                  <c:v>533.14285714285711</c:v>
                </c:pt>
                <c:pt idx="151" formatCode="#,##0">
                  <c:v>601.85714285714289</c:v>
                </c:pt>
                <c:pt idx="152" formatCode="#,##0">
                  <c:v>663.85714285714289</c:v>
                </c:pt>
                <c:pt idx="153" formatCode="#,##0">
                  <c:v>750.71428571428567</c:v>
                </c:pt>
                <c:pt idx="154" formatCode="#,##0">
                  <c:v>821.28571428571433</c:v>
                </c:pt>
                <c:pt idx="155" formatCode="#,##0">
                  <c:v>886.14285714285711</c:v>
                </c:pt>
                <c:pt idx="156" formatCode="#,##0">
                  <c:v>901.14285714285711</c:v>
                </c:pt>
                <c:pt idx="157" formatCode="#,##0">
                  <c:v>996.85714285714289</c:v>
                </c:pt>
                <c:pt idx="158" formatCode="#,##0">
                  <c:v>1042.8571428571429</c:v>
                </c:pt>
                <c:pt idx="159" formatCode="#,##0">
                  <c:v>1111.1428571428571</c:v>
                </c:pt>
                <c:pt idx="160" formatCode="#,##0">
                  <c:v>1173</c:v>
                </c:pt>
                <c:pt idx="161" formatCode="#,##0">
                  <c:v>1184.8571428571429</c:v>
                </c:pt>
                <c:pt idx="162" formatCode="#,##0">
                  <c:v>1244.5714285714287</c:v>
                </c:pt>
                <c:pt idx="163" formatCode="#,##0">
                  <c:v>1411.8571428571429</c:v>
                </c:pt>
                <c:pt idx="164" formatCode="#,##0">
                  <c:v>1448.2857142857142</c:v>
                </c:pt>
                <c:pt idx="165" formatCode="#,##0">
                  <c:v>1518.7142857142858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13952"/>
        <c:axId val="131228032"/>
      </c:lineChart>
      <c:lineChart>
        <c:grouping val="standard"/>
        <c:varyColors val="0"/>
        <c:ser>
          <c:idx val="1"/>
          <c:order val="1"/>
          <c:tx>
            <c:strRef>
              <c:f>'Data ISR'!$AC$3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ISR'!$AC$4:$AC$182</c:f>
              <c:numCache>
                <c:formatCode>General</c:formatCode>
                <c:ptCount val="17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</c:v>
                </c:pt>
                <c:pt idx="39" formatCode="#,##0">
                  <c:v>0</c:v>
                </c:pt>
                <c:pt idx="40" formatCode="#,##0">
                  <c:v>0</c:v>
                </c:pt>
                <c:pt idx="41" formatCode="#,##0">
                  <c:v>0</c:v>
                </c:pt>
                <c:pt idx="42" formatCode="#,##0">
                  <c:v>0</c:v>
                </c:pt>
                <c:pt idx="43" formatCode="#,##0">
                  <c:v>0</c:v>
                </c:pt>
                <c:pt idx="44" formatCode="#,##0">
                  <c:v>0</c:v>
                </c:pt>
                <c:pt idx="45" formatCode="#,##0">
                  <c:v>0</c:v>
                </c:pt>
                <c:pt idx="46" formatCode="#,##0">
                  <c:v>0</c:v>
                </c:pt>
                <c:pt idx="47" formatCode="#,##0">
                  <c:v>0</c:v>
                </c:pt>
                <c:pt idx="48" formatCode="#,##0">
                  <c:v>0</c:v>
                </c:pt>
                <c:pt idx="49" formatCode="#,##0">
                  <c:v>0.14285714285714285</c:v>
                </c:pt>
                <c:pt idx="50" formatCode="#,##0">
                  <c:v>0.14285714285714285</c:v>
                </c:pt>
                <c:pt idx="51" formatCode="#,##0">
                  <c:v>0.14285714285714285</c:v>
                </c:pt>
                <c:pt idx="52" formatCode="#,##0">
                  <c:v>0.42857142857142855</c:v>
                </c:pt>
                <c:pt idx="53" formatCode="#,##0">
                  <c:v>0.7142857142857143</c:v>
                </c:pt>
                <c:pt idx="54" formatCode="#,##0">
                  <c:v>1.1428571428571428</c:v>
                </c:pt>
                <c:pt idx="55" formatCode="#,##0">
                  <c:v>1.7142857142857142</c:v>
                </c:pt>
                <c:pt idx="56" formatCode="#,##0">
                  <c:v>1.5714285714285714</c:v>
                </c:pt>
                <c:pt idx="57" formatCode="#,##0">
                  <c:v>2</c:v>
                </c:pt>
                <c:pt idx="58" formatCode="#,##0">
                  <c:v>2.1428571428571428</c:v>
                </c:pt>
                <c:pt idx="59" formatCode="#,##0">
                  <c:v>2.4285714285714284</c:v>
                </c:pt>
                <c:pt idx="60" formatCode="#,##0">
                  <c:v>3</c:v>
                </c:pt>
                <c:pt idx="61" formatCode="#,##0">
                  <c:v>4</c:v>
                </c:pt>
                <c:pt idx="62" formatCode="#,##0">
                  <c:v>4</c:v>
                </c:pt>
                <c:pt idx="63" formatCode="#,##0">
                  <c:v>4.5714285714285712</c:v>
                </c:pt>
                <c:pt idx="64" formatCode="#,##0">
                  <c:v>4.8571428571428568</c:v>
                </c:pt>
                <c:pt idx="65" formatCode="#,##0">
                  <c:v>5.8571428571428568</c:v>
                </c:pt>
                <c:pt idx="66" formatCode="#,##0">
                  <c:v>6.4285714285714288</c:v>
                </c:pt>
                <c:pt idx="67" formatCode="#,##0">
                  <c:v>6.7142857142857144</c:v>
                </c:pt>
                <c:pt idx="68" formatCode="#,##0">
                  <c:v>7.1428571428571432</c:v>
                </c:pt>
                <c:pt idx="69" formatCode="#,##0">
                  <c:v>7.8571428571428568</c:v>
                </c:pt>
                <c:pt idx="70" formatCode="#,##0">
                  <c:v>8.1428571428571423</c:v>
                </c:pt>
                <c:pt idx="71" formatCode="#,##0">
                  <c:v>7.7142857142857144</c:v>
                </c:pt>
                <c:pt idx="72" formatCode="#,##0">
                  <c:v>8.4285714285714288</c:v>
                </c:pt>
                <c:pt idx="73" formatCode="#,##0">
                  <c:v>8.2857142857142865</c:v>
                </c:pt>
                <c:pt idx="74" formatCode="#,##0">
                  <c:v>8.1428571428571423</c:v>
                </c:pt>
                <c:pt idx="75" formatCode="#,##0">
                  <c:v>8</c:v>
                </c:pt>
                <c:pt idx="76" formatCode="#,##0">
                  <c:v>8</c:v>
                </c:pt>
                <c:pt idx="77" formatCode="#,##0">
                  <c:v>9</c:v>
                </c:pt>
                <c:pt idx="78" formatCode="#,##0">
                  <c:v>9.8571428571428577</c:v>
                </c:pt>
                <c:pt idx="79" formatCode="#,##0">
                  <c:v>8.7142857142857135</c:v>
                </c:pt>
                <c:pt idx="80" formatCode="#,##0">
                  <c:v>8.7142857142857135</c:v>
                </c:pt>
                <c:pt idx="81" formatCode="#,##0">
                  <c:v>8.4285714285714288</c:v>
                </c:pt>
                <c:pt idx="82" formatCode="#,##0">
                  <c:v>7.1428571428571432</c:v>
                </c:pt>
                <c:pt idx="83" formatCode="#,##0">
                  <c:v>6.1428571428571432</c:v>
                </c:pt>
                <c:pt idx="84" formatCode="#,##0">
                  <c:v>5</c:v>
                </c:pt>
                <c:pt idx="85" formatCode="#,##0">
                  <c:v>4.1428571428571432</c:v>
                </c:pt>
                <c:pt idx="86" formatCode="#,##0">
                  <c:v>3.8571428571428572</c:v>
                </c:pt>
                <c:pt idx="87" formatCode="#,##0">
                  <c:v>3.7142857142857144</c:v>
                </c:pt>
                <c:pt idx="88" formatCode="#,##0">
                  <c:v>3.7142857142857144</c:v>
                </c:pt>
                <c:pt idx="89" formatCode="#,##0">
                  <c:v>4.2857142857142856</c:v>
                </c:pt>
                <c:pt idx="90" formatCode="#,##0">
                  <c:v>4.4285714285714288</c:v>
                </c:pt>
                <c:pt idx="91" formatCode="#,##0">
                  <c:v>4.2857142857142856</c:v>
                </c:pt>
                <c:pt idx="92" formatCode="#,##0">
                  <c:v>4.4285714285714288</c:v>
                </c:pt>
                <c:pt idx="93" formatCode="#,##0">
                  <c:v>4.4285714285714288</c:v>
                </c:pt>
                <c:pt idx="94" formatCode="#,##0">
                  <c:v>4</c:v>
                </c:pt>
                <c:pt idx="95" formatCode="#,##0">
                  <c:v>3.4285714285714284</c:v>
                </c:pt>
                <c:pt idx="96" formatCode="#,##0">
                  <c:v>2.5714285714285716</c:v>
                </c:pt>
                <c:pt idx="97" formatCode="#,##0">
                  <c:v>2.8571428571428572</c:v>
                </c:pt>
                <c:pt idx="98" formatCode="#,##0">
                  <c:v>2.5714285714285716</c:v>
                </c:pt>
                <c:pt idx="99" formatCode="#,##0">
                  <c:v>2.8571428571428572</c:v>
                </c:pt>
                <c:pt idx="100" formatCode="#,##0">
                  <c:v>3.2857142857142856</c:v>
                </c:pt>
                <c:pt idx="101" formatCode="#,##0">
                  <c:v>3.1428571428571428</c:v>
                </c:pt>
                <c:pt idx="102" formatCode="#,##0">
                  <c:v>3.5714285714285716</c:v>
                </c:pt>
                <c:pt idx="103" formatCode="#,##0">
                  <c:v>3.5714285714285716</c:v>
                </c:pt>
                <c:pt idx="104" formatCode="#,##0">
                  <c:v>3</c:v>
                </c:pt>
                <c:pt idx="105" formatCode="#,##0">
                  <c:v>3</c:v>
                </c:pt>
                <c:pt idx="106" formatCode="#,##0">
                  <c:v>2.8571428571428572</c:v>
                </c:pt>
                <c:pt idx="107" formatCode="#,##0">
                  <c:v>2.5714285714285716</c:v>
                </c:pt>
                <c:pt idx="108" formatCode="#,##0">
                  <c:v>2.5714285714285716</c:v>
                </c:pt>
                <c:pt idx="109" formatCode="#,##0">
                  <c:v>2.1428571428571428</c:v>
                </c:pt>
                <c:pt idx="110" formatCode="#,##0">
                  <c:v>2</c:v>
                </c:pt>
                <c:pt idx="111" formatCode="#,##0">
                  <c:v>1.8571428571428572</c:v>
                </c:pt>
                <c:pt idx="112" formatCode="#,##0">
                  <c:v>1.5714285714285714</c:v>
                </c:pt>
                <c:pt idx="113" formatCode="#,##0">
                  <c:v>1</c:v>
                </c:pt>
                <c:pt idx="114" formatCode="#,##0">
                  <c:v>0.7142857142857143</c:v>
                </c:pt>
                <c:pt idx="115" formatCode="#,##0">
                  <c:v>0.42857142857142855</c:v>
                </c:pt>
                <c:pt idx="116" formatCode="#,##0">
                  <c:v>0.2857142857142857</c:v>
                </c:pt>
                <c:pt idx="117" formatCode="#,##0">
                  <c:v>0.7142857142857143</c:v>
                </c:pt>
                <c:pt idx="118" formatCode="#,##0">
                  <c:v>0.7142857142857143</c:v>
                </c:pt>
                <c:pt idx="119" formatCode="#,##0">
                  <c:v>0.7142857142857143</c:v>
                </c:pt>
                <c:pt idx="120" formatCode="#,##0">
                  <c:v>0.8571428571428571</c:v>
                </c:pt>
                <c:pt idx="121" formatCode="#,##0">
                  <c:v>0.5714285714285714</c:v>
                </c:pt>
                <c:pt idx="122" formatCode="#,##0">
                  <c:v>1.2857142857142858</c:v>
                </c:pt>
                <c:pt idx="123" formatCode="#,##0">
                  <c:v>1.4285714285714286</c:v>
                </c:pt>
                <c:pt idx="124" formatCode="#,##0">
                  <c:v>1</c:v>
                </c:pt>
                <c:pt idx="125" formatCode="#,##0">
                  <c:v>1</c:v>
                </c:pt>
                <c:pt idx="126" formatCode="#,##0">
                  <c:v>1.5714285714285714</c:v>
                </c:pt>
                <c:pt idx="127" formatCode="#,##0">
                  <c:v>1.8571428571428572</c:v>
                </c:pt>
                <c:pt idx="128" formatCode="#,##0">
                  <c:v>1.8571428571428572</c:v>
                </c:pt>
                <c:pt idx="129" formatCode="#,##0">
                  <c:v>1.2857142857142858</c:v>
                </c:pt>
                <c:pt idx="130" formatCode="#,##0">
                  <c:v>1.1428571428571428</c:v>
                </c:pt>
                <c:pt idx="131" formatCode="#,##0">
                  <c:v>1.2857142857142858</c:v>
                </c:pt>
                <c:pt idx="132" formatCode="#,##0">
                  <c:v>1.2857142857142858</c:v>
                </c:pt>
                <c:pt idx="133" formatCode="#,##0">
                  <c:v>0.7142857142857143</c:v>
                </c:pt>
                <c:pt idx="134" formatCode="#,##0">
                  <c:v>0.2857142857142857</c:v>
                </c:pt>
                <c:pt idx="135" formatCode="#,##0">
                  <c:v>0.5714285714285714</c:v>
                </c:pt>
                <c:pt idx="136" formatCode="#,##0">
                  <c:v>0.42857142857142855</c:v>
                </c:pt>
                <c:pt idx="137" formatCode="#,##0">
                  <c:v>0.5714285714285714</c:v>
                </c:pt>
                <c:pt idx="138" formatCode="#,##0">
                  <c:v>0.42857142857142855</c:v>
                </c:pt>
                <c:pt idx="139" formatCode="#,##0">
                  <c:v>0.5714285714285714</c:v>
                </c:pt>
                <c:pt idx="140" formatCode="#,##0">
                  <c:v>0.7142857142857143</c:v>
                </c:pt>
                <c:pt idx="141" formatCode="#,##0">
                  <c:v>0.8571428571428571</c:v>
                </c:pt>
                <c:pt idx="142" formatCode="#,##0">
                  <c:v>0.7142857142857143</c:v>
                </c:pt>
                <c:pt idx="143" formatCode="#,##0">
                  <c:v>0.8571428571428571</c:v>
                </c:pt>
                <c:pt idx="144" formatCode="#,##0">
                  <c:v>0.7142857142857143</c:v>
                </c:pt>
                <c:pt idx="145" formatCode="#,##0">
                  <c:v>0.8571428571428571</c:v>
                </c:pt>
                <c:pt idx="146" formatCode="#,##0">
                  <c:v>1.4285714285714286</c:v>
                </c:pt>
                <c:pt idx="147" formatCode="#,##0">
                  <c:v>1.7142857142857142</c:v>
                </c:pt>
                <c:pt idx="148" formatCode="#,##0">
                  <c:v>1.7142857142857142</c:v>
                </c:pt>
                <c:pt idx="149" formatCode="#,##0">
                  <c:v>1.7142857142857142</c:v>
                </c:pt>
                <c:pt idx="150" formatCode="#,##0">
                  <c:v>1.7142857142857142</c:v>
                </c:pt>
                <c:pt idx="151" formatCode="#,##0">
                  <c:v>2</c:v>
                </c:pt>
                <c:pt idx="152" formatCode="#,##0">
                  <c:v>2.1428571428571428</c:v>
                </c:pt>
                <c:pt idx="153" formatCode="#,##0">
                  <c:v>1.7142857142857142</c:v>
                </c:pt>
                <c:pt idx="154" formatCode="#,##0">
                  <c:v>1.8571428571428572</c:v>
                </c:pt>
                <c:pt idx="155" formatCode="#,##0">
                  <c:v>1.8571428571428572</c:v>
                </c:pt>
                <c:pt idx="156" formatCode="#,##0">
                  <c:v>2.1428571428571428</c:v>
                </c:pt>
                <c:pt idx="157" formatCode="#,##0">
                  <c:v>3.1428571428571428</c:v>
                </c:pt>
                <c:pt idx="158" formatCode="#,##0">
                  <c:v>3.1428571428571428</c:v>
                </c:pt>
                <c:pt idx="159" formatCode="#,##0">
                  <c:v>3.4285714285714284</c:v>
                </c:pt>
                <c:pt idx="160" formatCode="#,##0">
                  <c:v>3.5714285714285716</c:v>
                </c:pt>
                <c:pt idx="161" formatCode="#,##0">
                  <c:v>3.4285714285714284</c:v>
                </c:pt>
                <c:pt idx="162" formatCode="#,##0">
                  <c:v>4.4285714285714288</c:v>
                </c:pt>
                <c:pt idx="163" formatCode="#,##0">
                  <c:v>4.4285714285714288</c:v>
                </c:pt>
                <c:pt idx="164" formatCode="#,##0">
                  <c:v>4.1428571428571432</c:v>
                </c:pt>
                <c:pt idx="165" formatCode="#,##0">
                  <c:v>4.5714285714285712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ISR'!$AC$2</c:f>
              <c:strCache>
                <c:ptCount val="1"/>
                <c:pt idx="0">
                  <c:v>Modelled Deaths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dash"/>
            </a:ln>
          </c:spPr>
          <c:marker>
            <c:symbol val="none"/>
          </c:marker>
          <c:val>
            <c:numRef>
              <c:f>'Data ISR'!$AD$4:$AD$182</c:f>
              <c:numCache>
                <c:formatCode>General</c:formatCode>
                <c:ptCount val="179"/>
                <c:pt idx="28">
                  <c:v>0</c:v>
                </c:pt>
                <c:pt idx="29">
                  <c:v>0</c:v>
                </c:pt>
                <c:pt idx="30">
                  <c:v>2.1428571428571425E-3</c:v>
                </c:pt>
                <c:pt idx="31">
                  <c:v>2.1428571428571425E-3</c:v>
                </c:pt>
                <c:pt idx="32">
                  <c:v>2.1428571428571425E-3</c:v>
                </c:pt>
                <c:pt idx="33">
                  <c:v>2.1428571428571425E-3</c:v>
                </c:pt>
                <c:pt idx="34">
                  <c:v>2.1428571428571425E-3</c:v>
                </c:pt>
                <c:pt idx="35">
                  <c:v>4.2857142857142851E-3</c:v>
                </c:pt>
                <c:pt idx="36">
                  <c:v>6.4285714285714276E-3</c:v>
                </c:pt>
                <c:pt idx="37">
                  <c:v>6.4285714285714276E-3</c:v>
                </c:pt>
                <c:pt idx="38">
                  <c:v>1.2857142857142855E-2</c:v>
                </c:pt>
                <c:pt idx="39">
                  <c:v>1.9285714285714288E-2</c:v>
                </c:pt>
                <c:pt idx="40">
                  <c:v>1.9285714285714288E-2</c:v>
                </c:pt>
                <c:pt idx="41">
                  <c:v>2.357142857142857E-2</c:v>
                </c:pt>
                <c:pt idx="42">
                  <c:v>2.7857142857142858E-2</c:v>
                </c:pt>
                <c:pt idx="43">
                  <c:v>3.6428571428571421E-2</c:v>
                </c:pt>
                <c:pt idx="44">
                  <c:v>7.0714285714285716E-2</c:v>
                </c:pt>
                <c:pt idx="45">
                  <c:v>7.7142857142857152E-2</c:v>
                </c:pt>
                <c:pt idx="46">
                  <c:v>0.10928571428571428</c:v>
                </c:pt>
                <c:pt idx="47">
                  <c:v>0.10928571428571428</c:v>
                </c:pt>
                <c:pt idx="48">
                  <c:v>0.13500000000000001</c:v>
                </c:pt>
                <c:pt idx="49">
                  <c:v>0.13714285714285712</c:v>
                </c:pt>
                <c:pt idx="50">
                  <c:v>0.17142857142857143</c:v>
                </c:pt>
                <c:pt idx="51">
                  <c:v>0.1907142857142857</c:v>
                </c:pt>
                <c:pt idx="52">
                  <c:v>0.24</c:v>
                </c:pt>
                <c:pt idx="53">
                  <c:v>0.32571428571428573</c:v>
                </c:pt>
                <c:pt idx="54">
                  <c:v>0.33642857142857141</c:v>
                </c:pt>
                <c:pt idx="55">
                  <c:v>0.375</c:v>
                </c:pt>
                <c:pt idx="56">
                  <c:v>0.48214285714285715</c:v>
                </c:pt>
                <c:pt idx="57">
                  <c:v>0.70071428571428573</c:v>
                </c:pt>
                <c:pt idx="58">
                  <c:v>0.86357142857142855</c:v>
                </c:pt>
                <c:pt idx="59">
                  <c:v>1.1935714285714285</c:v>
                </c:pt>
                <c:pt idx="60">
                  <c:v>1.4357142857142855</c:v>
                </c:pt>
                <c:pt idx="61">
                  <c:v>1.8278571428571428</c:v>
                </c:pt>
                <c:pt idx="62">
                  <c:v>2.117142857142857</c:v>
                </c:pt>
                <c:pt idx="63">
                  <c:v>4.4249999999999998</c:v>
                </c:pt>
                <c:pt idx="64">
                  <c:v>4.8557142857142859</c:v>
                </c:pt>
                <c:pt idx="65">
                  <c:v>5.37</c:v>
                </c:pt>
                <c:pt idx="66">
                  <c:v>6.2292857142857141</c:v>
                </c:pt>
                <c:pt idx="67">
                  <c:v>7.2085714285714282</c:v>
                </c:pt>
                <c:pt idx="68">
                  <c:v>7.7657142857142851</c:v>
                </c:pt>
                <c:pt idx="69">
                  <c:v>8.8285714285714274</c:v>
                </c:pt>
                <c:pt idx="70">
                  <c:v>7.9778571428571432</c:v>
                </c:pt>
                <c:pt idx="71">
                  <c:v>8.9228571428571435</c:v>
                </c:pt>
                <c:pt idx="72">
                  <c:v>9.4135714285714283</c:v>
                </c:pt>
                <c:pt idx="73">
                  <c:v>9.0685714285714276</c:v>
                </c:pt>
                <c:pt idx="74">
                  <c:v>8.9635714285714272</c:v>
                </c:pt>
                <c:pt idx="75">
                  <c:v>9.019285714285715</c:v>
                </c:pt>
                <c:pt idx="76">
                  <c:v>8.3357142857142854</c:v>
                </c:pt>
                <c:pt idx="77">
                  <c:v>7.097142857142857</c:v>
                </c:pt>
                <c:pt idx="78">
                  <c:v>6.6664285714285718</c:v>
                </c:pt>
                <c:pt idx="79">
                  <c:v>6.3857142857142852</c:v>
                </c:pt>
                <c:pt idx="80">
                  <c:v>6.1971428571428575</c:v>
                </c:pt>
                <c:pt idx="81">
                  <c:v>5.8178571428571422</c:v>
                </c:pt>
                <c:pt idx="82">
                  <c:v>5.7471428571428573</c:v>
                </c:pt>
                <c:pt idx="83">
                  <c:v>5.9957142857142856</c:v>
                </c:pt>
                <c:pt idx="84">
                  <c:v>6.6364285714285716</c:v>
                </c:pt>
                <c:pt idx="85">
                  <c:v>5.9785714285714278</c:v>
                </c:pt>
                <c:pt idx="86">
                  <c:v>5.515714285714286</c:v>
                </c:pt>
                <c:pt idx="87">
                  <c:v>5.4042857142857139</c:v>
                </c:pt>
                <c:pt idx="88">
                  <c:v>5.0271428571428576</c:v>
                </c:pt>
                <c:pt idx="89">
                  <c:v>4.5578571428571424</c:v>
                </c:pt>
                <c:pt idx="90">
                  <c:v>4.0628571428571423</c:v>
                </c:pt>
                <c:pt idx="91">
                  <c:v>4.2792857142857139</c:v>
                </c:pt>
                <c:pt idx="92">
                  <c:v>4.3821428571428571</c:v>
                </c:pt>
                <c:pt idx="93">
                  <c:v>4.4485714285714284</c:v>
                </c:pt>
                <c:pt idx="94">
                  <c:v>4.3564285714285713</c:v>
                </c:pt>
                <c:pt idx="95">
                  <c:v>4.1828571428571424</c:v>
                </c:pt>
                <c:pt idx="96">
                  <c:v>3.9471428571428575</c:v>
                </c:pt>
                <c:pt idx="97">
                  <c:v>3.827142857142857</c:v>
                </c:pt>
                <c:pt idx="98">
                  <c:v>2.862857142857143</c:v>
                </c:pt>
                <c:pt idx="99">
                  <c:v>2.4492857142857143</c:v>
                </c:pt>
                <c:pt idx="100">
                  <c:v>2.2349999999999999</c:v>
                </c:pt>
                <c:pt idx="101">
                  <c:v>1.9007142857142856</c:v>
                </c:pt>
                <c:pt idx="102">
                  <c:v>1.6392857142857142</c:v>
                </c:pt>
                <c:pt idx="103">
                  <c:v>1.4807142857142856</c:v>
                </c:pt>
                <c:pt idx="104">
                  <c:v>1.202142857142857</c:v>
                </c:pt>
                <c:pt idx="105">
                  <c:v>1.02</c:v>
                </c:pt>
                <c:pt idx="106">
                  <c:v>0.93214285714285716</c:v>
                </c:pt>
                <c:pt idx="107">
                  <c:v>0.71785714285714275</c:v>
                </c:pt>
                <c:pt idx="108">
                  <c:v>0.5764285714285714</c:v>
                </c:pt>
                <c:pt idx="109">
                  <c:v>0.5764285714285714</c:v>
                </c:pt>
                <c:pt idx="110">
                  <c:v>0.55714285714285716</c:v>
                </c:pt>
                <c:pt idx="111">
                  <c:v>0.51428571428571423</c:v>
                </c:pt>
                <c:pt idx="112">
                  <c:v>0.51</c:v>
                </c:pt>
                <c:pt idx="113">
                  <c:v>0.42428571428571427</c:v>
                </c:pt>
                <c:pt idx="114">
                  <c:v>0.32785714285714285</c:v>
                </c:pt>
                <c:pt idx="115">
                  <c:v>0.32999999999999996</c:v>
                </c:pt>
                <c:pt idx="116">
                  <c:v>0.3</c:v>
                </c:pt>
                <c:pt idx="117">
                  <c:v>0.29357142857142859</c:v>
                </c:pt>
                <c:pt idx="118">
                  <c:v>0.27857142857142858</c:v>
                </c:pt>
                <c:pt idx="119">
                  <c:v>0.255</c:v>
                </c:pt>
                <c:pt idx="120">
                  <c:v>0.22285714285714286</c:v>
                </c:pt>
                <c:pt idx="121">
                  <c:v>0.21642857142857141</c:v>
                </c:pt>
                <c:pt idx="122">
                  <c:v>0.22285714285714286</c:v>
                </c:pt>
                <c:pt idx="123">
                  <c:v>0.2142857142857143</c:v>
                </c:pt>
                <c:pt idx="124">
                  <c:v>0.19500000000000001</c:v>
                </c:pt>
                <c:pt idx="125">
                  <c:v>0.21</c:v>
                </c:pt>
                <c:pt idx="126">
                  <c:v>0.27</c:v>
                </c:pt>
                <c:pt idx="127">
                  <c:v>0.40499999999999997</c:v>
                </c:pt>
                <c:pt idx="128">
                  <c:v>0.63642857142857145</c:v>
                </c:pt>
                <c:pt idx="129">
                  <c:v>0.64285714285714279</c:v>
                </c:pt>
                <c:pt idx="130">
                  <c:v>0.75857142857142856</c:v>
                </c:pt>
                <c:pt idx="131">
                  <c:v>0.93214285714285716</c:v>
                </c:pt>
                <c:pt idx="132">
                  <c:v>1.1314285714285715</c:v>
                </c:pt>
                <c:pt idx="133">
                  <c:v>1.2514285714285713</c:v>
                </c:pt>
                <c:pt idx="134">
                  <c:v>1.335</c:v>
                </c:pt>
                <c:pt idx="135">
                  <c:v>1.232142857142857</c:v>
                </c:pt>
                <c:pt idx="136">
                  <c:v>1.5857142857142856</c:v>
                </c:pt>
                <c:pt idx="137">
                  <c:v>1.6971428571428571</c:v>
                </c:pt>
                <c:pt idx="138">
                  <c:v>1.8492857142857142</c:v>
                </c:pt>
                <c:pt idx="139">
                  <c:v>1.9178571428571429</c:v>
                </c:pt>
                <c:pt idx="140">
                  <c:v>2.0957142857142856</c:v>
                </c:pt>
                <c:pt idx="141">
                  <c:v>2.3014285714285712</c:v>
                </c:pt>
                <c:pt idx="142">
                  <c:v>2.6421428571428569</c:v>
                </c:pt>
                <c:pt idx="143">
                  <c:v>2.6142857142857139</c:v>
                </c:pt>
                <c:pt idx="144">
                  <c:v>2.5542857142857143</c:v>
                </c:pt>
                <c:pt idx="145">
                  <c:v>2.5821428571428569</c:v>
                </c:pt>
                <c:pt idx="146">
                  <c:v>2.8178571428571426</c:v>
                </c:pt>
                <c:pt idx="147">
                  <c:v>3.06</c:v>
                </c:pt>
                <c:pt idx="148">
                  <c:v>3.1435714285714287</c:v>
                </c:pt>
                <c:pt idx="149">
                  <c:v>3.3085714285714287</c:v>
                </c:pt>
                <c:pt idx="150">
                  <c:v>3.5592857142857142</c:v>
                </c:pt>
                <c:pt idx="151">
                  <c:v>3.6921428571428567</c:v>
                </c:pt>
                <c:pt idx="152">
                  <c:v>3.9535714285714283</c:v>
                </c:pt>
                <c:pt idx="153">
                  <c:v>4.3221428571428575</c:v>
                </c:pt>
                <c:pt idx="154">
                  <c:v>4.8449999999999998</c:v>
                </c:pt>
                <c:pt idx="155">
                  <c:v>5.0657142857142858</c:v>
                </c:pt>
                <c:pt idx="156">
                  <c:v>5.2735714285714286</c:v>
                </c:pt>
                <c:pt idx="157">
                  <c:v>5.9742857142857142</c:v>
                </c:pt>
                <c:pt idx="158">
                  <c:v>6.3792857142857136</c:v>
                </c:pt>
                <c:pt idx="159">
                  <c:v>7.1978571428571421</c:v>
                </c:pt>
                <c:pt idx="160">
                  <c:v>7.9971428571428564</c:v>
                </c:pt>
                <c:pt idx="161">
                  <c:v>9.0278571428571421</c:v>
                </c:pt>
                <c:pt idx="162">
                  <c:v>9.9578571428571436</c:v>
                </c:pt>
                <c:pt idx="163">
                  <c:v>11.260714285714284</c:v>
                </c:pt>
                <c:pt idx="164">
                  <c:v>12.319285714285714</c:v>
                </c:pt>
                <c:pt idx="165">
                  <c:v>13.292142857142856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31104"/>
        <c:axId val="131229568"/>
      </c:lineChart>
      <c:dateAx>
        <c:axId val="13121395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228032"/>
        <c:crosses val="autoZero"/>
        <c:auto val="1"/>
        <c:lblOffset val="100"/>
        <c:baseTimeUnit val="days"/>
      </c:dateAx>
      <c:valAx>
        <c:axId val="1312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213952"/>
        <c:crosses val="autoZero"/>
        <c:crossBetween val="between"/>
      </c:valAx>
      <c:valAx>
        <c:axId val="131229568"/>
        <c:scaling>
          <c:orientation val="minMax"/>
          <c:max val="25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231104"/>
        <c:crosses val="max"/>
        <c:crossBetween val="between"/>
      </c:valAx>
      <c:catAx>
        <c:axId val="13123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31229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Observed Death rate / Predicted death rate</a:t>
            </a:r>
          </a:p>
        </c:rich>
      </c:tx>
      <c:layout>
        <c:manualLayout>
          <c:xMode val="edge"/>
          <c:yMode val="edge"/>
          <c:x val="0.1988113208376316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594591522484111E-2"/>
          <c:y val="0.10051929801608417"/>
          <c:w val="0.91681569469001389"/>
          <c:h val="0.71350764754085438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ISR'!$A$58:$A$182</c:f>
              <c:numCache>
                <c:formatCode>m/d/yyyy</c:formatCode>
                <c:ptCount val="125"/>
                <c:pt idx="0">
                  <c:v>43916</c:v>
                </c:pt>
                <c:pt idx="1">
                  <c:v>43917</c:v>
                </c:pt>
                <c:pt idx="2">
                  <c:v>43918</c:v>
                </c:pt>
                <c:pt idx="3">
                  <c:v>43919</c:v>
                </c:pt>
                <c:pt idx="4">
                  <c:v>43920</c:v>
                </c:pt>
                <c:pt idx="5">
                  <c:v>43921</c:v>
                </c:pt>
                <c:pt idx="6">
                  <c:v>43922</c:v>
                </c:pt>
                <c:pt idx="7">
                  <c:v>43923</c:v>
                </c:pt>
                <c:pt idx="8">
                  <c:v>43924</c:v>
                </c:pt>
                <c:pt idx="9">
                  <c:v>43925</c:v>
                </c:pt>
                <c:pt idx="10">
                  <c:v>43926</c:v>
                </c:pt>
                <c:pt idx="11">
                  <c:v>43927</c:v>
                </c:pt>
                <c:pt idx="12">
                  <c:v>43928</c:v>
                </c:pt>
                <c:pt idx="13">
                  <c:v>43929</c:v>
                </c:pt>
                <c:pt idx="14">
                  <c:v>43930</c:v>
                </c:pt>
                <c:pt idx="15">
                  <c:v>43931</c:v>
                </c:pt>
                <c:pt idx="16">
                  <c:v>43932</c:v>
                </c:pt>
                <c:pt idx="17">
                  <c:v>43933</c:v>
                </c:pt>
                <c:pt idx="18">
                  <c:v>43934</c:v>
                </c:pt>
                <c:pt idx="19">
                  <c:v>43935</c:v>
                </c:pt>
                <c:pt idx="20">
                  <c:v>43936</c:v>
                </c:pt>
                <c:pt idx="21">
                  <c:v>43937</c:v>
                </c:pt>
                <c:pt idx="22">
                  <c:v>43938</c:v>
                </c:pt>
                <c:pt idx="23">
                  <c:v>43939</c:v>
                </c:pt>
                <c:pt idx="24">
                  <c:v>43940</c:v>
                </c:pt>
                <c:pt idx="25">
                  <c:v>43941</c:v>
                </c:pt>
                <c:pt idx="26">
                  <c:v>43942</c:v>
                </c:pt>
                <c:pt idx="27">
                  <c:v>43943</c:v>
                </c:pt>
                <c:pt idx="28">
                  <c:v>43944</c:v>
                </c:pt>
                <c:pt idx="29">
                  <c:v>43945</c:v>
                </c:pt>
                <c:pt idx="30">
                  <c:v>43946</c:v>
                </c:pt>
                <c:pt idx="31">
                  <c:v>43947</c:v>
                </c:pt>
                <c:pt idx="32">
                  <c:v>43948</c:v>
                </c:pt>
                <c:pt idx="33">
                  <c:v>43949</c:v>
                </c:pt>
                <c:pt idx="34">
                  <c:v>43950</c:v>
                </c:pt>
                <c:pt idx="35">
                  <c:v>43951</c:v>
                </c:pt>
                <c:pt idx="36">
                  <c:v>43952</c:v>
                </c:pt>
                <c:pt idx="37">
                  <c:v>43953</c:v>
                </c:pt>
                <c:pt idx="38">
                  <c:v>43954</c:v>
                </c:pt>
                <c:pt idx="39">
                  <c:v>43955</c:v>
                </c:pt>
                <c:pt idx="40">
                  <c:v>43956</c:v>
                </c:pt>
                <c:pt idx="41">
                  <c:v>43957</c:v>
                </c:pt>
                <c:pt idx="42">
                  <c:v>43958</c:v>
                </c:pt>
                <c:pt idx="43">
                  <c:v>43959</c:v>
                </c:pt>
                <c:pt idx="44">
                  <c:v>43960</c:v>
                </c:pt>
                <c:pt idx="45">
                  <c:v>43961</c:v>
                </c:pt>
                <c:pt idx="46">
                  <c:v>43962</c:v>
                </c:pt>
                <c:pt idx="47">
                  <c:v>43963</c:v>
                </c:pt>
                <c:pt idx="48">
                  <c:v>43964</c:v>
                </c:pt>
                <c:pt idx="49">
                  <c:v>43965</c:v>
                </c:pt>
                <c:pt idx="50">
                  <c:v>43966</c:v>
                </c:pt>
                <c:pt idx="51">
                  <c:v>43967</c:v>
                </c:pt>
                <c:pt idx="52">
                  <c:v>43968</c:v>
                </c:pt>
                <c:pt idx="53">
                  <c:v>43969</c:v>
                </c:pt>
                <c:pt idx="54">
                  <c:v>43970</c:v>
                </c:pt>
                <c:pt idx="55">
                  <c:v>43971</c:v>
                </c:pt>
                <c:pt idx="56">
                  <c:v>43972</c:v>
                </c:pt>
                <c:pt idx="57">
                  <c:v>43973</c:v>
                </c:pt>
                <c:pt idx="58">
                  <c:v>43974</c:v>
                </c:pt>
                <c:pt idx="59">
                  <c:v>43975</c:v>
                </c:pt>
                <c:pt idx="60">
                  <c:v>43976</c:v>
                </c:pt>
                <c:pt idx="61">
                  <c:v>43977</c:v>
                </c:pt>
                <c:pt idx="62">
                  <c:v>43978</c:v>
                </c:pt>
                <c:pt idx="63">
                  <c:v>43979</c:v>
                </c:pt>
                <c:pt idx="64">
                  <c:v>43980</c:v>
                </c:pt>
                <c:pt idx="65">
                  <c:v>43981</c:v>
                </c:pt>
                <c:pt idx="66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43987</c:v>
                </c:pt>
                <c:pt idx="72">
                  <c:v>43988</c:v>
                </c:pt>
                <c:pt idx="73">
                  <c:v>43989</c:v>
                </c:pt>
                <c:pt idx="74">
                  <c:v>43990</c:v>
                </c:pt>
                <c:pt idx="75">
                  <c:v>43991</c:v>
                </c:pt>
                <c:pt idx="76">
                  <c:v>43992</c:v>
                </c:pt>
                <c:pt idx="77">
                  <c:v>43993</c:v>
                </c:pt>
                <c:pt idx="78">
                  <c:v>43994</c:v>
                </c:pt>
                <c:pt idx="79">
                  <c:v>43995</c:v>
                </c:pt>
                <c:pt idx="80">
                  <c:v>43996</c:v>
                </c:pt>
                <c:pt idx="81">
                  <c:v>43997</c:v>
                </c:pt>
                <c:pt idx="82">
                  <c:v>43998</c:v>
                </c:pt>
                <c:pt idx="83">
                  <c:v>43999</c:v>
                </c:pt>
                <c:pt idx="84">
                  <c:v>44000</c:v>
                </c:pt>
                <c:pt idx="85">
                  <c:v>44001</c:v>
                </c:pt>
                <c:pt idx="86">
                  <c:v>44002</c:v>
                </c:pt>
                <c:pt idx="87">
                  <c:v>44003</c:v>
                </c:pt>
                <c:pt idx="88">
                  <c:v>44004</c:v>
                </c:pt>
                <c:pt idx="89">
                  <c:v>44005</c:v>
                </c:pt>
                <c:pt idx="90">
                  <c:v>44006</c:v>
                </c:pt>
                <c:pt idx="91">
                  <c:v>44007</c:v>
                </c:pt>
                <c:pt idx="92">
                  <c:v>44008</c:v>
                </c:pt>
                <c:pt idx="93">
                  <c:v>44009</c:v>
                </c:pt>
                <c:pt idx="94">
                  <c:v>44010</c:v>
                </c:pt>
                <c:pt idx="95">
                  <c:v>44011</c:v>
                </c:pt>
                <c:pt idx="96">
                  <c:v>44012</c:v>
                </c:pt>
                <c:pt idx="97">
                  <c:v>44013</c:v>
                </c:pt>
                <c:pt idx="98">
                  <c:v>44014</c:v>
                </c:pt>
                <c:pt idx="99">
                  <c:v>44015</c:v>
                </c:pt>
                <c:pt idx="100">
                  <c:v>44016</c:v>
                </c:pt>
                <c:pt idx="101">
                  <c:v>44017</c:v>
                </c:pt>
                <c:pt idx="102">
                  <c:v>44018</c:v>
                </c:pt>
                <c:pt idx="103">
                  <c:v>44019</c:v>
                </c:pt>
                <c:pt idx="104">
                  <c:v>44020</c:v>
                </c:pt>
                <c:pt idx="105">
                  <c:v>44021</c:v>
                </c:pt>
                <c:pt idx="106">
                  <c:v>44022</c:v>
                </c:pt>
                <c:pt idx="107">
                  <c:v>44023</c:v>
                </c:pt>
                <c:pt idx="108">
                  <c:v>44024</c:v>
                </c:pt>
                <c:pt idx="109">
                  <c:v>44025</c:v>
                </c:pt>
                <c:pt idx="110">
                  <c:v>44026</c:v>
                </c:pt>
                <c:pt idx="111">
                  <c:v>44027</c:v>
                </c:pt>
              </c:numCache>
            </c:numRef>
          </c:cat>
          <c:val>
            <c:numRef>
              <c:f>'Data ISR'!$AE$58:$AE$182</c:f>
              <c:numCache>
                <c:formatCode>0%</c:formatCode>
                <c:ptCount val="125"/>
                <c:pt idx="0">
                  <c:v>3.397027600849257</c:v>
                </c:pt>
                <c:pt idx="1">
                  <c:v>4.5714285714285712</c:v>
                </c:pt>
                <c:pt idx="2">
                  <c:v>3.2592592592592591</c:v>
                </c:pt>
                <c:pt idx="3">
                  <c:v>2.8542303771661568</c:v>
                </c:pt>
                <c:pt idx="4">
                  <c:v>2.4813895781637716</c:v>
                </c:pt>
                <c:pt idx="5">
                  <c:v>2.0347097546379413</c:v>
                </c:pt>
                <c:pt idx="6">
                  <c:v>2.0895522388059704</c:v>
                </c:pt>
                <c:pt idx="7">
                  <c:v>2.1883548261039469</c:v>
                </c:pt>
                <c:pt idx="8">
                  <c:v>1.8893387314439947</c:v>
                </c:pt>
                <c:pt idx="9">
                  <c:v>1.0330912025827279</c:v>
                </c:pt>
                <c:pt idx="10">
                  <c:v>1.0002942041776992</c:v>
                </c:pt>
                <c:pt idx="11">
                  <c:v>1.0907156158552807</c:v>
                </c:pt>
                <c:pt idx="12">
                  <c:v>1.0319917440660475</c:v>
                </c:pt>
                <c:pt idx="13">
                  <c:v>0.931430836305985</c:v>
                </c:pt>
                <c:pt idx="14">
                  <c:v>0.91979396615158215</c:v>
                </c:pt>
                <c:pt idx="15">
                  <c:v>0.88996763754045316</c:v>
                </c:pt>
                <c:pt idx="16">
                  <c:v>1.0206822455009399</c:v>
                </c:pt>
                <c:pt idx="17">
                  <c:v>0.86455331412103742</c:v>
                </c:pt>
                <c:pt idx="18">
                  <c:v>0.89536383640640416</c:v>
                </c:pt>
                <c:pt idx="19">
                  <c:v>0.91367359798361703</c:v>
                </c:pt>
                <c:pt idx="20">
                  <c:v>0.90843891943581168</c:v>
                </c:pt>
                <c:pt idx="21">
                  <c:v>0.88698819988912636</c:v>
                </c:pt>
                <c:pt idx="22">
                  <c:v>0.95972579263067703</c:v>
                </c:pt>
                <c:pt idx="23">
                  <c:v>1.2681159420289856</c:v>
                </c:pt>
                <c:pt idx="24">
                  <c:v>1.4786242365798778</c:v>
                </c:pt>
                <c:pt idx="25">
                  <c:v>1.3646532438478747</c:v>
                </c:pt>
                <c:pt idx="26">
                  <c:v>1.4061779621945596</c:v>
                </c:pt>
                <c:pt idx="27">
                  <c:v>1.4487415592387971</c:v>
                </c:pt>
                <c:pt idx="28">
                  <c:v>1.2428535918468804</c:v>
                </c:pt>
                <c:pt idx="29">
                  <c:v>1.0245413390517037</c:v>
                </c:pt>
                <c:pt idx="30">
                  <c:v>0.75341728554515119</c:v>
                </c:pt>
                <c:pt idx="31">
                  <c:v>0.69295101553166083</c:v>
                </c:pt>
                <c:pt idx="32">
                  <c:v>0.69930069930069927</c:v>
                </c:pt>
                <c:pt idx="33">
                  <c:v>0.68728522336769771</c:v>
                </c:pt>
                <c:pt idx="34">
                  <c:v>0.73884626314293833</c:v>
                </c:pt>
                <c:pt idx="35">
                  <c:v>0.94029149036201232</c:v>
                </c:pt>
                <c:pt idx="36">
                  <c:v>1.0900140646976093</c:v>
                </c:pt>
                <c:pt idx="37">
                  <c:v>1.0015022533800702</c:v>
                </c:pt>
                <c:pt idx="38">
                  <c:v>1.0105949470252649</c:v>
                </c:pt>
                <c:pt idx="39">
                  <c:v>0.99550417469492625</c:v>
                </c:pt>
                <c:pt idx="40">
                  <c:v>0.91818330873913756</c:v>
                </c:pt>
                <c:pt idx="41">
                  <c:v>0.81967213114754101</c:v>
                </c:pt>
                <c:pt idx="42">
                  <c:v>0.65146579804560256</c:v>
                </c:pt>
                <c:pt idx="43">
                  <c:v>0.74654721911160882</c:v>
                </c:pt>
                <c:pt idx="44">
                  <c:v>0.89820359281437123</c:v>
                </c:pt>
                <c:pt idx="45">
                  <c:v>1.1665208515602217</c:v>
                </c:pt>
                <c:pt idx="46">
                  <c:v>1.4701182486417386</c:v>
                </c:pt>
                <c:pt idx="47">
                  <c:v>1.6535137166478768</c:v>
                </c:pt>
                <c:pt idx="48">
                  <c:v>2.1786492374727673</c:v>
                </c:pt>
                <c:pt idx="49">
                  <c:v>2.4119633381572601</c:v>
                </c:pt>
                <c:pt idx="50">
                  <c:v>2.4955436720142607</c:v>
                </c:pt>
                <c:pt idx="51">
                  <c:v>2.9411764705882351</c:v>
                </c:pt>
                <c:pt idx="52">
                  <c:v>3.0651340996168583</c:v>
                </c:pt>
                <c:pt idx="53">
                  <c:v>3.582089552238807</c:v>
                </c:pt>
                <c:pt idx="54">
                  <c:v>4.4609665427509295</c:v>
                </c:pt>
                <c:pt idx="55">
                  <c:v>3.7174721189591078</c:v>
                </c:pt>
                <c:pt idx="56">
                  <c:v>3.5897435897435894</c:v>
                </c:pt>
                <c:pt idx="57">
                  <c:v>3.6111111111111116</c:v>
                </c:pt>
                <c:pt idx="58">
                  <c:v>3.0812324929971986</c:v>
                </c:pt>
                <c:pt idx="59">
                  <c:v>2.3569023569023568</c:v>
                </c:pt>
                <c:pt idx="60">
                  <c:v>2.1786492374727668</c:v>
                </c:pt>
                <c:pt idx="61">
                  <c:v>1.2987012987012987</c:v>
                </c:pt>
                <c:pt idx="62">
                  <c:v>0.95238095238095233</c:v>
                </c:pt>
                <c:pt idx="63">
                  <c:v>2.4330900243308999</c:v>
                </c:pt>
                <c:pt idx="64">
                  <c:v>2.5641025641025639</c:v>
                </c:pt>
                <c:pt idx="65">
                  <c:v>2.8011204481792715</c:v>
                </c:pt>
                <c:pt idx="66">
                  <c:v>3.8461538461538458</c:v>
                </c:pt>
                <c:pt idx="67">
                  <c:v>2.6402640264026402</c:v>
                </c:pt>
                <c:pt idx="68">
                  <c:v>5.7692307692307692</c:v>
                </c:pt>
                <c:pt idx="69">
                  <c:v>6.6666666666666661</c:v>
                </c:pt>
                <c:pt idx="70">
                  <c:v>5.1282051282051277</c:v>
                </c:pt>
                <c:pt idx="71">
                  <c:v>4.7619047619047619</c:v>
                </c:pt>
                <c:pt idx="72">
                  <c:v>5.8201058201058196</c:v>
                </c:pt>
                <c:pt idx="73">
                  <c:v>4.5855379188712524</c:v>
                </c:pt>
                <c:pt idx="74">
                  <c:v>2.9180695847362514</c:v>
                </c:pt>
                <c:pt idx="75">
                  <c:v>2.0000000000000004</c:v>
                </c:pt>
                <c:pt idx="76">
                  <c:v>1.5065913370998116</c:v>
                </c:pt>
                <c:pt idx="77">
                  <c:v>1.3793103448275863</c:v>
                </c:pt>
                <c:pt idx="78">
                  <c:v>1.1363636363636365</c:v>
                </c:pt>
                <c:pt idx="79">
                  <c:v>0.57077625570776258</c:v>
                </c:pt>
                <c:pt idx="80">
                  <c:v>0.21401819154628143</c:v>
                </c:pt>
                <c:pt idx="81">
                  <c:v>0.46376811594202905</c:v>
                </c:pt>
                <c:pt idx="82">
                  <c:v>0.27027027027027029</c:v>
                </c:pt>
                <c:pt idx="83">
                  <c:v>0.33670033670033672</c:v>
                </c:pt>
                <c:pt idx="84">
                  <c:v>0.23174971031286209</c:v>
                </c:pt>
                <c:pt idx="85">
                  <c:v>0.29795158286778395</c:v>
                </c:pt>
                <c:pt idx="86">
                  <c:v>0.3408316291751875</c:v>
                </c:pt>
                <c:pt idx="87">
                  <c:v>0.37243947858472998</c:v>
                </c:pt>
                <c:pt idx="88">
                  <c:v>0.27034333603676675</c:v>
                </c:pt>
                <c:pt idx="89">
                  <c:v>0.32786885245901642</c:v>
                </c:pt>
                <c:pt idx="90">
                  <c:v>0.2796420581655481</c:v>
                </c:pt>
                <c:pt idx="91">
                  <c:v>0.33195020746887971</c:v>
                </c:pt>
                <c:pt idx="92">
                  <c:v>0.50697084917617241</c:v>
                </c:pt>
                <c:pt idx="93">
                  <c:v>0.56022408963585435</c:v>
                </c:pt>
                <c:pt idx="94">
                  <c:v>0.54533060668029987</c:v>
                </c:pt>
                <c:pt idx="95">
                  <c:v>0.51813471502590669</c:v>
                </c:pt>
                <c:pt idx="96">
                  <c:v>0.48163756773028293</c:v>
                </c:pt>
                <c:pt idx="97">
                  <c:v>0.54169084929386735</c:v>
                </c:pt>
                <c:pt idx="98">
                  <c:v>0.5420054200542006</c:v>
                </c:pt>
                <c:pt idx="99">
                  <c:v>0.39662865642042633</c:v>
                </c:pt>
                <c:pt idx="100">
                  <c:v>0.38331121922453193</c:v>
                </c:pt>
                <c:pt idx="101">
                  <c:v>0.36661026508742245</c:v>
                </c:pt>
                <c:pt idx="102">
                  <c:v>0.40633888663145062</c:v>
                </c:pt>
                <c:pt idx="103">
                  <c:v>0.52606408417025341</c:v>
                </c:pt>
                <c:pt idx="104">
                  <c:v>0.49266599484940099</c:v>
                </c:pt>
                <c:pt idx="105">
                  <c:v>0.47633224173861272</c:v>
                </c:pt>
                <c:pt idx="106">
                  <c:v>0.44658806716684535</c:v>
                </c:pt>
                <c:pt idx="107">
                  <c:v>0.37977688108236413</c:v>
                </c:pt>
                <c:pt idx="108">
                  <c:v>0.44473136790761064</c:v>
                </c:pt>
                <c:pt idx="109">
                  <c:v>0.39327624484617829</c:v>
                </c:pt>
                <c:pt idx="110">
                  <c:v>0.33629036933959533</c:v>
                </c:pt>
                <c:pt idx="111">
                  <c:v>0.34391960879144501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56320"/>
        <c:axId val="131257856"/>
      </c:lineChart>
      <c:dateAx>
        <c:axId val="13125632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1257856"/>
        <c:crosses val="autoZero"/>
        <c:auto val="1"/>
        <c:lblOffset val="100"/>
        <c:baseTimeUnit val="days"/>
      </c:dateAx>
      <c:valAx>
        <c:axId val="131257856"/>
        <c:scaling>
          <c:orientation val="minMax"/>
          <c:max val="2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1256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AUS'!$A$33:$A$162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AUS'!$J$33:$J$162</c:f>
              <c:numCache>
                <c:formatCode>0.0%</c:formatCode>
                <c:ptCount val="130"/>
                <c:pt idx="0">
                  <c:v>0.1428572829139397</c:v>
                </c:pt>
                <c:pt idx="1">
                  <c:v>0.20000021176589347</c:v>
                </c:pt>
                <c:pt idx="2">
                  <c:v>0.50000058823866211</c:v>
                </c:pt>
                <c:pt idx="3">
                  <c:v>0.48148221786939982</c:v>
                </c:pt>
                <c:pt idx="4">
                  <c:v>7.6923233786855477E-2</c:v>
                </c:pt>
                <c:pt idx="5">
                  <c:v>0.15625033701206389</c:v>
                </c:pt>
                <c:pt idx="6">
                  <c:v>8.108127186141216E-2</c:v>
                </c:pt>
                <c:pt idx="7">
                  <c:v>0.32500080294681288</c:v>
                </c:pt>
                <c:pt idx="8">
                  <c:v>0.28846239819651853</c:v>
                </c:pt>
                <c:pt idx="9">
                  <c:v>0.23880682236571224</c:v>
                </c:pt>
                <c:pt idx="10">
                  <c:v>0.25301310986045378</c:v>
                </c:pt>
                <c:pt idx="11">
                  <c:v>0</c:v>
                </c:pt>
                <c:pt idx="12">
                  <c:v>0.69231116745406673</c:v>
                </c:pt>
                <c:pt idx="13">
                  <c:v>0.28735857564208317</c:v>
                </c:pt>
                <c:pt idx="14">
                  <c:v>0.20982348567378317</c:v>
                </c:pt>
                <c:pt idx="15">
                  <c:v>0.29520639033135448</c:v>
                </c:pt>
                <c:pt idx="16">
                  <c:v>0.21367837277768398</c:v>
                </c:pt>
                <c:pt idx="17">
                  <c:v>0.27358975519496143</c:v>
                </c:pt>
                <c:pt idx="18">
                  <c:v>0.20965216528223563</c:v>
                </c:pt>
                <c:pt idx="19">
                  <c:v>0.16949605198594384</c:v>
                </c:pt>
                <c:pt idx="20">
                  <c:v>0.36940459867960163</c:v>
                </c:pt>
                <c:pt idx="21">
                  <c:v>0.4605203053319476</c:v>
                </c:pt>
                <c:pt idx="22">
                  <c:v>9.1477358752126023E-2</c:v>
                </c:pt>
                <c:pt idx="23">
                  <c:v>0.22811838657067393</c:v>
                </c:pt>
                <c:pt idx="24">
                  <c:v>0.166593259952621</c:v>
                </c:pt>
                <c:pt idx="25">
                  <c:v>0.19939264677921403</c:v>
                </c:pt>
                <c:pt idx="26">
                  <c:v>0.12687112362103084</c:v>
                </c:pt>
                <c:pt idx="27">
                  <c:v>0.16929879615676013</c:v>
                </c:pt>
                <c:pt idx="28">
                  <c:v>0.10172948301229082</c:v>
                </c:pt>
                <c:pt idx="29">
                  <c:v>0.1012510499940158</c:v>
                </c:pt>
                <c:pt idx="30">
                  <c:v>4.8454579845481058E-2</c:v>
                </c:pt>
                <c:pt idx="31">
                  <c:v>7.2449003485620028E-2</c:v>
                </c:pt>
                <c:pt idx="32">
                  <c:v>5.7477022350530503E-2</c:v>
                </c:pt>
                <c:pt idx="33">
                  <c:v>4.6816041794711397E-2</c:v>
                </c:pt>
                <c:pt idx="34">
                  <c:v>4.7291208711934263E-2</c:v>
                </c:pt>
                <c:pt idx="35">
                  <c:v>2.8435323567938479E-2</c:v>
                </c:pt>
                <c:pt idx="36">
                  <c:v>2.2476922929700258E-2</c:v>
                </c:pt>
                <c:pt idx="37">
                  <c:v>2.095836729396932E-2</c:v>
                </c:pt>
                <c:pt idx="38">
                  <c:v>2.411458942608527E-2</c:v>
                </c:pt>
                <c:pt idx="39">
                  <c:v>2.0086701394469494E-2</c:v>
                </c:pt>
                <c:pt idx="40">
                  <c:v>2.3342559630148335E-2</c:v>
                </c:pt>
                <c:pt idx="41">
                  <c:v>2.0151431586403933E-2</c:v>
                </c:pt>
                <c:pt idx="42">
                  <c:v>2.7033709154239811E-3</c:v>
                </c:pt>
                <c:pt idx="43">
                  <c:v>8.0937103940406929E-3</c:v>
                </c:pt>
                <c:pt idx="44">
                  <c:v>1.4276526273010858E-2</c:v>
                </c:pt>
                <c:pt idx="45">
                  <c:v>6.0010297160734468E-3</c:v>
                </c:pt>
                <c:pt idx="46">
                  <c:v>5.2506698895861586E-3</c:v>
                </c:pt>
                <c:pt idx="47">
                  <c:v>1.4840556040828944E-2</c:v>
                </c:pt>
                <c:pt idx="48">
                  <c:v>1.7376045407819098E-2</c:v>
                </c:pt>
                <c:pt idx="49">
                  <c:v>1.7673883348192785E-2</c:v>
                </c:pt>
                <c:pt idx="50">
                  <c:v>5.3755149619642058E-3</c:v>
                </c:pt>
                <c:pt idx="51">
                  <c:v>9.7155476694206072E-3</c:v>
                </c:pt>
                <c:pt idx="52">
                  <c:v>3.7184411053727403E-3</c:v>
                </c:pt>
                <c:pt idx="53">
                  <c:v>6.0511853115518491E-3</c:v>
                </c:pt>
                <c:pt idx="54">
                  <c:v>9.742805107431831E-3</c:v>
                </c:pt>
                <c:pt idx="55">
                  <c:v>1.1630952475683716E-2</c:v>
                </c:pt>
                <c:pt idx="56">
                  <c:v>1.6159330855059908E-2</c:v>
                </c:pt>
                <c:pt idx="57">
                  <c:v>6.4237096812903155E-3</c:v>
                </c:pt>
                <c:pt idx="58">
                  <c:v>2.1910536861159506E-2</c:v>
                </c:pt>
                <c:pt idx="59">
                  <c:v>8.0829457919608452E-3</c:v>
                </c:pt>
                <c:pt idx="60">
                  <c:v>1.4803073973651711E-2</c:v>
                </c:pt>
                <c:pt idx="61">
                  <c:v>1.2892787174583658E-2</c:v>
                </c:pt>
                <c:pt idx="62">
                  <c:v>2.3083058672350928E-2</c:v>
                </c:pt>
                <c:pt idx="63">
                  <c:v>2.5820576986301604E-2</c:v>
                </c:pt>
                <c:pt idx="64">
                  <c:v>2.8481423753432721E-2</c:v>
                </c:pt>
                <c:pt idx="65">
                  <c:v>3.2416111490742729E-2</c:v>
                </c:pt>
                <c:pt idx="66">
                  <c:v>2.3667651250045708E-2</c:v>
                </c:pt>
                <c:pt idx="67">
                  <c:v>2.4810885272011963E-2</c:v>
                </c:pt>
                <c:pt idx="68">
                  <c:v>6.7769049646829059E-3</c:v>
                </c:pt>
                <c:pt idx="69">
                  <c:v>3.0051071170860134E-2</c:v>
                </c:pt>
                <c:pt idx="70">
                  <c:v>1.284229634320112E-2</c:v>
                </c:pt>
                <c:pt idx="71">
                  <c:v>3.21725087923313E-2</c:v>
                </c:pt>
                <c:pt idx="72">
                  <c:v>1.5155657716802355E-2</c:v>
                </c:pt>
                <c:pt idx="73">
                  <c:v>1.4709908848268014E-2</c:v>
                </c:pt>
                <c:pt idx="74">
                  <c:v>5.0518896708001554E-2</c:v>
                </c:pt>
                <c:pt idx="75">
                  <c:v>2.7264744993278845E-2</c:v>
                </c:pt>
                <c:pt idx="76">
                  <c:v>1.5575231207035276E-2</c:v>
                </c:pt>
                <c:pt idx="77">
                  <c:v>1.7186878228151885E-2</c:v>
                </c:pt>
                <c:pt idx="78">
                  <c:v>2.4873665850010336E-2</c:v>
                </c:pt>
                <c:pt idx="79">
                  <c:v>7.1962392415846821E-3</c:v>
                </c:pt>
                <c:pt idx="80">
                  <c:v>1.6640474498663096E-2</c:v>
                </c:pt>
                <c:pt idx="81">
                  <c:v>2.7404870264917888E-2</c:v>
                </c:pt>
                <c:pt idx="82">
                  <c:v>7.7540954573406991E-3</c:v>
                </c:pt>
                <c:pt idx="83">
                  <c:v>2.9247908507244451E-2</c:v>
                </c:pt>
                <c:pt idx="84">
                  <c:v>0</c:v>
                </c:pt>
                <c:pt idx="85">
                  <c:v>2.4954986931735635E-2</c:v>
                </c:pt>
                <c:pt idx="86">
                  <c:v>2.7550071810955961E-2</c:v>
                </c:pt>
                <c:pt idx="87">
                  <c:v>2.3115715220681232E-2</c:v>
                </c:pt>
                <c:pt idx="88">
                  <c:v>3.2060271540862356E-2</c:v>
                </c:pt>
                <c:pt idx="89">
                  <c:v>3.9105638173295272E-2</c:v>
                </c:pt>
                <c:pt idx="90">
                  <c:v>1.6811458927128025E-2</c:v>
                </c:pt>
                <c:pt idx="91">
                  <c:v>2.1058570948799551E-2</c:v>
                </c:pt>
                <c:pt idx="92">
                  <c:v>3.9512199036410733E-2</c:v>
                </c:pt>
                <c:pt idx="93">
                  <c:v>1.6231777005616663E-2</c:v>
                </c:pt>
                <c:pt idx="94">
                  <c:v>2.240961158988776E-2</c:v>
                </c:pt>
                <c:pt idx="95">
                  <c:v>1.4289771478504038E-2</c:v>
                </c:pt>
                <c:pt idx="96">
                  <c:v>1.0825587425999537E-2</c:v>
                </c:pt>
                <c:pt idx="97">
                  <c:v>1.5155825368988136E-2</c:v>
                </c:pt>
                <c:pt idx="98">
                  <c:v>1.3219622233751763E-2</c:v>
                </c:pt>
                <c:pt idx="99">
                  <c:v>4.3776148115965549E-3</c:v>
                </c:pt>
                <c:pt idx="100">
                  <c:v>1.5734821214570354E-2</c:v>
                </c:pt>
                <c:pt idx="101">
                  <c:v>2.5470228503548745E-2</c:v>
                </c:pt>
                <c:pt idx="102">
                  <c:v>9.4366582001398289E-3</c:v>
                </c:pt>
                <c:pt idx="103">
                  <c:v>1.2349208965036685E-2</c:v>
                </c:pt>
                <c:pt idx="104">
                  <c:v>6.6857170131995936E-2</c:v>
                </c:pt>
                <c:pt idx="105">
                  <c:v>3.9485018785127009E-2</c:v>
                </c:pt>
                <c:pt idx="106">
                  <c:v>3.1422651239771691E-2</c:v>
                </c:pt>
                <c:pt idx="107">
                  <c:v>5.9143004231018106E-2</c:v>
                </c:pt>
                <c:pt idx="108">
                  <c:v>5.1611968535815275E-2</c:v>
                </c:pt>
                <c:pt idx="109">
                  <c:v>4.3701987167035709E-2</c:v>
                </c:pt>
                <c:pt idx="110">
                  <c:v>4.6633596027289654E-3</c:v>
                </c:pt>
                <c:pt idx="111">
                  <c:v>0.11685639173629617</c:v>
                </c:pt>
                <c:pt idx="112">
                  <c:v>2.8085971441900639E-2</c:v>
                </c:pt>
                <c:pt idx="113">
                  <c:v>3.8390783231320405E-2</c:v>
                </c:pt>
                <c:pt idx="114">
                  <c:v>6.1070574434831167E-2</c:v>
                </c:pt>
                <c:pt idx="115">
                  <c:v>7.4920882778931538E-2</c:v>
                </c:pt>
                <c:pt idx="116">
                  <c:v>7.0766672678913511E-2</c:v>
                </c:pt>
                <c:pt idx="117">
                  <c:v>1.1260389492269346E-2</c:v>
                </c:pt>
                <c:pt idx="118">
                  <c:v>0.15833397455597512</c:v>
                </c:pt>
                <c:pt idx="119">
                  <c:v>0.13246777132941018</c:v>
                </c:pt>
                <c:pt idx="120">
                  <c:v>0.1072301983603814</c:v>
                </c:pt>
                <c:pt idx="121">
                  <c:v>0.12413626087818629</c:v>
                </c:pt>
                <c:pt idx="122">
                  <c:v>0.10441387316710038</c:v>
                </c:pt>
                <c:pt idx="123">
                  <c:v>8.0570509541343607E-2</c:v>
                </c:pt>
                <c:pt idx="124">
                  <c:v>0.23324685644082108</c:v>
                </c:pt>
                <c:pt idx="125">
                  <c:v>0.21870883766358445</c:v>
                </c:pt>
                <c:pt idx="126">
                  <c:v>0.14898549924383589</c:v>
                </c:pt>
                <c:pt idx="127">
                  <c:v>0.16277948243399196</c:v>
                </c:pt>
                <c:pt idx="128">
                  <c:v>0.1097529248900338</c:v>
                </c:pt>
                <c:pt idx="129">
                  <c:v>0.13152301695302926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B-4850-A1AE-9E93C4F24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97888"/>
        <c:axId val="130949120"/>
      </c:lineChart>
      <c:dateAx>
        <c:axId val="13139788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949120"/>
        <c:crosses val="autoZero"/>
        <c:auto val="1"/>
        <c:lblOffset val="100"/>
        <c:baseTimeUnit val="days"/>
      </c:dateAx>
      <c:valAx>
        <c:axId val="130949120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39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AUS'!$A$33:$A$162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AUS'!$K$33:$K$162</c:f>
              <c:numCache>
                <c:formatCode>0.0%</c:formatCode>
                <c:ptCount val="130"/>
                <c:pt idx="0">
                  <c:v>7.1428571428571425E-2</c:v>
                </c:pt>
                <c:pt idx="1">
                  <c:v>0</c:v>
                </c:pt>
                <c:pt idx="2">
                  <c:v>0</c:v>
                </c:pt>
                <c:pt idx="3">
                  <c:v>3.7037037037037035E-2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2.5000000000000001E-2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5.6980056980056983E-3</c:v>
                </c:pt>
                <c:pt idx="17">
                  <c:v>2.3584905660377358E-3</c:v>
                </c:pt>
                <c:pt idx="18">
                  <c:v>0</c:v>
                </c:pt>
                <c:pt idx="19">
                  <c:v>1.5408320493066256E-3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6.3011972274732201E-4</c:v>
                </c:pt>
                <c:pt idx="24">
                  <c:v>0</c:v>
                </c:pt>
                <c:pt idx="25">
                  <c:v>2.2351363433169421E-3</c:v>
                </c:pt>
                <c:pt idx="26">
                  <c:v>0</c:v>
                </c:pt>
                <c:pt idx="27">
                  <c:v>3.4059945504087192E-4</c:v>
                </c:pt>
                <c:pt idx="28">
                  <c:v>5.9136605558840927E-4</c:v>
                </c:pt>
                <c:pt idx="29">
                  <c:v>2.6852846401718581E-4</c:v>
                </c:pt>
                <c:pt idx="30">
                  <c:v>2.4467824810374357E-4</c:v>
                </c:pt>
                <c:pt idx="31">
                  <c:v>4.781257470714798E-4</c:v>
                </c:pt>
                <c:pt idx="32">
                  <c:v>9.049773755656109E-4</c:v>
                </c:pt>
                <c:pt idx="33">
                  <c:v>8.7489063867016625E-4</c:v>
                </c:pt>
                <c:pt idx="34">
                  <c:v>4.298302170642596E-4</c:v>
                </c:pt>
                <c:pt idx="35">
                  <c:v>1.0375596596804316E-3</c:v>
                </c:pt>
                <c:pt idx="36">
                  <c:v>1.0214504596527069E-3</c:v>
                </c:pt>
                <c:pt idx="37">
                  <c:v>1.0690613641223007E-3</c:v>
                </c:pt>
                <c:pt idx="38">
                  <c:v>1.0482180293501049E-3</c:v>
                </c:pt>
                <c:pt idx="39">
                  <c:v>2.0491803278688525E-4</c:v>
                </c:pt>
                <c:pt idx="40">
                  <c:v>6.5430752453653218E-4</c:v>
                </c:pt>
                <c:pt idx="41">
                  <c:v>6.8681318681318687E-4</c:v>
                </c:pt>
                <c:pt idx="42">
                  <c:v>6.7567567567567571E-4</c:v>
                </c:pt>
                <c:pt idx="43">
                  <c:v>2.2476961114857271E-4</c:v>
                </c:pt>
                <c:pt idx="44">
                  <c:v>2.2301516503122213E-4</c:v>
                </c:pt>
                <c:pt idx="45">
                  <c:v>2.3998080153587713E-4</c:v>
                </c:pt>
                <c:pt idx="46">
                  <c:v>0</c:v>
                </c:pt>
                <c:pt idx="47">
                  <c:v>7.4183976261127599E-4</c:v>
                </c:pt>
                <c:pt idx="48">
                  <c:v>3.7764350453172205E-4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4.8396854204476713E-3</c:v>
                </c:pt>
                <c:pt idx="54">
                  <c:v>2.5974025974025974E-3</c:v>
                </c:pt>
                <c:pt idx="55">
                  <c:v>6.8399452804377564E-4</c:v>
                </c:pt>
                <c:pt idx="56">
                  <c:v>2.4232633279483036E-3</c:v>
                </c:pt>
                <c:pt idx="57">
                  <c:v>0</c:v>
                </c:pt>
                <c:pt idx="58">
                  <c:v>5.7142857142857143E-3</c:v>
                </c:pt>
                <c:pt idx="59">
                  <c:v>2.0202020202020202E-3</c:v>
                </c:pt>
                <c:pt idx="60">
                  <c:v>2.1141649048625794E-3</c:v>
                </c:pt>
                <c:pt idx="61">
                  <c:v>0</c:v>
                </c:pt>
                <c:pt idx="62">
                  <c:v>1.0989010989010989E-3</c:v>
                </c:pt>
                <c:pt idx="63">
                  <c:v>1.1223344556677891E-3</c:v>
                </c:pt>
                <c:pt idx="64">
                  <c:v>1.1389521640091116E-3</c:v>
                </c:pt>
                <c:pt idx="65">
                  <c:v>1.1574074074074073E-3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1.5151515151515152E-3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1.718213058419244E-3</c:v>
                </c:pt>
                <c:pt idx="78">
                  <c:v>0</c:v>
                </c:pt>
                <c:pt idx="79">
                  <c:v>1.7985611510791368E-3</c:v>
                </c:pt>
                <c:pt idx="80">
                  <c:v>0</c:v>
                </c:pt>
                <c:pt idx="81">
                  <c:v>1.9569471624266144E-3</c:v>
                </c:pt>
                <c:pt idx="82">
                  <c:v>0</c:v>
                </c:pt>
                <c:pt idx="83">
                  <c:v>1.9493177387914229E-3</c:v>
                </c:pt>
                <c:pt idx="84">
                  <c:v>0</c:v>
                </c:pt>
                <c:pt idx="85">
                  <c:v>0</c:v>
                </c:pt>
                <c:pt idx="86">
                  <c:v>2.1186440677966102E-3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-2.0790020790020791E-3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2.1052631578947368E-3</c:v>
                </c:pt>
                <c:pt idx="115">
                  <c:v>2.0242914979757085E-3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2.1276595744680851E-3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97-4141-909D-54EAD5137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74080"/>
        <c:axId val="130975616"/>
      </c:lineChart>
      <c:dateAx>
        <c:axId val="13097408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975616"/>
        <c:crosses val="autoZero"/>
        <c:auto val="1"/>
        <c:lblOffset val="100"/>
        <c:baseTimeUnit val="days"/>
      </c:dateAx>
      <c:valAx>
        <c:axId val="130975616"/>
        <c:scaling>
          <c:orientation val="minMax"/>
          <c:max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974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AUS'!$A$33:$A$162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AUS'!$L$33:$L$162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0.25641025641025639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1.9230769230769232E-2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5.5658627087198514E-3</c:v>
                </c:pt>
                <c:pt idx="19">
                  <c:v>0</c:v>
                </c:pt>
                <c:pt idx="20">
                  <c:v>0</c:v>
                </c:pt>
                <c:pt idx="21">
                  <c:v>5.9730250481695571E-2</c:v>
                </c:pt>
                <c:pt idx="22">
                  <c:v>0</c:v>
                </c:pt>
                <c:pt idx="23">
                  <c:v>1.7013232514177693E-2</c:v>
                </c:pt>
                <c:pt idx="24">
                  <c:v>2.0822488287350338E-3</c:v>
                </c:pt>
                <c:pt idx="25">
                  <c:v>2.3692445239159587E-2</c:v>
                </c:pt>
                <c:pt idx="26">
                  <c:v>8.3809523809523813E-3</c:v>
                </c:pt>
                <c:pt idx="27">
                  <c:v>1.7029972752043598E-2</c:v>
                </c:pt>
                <c:pt idx="28">
                  <c:v>0</c:v>
                </c:pt>
                <c:pt idx="29">
                  <c:v>3.4908700322234159E-3</c:v>
                </c:pt>
                <c:pt idx="30">
                  <c:v>2.4712503058478101E-2</c:v>
                </c:pt>
                <c:pt idx="31">
                  <c:v>1.5300023906287354E-2</c:v>
                </c:pt>
                <c:pt idx="32">
                  <c:v>2.2171945701357467E-2</c:v>
                </c:pt>
                <c:pt idx="33">
                  <c:v>2.8215223097112861E-2</c:v>
                </c:pt>
                <c:pt idx="34">
                  <c:v>1.117558564367075E-2</c:v>
                </c:pt>
                <c:pt idx="35">
                  <c:v>1.1620668188420833E-2</c:v>
                </c:pt>
                <c:pt idx="36">
                  <c:v>6.5985699693564867E-2</c:v>
                </c:pt>
                <c:pt idx="37">
                  <c:v>0</c:v>
                </c:pt>
                <c:pt idx="38">
                  <c:v>0</c:v>
                </c:pt>
                <c:pt idx="39">
                  <c:v>8.0327868852459017E-2</c:v>
                </c:pt>
                <c:pt idx="40">
                  <c:v>7.0010905125408945E-2</c:v>
                </c:pt>
                <c:pt idx="41">
                  <c:v>2.976190476190476E-3</c:v>
                </c:pt>
                <c:pt idx="42">
                  <c:v>0</c:v>
                </c:pt>
                <c:pt idx="43">
                  <c:v>0</c:v>
                </c:pt>
                <c:pt idx="44">
                  <c:v>8.4745762711864403E-2</c:v>
                </c:pt>
                <c:pt idx="45">
                  <c:v>0</c:v>
                </c:pt>
                <c:pt idx="46">
                  <c:v>4.0324504891434028E-2</c:v>
                </c:pt>
                <c:pt idx="47">
                  <c:v>0.35929772502472801</c:v>
                </c:pt>
                <c:pt idx="48">
                  <c:v>0.11933534743202417</c:v>
                </c:pt>
                <c:pt idx="49">
                  <c:v>0</c:v>
                </c:pt>
                <c:pt idx="50">
                  <c:v>6.9036792062835889E-2</c:v>
                </c:pt>
                <c:pt idx="51">
                  <c:v>0.17836644591611478</c:v>
                </c:pt>
                <c:pt idx="52">
                  <c:v>0.12586298459904408</c:v>
                </c:pt>
                <c:pt idx="53">
                  <c:v>6.9570477918935267E-2</c:v>
                </c:pt>
                <c:pt idx="54">
                  <c:v>5.7792207792207791E-2</c:v>
                </c:pt>
                <c:pt idx="55">
                  <c:v>0.16415868673050615</c:v>
                </c:pt>
                <c:pt idx="56">
                  <c:v>0.1332794830371567</c:v>
                </c:pt>
                <c:pt idx="57">
                  <c:v>4.3119266055045874E-2</c:v>
                </c:pt>
                <c:pt idx="58">
                  <c:v>7.3333333333333334E-2</c:v>
                </c:pt>
                <c:pt idx="59">
                  <c:v>5.0505050505050504E-2</c:v>
                </c:pt>
                <c:pt idx="60">
                  <c:v>2.8541226215644821E-2</c:v>
                </c:pt>
                <c:pt idx="61">
                  <c:v>3.5445757250268529E-2</c:v>
                </c:pt>
                <c:pt idx="62">
                  <c:v>4.2857142857142858E-2</c:v>
                </c:pt>
                <c:pt idx="63">
                  <c:v>3.9281705948372617E-2</c:v>
                </c:pt>
                <c:pt idx="64">
                  <c:v>4.328018223234624E-2</c:v>
                </c:pt>
                <c:pt idx="65">
                  <c:v>0.10185185185185185</c:v>
                </c:pt>
                <c:pt idx="66">
                  <c:v>6.9738480697384808E-2</c:v>
                </c:pt>
                <c:pt idx="67">
                  <c:v>6.1357702349869453E-2</c:v>
                </c:pt>
                <c:pt idx="68">
                  <c:v>5.9620596205962058E-2</c:v>
                </c:pt>
                <c:pt idx="69">
                  <c:v>2.7181688125894134E-2</c:v>
                </c:pt>
                <c:pt idx="70">
                  <c:v>3.7089871611982884E-2</c:v>
                </c:pt>
                <c:pt idx="71">
                  <c:v>6.725146198830409E-2</c:v>
                </c:pt>
                <c:pt idx="72">
                  <c:v>8.6363636363636365E-2</c:v>
                </c:pt>
                <c:pt idx="73">
                  <c:v>4.4117647058823532E-2</c:v>
                </c:pt>
                <c:pt idx="74">
                  <c:v>6.2289562289562291E-2</c:v>
                </c:pt>
                <c:pt idx="75">
                  <c:v>4.2589437819420782E-2</c:v>
                </c:pt>
                <c:pt idx="76">
                  <c:v>8.6505190311418692E-3</c:v>
                </c:pt>
                <c:pt idx="77">
                  <c:v>4.8109965635738834E-2</c:v>
                </c:pt>
                <c:pt idx="78">
                  <c:v>3.7300177619893425E-2</c:v>
                </c:pt>
                <c:pt idx="79">
                  <c:v>3.237410071942446E-2</c:v>
                </c:pt>
                <c:pt idx="80">
                  <c:v>7.2088724584103508E-2</c:v>
                </c:pt>
                <c:pt idx="81">
                  <c:v>1.5655577299412915E-2</c:v>
                </c:pt>
                <c:pt idx="82">
                  <c:v>1.3565891472868217E-2</c:v>
                </c:pt>
                <c:pt idx="83">
                  <c:v>4.4834307992202727E-2</c:v>
                </c:pt>
                <c:pt idx="84">
                  <c:v>4.5634920634920632E-2</c:v>
                </c:pt>
                <c:pt idx="85">
                  <c:v>4.3659043659043661E-2</c:v>
                </c:pt>
                <c:pt idx="86">
                  <c:v>1.6949152542372881E-2</c:v>
                </c:pt>
                <c:pt idx="87">
                  <c:v>3.9915966386554619E-2</c:v>
                </c:pt>
                <c:pt idx="88">
                  <c:v>-6.41025641025641E-3</c:v>
                </c:pt>
                <c:pt idx="89">
                  <c:v>5.9670781893004114E-2</c:v>
                </c:pt>
                <c:pt idx="90">
                  <c:v>1.8907563025210083E-2</c:v>
                </c:pt>
                <c:pt idx="91">
                  <c:v>8.4210526315789472E-3</c:v>
                </c:pt>
                <c:pt idx="92">
                  <c:v>1.6632016632016633E-2</c:v>
                </c:pt>
                <c:pt idx="93">
                  <c:v>2.0283975659229209E-2</c:v>
                </c:pt>
                <c:pt idx="94">
                  <c:v>2.4439918533604887E-2</c:v>
                </c:pt>
                <c:pt idx="95">
                  <c:v>7.1428571428571425E-2</c:v>
                </c:pt>
                <c:pt idx="96">
                  <c:v>1.0822510822510822E-2</c:v>
                </c:pt>
                <c:pt idx="97">
                  <c:v>3.2467532467532464E-2</c:v>
                </c:pt>
                <c:pt idx="98">
                  <c:v>6.6079295154185024E-3</c:v>
                </c:pt>
                <c:pt idx="99">
                  <c:v>3.0634573304157548E-2</c:v>
                </c:pt>
                <c:pt idx="100">
                  <c:v>4.49438202247191E-2</c:v>
                </c:pt>
                <c:pt idx="101">
                  <c:v>4.3981481481481483E-2</c:v>
                </c:pt>
                <c:pt idx="102">
                  <c:v>5.4245283018867926E-2</c:v>
                </c:pt>
                <c:pt idx="103">
                  <c:v>5.185185185185185E-2</c:v>
                </c:pt>
                <c:pt idx="104">
                  <c:v>8.9974293059125965E-2</c:v>
                </c:pt>
                <c:pt idx="105">
                  <c:v>3.4210526315789476E-2</c:v>
                </c:pt>
                <c:pt idx="106">
                  <c:v>1.3089005235602094E-2</c:v>
                </c:pt>
                <c:pt idx="107">
                  <c:v>1.2853470437017995E-2</c:v>
                </c:pt>
                <c:pt idx="108">
                  <c:v>3.9312039312039311E-2</c:v>
                </c:pt>
                <c:pt idx="109">
                  <c:v>2.4271844660194173E-3</c:v>
                </c:pt>
                <c:pt idx="110">
                  <c:v>6.993006993006993E-3</c:v>
                </c:pt>
                <c:pt idx="111">
                  <c:v>3.5046728971962614E-2</c:v>
                </c:pt>
                <c:pt idx="112">
                  <c:v>1.511879049676026E-2</c:v>
                </c:pt>
                <c:pt idx="113">
                  <c:v>2.5586353944562899E-2</c:v>
                </c:pt>
                <c:pt idx="114">
                  <c:v>1.8947368421052633E-2</c:v>
                </c:pt>
                <c:pt idx="115">
                  <c:v>1.417004048582996E-2</c:v>
                </c:pt>
                <c:pt idx="116">
                  <c:v>5.1625239005736137E-2</c:v>
                </c:pt>
                <c:pt idx="117">
                  <c:v>3.7523452157598499E-3</c:v>
                </c:pt>
                <c:pt idx="118">
                  <c:v>6.1452513966480445E-2</c:v>
                </c:pt>
                <c:pt idx="119">
                  <c:v>2.3769100169779286E-2</c:v>
                </c:pt>
                <c:pt idx="120">
                  <c:v>4.5941807044410414E-2</c:v>
                </c:pt>
                <c:pt idx="121">
                  <c:v>4.329004329004329E-3</c:v>
                </c:pt>
                <c:pt idx="122">
                  <c:v>6.4432989690721643E-2</c:v>
                </c:pt>
                <c:pt idx="123">
                  <c:v>4.9566294919454773E-2</c:v>
                </c:pt>
                <c:pt idx="124">
                  <c:v>0.22716346153846154</c:v>
                </c:pt>
                <c:pt idx="125">
                  <c:v>9.55794504181601E-2</c:v>
                </c:pt>
                <c:pt idx="126">
                  <c:v>2.2340425531914895E-2</c:v>
                </c:pt>
                <c:pt idx="127">
                  <c:v>3.3112582781456956E-2</c:v>
                </c:pt>
                <c:pt idx="128">
                  <c:v>2.6800670016750419E-2</c:v>
                </c:pt>
                <c:pt idx="129">
                  <c:v>6.6511987625676727E-2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DD-473D-8953-9E26C235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44640"/>
        <c:axId val="131354624"/>
      </c:lineChart>
      <c:dateAx>
        <c:axId val="1313446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354624"/>
        <c:crosses val="autoZero"/>
        <c:auto val="1"/>
        <c:lblOffset val="100"/>
        <c:baseTimeUnit val="days"/>
      </c:dateAx>
      <c:valAx>
        <c:axId val="13135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344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AUS'!$A$33:$A$162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AUS'!$M$33:$M$162</c:f>
              <c:numCache>
                <c:formatCode>General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13.000019882473795</c:v>
                </c:pt>
                <c:pt idx="4">
                  <c:v>0.30000061176873638</c:v>
                </c:pt>
                <c:pt idx="5">
                  <c:v>0</c:v>
                </c:pt>
                <c:pt idx="6">
                  <c:v>0</c:v>
                </c:pt>
                <c:pt idx="7">
                  <c:v>13.000032117872514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36.00018070761147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37.500554422483539</c:v>
                </c:pt>
                <c:pt idx="17">
                  <c:v>116.00205620266365</c:v>
                </c:pt>
                <c:pt idx="18">
                  <c:v>37.667505695708336</c:v>
                </c:pt>
                <c:pt idx="19">
                  <c:v>110.00293773887755</c:v>
                </c:pt>
                <c:pt idx="20">
                  <c:v>0</c:v>
                </c:pt>
                <c:pt idx="21">
                  <c:v>7.7100012408800254</c:v>
                </c:pt>
                <c:pt idx="22">
                  <c:v>0</c:v>
                </c:pt>
                <c:pt idx="23">
                  <c:v>12.929424267416412</c:v>
                </c:pt>
                <c:pt idx="24">
                  <c:v>80.006413092246234</c:v>
                </c:pt>
                <c:pt idx="25">
                  <c:v>7.6903681180189967</c:v>
                </c:pt>
                <c:pt idx="26">
                  <c:v>15.138031795691179</c:v>
                </c:pt>
                <c:pt idx="27">
                  <c:v>9.7462993238479942</c:v>
                </c:pt>
                <c:pt idx="28">
                  <c:v>172.02455577378376</c:v>
                </c:pt>
                <c:pt idx="29">
                  <c:v>26.9327792984082</c:v>
                </c:pt>
                <c:pt idx="30">
                  <c:v>1.9415085081223635</c:v>
                </c:pt>
                <c:pt idx="31">
                  <c:v>4.5917300239446757</c:v>
                </c:pt>
                <c:pt idx="32">
                  <c:v>2.4906709685229882</c:v>
                </c:pt>
                <c:pt idx="33">
                  <c:v>1.6093454367324851</c:v>
                </c:pt>
                <c:pt idx="34">
                  <c:v>4.0749258173450018</c:v>
                </c:pt>
                <c:pt idx="35">
                  <c:v>2.2463905618671398</c:v>
                </c:pt>
                <c:pt idx="36">
                  <c:v>0.33544066384415472</c:v>
                </c:pt>
                <c:pt idx="37">
                  <c:v>19.604456766778899</c:v>
                </c:pt>
                <c:pt idx="38">
                  <c:v>23.005318312485347</c:v>
                </c:pt>
                <c:pt idx="39">
                  <c:v>0.24942265344786549</c:v>
                </c:pt>
                <c:pt idx="40">
                  <c:v>0.33032603674145095</c:v>
                </c:pt>
                <c:pt idx="41">
                  <c:v>5.5013408230882739</c:v>
                </c:pt>
                <c:pt idx="42">
                  <c:v>4.0009889548274922</c:v>
                </c:pt>
                <c:pt idx="43">
                  <c:v>36.008917543087044</c:v>
                </c:pt>
                <c:pt idx="44">
                  <c:v>0.16802084989023805</c:v>
                </c:pt>
                <c:pt idx="45">
                  <c:v>25.006290826878054</c:v>
                </c:pt>
                <c:pt idx="46">
                  <c:v>0.13021039945121651</c:v>
                </c:pt>
                <c:pt idx="47">
                  <c:v>4.1219236695818853E-2</c:v>
                </c:pt>
                <c:pt idx="48">
                  <c:v>0.1451475338798264</c:v>
                </c:pt>
                <c:pt idx="49">
                  <c:v>0</c:v>
                </c:pt>
                <c:pt idx="50">
                  <c:v>7.7864495167613249E-2</c:v>
                </c:pt>
                <c:pt idx="51">
                  <c:v>5.4469592750588311E-2</c:v>
                </c:pt>
                <c:pt idx="52">
                  <c:v>2.9543563719058523E-2</c:v>
                </c:pt>
                <c:pt idx="53">
                  <c:v>8.1322026991830942E-2</c:v>
                </c:pt>
                <c:pt idx="54">
                  <c:v>0.16133247167145182</c:v>
                </c:pt>
                <c:pt idx="55">
                  <c:v>7.0557894271575078E-2</c:v>
                </c:pt>
                <c:pt idx="56">
                  <c:v>0.11907887856288193</c:v>
                </c:pt>
                <c:pt idx="57">
                  <c:v>0.1489753947363073</c:v>
                </c:pt>
                <c:pt idx="58">
                  <c:v>0.27718149041225881</c:v>
                </c:pt>
                <c:pt idx="59">
                  <c:v>0.15388685257771609</c:v>
                </c:pt>
                <c:pt idx="60">
                  <c:v>0.48288648203705237</c:v>
                </c:pt>
                <c:pt idx="61">
                  <c:v>0.36373287453143588</c:v>
                </c:pt>
                <c:pt idx="62">
                  <c:v>0.52513958479598355</c:v>
                </c:pt>
                <c:pt idx="63">
                  <c:v>0.6390592804109646</c:v>
                </c:pt>
                <c:pt idx="64">
                  <c:v>0.64119718091061362</c:v>
                </c:pt>
                <c:pt idx="65">
                  <c:v>0.31469123964046875</c:v>
                </c:pt>
                <c:pt idx="66">
                  <c:v>0.33937721346047683</c:v>
                </c:pt>
                <c:pt idx="67">
                  <c:v>0.40436464081619494</c:v>
                </c:pt>
                <c:pt idx="68">
                  <c:v>0.11366717872581783</c:v>
                </c:pt>
                <c:pt idx="69">
                  <c:v>1.1055630920226964</c:v>
                </c:pt>
                <c:pt idx="70">
                  <c:v>0.34624806679169168</c:v>
                </c:pt>
                <c:pt idx="71">
                  <c:v>0.47839121769466547</c:v>
                </c:pt>
                <c:pt idx="72">
                  <c:v>0.17246093263947507</c:v>
                </c:pt>
                <c:pt idx="73">
                  <c:v>0.33342460056074164</c:v>
                </c:pt>
                <c:pt idx="74">
                  <c:v>0.81103309850143035</c:v>
                </c:pt>
                <c:pt idx="75">
                  <c:v>0.64017621244218725</c:v>
                </c:pt>
                <c:pt idx="76">
                  <c:v>1.8004967275332777</c:v>
                </c:pt>
                <c:pt idx="77">
                  <c:v>0.3449228665098068</c:v>
                </c:pt>
                <c:pt idx="78">
                  <c:v>0.6668511368359914</c:v>
                </c:pt>
                <c:pt idx="79">
                  <c:v>0.21058468517479384</c:v>
                </c:pt>
                <c:pt idx="80">
                  <c:v>0.23083324881478809</c:v>
                </c:pt>
                <c:pt idx="81">
                  <c:v>1.555987633930338</c:v>
                </c:pt>
                <c:pt idx="82">
                  <c:v>0.57158760799825725</c:v>
                </c:pt>
                <c:pt idx="83">
                  <c:v>0.62517404434235013</c:v>
                </c:pt>
                <c:pt idx="84">
                  <c:v>0</c:v>
                </c:pt>
                <c:pt idx="85">
                  <c:v>0.57158803400784952</c:v>
                </c:pt>
                <c:pt idx="86">
                  <c:v>1.4448482105301348</c:v>
                </c:pt>
                <c:pt idx="87">
                  <c:v>0.57910949710759307</c:v>
                </c:pt>
                <c:pt idx="88">
                  <c:v>-5.0014023603745281</c:v>
                </c:pt>
                <c:pt idx="89">
                  <c:v>0.65535655697315531</c:v>
                </c:pt>
                <c:pt idx="90">
                  <c:v>0.88913938325699338</c:v>
                </c:pt>
                <c:pt idx="91">
                  <c:v>2.5007053001699466</c:v>
                </c:pt>
                <c:pt idx="92">
                  <c:v>2.7150525337876519</c:v>
                </c:pt>
                <c:pt idx="93">
                  <c:v>0.80022660637690146</c:v>
                </c:pt>
                <c:pt idx="94">
                  <c:v>0.91692660755290756</c:v>
                </c:pt>
                <c:pt idx="95">
                  <c:v>0.20005680069905654</c:v>
                </c:pt>
                <c:pt idx="96">
                  <c:v>1.0002842781623573</c:v>
                </c:pt>
                <c:pt idx="97">
                  <c:v>0.46679942136483465</c:v>
                </c:pt>
                <c:pt idx="98">
                  <c:v>2.0005694980411</c:v>
                </c:pt>
                <c:pt idx="99">
                  <c:v>0.14289785492140183</c:v>
                </c:pt>
                <c:pt idx="100">
                  <c:v>0.3500997720241904</c:v>
                </c:pt>
                <c:pt idx="101">
                  <c:v>0.57911256387016097</c:v>
                </c:pt>
                <c:pt idx="102">
                  <c:v>0.17396274247214294</c:v>
                </c:pt>
                <c:pt idx="103">
                  <c:v>0.23816331575427893</c:v>
                </c:pt>
                <c:pt idx="104">
                  <c:v>0.74306969089561192</c:v>
                </c:pt>
                <c:pt idx="105">
                  <c:v>1.1541774721806355</c:v>
                </c:pt>
                <c:pt idx="106">
                  <c:v>2.4006905547185573</c:v>
                </c:pt>
                <c:pt idx="107">
                  <c:v>4.6013257291732081</c:v>
                </c:pt>
                <c:pt idx="108">
                  <c:v>1.3128794496298011</c:v>
                </c:pt>
                <c:pt idx="109">
                  <c:v>18.005218712818714</c:v>
                </c:pt>
                <c:pt idx="110">
                  <c:v>0.66686042319024208</c:v>
                </c:pt>
                <c:pt idx="111">
                  <c:v>3.3343023775423175</c:v>
                </c:pt>
                <c:pt idx="112">
                  <c:v>1.8576863967999993</c:v>
                </c:pt>
                <c:pt idx="113">
                  <c:v>1.5004397779574392</c:v>
                </c:pt>
                <c:pt idx="114">
                  <c:v>2.9008522856544801</c:v>
                </c:pt>
                <c:pt idx="115">
                  <c:v>4.6263645115990224</c:v>
                </c:pt>
                <c:pt idx="116">
                  <c:v>1.3707766596693247</c:v>
                </c:pt>
                <c:pt idx="117">
                  <c:v>3.0008937996897806</c:v>
                </c:pt>
                <c:pt idx="118">
                  <c:v>2.5765255859563223</c:v>
                </c:pt>
                <c:pt idx="119">
                  <c:v>5.5731083795016145</c:v>
                </c:pt>
                <c:pt idx="120">
                  <c:v>2.3340439843109686</c:v>
                </c:pt>
                <c:pt idx="121">
                  <c:v>28.675476262861032</c:v>
                </c:pt>
                <c:pt idx="122">
                  <c:v>1.620503311553398</c:v>
                </c:pt>
                <c:pt idx="123">
                  <c:v>1.6255100299966072</c:v>
                </c:pt>
                <c:pt idx="124">
                  <c:v>1.0267798124802283</c:v>
                </c:pt>
                <c:pt idx="125">
                  <c:v>2.2882412140552524</c:v>
                </c:pt>
                <c:pt idx="126">
                  <c:v>6.0889725777915533</c:v>
                </c:pt>
                <c:pt idx="127">
                  <c:v>4.9159403695065569</c:v>
                </c:pt>
                <c:pt idx="128">
                  <c:v>4.0951560099593864</c:v>
                </c:pt>
                <c:pt idx="129">
                  <c:v>1.9774332665147305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5E-4716-BC7D-5531CBFF9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90880"/>
        <c:axId val="131692416"/>
      </c:lineChart>
      <c:dateAx>
        <c:axId val="13169088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692416"/>
        <c:crosses val="autoZero"/>
        <c:auto val="1"/>
        <c:lblOffset val="100"/>
        <c:baseTimeUnit val="days"/>
      </c:dateAx>
      <c:valAx>
        <c:axId val="131692416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690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USA'!$F$3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AUS'!$A$4:$A$162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USA'!$F$4:$F$162</c:f>
              <c:numCache>
                <c:formatCode>General</c:formatCode>
                <c:ptCount val="159"/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8</c:v>
                </c:pt>
                <c:pt idx="29">
                  <c:v>6</c:v>
                </c:pt>
                <c:pt idx="30">
                  <c:v>23</c:v>
                </c:pt>
                <c:pt idx="31">
                  <c:v>20</c:v>
                </c:pt>
                <c:pt idx="32">
                  <c:v>31</c:v>
                </c:pt>
                <c:pt idx="33">
                  <c:v>70</c:v>
                </c:pt>
                <c:pt idx="34">
                  <c:v>48</c:v>
                </c:pt>
                <c:pt idx="35">
                  <c:v>115</c:v>
                </c:pt>
                <c:pt idx="36">
                  <c:v>114</c:v>
                </c:pt>
                <c:pt idx="37">
                  <c:v>68</c:v>
                </c:pt>
                <c:pt idx="38">
                  <c:v>192</c:v>
                </c:pt>
                <c:pt idx="39">
                  <c:v>398</c:v>
                </c:pt>
                <c:pt idx="40">
                  <c:v>452</c:v>
                </c:pt>
                <c:pt idx="41">
                  <c:v>596</c:v>
                </c:pt>
                <c:pt idx="42">
                  <c:v>713</c:v>
                </c:pt>
                <c:pt idx="43">
                  <c:v>98</c:v>
                </c:pt>
                <c:pt idx="44">
                  <c:v>1392</c:v>
                </c:pt>
                <c:pt idx="45">
                  <c:v>1781</c:v>
                </c:pt>
                <c:pt idx="46">
                  <c:v>2776</c:v>
                </c:pt>
                <c:pt idx="47">
                  <c:v>5240</c:v>
                </c:pt>
                <c:pt idx="48">
                  <c:v>5322</c:v>
                </c:pt>
                <c:pt idx="49">
                  <c:v>6346</c:v>
                </c:pt>
                <c:pt idx="50">
                  <c:v>7936</c:v>
                </c:pt>
                <c:pt idx="51">
                  <c:v>10089</c:v>
                </c:pt>
                <c:pt idx="52">
                  <c:v>10262</c:v>
                </c:pt>
                <c:pt idx="53">
                  <c:v>11943</c:v>
                </c:pt>
                <c:pt idx="54">
                  <c:v>18036</c:v>
                </c:pt>
                <c:pt idx="55">
                  <c:v>18185</c:v>
                </c:pt>
                <c:pt idx="56">
                  <c:v>19793</c:v>
                </c:pt>
                <c:pt idx="57">
                  <c:v>19136</c:v>
                </c:pt>
                <c:pt idx="58">
                  <c:v>21502</c:v>
                </c:pt>
                <c:pt idx="59">
                  <c:v>26017</c:v>
                </c:pt>
                <c:pt idx="60">
                  <c:v>25481</c:v>
                </c:pt>
                <c:pt idx="61">
                  <c:v>30405</c:v>
                </c:pt>
                <c:pt idx="62">
                  <c:v>31937</c:v>
                </c:pt>
                <c:pt idx="63">
                  <c:v>33152</c:v>
                </c:pt>
                <c:pt idx="64">
                  <c:v>27874</c:v>
                </c:pt>
                <c:pt idx="65">
                  <c:v>29642</c:v>
                </c:pt>
                <c:pt idx="66">
                  <c:v>30777</c:v>
                </c:pt>
                <c:pt idx="67">
                  <c:v>31694</c:v>
                </c:pt>
                <c:pt idx="68">
                  <c:v>34756</c:v>
                </c:pt>
                <c:pt idx="69">
                  <c:v>33501</c:v>
                </c:pt>
                <c:pt idx="70">
                  <c:v>30026</c:v>
                </c:pt>
                <c:pt idx="71">
                  <c:v>28553</c:v>
                </c:pt>
                <c:pt idx="72">
                  <c:v>25291</c:v>
                </c:pt>
                <c:pt idx="73">
                  <c:v>27065</c:v>
                </c:pt>
                <c:pt idx="74">
                  <c:v>29096</c:v>
                </c:pt>
                <c:pt idx="75">
                  <c:v>31298</c:v>
                </c:pt>
                <c:pt idx="76">
                  <c:v>32724</c:v>
                </c:pt>
                <c:pt idx="77">
                  <c:v>28341</c:v>
                </c:pt>
                <c:pt idx="78">
                  <c:v>26038</c:v>
                </c:pt>
                <c:pt idx="79">
                  <c:v>27341</c:v>
                </c:pt>
                <c:pt idx="80">
                  <c:v>25512</c:v>
                </c:pt>
                <c:pt idx="81">
                  <c:v>28194</c:v>
                </c:pt>
                <c:pt idx="82">
                  <c:v>34195</c:v>
                </c:pt>
                <c:pt idx="83">
                  <c:v>36291</c:v>
                </c:pt>
                <c:pt idx="84">
                  <c:v>32921</c:v>
                </c:pt>
                <c:pt idx="85">
                  <c:v>27689</c:v>
                </c:pt>
                <c:pt idx="86">
                  <c:v>22374</c:v>
                </c:pt>
                <c:pt idx="87">
                  <c:v>24626</c:v>
                </c:pt>
                <c:pt idx="88">
                  <c:v>27408</c:v>
                </c:pt>
                <c:pt idx="89">
                  <c:v>29741</c:v>
                </c:pt>
                <c:pt idx="90">
                  <c:v>34162</c:v>
                </c:pt>
                <c:pt idx="91">
                  <c:v>29195</c:v>
                </c:pt>
                <c:pt idx="92">
                  <c:v>25587</c:v>
                </c:pt>
                <c:pt idx="93">
                  <c:v>22475</c:v>
                </c:pt>
                <c:pt idx="94">
                  <c:v>24185</c:v>
                </c:pt>
                <c:pt idx="95">
                  <c:v>25256</c:v>
                </c:pt>
                <c:pt idx="96">
                  <c:v>27882</c:v>
                </c:pt>
                <c:pt idx="97">
                  <c:v>27178</c:v>
                </c:pt>
                <c:pt idx="98">
                  <c:v>25733</c:v>
                </c:pt>
                <c:pt idx="99">
                  <c:v>19764</c:v>
                </c:pt>
                <c:pt idx="100">
                  <c:v>18878</c:v>
                </c:pt>
                <c:pt idx="101">
                  <c:v>21954</c:v>
                </c:pt>
                <c:pt idx="102">
                  <c:v>21194</c:v>
                </c:pt>
                <c:pt idx="103">
                  <c:v>27617</c:v>
                </c:pt>
                <c:pt idx="104">
                  <c:v>25300</c:v>
                </c:pt>
                <c:pt idx="105">
                  <c:v>25101</c:v>
                </c:pt>
                <c:pt idx="106">
                  <c:v>19004</c:v>
                </c:pt>
                <c:pt idx="107">
                  <c:v>21769</c:v>
                </c:pt>
                <c:pt idx="108">
                  <c:v>20449</c:v>
                </c:pt>
                <c:pt idx="109">
                  <c:v>23621</c:v>
                </c:pt>
                <c:pt idx="110">
                  <c:v>25541</c:v>
                </c:pt>
                <c:pt idx="111">
                  <c:v>24141</c:v>
                </c:pt>
                <c:pt idx="112">
                  <c:v>21823</c:v>
                </c:pt>
                <c:pt idx="113">
                  <c:v>20813</c:v>
                </c:pt>
                <c:pt idx="114">
                  <c:v>18991</c:v>
                </c:pt>
                <c:pt idx="115">
                  <c:v>18883</c:v>
                </c:pt>
                <c:pt idx="116">
                  <c:v>18282</c:v>
                </c:pt>
                <c:pt idx="117">
                  <c:v>22815</c:v>
                </c:pt>
                <c:pt idx="118">
                  <c:v>24504</c:v>
                </c:pt>
                <c:pt idx="119">
                  <c:v>24231</c:v>
                </c:pt>
                <c:pt idx="120">
                  <c:v>20129</c:v>
                </c:pt>
                <c:pt idx="121">
                  <c:v>17355</c:v>
                </c:pt>
                <c:pt idx="122">
                  <c:v>20895</c:v>
                </c:pt>
                <c:pt idx="123">
                  <c:v>19958</c:v>
                </c:pt>
                <c:pt idx="124">
                  <c:v>21351</c:v>
                </c:pt>
                <c:pt idx="125">
                  <c:v>25224</c:v>
                </c:pt>
                <c:pt idx="126">
                  <c:v>22732</c:v>
                </c:pt>
                <c:pt idx="127">
                  <c:v>17731</c:v>
                </c:pt>
                <c:pt idx="128">
                  <c:v>17415</c:v>
                </c:pt>
                <c:pt idx="129">
                  <c:v>18127</c:v>
                </c:pt>
                <c:pt idx="130">
                  <c:v>20794</c:v>
                </c:pt>
                <c:pt idx="131">
                  <c:v>22950</c:v>
                </c:pt>
                <c:pt idx="132">
                  <c:v>25330</c:v>
                </c:pt>
                <c:pt idx="133">
                  <c:v>25556</c:v>
                </c:pt>
                <c:pt idx="134">
                  <c:v>19824</c:v>
                </c:pt>
                <c:pt idx="135">
                  <c:v>19660</c:v>
                </c:pt>
                <c:pt idx="136">
                  <c:v>23705</c:v>
                </c:pt>
                <c:pt idx="137">
                  <c:v>25559</c:v>
                </c:pt>
                <c:pt idx="138">
                  <c:v>27809</c:v>
                </c:pt>
                <c:pt idx="139">
                  <c:v>31480</c:v>
                </c:pt>
                <c:pt idx="140">
                  <c:v>32749</c:v>
                </c:pt>
                <c:pt idx="141">
                  <c:v>26439</c:v>
                </c:pt>
                <c:pt idx="142">
                  <c:v>30536</c:v>
                </c:pt>
                <c:pt idx="143">
                  <c:v>35188</c:v>
                </c:pt>
                <c:pt idx="144">
                  <c:v>34935</c:v>
                </c:pt>
                <c:pt idx="145">
                  <c:v>39873</c:v>
                </c:pt>
                <c:pt idx="146">
                  <c:v>45255</c:v>
                </c:pt>
                <c:pt idx="147">
                  <c:v>42705</c:v>
                </c:pt>
                <c:pt idx="148">
                  <c:v>39035</c:v>
                </c:pt>
                <c:pt idx="149">
                  <c:v>41374</c:v>
                </c:pt>
                <c:pt idx="150">
                  <c:v>45746</c:v>
                </c:pt>
                <c:pt idx="151">
                  <c:v>51174</c:v>
                </c:pt>
                <c:pt idx="152">
                  <c:v>54461</c:v>
                </c:pt>
                <c:pt idx="153">
                  <c:v>53312</c:v>
                </c:pt>
                <c:pt idx="154">
                  <c:v>45880</c:v>
                </c:pt>
                <c:pt idx="155">
                  <c:v>49883</c:v>
                </c:pt>
                <c:pt idx="156">
                  <c:v>44953</c:v>
                </c:pt>
                <c:pt idx="157">
                  <c:v>60021</c:v>
                </c:pt>
                <c:pt idx="158">
                  <c:v>58601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97-4747-90D6-C73B32BE98BA}"/>
            </c:ext>
          </c:extLst>
        </c:ser>
        <c:ser>
          <c:idx val="2"/>
          <c:order val="2"/>
          <c:tx>
            <c:strRef>
              <c:f>'data AUS'!$H$3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AUS'!$A$4:$A$162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AUS'!$H$4:$H$162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</c:v>
                </c:pt>
                <c:pt idx="48">
                  <c:v>0</c:v>
                </c:pt>
                <c:pt idx="49">
                  <c:v>0</c:v>
                </c:pt>
                <c:pt idx="50">
                  <c:v>62</c:v>
                </c:pt>
                <c:pt idx="51">
                  <c:v>0</c:v>
                </c:pt>
                <c:pt idx="52">
                  <c:v>27</c:v>
                </c:pt>
                <c:pt idx="53">
                  <c:v>4</c:v>
                </c:pt>
                <c:pt idx="54">
                  <c:v>53</c:v>
                </c:pt>
                <c:pt idx="55">
                  <c:v>22</c:v>
                </c:pt>
                <c:pt idx="56">
                  <c:v>50</c:v>
                </c:pt>
                <c:pt idx="57">
                  <c:v>0</c:v>
                </c:pt>
                <c:pt idx="58">
                  <c:v>13</c:v>
                </c:pt>
                <c:pt idx="59">
                  <c:v>101</c:v>
                </c:pt>
                <c:pt idx="60">
                  <c:v>64</c:v>
                </c:pt>
                <c:pt idx="61">
                  <c:v>98</c:v>
                </c:pt>
                <c:pt idx="62">
                  <c:v>129</c:v>
                </c:pt>
                <c:pt idx="63">
                  <c:v>52</c:v>
                </c:pt>
                <c:pt idx="64">
                  <c:v>56</c:v>
                </c:pt>
                <c:pt idx="65">
                  <c:v>323</c:v>
                </c:pt>
                <c:pt idx="66">
                  <c:v>0</c:v>
                </c:pt>
                <c:pt idx="67">
                  <c:v>0</c:v>
                </c:pt>
                <c:pt idx="68">
                  <c:v>392</c:v>
                </c:pt>
                <c:pt idx="69">
                  <c:v>321</c:v>
                </c:pt>
                <c:pt idx="70">
                  <c:v>13</c:v>
                </c:pt>
                <c:pt idx="71">
                  <c:v>0</c:v>
                </c:pt>
                <c:pt idx="72">
                  <c:v>0</c:v>
                </c:pt>
                <c:pt idx="73">
                  <c:v>380</c:v>
                </c:pt>
                <c:pt idx="74">
                  <c:v>0</c:v>
                </c:pt>
                <c:pt idx="75">
                  <c:v>169</c:v>
                </c:pt>
                <c:pt idx="76">
                  <c:v>1453</c:v>
                </c:pt>
                <c:pt idx="77">
                  <c:v>316</c:v>
                </c:pt>
                <c:pt idx="78">
                  <c:v>0</c:v>
                </c:pt>
                <c:pt idx="79">
                  <c:v>167</c:v>
                </c:pt>
                <c:pt idx="80">
                  <c:v>404</c:v>
                </c:pt>
                <c:pt idx="81">
                  <c:v>237</c:v>
                </c:pt>
                <c:pt idx="82">
                  <c:v>115</c:v>
                </c:pt>
                <c:pt idx="83">
                  <c:v>89</c:v>
                </c:pt>
                <c:pt idx="84">
                  <c:v>240</c:v>
                </c:pt>
                <c:pt idx="85">
                  <c:v>165</c:v>
                </c:pt>
                <c:pt idx="86">
                  <c:v>47</c:v>
                </c:pt>
                <c:pt idx="87">
                  <c:v>77</c:v>
                </c:pt>
                <c:pt idx="88">
                  <c:v>50</c:v>
                </c:pt>
                <c:pt idx="89">
                  <c:v>27</c:v>
                </c:pt>
                <c:pt idx="90">
                  <c:v>33</c:v>
                </c:pt>
                <c:pt idx="91">
                  <c:v>39</c:v>
                </c:pt>
                <c:pt idx="92">
                  <c:v>35</c:v>
                </c:pt>
                <c:pt idx="93">
                  <c:v>38</c:v>
                </c:pt>
                <c:pt idx="94">
                  <c:v>88</c:v>
                </c:pt>
                <c:pt idx="95">
                  <c:v>56</c:v>
                </c:pt>
                <c:pt idx="96">
                  <c:v>47</c:v>
                </c:pt>
                <c:pt idx="97">
                  <c:v>44</c:v>
                </c:pt>
                <c:pt idx="98">
                  <c:v>19</c:v>
                </c:pt>
                <c:pt idx="99">
                  <c:v>26</c:v>
                </c:pt>
                <c:pt idx="100">
                  <c:v>46</c:v>
                </c:pt>
                <c:pt idx="101">
                  <c:v>57</c:v>
                </c:pt>
                <c:pt idx="102">
                  <c:v>27</c:v>
                </c:pt>
                <c:pt idx="103">
                  <c:v>37</c:v>
                </c:pt>
                <c:pt idx="104">
                  <c:v>25</c:v>
                </c:pt>
                <c:pt idx="105">
                  <c:v>5</c:v>
                </c:pt>
                <c:pt idx="106">
                  <c:v>28</c:v>
                </c:pt>
                <c:pt idx="107">
                  <c:v>21</c:v>
                </c:pt>
                <c:pt idx="108">
                  <c:v>18</c:v>
                </c:pt>
                <c:pt idx="109">
                  <c:v>39</c:v>
                </c:pt>
                <c:pt idx="110">
                  <c:v>8</c:v>
                </c:pt>
                <c:pt idx="111">
                  <c:v>7</c:v>
                </c:pt>
                <c:pt idx="112">
                  <c:v>23</c:v>
                </c:pt>
                <c:pt idx="113">
                  <c:v>23</c:v>
                </c:pt>
                <c:pt idx="114">
                  <c:v>21</c:v>
                </c:pt>
                <c:pt idx="115">
                  <c:v>8</c:v>
                </c:pt>
                <c:pt idx="116">
                  <c:v>19</c:v>
                </c:pt>
                <c:pt idx="117">
                  <c:v>-3</c:v>
                </c:pt>
                <c:pt idx="118">
                  <c:v>29</c:v>
                </c:pt>
                <c:pt idx="119">
                  <c:v>9</c:v>
                </c:pt>
                <c:pt idx="120">
                  <c:v>4</c:v>
                </c:pt>
                <c:pt idx="121">
                  <c:v>8</c:v>
                </c:pt>
                <c:pt idx="122">
                  <c:v>10</c:v>
                </c:pt>
                <c:pt idx="123">
                  <c:v>12</c:v>
                </c:pt>
                <c:pt idx="124">
                  <c:v>35</c:v>
                </c:pt>
                <c:pt idx="125">
                  <c:v>5</c:v>
                </c:pt>
                <c:pt idx="126">
                  <c:v>15</c:v>
                </c:pt>
                <c:pt idx="127">
                  <c:v>3</c:v>
                </c:pt>
                <c:pt idx="128">
                  <c:v>14</c:v>
                </c:pt>
                <c:pt idx="129">
                  <c:v>20</c:v>
                </c:pt>
                <c:pt idx="130">
                  <c:v>19</c:v>
                </c:pt>
                <c:pt idx="131">
                  <c:v>23</c:v>
                </c:pt>
                <c:pt idx="132">
                  <c:v>21</c:v>
                </c:pt>
                <c:pt idx="133">
                  <c:v>35</c:v>
                </c:pt>
                <c:pt idx="134">
                  <c:v>13</c:v>
                </c:pt>
                <c:pt idx="135">
                  <c:v>5</c:v>
                </c:pt>
                <c:pt idx="136">
                  <c:v>5</c:v>
                </c:pt>
                <c:pt idx="137">
                  <c:v>16</c:v>
                </c:pt>
                <c:pt idx="138">
                  <c:v>1</c:v>
                </c:pt>
                <c:pt idx="139">
                  <c:v>3</c:v>
                </c:pt>
                <c:pt idx="140">
                  <c:v>15</c:v>
                </c:pt>
                <c:pt idx="141">
                  <c:v>7</c:v>
                </c:pt>
                <c:pt idx="142">
                  <c:v>12</c:v>
                </c:pt>
                <c:pt idx="143">
                  <c:v>9</c:v>
                </c:pt>
                <c:pt idx="144">
                  <c:v>7</c:v>
                </c:pt>
                <c:pt idx="145">
                  <c:v>27</c:v>
                </c:pt>
                <c:pt idx="146">
                  <c:v>2</c:v>
                </c:pt>
                <c:pt idx="147">
                  <c:v>33</c:v>
                </c:pt>
                <c:pt idx="148">
                  <c:v>14</c:v>
                </c:pt>
                <c:pt idx="149">
                  <c:v>30</c:v>
                </c:pt>
                <c:pt idx="150">
                  <c:v>3</c:v>
                </c:pt>
                <c:pt idx="151">
                  <c:v>50</c:v>
                </c:pt>
                <c:pt idx="152">
                  <c:v>40</c:v>
                </c:pt>
                <c:pt idx="153">
                  <c:v>189</c:v>
                </c:pt>
                <c:pt idx="154">
                  <c:v>80</c:v>
                </c:pt>
                <c:pt idx="155">
                  <c:v>21</c:v>
                </c:pt>
                <c:pt idx="156">
                  <c:v>35</c:v>
                </c:pt>
                <c:pt idx="157">
                  <c:v>32</c:v>
                </c:pt>
                <c:pt idx="158">
                  <c:v>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061056"/>
        <c:axId val="132062592"/>
      </c:lineChart>
      <c:lineChart>
        <c:grouping val="standard"/>
        <c:varyColors val="0"/>
        <c:ser>
          <c:idx val="1"/>
          <c:order val="1"/>
          <c:tx>
            <c:strRef>
              <c:f>'data AUS'!$G$3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AUS'!$G$4:$G$162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5</c:v>
                </c:pt>
                <c:pt idx="55">
                  <c:v>0</c:v>
                </c:pt>
                <c:pt idx="56">
                  <c:v>1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  <c:pt idx="61">
                  <c:v>4</c:v>
                </c:pt>
                <c:pt idx="62">
                  <c:v>4</c:v>
                </c:pt>
                <c:pt idx="63">
                  <c:v>2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1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3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8</c:v>
                </c:pt>
                <c:pt idx="83">
                  <c:v>4</c:v>
                </c:pt>
                <c:pt idx="84">
                  <c:v>1</c:v>
                </c:pt>
                <c:pt idx="85">
                  <c:v>3</c:v>
                </c:pt>
                <c:pt idx="86">
                  <c:v>0</c:v>
                </c:pt>
                <c:pt idx="87">
                  <c:v>6</c:v>
                </c:pt>
                <c:pt idx="88">
                  <c:v>2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-1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2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074112"/>
        <c:axId val="132072576"/>
      </c:lineChart>
      <c:dateAx>
        <c:axId val="13206105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062592"/>
        <c:crosses val="autoZero"/>
        <c:auto val="1"/>
        <c:lblOffset val="100"/>
        <c:baseTimeUnit val="days"/>
      </c:dateAx>
      <c:valAx>
        <c:axId val="13206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061056"/>
        <c:crosses val="autoZero"/>
        <c:crossBetween val="between"/>
      </c:valAx>
      <c:valAx>
        <c:axId val="1320725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074112"/>
        <c:crosses val="max"/>
        <c:crossBetween val="between"/>
      </c:valAx>
      <c:catAx>
        <c:axId val="132074112"/>
        <c:scaling>
          <c:orientation val="minMax"/>
        </c:scaling>
        <c:delete val="1"/>
        <c:axPos val="b"/>
        <c:majorTickMark val="out"/>
        <c:minorTickMark val="none"/>
        <c:tickLblPos val="nextTo"/>
        <c:crossAx val="1320725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KOR'!$M$33:$M$149</c:f>
              <c:numCache>
                <c:formatCode>General</c:formatCode>
                <c:ptCount val="117"/>
                <c:pt idx="0">
                  <c:v>146.50900157384902</c:v>
                </c:pt>
                <c:pt idx="1">
                  <c:v>54.458513861840949</c:v>
                </c:pt>
                <c:pt idx="2">
                  <c:v>0</c:v>
                </c:pt>
                <c:pt idx="3">
                  <c:v>24.16911142977095</c:v>
                </c:pt>
                <c:pt idx="4">
                  <c:v>0</c:v>
                </c:pt>
                <c:pt idx="5">
                  <c:v>5.0005937994733332</c:v>
                </c:pt>
                <c:pt idx="6">
                  <c:v>224.02880915580701</c:v>
                </c:pt>
                <c:pt idx="7">
                  <c:v>-24.821590665423589</c:v>
                </c:pt>
                <c:pt idx="8">
                  <c:v>54.674466460006244</c:v>
                </c:pt>
                <c:pt idx="9">
                  <c:v>0.26927004431172402</c:v>
                </c:pt>
                <c:pt idx="10">
                  <c:v>5.1496908072727274</c:v>
                </c:pt>
                <c:pt idx="11">
                  <c:v>2.2356322803920765</c:v>
                </c:pt>
                <c:pt idx="12">
                  <c:v>0.62156432673776141</c:v>
                </c:pt>
                <c:pt idx="13">
                  <c:v>17.836109158909242</c:v>
                </c:pt>
                <c:pt idx="14">
                  <c:v>25.337329450024733</c:v>
                </c:pt>
                <c:pt idx="15">
                  <c:v>0.11804112057013041</c:v>
                </c:pt>
                <c:pt idx="16">
                  <c:v>0.30439672507818766</c:v>
                </c:pt>
                <c:pt idx="17">
                  <c:v>0.68393451879449763</c:v>
                </c:pt>
                <c:pt idx="18">
                  <c:v>21.717849497634791</c:v>
                </c:pt>
                <c:pt idx="19">
                  <c:v>29.004845532496482</c:v>
                </c:pt>
                <c:pt idx="20">
                  <c:v>18.378101421126463</c:v>
                </c:pt>
                <c:pt idx="21">
                  <c:v>0.11758186341730047</c:v>
                </c:pt>
                <c:pt idx="22">
                  <c:v>0</c:v>
                </c:pt>
                <c:pt idx="23">
                  <c:v>0.12522781854511669</c:v>
                </c:pt>
                <c:pt idx="24">
                  <c:v>0.43675820820909644</c:v>
                </c:pt>
                <c:pt idx="25">
                  <c:v>0.24825426680166657</c:v>
                </c:pt>
                <c:pt idx="26">
                  <c:v>0.23218470721087237</c:v>
                </c:pt>
                <c:pt idx="27">
                  <c:v>0.50703673510231184</c:v>
                </c:pt>
                <c:pt idx="28">
                  <c:v>0.45660615071404903</c:v>
                </c:pt>
                <c:pt idx="29">
                  <c:v>0.38813224938550389</c:v>
                </c:pt>
                <c:pt idx="30">
                  <c:v>0.6794758643291342</c:v>
                </c:pt>
                <c:pt idx="31">
                  <c:v>0.62357581508799365</c:v>
                </c:pt>
                <c:pt idx="32">
                  <c:v>0.33591383586826218</c:v>
                </c:pt>
                <c:pt idx="33">
                  <c:v>0.43442796569273806</c:v>
                </c:pt>
                <c:pt idx="34">
                  <c:v>0.30624902897677631</c:v>
                </c:pt>
                <c:pt idx="35">
                  <c:v>0.56261144865814761</c:v>
                </c:pt>
                <c:pt idx="36">
                  <c:v>0.34064772782045133</c:v>
                </c:pt>
                <c:pt idx="37">
                  <c:v>0.46087676022336488</c:v>
                </c:pt>
                <c:pt idx="38">
                  <c:v>0.58900757689371852</c:v>
                </c:pt>
                <c:pt idx="39">
                  <c:v>0.19406915728350407</c:v>
                </c:pt>
                <c:pt idx="40">
                  <c:v>0.18246952839747432</c:v>
                </c:pt>
                <c:pt idx="41">
                  <c:v>0.23260555062604968</c:v>
                </c:pt>
                <c:pt idx="42">
                  <c:v>0.25005111326944363</c:v>
                </c:pt>
                <c:pt idx="43">
                  <c:v>0.30494057240549038</c:v>
                </c:pt>
                <c:pt idx="44">
                  <c:v>0.29353858982000458</c:v>
                </c:pt>
                <c:pt idx="45">
                  <c:v>0.31771252339249262</c:v>
                </c:pt>
                <c:pt idx="46">
                  <c:v>0.15175548702236594</c:v>
                </c:pt>
                <c:pt idx="47">
                  <c:v>0.30143226113037191</c:v>
                </c:pt>
                <c:pt idx="48">
                  <c:v>0.1636703145133836</c:v>
                </c:pt>
                <c:pt idx="49">
                  <c:v>7.4781893743229799E-2</c:v>
                </c:pt>
                <c:pt idx="50">
                  <c:v>0.17571221356698091</c:v>
                </c:pt>
                <c:pt idx="51">
                  <c:v>9.0018741473001429E-2</c:v>
                </c:pt>
                <c:pt idx="52">
                  <c:v>0.16926603932718548</c:v>
                </c:pt>
                <c:pt idx="53">
                  <c:v>6.1959826565892863E-2</c:v>
                </c:pt>
                <c:pt idx="54">
                  <c:v>7.464245537551871E-2</c:v>
                </c:pt>
                <c:pt idx="55">
                  <c:v>0.11907251156695545</c:v>
                </c:pt>
                <c:pt idx="56">
                  <c:v>0.20837693589437023</c:v>
                </c:pt>
                <c:pt idx="57">
                  <c:v>0.15387838268055457</c:v>
                </c:pt>
                <c:pt idx="58">
                  <c:v>0.12859839779227855</c:v>
                </c:pt>
                <c:pt idx="59">
                  <c:v>2.8991592354328594E-2</c:v>
                </c:pt>
                <c:pt idx="60">
                  <c:v>0.64299215203500781</c:v>
                </c:pt>
                <c:pt idx="61">
                  <c:v>0.11323134225220682</c:v>
                </c:pt>
                <c:pt idx="62">
                  <c:v>0.21671223317749871</c:v>
                </c:pt>
                <c:pt idx="63">
                  <c:v>0.2222690134763147</c:v>
                </c:pt>
                <c:pt idx="64">
                  <c:v>4.4126943385954763E-2</c:v>
                </c:pt>
                <c:pt idx="65">
                  <c:v>3.9223951972064894E-2</c:v>
                </c:pt>
                <c:pt idx="66">
                  <c:v>4.5986704106385751E-2</c:v>
                </c:pt>
                <c:pt idx="67">
                  <c:v>0.18465431859071435</c:v>
                </c:pt>
                <c:pt idx="68">
                  <c:v>0.21433095568368868</c:v>
                </c:pt>
                <c:pt idx="69">
                  <c:v>0.80969500580600007</c:v>
                </c:pt>
                <c:pt idx="70">
                  <c:v>1.5912465882849709</c:v>
                </c:pt>
                <c:pt idx="71">
                  <c:v>0.67514365631415296</c:v>
                </c:pt>
                <c:pt idx="72">
                  <c:v>1.0002133510257052</c:v>
                </c:pt>
                <c:pt idx="73">
                  <c:v>0.42656179253998167</c:v>
                </c:pt>
                <c:pt idx="74">
                  <c:v>0.45772524499750539</c:v>
                </c:pt>
                <c:pt idx="75">
                  <c:v>0.59387762722279935</c:v>
                </c:pt>
                <c:pt idx="76">
                  <c:v>0.35142700497943147</c:v>
                </c:pt>
                <c:pt idx="77">
                  <c:v>0.88254315488596269</c:v>
                </c:pt>
                <c:pt idx="78">
                  <c:v>0.38243547903182146</c:v>
                </c:pt>
                <c:pt idx="79">
                  <c:v>0.25005403047755936</c:v>
                </c:pt>
                <c:pt idx="80">
                  <c:v>0.17146572794349266</c:v>
                </c:pt>
                <c:pt idx="81">
                  <c:v>0.74090146703503157</c:v>
                </c:pt>
                <c:pt idx="82">
                  <c:v>0.67661763316430401</c:v>
                </c:pt>
                <c:pt idx="83">
                  <c:v>1.3160760783847762</c:v>
                </c:pt>
                <c:pt idx="84">
                  <c:v>1.1431066370370961</c:v>
                </c:pt>
                <c:pt idx="85">
                  <c:v>0.3726304661337338</c:v>
                </c:pt>
                <c:pt idx="86">
                  <c:v>2.0004379807545987</c:v>
                </c:pt>
                <c:pt idx="87">
                  <c:v>1.755941375607039</c:v>
                </c:pt>
                <c:pt idx="88">
                  <c:v>2.5222972227800229</c:v>
                </c:pt>
                <c:pt idx="89">
                  <c:v>1.114533580755364</c:v>
                </c:pt>
                <c:pt idx="90">
                  <c:v>3.3757533178791483</c:v>
                </c:pt>
                <c:pt idx="91">
                  <c:v>1.9448794792098221</c:v>
                </c:pt>
                <c:pt idx="92">
                  <c:v>1.5203411110162961</c:v>
                </c:pt>
                <c:pt idx="93">
                  <c:v>2.2277742125642765</c:v>
                </c:pt>
                <c:pt idx="94">
                  <c:v>1.2190255750147858</c:v>
                </c:pt>
                <c:pt idx="95">
                  <c:v>5.5726925829795153</c:v>
                </c:pt>
                <c:pt idx="96">
                  <c:v>2.0404643752056892</c:v>
                </c:pt>
                <c:pt idx="97">
                  <c:v>2.7149062817223824</c:v>
                </c:pt>
                <c:pt idx="98">
                  <c:v>3.4553391100982109</c:v>
                </c:pt>
                <c:pt idx="99">
                  <c:v>1.4077317921892785</c:v>
                </c:pt>
                <c:pt idx="100">
                  <c:v>2.0838150530253561</c:v>
                </c:pt>
                <c:pt idx="101">
                  <c:v>1.0467546291092711</c:v>
                </c:pt>
                <c:pt idx="102">
                  <c:v>3.5008157774712712</c:v>
                </c:pt>
                <c:pt idx="103">
                  <c:v>2.1823291026806739</c:v>
                </c:pt>
                <c:pt idx="104">
                  <c:v>1.2595553221123508</c:v>
                </c:pt>
                <c:pt idx="105">
                  <c:v>3.0007073166449132</c:v>
                </c:pt>
                <c:pt idx="106">
                  <c:v>1.0970335529217605</c:v>
                </c:pt>
                <c:pt idx="107">
                  <c:v>2.867346462849421</c:v>
                </c:pt>
                <c:pt idx="108">
                  <c:v>2.1857052096823115</c:v>
                </c:pt>
                <c:pt idx="109">
                  <c:v>1.4003347801101149</c:v>
                </c:pt>
                <c:pt idx="110">
                  <c:v>3.1912421754671998</c:v>
                </c:pt>
                <c:pt idx="111">
                  <c:v>4.000965569220341</c:v>
                </c:pt>
                <c:pt idx="112">
                  <c:v>1.3080091994522685</c:v>
                </c:pt>
                <c:pt idx="113">
                  <c:v>1.6432557997821104</c:v>
                </c:pt>
                <c:pt idx="114">
                  <c:v>2.3187464308325265</c:v>
                </c:pt>
                <c:pt idx="115">
                  <c:v>0.62237438892752894</c:v>
                </c:pt>
                <c:pt idx="116">
                  <c:v>0.19701797424990927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DE7-4956-B7D6-B459046C8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920512"/>
        <c:axId val="121922304"/>
      </c:lineChart>
      <c:catAx>
        <c:axId val="121920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922304"/>
        <c:crosses val="autoZero"/>
        <c:auto val="1"/>
        <c:lblAlgn val="ctr"/>
        <c:lblOffset val="100"/>
        <c:noMultiLvlLbl val="0"/>
      </c:catAx>
      <c:valAx>
        <c:axId val="121922304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920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AUS'!$B$3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AUS'!$A$4:$A$182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AUS'!$B$4:$B$182</c:f>
              <c:numCache>
                <c:formatCode>General</c:formatCode>
                <c:ptCount val="179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13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25</c:v>
                </c:pt>
                <c:pt idx="29">
                  <c:v>27</c:v>
                </c:pt>
                <c:pt idx="30">
                  <c:v>30</c:v>
                </c:pt>
                <c:pt idx="31">
                  <c:v>39</c:v>
                </c:pt>
                <c:pt idx="32">
                  <c:v>52</c:v>
                </c:pt>
                <c:pt idx="33">
                  <c:v>55</c:v>
                </c:pt>
                <c:pt idx="34">
                  <c:v>60</c:v>
                </c:pt>
                <c:pt idx="35">
                  <c:v>63</c:v>
                </c:pt>
                <c:pt idx="36">
                  <c:v>76</c:v>
                </c:pt>
                <c:pt idx="37">
                  <c:v>91</c:v>
                </c:pt>
                <c:pt idx="38">
                  <c:v>107</c:v>
                </c:pt>
                <c:pt idx="39">
                  <c:v>128</c:v>
                </c:pt>
                <c:pt idx="40">
                  <c:v>128</c:v>
                </c:pt>
                <c:pt idx="41">
                  <c:v>200</c:v>
                </c:pt>
                <c:pt idx="42">
                  <c:v>250</c:v>
                </c:pt>
                <c:pt idx="43">
                  <c:v>297</c:v>
                </c:pt>
                <c:pt idx="44">
                  <c:v>377</c:v>
                </c:pt>
                <c:pt idx="45">
                  <c:v>452</c:v>
                </c:pt>
                <c:pt idx="46">
                  <c:v>568</c:v>
                </c:pt>
                <c:pt idx="47">
                  <c:v>681</c:v>
                </c:pt>
                <c:pt idx="48">
                  <c:v>791</c:v>
                </c:pt>
                <c:pt idx="49">
                  <c:v>1071</c:v>
                </c:pt>
                <c:pt idx="50">
                  <c:v>1549</c:v>
                </c:pt>
                <c:pt idx="51">
                  <c:v>1682</c:v>
                </c:pt>
                <c:pt idx="52">
                  <c:v>2044</c:v>
                </c:pt>
                <c:pt idx="53">
                  <c:v>2364</c:v>
                </c:pt>
                <c:pt idx="54">
                  <c:v>2810</c:v>
                </c:pt>
                <c:pt idx="55">
                  <c:v>3143</c:v>
                </c:pt>
                <c:pt idx="56">
                  <c:v>3640</c:v>
                </c:pt>
                <c:pt idx="57">
                  <c:v>3984</c:v>
                </c:pt>
                <c:pt idx="58">
                  <c:v>4361</c:v>
                </c:pt>
                <c:pt idx="59">
                  <c:v>4559</c:v>
                </c:pt>
                <c:pt idx="60">
                  <c:v>4862</c:v>
                </c:pt>
                <c:pt idx="61">
                  <c:v>5116</c:v>
                </c:pt>
                <c:pt idx="62">
                  <c:v>5330</c:v>
                </c:pt>
                <c:pt idx="63">
                  <c:v>5550</c:v>
                </c:pt>
                <c:pt idx="64">
                  <c:v>5687</c:v>
                </c:pt>
                <c:pt idx="65">
                  <c:v>5797</c:v>
                </c:pt>
                <c:pt idx="66">
                  <c:v>5895</c:v>
                </c:pt>
                <c:pt idx="67">
                  <c:v>6010</c:v>
                </c:pt>
                <c:pt idx="68">
                  <c:v>6108</c:v>
                </c:pt>
                <c:pt idx="69">
                  <c:v>6215</c:v>
                </c:pt>
                <c:pt idx="70">
                  <c:v>6303</c:v>
                </c:pt>
                <c:pt idx="71">
                  <c:v>6315</c:v>
                </c:pt>
                <c:pt idx="72">
                  <c:v>6351</c:v>
                </c:pt>
                <c:pt idx="73">
                  <c:v>6415</c:v>
                </c:pt>
                <c:pt idx="74">
                  <c:v>6440</c:v>
                </c:pt>
                <c:pt idx="75">
                  <c:v>6462</c:v>
                </c:pt>
                <c:pt idx="76">
                  <c:v>6522</c:v>
                </c:pt>
                <c:pt idx="77">
                  <c:v>6568</c:v>
                </c:pt>
                <c:pt idx="78">
                  <c:v>6610</c:v>
                </c:pt>
                <c:pt idx="79">
                  <c:v>6623</c:v>
                </c:pt>
                <c:pt idx="80">
                  <c:v>6645</c:v>
                </c:pt>
                <c:pt idx="81">
                  <c:v>6652</c:v>
                </c:pt>
                <c:pt idx="82">
                  <c:v>6662</c:v>
                </c:pt>
                <c:pt idx="83">
                  <c:v>6677</c:v>
                </c:pt>
                <c:pt idx="84">
                  <c:v>6694</c:v>
                </c:pt>
                <c:pt idx="85">
                  <c:v>6714</c:v>
                </c:pt>
                <c:pt idx="86">
                  <c:v>6721</c:v>
                </c:pt>
                <c:pt idx="87">
                  <c:v>6744</c:v>
                </c:pt>
                <c:pt idx="88">
                  <c:v>6752</c:v>
                </c:pt>
                <c:pt idx="89">
                  <c:v>6766</c:v>
                </c:pt>
                <c:pt idx="90">
                  <c:v>6778</c:v>
                </c:pt>
                <c:pt idx="91">
                  <c:v>6799</c:v>
                </c:pt>
                <c:pt idx="92">
                  <c:v>6822</c:v>
                </c:pt>
                <c:pt idx="93">
                  <c:v>6847</c:v>
                </c:pt>
                <c:pt idx="94">
                  <c:v>6875</c:v>
                </c:pt>
                <c:pt idx="95">
                  <c:v>6894</c:v>
                </c:pt>
                <c:pt idx="96">
                  <c:v>6913</c:v>
                </c:pt>
                <c:pt idx="97">
                  <c:v>6918</c:v>
                </c:pt>
                <c:pt idx="98">
                  <c:v>6939</c:v>
                </c:pt>
                <c:pt idx="99">
                  <c:v>6948</c:v>
                </c:pt>
                <c:pt idx="100">
                  <c:v>6970</c:v>
                </c:pt>
                <c:pt idx="101">
                  <c:v>6980</c:v>
                </c:pt>
                <c:pt idx="102">
                  <c:v>6989</c:v>
                </c:pt>
                <c:pt idx="103">
                  <c:v>7019</c:v>
                </c:pt>
                <c:pt idx="104">
                  <c:v>7035</c:v>
                </c:pt>
                <c:pt idx="105">
                  <c:v>7044</c:v>
                </c:pt>
                <c:pt idx="106">
                  <c:v>7054</c:v>
                </c:pt>
                <c:pt idx="107">
                  <c:v>7068</c:v>
                </c:pt>
                <c:pt idx="108">
                  <c:v>7072</c:v>
                </c:pt>
                <c:pt idx="109">
                  <c:v>7081</c:v>
                </c:pt>
                <c:pt idx="110">
                  <c:v>7095</c:v>
                </c:pt>
                <c:pt idx="111">
                  <c:v>7099</c:v>
                </c:pt>
                <c:pt idx="112">
                  <c:v>7114</c:v>
                </c:pt>
                <c:pt idx="113">
                  <c:v>7114</c:v>
                </c:pt>
                <c:pt idx="114">
                  <c:v>7126</c:v>
                </c:pt>
                <c:pt idx="115">
                  <c:v>7139</c:v>
                </c:pt>
                <c:pt idx="116">
                  <c:v>7150</c:v>
                </c:pt>
                <c:pt idx="117">
                  <c:v>7165</c:v>
                </c:pt>
                <c:pt idx="118">
                  <c:v>7184</c:v>
                </c:pt>
                <c:pt idx="119">
                  <c:v>7192</c:v>
                </c:pt>
                <c:pt idx="120">
                  <c:v>7202</c:v>
                </c:pt>
                <c:pt idx="121">
                  <c:v>7221</c:v>
                </c:pt>
                <c:pt idx="122">
                  <c:v>7229</c:v>
                </c:pt>
                <c:pt idx="123">
                  <c:v>7240</c:v>
                </c:pt>
                <c:pt idx="124">
                  <c:v>7247</c:v>
                </c:pt>
                <c:pt idx="125">
                  <c:v>7252</c:v>
                </c:pt>
                <c:pt idx="126">
                  <c:v>7259</c:v>
                </c:pt>
                <c:pt idx="127">
                  <c:v>7265</c:v>
                </c:pt>
                <c:pt idx="128">
                  <c:v>7267</c:v>
                </c:pt>
                <c:pt idx="129">
                  <c:v>7274</c:v>
                </c:pt>
                <c:pt idx="130">
                  <c:v>7285</c:v>
                </c:pt>
                <c:pt idx="131">
                  <c:v>7289</c:v>
                </c:pt>
                <c:pt idx="132">
                  <c:v>7294</c:v>
                </c:pt>
                <c:pt idx="133">
                  <c:v>7320</c:v>
                </c:pt>
                <c:pt idx="134">
                  <c:v>7335</c:v>
                </c:pt>
                <c:pt idx="135">
                  <c:v>7347</c:v>
                </c:pt>
                <c:pt idx="136">
                  <c:v>7370</c:v>
                </c:pt>
                <c:pt idx="137">
                  <c:v>7391</c:v>
                </c:pt>
                <c:pt idx="138">
                  <c:v>7409</c:v>
                </c:pt>
                <c:pt idx="139">
                  <c:v>7411</c:v>
                </c:pt>
                <c:pt idx="140">
                  <c:v>7461</c:v>
                </c:pt>
                <c:pt idx="141">
                  <c:v>7474</c:v>
                </c:pt>
                <c:pt idx="142">
                  <c:v>7492</c:v>
                </c:pt>
                <c:pt idx="143">
                  <c:v>7521</c:v>
                </c:pt>
                <c:pt idx="144">
                  <c:v>7558</c:v>
                </c:pt>
                <c:pt idx="145">
                  <c:v>7595</c:v>
                </c:pt>
                <c:pt idx="146">
                  <c:v>7601</c:v>
                </c:pt>
                <c:pt idx="147">
                  <c:v>7686</c:v>
                </c:pt>
                <c:pt idx="148">
                  <c:v>7764</c:v>
                </c:pt>
                <c:pt idx="149">
                  <c:v>7834</c:v>
                </c:pt>
                <c:pt idx="150">
                  <c:v>7920</c:v>
                </c:pt>
                <c:pt idx="151">
                  <c:v>8001</c:v>
                </c:pt>
                <c:pt idx="152">
                  <c:v>8066</c:v>
                </c:pt>
                <c:pt idx="153">
                  <c:v>8260</c:v>
                </c:pt>
                <c:pt idx="154">
                  <c:v>8443</c:v>
                </c:pt>
                <c:pt idx="155">
                  <c:v>8583</c:v>
                </c:pt>
                <c:pt idx="156">
                  <c:v>8755</c:v>
                </c:pt>
                <c:pt idx="157">
                  <c:v>8886</c:v>
                </c:pt>
                <c:pt idx="158">
                  <c:v>9056</c:v>
                </c:pt>
                <c:pt idx="159">
                  <c:v>9374</c:v>
                </c:pt>
                <c:pt idx="160">
                  <c:v>9553</c:v>
                </c:pt>
                <c:pt idx="161">
                  <c:v>9797</c:v>
                </c:pt>
                <c:pt idx="162">
                  <c:v>9980</c:v>
                </c:pt>
                <c:pt idx="163">
                  <c:v>10251</c:v>
                </c:pt>
                <c:pt idx="164">
                  <c:v>10487</c:v>
                </c:pt>
                <c:pt idx="165">
                  <c:v>10810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ser>
          <c:idx val="2"/>
          <c:order val="2"/>
          <c:tx>
            <c:strRef>
              <c:f>'data AUS'!$D$3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AUS'!$A$4:$A$182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AUS'!$D$4:$D$182</c:f>
              <c:numCache>
                <c:formatCode>General</c:formatCode>
                <c:ptCount val="17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21</c:v>
                </c:pt>
                <c:pt idx="34">
                  <c:v>21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21</c:v>
                </c:pt>
                <c:pt idx="39">
                  <c:v>21</c:v>
                </c:pt>
                <c:pt idx="40">
                  <c:v>21</c:v>
                </c:pt>
                <c:pt idx="41">
                  <c:v>23</c:v>
                </c:pt>
                <c:pt idx="42">
                  <c:v>23</c:v>
                </c:pt>
                <c:pt idx="43">
                  <c:v>23</c:v>
                </c:pt>
                <c:pt idx="44">
                  <c:v>23</c:v>
                </c:pt>
                <c:pt idx="45">
                  <c:v>23</c:v>
                </c:pt>
                <c:pt idx="46">
                  <c:v>23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88</c:v>
                </c:pt>
                <c:pt idx="51">
                  <c:v>88</c:v>
                </c:pt>
                <c:pt idx="52">
                  <c:v>115</c:v>
                </c:pt>
                <c:pt idx="53">
                  <c:v>119</c:v>
                </c:pt>
                <c:pt idx="54">
                  <c:v>172</c:v>
                </c:pt>
                <c:pt idx="55">
                  <c:v>194</c:v>
                </c:pt>
                <c:pt idx="56">
                  <c:v>244</c:v>
                </c:pt>
                <c:pt idx="57">
                  <c:v>244</c:v>
                </c:pt>
                <c:pt idx="58">
                  <c:v>257</c:v>
                </c:pt>
                <c:pt idx="59">
                  <c:v>358</c:v>
                </c:pt>
                <c:pt idx="60">
                  <c:v>422</c:v>
                </c:pt>
                <c:pt idx="61">
                  <c:v>520</c:v>
                </c:pt>
                <c:pt idx="62">
                  <c:v>649</c:v>
                </c:pt>
                <c:pt idx="63">
                  <c:v>701</c:v>
                </c:pt>
                <c:pt idx="64">
                  <c:v>757</c:v>
                </c:pt>
                <c:pt idx="65">
                  <c:v>1080</c:v>
                </c:pt>
                <c:pt idx="66">
                  <c:v>1080</c:v>
                </c:pt>
                <c:pt idx="67">
                  <c:v>1080</c:v>
                </c:pt>
                <c:pt idx="68">
                  <c:v>1472</c:v>
                </c:pt>
                <c:pt idx="69">
                  <c:v>1793</c:v>
                </c:pt>
                <c:pt idx="70">
                  <c:v>1806</c:v>
                </c:pt>
                <c:pt idx="71">
                  <c:v>1806</c:v>
                </c:pt>
                <c:pt idx="72">
                  <c:v>1806</c:v>
                </c:pt>
                <c:pt idx="73">
                  <c:v>2186</c:v>
                </c:pt>
                <c:pt idx="74">
                  <c:v>2186</c:v>
                </c:pt>
                <c:pt idx="75">
                  <c:v>2355</c:v>
                </c:pt>
                <c:pt idx="76">
                  <c:v>3808</c:v>
                </c:pt>
                <c:pt idx="77">
                  <c:v>4124</c:v>
                </c:pt>
                <c:pt idx="78">
                  <c:v>4124</c:v>
                </c:pt>
                <c:pt idx="79">
                  <c:v>4291</c:v>
                </c:pt>
                <c:pt idx="80">
                  <c:v>4695</c:v>
                </c:pt>
                <c:pt idx="81">
                  <c:v>4932</c:v>
                </c:pt>
                <c:pt idx="82">
                  <c:v>5047</c:v>
                </c:pt>
                <c:pt idx="83">
                  <c:v>5136</c:v>
                </c:pt>
                <c:pt idx="84">
                  <c:v>5376</c:v>
                </c:pt>
                <c:pt idx="85">
                  <c:v>5541</c:v>
                </c:pt>
                <c:pt idx="86">
                  <c:v>5588</c:v>
                </c:pt>
                <c:pt idx="87">
                  <c:v>5665</c:v>
                </c:pt>
                <c:pt idx="88">
                  <c:v>5715</c:v>
                </c:pt>
                <c:pt idx="89">
                  <c:v>5742</c:v>
                </c:pt>
                <c:pt idx="90">
                  <c:v>5775</c:v>
                </c:pt>
                <c:pt idx="91">
                  <c:v>5814</c:v>
                </c:pt>
                <c:pt idx="92">
                  <c:v>5849</c:v>
                </c:pt>
                <c:pt idx="93">
                  <c:v>5887</c:v>
                </c:pt>
                <c:pt idx="94">
                  <c:v>5975</c:v>
                </c:pt>
                <c:pt idx="95">
                  <c:v>6031</c:v>
                </c:pt>
                <c:pt idx="96">
                  <c:v>6078</c:v>
                </c:pt>
                <c:pt idx="97">
                  <c:v>6122</c:v>
                </c:pt>
                <c:pt idx="98">
                  <c:v>6141</c:v>
                </c:pt>
                <c:pt idx="99">
                  <c:v>6167</c:v>
                </c:pt>
                <c:pt idx="100">
                  <c:v>6213</c:v>
                </c:pt>
                <c:pt idx="101">
                  <c:v>6270</c:v>
                </c:pt>
                <c:pt idx="102">
                  <c:v>6297</c:v>
                </c:pt>
                <c:pt idx="103">
                  <c:v>6334</c:v>
                </c:pt>
                <c:pt idx="104">
                  <c:v>6359</c:v>
                </c:pt>
                <c:pt idx="105">
                  <c:v>6364</c:v>
                </c:pt>
                <c:pt idx="106">
                  <c:v>6392</c:v>
                </c:pt>
                <c:pt idx="107">
                  <c:v>6413</c:v>
                </c:pt>
                <c:pt idx="108">
                  <c:v>6431</c:v>
                </c:pt>
                <c:pt idx="109">
                  <c:v>6470</c:v>
                </c:pt>
                <c:pt idx="110">
                  <c:v>6478</c:v>
                </c:pt>
                <c:pt idx="111">
                  <c:v>6485</c:v>
                </c:pt>
                <c:pt idx="112">
                  <c:v>6508</c:v>
                </c:pt>
                <c:pt idx="113">
                  <c:v>6531</c:v>
                </c:pt>
                <c:pt idx="114">
                  <c:v>6552</c:v>
                </c:pt>
                <c:pt idx="115">
                  <c:v>6560</c:v>
                </c:pt>
                <c:pt idx="116">
                  <c:v>6579</c:v>
                </c:pt>
                <c:pt idx="117">
                  <c:v>6576</c:v>
                </c:pt>
                <c:pt idx="118">
                  <c:v>6605</c:v>
                </c:pt>
                <c:pt idx="119">
                  <c:v>6614</c:v>
                </c:pt>
                <c:pt idx="120">
                  <c:v>6618</c:v>
                </c:pt>
                <c:pt idx="121">
                  <c:v>6626</c:v>
                </c:pt>
                <c:pt idx="122">
                  <c:v>6636</c:v>
                </c:pt>
                <c:pt idx="123">
                  <c:v>6648</c:v>
                </c:pt>
                <c:pt idx="124">
                  <c:v>6683</c:v>
                </c:pt>
                <c:pt idx="125">
                  <c:v>6688</c:v>
                </c:pt>
                <c:pt idx="126">
                  <c:v>6703</c:v>
                </c:pt>
                <c:pt idx="127">
                  <c:v>6706</c:v>
                </c:pt>
                <c:pt idx="128">
                  <c:v>6720</c:v>
                </c:pt>
                <c:pt idx="129">
                  <c:v>6740</c:v>
                </c:pt>
                <c:pt idx="130">
                  <c:v>6759</c:v>
                </c:pt>
                <c:pt idx="131">
                  <c:v>6782</c:v>
                </c:pt>
                <c:pt idx="132">
                  <c:v>6803</c:v>
                </c:pt>
                <c:pt idx="133">
                  <c:v>6838</c:v>
                </c:pt>
                <c:pt idx="134">
                  <c:v>6851</c:v>
                </c:pt>
                <c:pt idx="135">
                  <c:v>6856</c:v>
                </c:pt>
                <c:pt idx="136">
                  <c:v>6861</c:v>
                </c:pt>
                <c:pt idx="137">
                  <c:v>6877</c:v>
                </c:pt>
                <c:pt idx="138">
                  <c:v>6878</c:v>
                </c:pt>
                <c:pt idx="139">
                  <c:v>6881</c:v>
                </c:pt>
                <c:pt idx="140">
                  <c:v>6896</c:v>
                </c:pt>
                <c:pt idx="141">
                  <c:v>6903</c:v>
                </c:pt>
                <c:pt idx="142">
                  <c:v>6915</c:v>
                </c:pt>
                <c:pt idx="143">
                  <c:v>6924</c:v>
                </c:pt>
                <c:pt idx="144">
                  <c:v>6931</c:v>
                </c:pt>
                <c:pt idx="145">
                  <c:v>6958</c:v>
                </c:pt>
                <c:pt idx="146">
                  <c:v>6960</c:v>
                </c:pt>
                <c:pt idx="147">
                  <c:v>6993</c:v>
                </c:pt>
                <c:pt idx="148">
                  <c:v>7007</c:v>
                </c:pt>
                <c:pt idx="149">
                  <c:v>7037</c:v>
                </c:pt>
                <c:pt idx="150">
                  <c:v>7040</c:v>
                </c:pt>
                <c:pt idx="151">
                  <c:v>7090</c:v>
                </c:pt>
                <c:pt idx="152">
                  <c:v>7130</c:v>
                </c:pt>
                <c:pt idx="153">
                  <c:v>7319</c:v>
                </c:pt>
                <c:pt idx="154">
                  <c:v>7399</c:v>
                </c:pt>
                <c:pt idx="155">
                  <c:v>7420</c:v>
                </c:pt>
                <c:pt idx="156">
                  <c:v>7455</c:v>
                </c:pt>
                <c:pt idx="157">
                  <c:v>7487</c:v>
                </c:pt>
                <c:pt idx="158">
                  <c:v>7573</c:v>
                </c:pt>
                <c:pt idx="159">
                  <c:v>7576</c:v>
                </c:pt>
                <c:pt idx="160">
                  <c:v>7733</c:v>
                </c:pt>
                <c:pt idx="161">
                  <c:v>7727</c:v>
                </c:pt>
                <c:pt idx="162">
                  <c:v>7769</c:v>
                </c:pt>
                <c:pt idx="163">
                  <c:v>7835</c:v>
                </c:pt>
                <c:pt idx="164">
                  <c:v>7928</c:v>
                </c:pt>
                <c:pt idx="165">
                  <c:v>8035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95968"/>
        <c:axId val="131805952"/>
      </c:lineChart>
      <c:lineChart>
        <c:grouping val="standard"/>
        <c:varyColors val="0"/>
        <c:ser>
          <c:idx val="1"/>
          <c:order val="1"/>
          <c:tx>
            <c:strRef>
              <c:f>'Data USA'!$C$3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AUS'!$C$4:$C$182</c:f>
              <c:numCache>
                <c:formatCode>General</c:formatCode>
                <c:ptCount val="1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5</c:v>
                </c:pt>
                <c:pt idx="46">
                  <c:v>6</c:v>
                </c:pt>
                <c:pt idx="47">
                  <c:v>6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8</c:v>
                </c:pt>
                <c:pt idx="53">
                  <c:v>8</c:v>
                </c:pt>
                <c:pt idx="54">
                  <c:v>13</c:v>
                </c:pt>
                <c:pt idx="55">
                  <c:v>13</c:v>
                </c:pt>
                <c:pt idx="56">
                  <c:v>14</c:v>
                </c:pt>
                <c:pt idx="57">
                  <c:v>16</c:v>
                </c:pt>
                <c:pt idx="58">
                  <c:v>17</c:v>
                </c:pt>
                <c:pt idx="59">
                  <c:v>18</c:v>
                </c:pt>
                <c:pt idx="60">
                  <c:v>20</c:v>
                </c:pt>
                <c:pt idx="61">
                  <c:v>24</c:v>
                </c:pt>
                <c:pt idx="62">
                  <c:v>28</c:v>
                </c:pt>
                <c:pt idx="63">
                  <c:v>30</c:v>
                </c:pt>
                <c:pt idx="64">
                  <c:v>35</c:v>
                </c:pt>
                <c:pt idx="65">
                  <c:v>40</c:v>
                </c:pt>
                <c:pt idx="66">
                  <c:v>45</c:v>
                </c:pt>
                <c:pt idx="67">
                  <c:v>50</c:v>
                </c:pt>
                <c:pt idx="68">
                  <c:v>51</c:v>
                </c:pt>
                <c:pt idx="69">
                  <c:v>54</c:v>
                </c:pt>
                <c:pt idx="70">
                  <c:v>57</c:v>
                </c:pt>
                <c:pt idx="71">
                  <c:v>60</c:v>
                </c:pt>
                <c:pt idx="72">
                  <c:v>61</c:v>
                </c:pt>
                <c:pt idx="73">
                  <c:v>62</c:v>
                </c:pt>
                <c:pt idx="74">
                  <c:v>63</c:v>
                </c:pt>
                <c:pt idx="75">
                  <c:v>63</c:v>
                </c:pt>
                <c:pt idx="76">
                  <c:v>66</c:v>
                </c:pt>
                <c:pt idx="77">
                  <c:v>67</c:v>
                </c:pt>
                <c:pt idx="78">
                  <c:v>67</c:v>
                </c:pt>
                <c:pt idx="79">
                  <c:v>67</c:v>
                </c:pt>
                <c:pt idx="80">
                  <c:v>67</c:v>
                </c:pt>
                <c:pt idx="81">
                  <c:v>67</c:v>
                </c:pt>
                <c:pt idx="82">
                  <c:v>75</c:v>
                </c:pt>
                <c:pt idx="83">
                  <c:v>79</c:v>
                </c:pt>
                <c:pt idx="84">
                  <c:v>80</c:v>
                </c:pt>
                <c:pt idx="85">
                  <c:v>83</c:v>
                </c:pt>
                <c:pt idx="86">
                  <c:v>83</c:v>
                </c:pt>
                <c:pt idx="87">
                  <c:v>89</c:v>
                </c:pt>
                <c:pt idx="88">
                  <c:v>91</c:v>
                </c:pt>
                <c:pt idx="89">
                  <c:v>93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97</c:v>
                </c:pt>
                <c:pt idx="96">
                  <c:v>97</c:v>
                </c:pt>
                <c:pt idx="97">
                  <c:v>97</c:v>
                </c:pt>
                <c:pt idx="98">
                  <c:v>97</c:v>
                </c:pt>
                <c:pt idx="99">
                  <c:v>97</c:v>
                </c:pt>
                <c:pt idx="100">
                  <c:v>97</c:v>
                </c:pt>
                <c:pt idx="101">
                  <c:v>98</c:v>
                </c:pt>
                <c:pt idx="102">
                  <c:v>98</c:v>
                </c:pt>
                <c:pt idx="103">
                  <c:v>98</c:v>
                </c:pt>
                <c:pt idx="104">
                  <c:v>98</c:v>
                </c:pt>
                <c:pt idx="105">
                  <c:v>98</c:v>
                </c:pt>
                <c:pt idx="106">
                  <c:v>99</c:v>
                </c:pt>
                <c:pt idx="107">
                  <c:v>99</c:v>
                </c:pt>
                <c:pt idx="108">
                  <c:v>100</c:v>
                </c:pt>
                <c:pt idx="109">
                  <c:v>100</c:v>
                </c:pt>
                <c:pt idx="110">
                  <c:v>101</c:v>
                </c:pt>
                <c:pt idx="111">
                  <c:v>101</c:v>
                </c:pt>
                <c:pt idx="112">
                  <c:v>102</c:v>
                </c:pt>
                <c:pt idx="113">
                  <c:v>102</c:v>
                </c:pt>
                <c:pt idx="114">
                  <c:v>102</c:v>
                </c:pt>
                <c:pt idx="115">
                  <c:v>103</c:v>
                </c:pt>
                <c:pt idx="116">
                  <c:v>103</c:v>
                </c:pt>
                <c:pt idx="117">
                  <c:v>103</c:v>
                </c:pt>
                <c:pt idx="118">
                  <c:v>103</c:v>
                </c:pt>
                <c:pt idx="119">
                  <c:v>103</c:v>
                </c:pt>
                <c:pt idx="120">
                  <c:v>103</c:v>
                </c:pt>
                <c:pt idx="121">
                  <c:v>102</c:v>
                </c:pt>
                <c:pt idx="122">
                  <c:v>102</c:v>
                </c:pt>
                <c:pt idx="123">
                  <c:v>102</c:v>
                </c:pt>
                <c:pt idx="124">
                  <c:v>102</c:v>
                </c:pt>
                <c:pt idx="125">
                  <c:v>102</c:v>
                </c:pt>
                <c:pt idx="126">
                  <c:v>102</c:v>
                </c:pt>
                <c:pt idx="127">
                  <c:v>102</c:v>
                </c:pt>
                <c:pt idx="128">
                  <c:v>102</c:v>
                </c:pt>
                <c:pt idx="129">
                  <c:v>102</c:v>
                </c:pt>
                <c:pt idx="130">
                  <c:v>102</c:v>
                </c:pt>
                <c:pt idx="131">
                  <c:v>102</c:v>
                </c:pt>
                <c:pt idx="132">
                  <c:v>102</c:v>
                </c:pt>
                <c:pt idx="133">
                  <c:v>102</c:v>
                </c:pt>
                <c:pt idx="134">
                  <c:v>102</c:v>
                </c:pt>
                <c:pt idx="135">
                  <c:v>102</c:v>
                </c:pt>
                <c:pt idx="136">
                  <c:v>102</c:v>
                </c:pt>
                <c:pt idx="137">
                  <c:v>102</c:v>
                </c:pt>
                <c:pt idx="138">
                  <c:v>102</c:v>
                </c:pt>
                <c:pt idx="139">
                  <c:v>102</c:v>
                </c:pt>
                <c:pt idx="140">
                  <c:v>102</c:v>
                </c:pt>
                <c:pt idx="141">
                  <c:v>102</c:v>
                </c:pt>
                <c:pt idx="142">
                  <c:v>102</c:v>
                </c:pt>
                <c:pt idx="143">
                  <c:v>103</c:v>
                </c:pt>
                <c:pt idx="144">
                  <c:v>104</c:v>
                </c:pt>
                <c:pt idx="145">
                  <c:v>104</c:v>
                </c:pt>
                <c:pt idx="146">
                  <c:v>104</c:v>
                </c:pt>
                <c:pt idx="147">
                  <c:v>104</c:v>
                </c:pt>
                <c:pt idx="148">
                  <c:v>104</c:v>
                </c:pt>
                <c:pt idx="149">
                  <c:v>104</c:v>
                </c:pt>
                <c:pt idx="150">
                  <c:v>104</c:v>
                </c:pt>
                <c:pt idx="151">
                  <c:v>104</c:v>
                </c:pt>
                <c:pt idx="152">
                  <c:v>104</c:v>
                </c:pt>
                <c:pt idx="153">
                  <c:v>104</c:v>
                </c:pt>
                <c:pt idx="154">
                  <c:v>104</c:v>
                </c:pt>
                <c:pt idx="155">
                  <c:v>106</c:v>
                </c:pt>
                <c:pt idx="156">
                  <c:v>106</c:v>
                </c:pt>
                <c:pt idx="157">
                  <c:v>106</c:v>
                </c:pt>
                <c:pt idx="158">
                  <c:v>106</c:v>
                </c:pt>
                <c:pt idx="159">
                  <c:v>106</c:v>
                </c:pt>
                <c:pt idx="160">
                  <c:v>107</c:v>
                </c:pt>
                <c:pt idx="161">
                  <c:v>108</c:v>
                </c:pt>
                <c:pt idx="162">
                  <c:v>108</c:v>
                </c:pt>
                <c:pt idx="163">
                  <c:v>108</c:v>
                </c:pt>
                <c:pt idx="164">
                  <c:v>111</c:v>
                </c:pt>
                <c:pt idx="165">
                  <c:v>113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817472"/>
        <c:axId val="131807488"/>
      </c:lineChart>
      <c:dateAx>
        <c:axId val="13179596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805952"/>
        <c:crosses val="autoZero"/>
        <c:auto val="1"/>
        <c:lblOffset val="100"/>
        <c:baseTimeUnit val="days"/>
      </c:dateAx>
      <c:valAx>
        <c:axId val="13180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795968"/>
        <c:crosses val="autoZero"/>
        <c:crossBetween val="between"/>
      </c:valAx>
      <c:valAx>
        <c:axId val="1318074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817472"/>
        <c:crosses val="max"/>
        <c:crossBetween val="between"/>
      </c:valAx>
      <c:catAx>
        <c:axId val="131817472"/>
        <c:scaling>
          <c:orientation val="minMax"/>
        </c:scaling>
        <c:delete val="1"/>
        <c:axPos val="b"/>
        <c:majorTickMark val="out"/>
        <c:minorTickMark val="none"/>
        <c:tickLblPos val="nextTo"/>
        <c:crossAx val="131807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>
        <c:manualLayout>
          <c:xMode val="edge"/>
          <c:yMode val="edge"/>
          <c:x val="0.433745962043206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0682540884312538E-2"/>
          <c:y val="7.950495049504952E-2"/>
          <c:w val="0.90730756612154251"/>
          <c:h val="0.69397027104285236"/>
        </c:manualLayout>
      </c:layout>
      <c:lineChart>
        <c:grouping val="standard"/>
        <c:varyColors val="0"/>
        <c:ser>
          <c:idx val="0"/>
          <c:order val="0"/>
          <c:tx>
            <c:strRef>
              <c:f>'data AUS'!$AB$3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AUS'!$A$4:$A$182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AUS'!$AB$4:$AB$182</c:f>
              <c:numCache>
                <c:formatCode>General</c:formatCode>
                <c:ptCount val="179"/>
                <c:pt idx="7" formatCode="#,##0">
                  <c:v>0.42857142857142855</c:v>
                </c:pt>
                <c:pt idx="8" formatCode="#,##0">
                  <c:v>0.42857142857142855</c:v>
                </c:pt>
                <c:pt idx="9" formatCode="#,##0">
                  <c:v>0.42857142857142855</c:v>
                </c:pt>
                <c:pt idx="10" formatCode="#,##0">
                  <c:v>0.2857142857142857</c:v>
                </c:pt>
                <c:pt idx="11" formatCode="#,##0">
                  <c:v>0.2857142857142857</c:v>
                </c:pt>
                <c:pt idx="12" formatCode="#,##0">
                  <c:v>0.14285714285714285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1.4285714285714286</c:v>
                </c:pt>
                <c:pt idx="29" formatCode="#,##0">
                  <c:v>1.7142857142857142</c:v>
                </c:pt>
                <c:pt idx="30" formatCode="#,##0">
                  <c:v>2.1428571428571428</c:v>
                </c:pt>
                <c:pt idx="31" formatCode="#,##0">
                  <c:v>3.4285714285714284</c:v>
                </c:pt>
                <c:pt idx="32" formatCode="#,##0">
                  <c:v>5.2857142857142856</c:v>
                </c:pt>
                <c:pt idx="33" formatCode="#,##0">
                  <c:v>5.7142857142857144</c:v>
                </c:pt>
                <c:pt idx="34" formatCode="#,##0">
                  <c:v>6.4285714285714288</c:v>
                </c:pt>
                <c:pt idx="35" formatCode="#,##0">
                  <c:v>5.4285714285714288</c:v>
                </c:pt>
                <c:pt idx="36" formatCode="#,##0">
                  <c:v>7</c:v>
                </c:pt>
                <c:pt idx="37" formatCode="#,##0">
                  <c:v>8.7142857142857135</c:v>
                </c:pt>
                <c:pt idx="38" formatCode="#,##0">
                  <c:v>9.7142857142857135</c:v>
                </c:pt>
                <c:pt idx="39" formatCode="#,##0">
                  <c:v>10.857142857142858</c:v>
                </c:pt>
                <c:pt idx="40" formatCode="#,##0">
                  <c:v>10.428571428571429</c:v>
                </c:pt>
                <c:pt idx="41" formatCode="#,##0">
                  <c:v>20</c:v>
                </c:pt>
                <c:pt idx="42" formatCode="#,##0">
                  <c:v>26.714285714285715</c:v>
                </c:pt>
                <c:pt idx="43" formatCode="#,##0">
                  <c:v>31.571428571428573</c:v>
                </c:pt>
                <c:pt idx="44" formatCode="#,##0">
                  <c:v>40.857142857142854</c:v>
                </c:pt>
                <c:pt idx="45" formatCode="#,##0">
                  <c:v>49.285714285714285</c:v>
                </c:pt>
                <c:pt idx="46" formatCode="#,##0">
                  <c:v>62.857142857142854</c:v>
                </c:pt>
                <c:pt idx="47" formatCode="#,##0">
                  <c:v>79</c:v>
                </c:pt>
                <c:pt idx="48" formatCode="#,##0">
                  <c:v>84.428571428571431</c:v>
                </c:pt>
                <c:pt idx="49" formatCode="#,##0">
                  <c:v>117.28571428571429</c:v>
                </c:pt>
                <c:pt idx="50" formatCode="#,##0">
                  <c:v>178.85714285714286</c:v>
                </c:pt>
                <c:pt idx="51" formatCode="#,##0">
                  <c:v>186.42857142857142</c:v>
                </c:pt>
                <c:pt idx="52" formatCode="#,##0">
                  <c:v>227.42857142857142</c:v>
                </c:pt>
                <c:pt idx="53" formatCode="#,##0">
                  <c:v>256.57142857142856</c:v>
                </c:pt>
                <c:pt idx="54" formatCode="#,##0">
                  <c:v>304.14285714285717</c:v>
                </c:pt>
                <c:pt idx="55" formatCode="#,##0">
                  <c:v>336</c:v>
                </c:pt>
                <c:pt idx="56" formatCode="#,##0">
                  <c:v>367</c:v>
                </c:pt>
                <c:pt idx="57" formatCode="#,##0">
                  <c:v>347.85714285714283</c:v>
                </c:pt>
                <c:pt idx="58" formatCode="#,##0">
                  <c:v>382.71428571428572</c:v>
                </c:pt>
                <c:pt idx="59" formatCode="#,##0">
                  <c:v>359.28571428571428</c:v>
                </c:pt>
                <c:pt idx="60" formatCode="#,##0">
                  <c:v>356.85714285714283</c:v>
                </c:pt>
                <c:pt idx="61" formatCode="#,##0">
                  <c:v>329.42857142857144</c:v>
                </c:pt>
                <c:pt idx="62" formatCode="#,##0">
                  <c:v>312.42857142857144</c:v>
                </c:pt>
                <c:pt idx="63" formatCode="#,##0">
                  <c:v>272.85714285714283</c:v>
                </c:pt>
                <c:pt idx="64" formatCode="#,##0">
                  <c:v>243.28571428571428</c:v>
                </c:pt>
                <c:pt idx="65" formatCode="#,##0">
                  <c:v>205.14285714285714</c:v>
                </c:pt>
                <c:pt idx="66" formatCode="#,##0">
                  <c:v>190.85714285714286</c:v>
                </c:pt>
                <c:pt idx="67" formatCode="#,##0">
                  <c:v>164</c:v>
                </c:pt>
                <c:pt idx="68" formatCode="#,##0">
                  <c:v>141.71428571428572</c:v>
                </c:pt>
                <c:pt idx="69" formatCode="#,##0">
                  <c:v>126.42857142857143</c:v>
                </c:pt>
                <c:pt idx="70" formatCode="#,##0">
                  <c:v>107.57142857142857</c:v>
                </c:pt>
                <c:pt idx="71" formatCode="#,##0">
                  <c:v>89.714285714285708</c:v>
                </c:pt>
                <c:pt idx="72" formatCode="#,##0">
                  <c:v>79.142857142857139</c:v>
                </c:pt>
                <c:pt idx="73" formatCode="#,##0">
                  <c:v>74.285714285714292</c:v>
                </c:pt>
                <c:pt idx="74" formatCode="#,##0">
                  <c:v>61.428571428571431</c:v>
                </c:pt>
                <c:pt idx="75" formatCode="#,##0">
                  <c:v>50.571428571428569</c:v>
                </c:pt>
                <c:pt idx="76" formatCode="#,##0">
                  <c:v>43.857142857142854</c:v>
                </c:pt>
                <c:pt idx="77" formatCode="#,##0">
                  <c:v>37.857142857142854</c:v>
                </c:pt>
                <c:pt idx="78" formatCode="#,##0">
                  <c:v>42.142857142857146</c:v>
                </c:pt>
                <c:pt idx="79" formatCode="#,##0">
                  <c:v>38.857142857142854</c:v>
                </c:pt>
                <c:pt idx="80" formatCode="#,##0">
                  <c:v>32.857142857142854</c:v>
                </c:pt>
                <c:pt idx="81" formatCode="#,##0">
                  <c:v>30.285714285714285</c:v>
                </c:pt>
                <c:pt idx="82" formatCode="#,##0">
                  <c:v>28.571428571428573</c:v>
                </c:pt>
                <c:pt idx="83" formatCode="#,##0">
                  <c:v>22.142857142857142</c:v>
                </c:pt>
                <c:pt idx="84" formatCode="#,##0">
                  <c:v>18</c:v>
                </c:pt>
                <c:pt idx="85" formatCode="#,##0">
                  <c:v>14.857142857142858</c:v>
                </c:pt>
                <c:pt idx="86" formatCode="#,##0">
                  <c:v>14</c:v>
                </c:pt>
                <c:pt idx="87" formatCode="#,##0">
                  <c:v>14.142857142857142</c:v>
                </c:pt>
                <c:pt idx="88" formatCode="#,##0">
                  <c:v>14.285714285714286</c:v>
                </c:pt>
                <c:pt idx="89" formatCode="#,##0">
                  <c:v>14.857142857142858</c:v>
                </c:pt>
                <c:pt idx="90" formatCode="#,##0">
                  <c:v>14.428571428571429</c:v>
                </c:pt>
                <c:pt idx="91" formatCode="#,##0">
                  <c:v>15</c:v>
                </c:pt>
                <c:pt idx="92" formatCode="#,##0">
                  <c:v>15.428571428571429</c:v>
                </c:pt>
                <c:pt idx="93" formatCode="#,##0">
                  <c:v>18</c:v>
                </c:pt>
                <c:pt idx="94" formatCode="#,##0">
                  <c:v>18.714285714285715</c:v>
                </c:pt>
                <c:pt idx="95" formatCode="#,##0">
                  <c:v>20.285714285714285</c:v>
                </c:pt>
                <c:pt idx="96" formatCode="#,##0">
                  <c:v>21</c:v>
                </c:pt>
                <c:pt idx="97" formatCode="#,##0">
                  <c:v>20</c:v>
                </c:pt>
                <c:pt idx="98" formatCode="#,##0">
                  <c:v>20</c:v>
                </c:pt>
                <c:pt idx="99" formatCode="#,##0">
                  <c:v>18</c:v>
                </c:pt>
                <c:pt idx="100" formatCode="#,##0">
                  <c:v>17.571428571428573</c:v>
                </c:pt>
                <c:pt idx="101" formatCode="#,##0">
                  <c:v>15</c:v>
                </c:pt>
                <c:pt idx="102" formatCode="#,##0">
                  <c:v>13.571428571428571</c:v>
                </c:pt>
                <c:pt idx="103" formatCode="#,##0">
                  <c:v>15.142857142857142</c:v>
                </c:pt>
                <c:pt idx="104" formatCode="#,##0">
                  <c:v>16.714285714285715</c:v>
                </c:pt>
                <c:pt idx="105" formatCode="#,##0">
                  <c:v>15</c:v>
                </c:pt>
                <c:pt idx="106" formatCode="#,##0">
                  <c:v>15.142857142857142</c:v>
                </c:pt>
                <c:pt idx="107" formatCode="#,##0">
                  <c:v>14</c:v>
                </c:pt>
                <c:pt idx="108" formatCode="#,##0">
                  <c:v>13.142857142857142</c:v>
                </c:pt>
                <c:pt idx="109" formatCode="#,##0">
                  <c:v>13.142857142857142</c:v>
                </c:pt>
                <c:pt idx="110" formatCode="#,##0">
                  <c:v>10.857142857142858</c:v>
                </c:pt>
                <c:pt idx="111" formatCode="#,##0">
                  <c:v>9.1428571428571423</c:v>
                </c:pt>
                <c:pt idx="112" formatCode="#,##0">
                  <c:v>10</c:v>
                </c:pt>
                <c:pt idx="113" formatCode="#,##0">
                  <c:v>8.5714285714285712</c:v>
                </c:pt>
                <c:pt idx="114" formatCode="#,##0">
                  <c:v>8.2857142857142865</c:v>
                </c:pt>
                <c:pt idx="115" formatCode="#,##0">
                  <c:v>9.5714285714285712</c:v>
                </c:pt>
                <c:pt idx="116" formatCode="#,##0">
                  <c:v>9.8571428571428577</c:v>
                </c:pt>
                <c:pt idx="117" formatCode="#,##0">
                  <c:v>10</c:v>
                </c:pt>
                <c:pt idx="118" formatCode="#,##0">
                  <c:v>12.142857142857142</c:v>
                </c:pt>
                <c:pt idx="119" formatCode="#,##0">
                  <c:v>11.142857142857142</c:v>
                </c:pt>
                <c:pt idx="120" formatCode="#,##0">
                  <c:v>12.571428571428571</c:v>
                </c:pt>
                <c:pt idx="121" formatCode="#,##0">
                  <c:v>13.571428571428571</c:v>
                </c:pt>
                <c:pt idx="122" formatCode="#,##0">
                  <c:v>12.857142857142858</c:v>
                </c:pt>
                <c:pt idx="123" formatCode="#,##0">
                  <c:v>12.857142857142858</c:v>
                </c:pt>
                <c:pt idx="124" formatCode="#,##0">
                  <c:v>11.714285714285714</c:v>
                </c:pt>
                <c:pt idx="125" formatCode="#,##0">
                  <c:v>9.7142857142857135</c:v>
                </c:pt>
                <c:pt idx="126" formatCode="#,##0">
                  <c:v>9.5714285714285712</c:v>
                </c:pt>
                <c:pt idx="127" formatCode="#,##0">
                  <c:v>9</c:v>
                </c:pt>
                <c:pt idx="128" formatCode="#,##0">
                  <c:v>6.5714285714285712</c:v>
                </c:pt>
                <c:pt idx="129" formatCode="#,##0">
                  <c:v>6.4285714285714288</c:v>
                </c:pt>
                <c:pt idx="130" formatCode="#,##0">
                  <c:v>6.4285714285714288</c:v>
                </c:pt>
                <c:pt idx="131" formatCode="#,##0">
                  <c:v>6</c:v>
                </c:pt>
                <c:pt idx="132" formatCode="#,##0">
                  <c:v>6</c:v>
                </c:pt>
                <c:pt idx="133" formatCode="#,##0">
                  <c:v>8.7142857142857135</c:v>
                </c:pt>
                <c:pt idx="134" formatCode="#,##0">
                  <c:v>10</c:v>
                </c:pt>
                <c:pt idx="135" formatCode="#,##0">
                  <c:v>11.428571428571429</c:v>
                </c:pt>
                <c:pt idx="136" formatCode="#,##0">
                  <c:v>13.714285714285714</c:v>
                </c:pt>
                <c:pt idx="137" formatCode="#,##0">
                  <c:v>15.142857142857142</c:v>
                </c:pt>
                <c:pt idx="138" formatCode="#,##0">
                  <c:v>17.142857142857142</c:v>
                </c:pt>
                <c:pt idx="139" formatCode="#,##0">
                  <c:v>16.714285714285715</c:v>
                </c:pt>
                <c:pt idx="140" formatCode="#,##0">
                  <c:v>20.142857142857142</c:v>
                </c:pt>
                <c:pt idx="141" formatCode="#,##0">
                  <c:v>19.857142857142858</c:v>
                </c:pt>
                <c:pt idx="142" formatCode="#,##0">
                  <c:v>20.714285714285715</c:v>
                </c:pt>
                <c:pt idx="143" formatCode="#,##0">
                  <c:v>21.571428571428573</c:v>
                </c:pt>
                <c:pt idx="144" formatCode="#,##0">
                  <c:v>23.857142857142858</c:v>
                </c:pt>
                <c:pt idx="145" formatCode="#,##0">
                  <c:v>26.571428571428573</c:v>
                </c:pt>
                <c:pt idx="146" formatCode="#,##0">
                  <c:v>27.142857142857142</c:v>
                </c:pt>
                <c:pt idx="147" formatCode="#,##0">
                  <c:v>32.142857142857146</c:v>
                </c:pt>
                <c:pt idx="148" formatCode="#,##0">
                  <c:v>41.428571428571431</c:v>
                </c:pt>
                <c:pt idx="149" formatCode="#,##0">
                  <c:v>48.857142857142854</c:v>
                </c:pt>
                <c:pt idx="150" formatCode="#,##0">
                  <c:v>57</c:v>
                </c:pt>
                <c:pt idx="151" formatCode="#,##0">
                  <c:v>63.285714285714285</c:v>
                </c:pt>
                <c:pt idx="152" formatCode="#,##0">
                  <c:v>67.285714285714292</c:v>
                </c:pt>
                <c:pt idx="153" formatCode="#,##0">
                  <c:v>94.142857142857139</c:v>
                </c:pt>
                <c:pt idx="154" formatCode="#,##0">
                  <c:v>108.14285714285714</c:v>
                </c:pt>
                <c:pt idx="155" formatCode="#,##0">
                  <c:v>117</c:v>
                </c:pt>
                <c:pt idx="156" formatCode="#,##0">
                  <c:v>131.57142857142858</c:v>
                </c:pt>
                <c:pt idx="157" formatCode="#,##0">
                  <c:v>138</c:v>
                </c:pt>
                <c:pt idx="158" formatCode="#,##0">
                  <c:v>150.71428571428572</c:v>
                </c:pt>
                <c:pt idx="159" formatCode="#,##0">
                  <c:v>186.85714285714286</c:v>
                </c:pt>
                <c:pt idx="160" formatCode="#,##0">
                  <c:v>184.71428571428572</c:v>
                </c:pt>
                <c:pt idx="161" formatCode="#,##0">
                  <c:v>193.42857142857142</c:v>
                </c:pt>
                <c:pt idx="162" formatCode="#,##0">
                  <c:v>199.57142857142858</c:v>
                </c:pt>
                <c:pt idx="163" formatCode="#,##0">
                  <c:v>213.71428571428572</c:v>
                </c:pt>
                <c:pt idx="164" formatCode="#,##0">
                  <c:v>228.71428571428572</c:v>
                </c:pt>
                <c:pt idx="165" formatCode="#,##0">
                  <c:v>250.57142857142858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866624"/>
        <c:axId val="131868160"/>
      </c:lineChart>
      <c:lineChart>
        <c:grouping val="standard"/>
        <c:varyColors val="0"/>
        <c:ser>
          <c:idx val="1"/>
          <c:order val="1"/>
          <c:tx>
            <c:strRef>
              <c:f>'data AUS'!$AC$3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AUS'!$A$4:$A$182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AUS'!$AC$4:$AC$182</c:f>
              <c:numCache>
                <c:formatCode>General</c:formatCode>
                <c:ptCount val="17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0.14285714285714285</c:v>
                </c:pt>
                <c:pt idx="30" formatCode="#,##0">
                  <c:v>0.14285714285714285</c:v>
                </c:pt>
                <c:pt idx="31" formatCode="#,##0">
                  <c:v>0.14285714285714285</c:v>
                </c:pt>
                <c:pt idx="32" formatCode="#,##0">
                  <c:v>0.2857142857142857</c:v>
                </c:pt>
                <c:pt idx="33" formatCode="#,##0">
                  <c:v>0.2857142857142857</c:v>
                </c:pt>
                <c:pt idx="34" formatCode="#,##0">
                  <c:v>0.2857142857142857</c:v>
                </c:pt>
                <c:pt idx="35" formatCode="#,##0">
                  <c:v>0.2857142857142857</c:v>
                </c:pt>
                <c:pt idx="36" formatCode="#,##0">
                  <c:v>0.2857142857142857</c:v>
                </c:pt>
                <c:pt idx="37" formatCode="#,##0">
                  <c:v>0.2857142857142857</c:v>
                </c:pt>
                <c:pt idx="38" formatCode="#,##0">
                  <c:v>0.2857142857142857</c:v>
                </c:pt>
                <c:pt idx="39" formatCode="#,##0">
                  <c:v>0.14285714285714285</c:v>
                </c:pt>
                <c:pt idx="40" formatCode="#,##0">
                  <c:v>0.14285714285714285</c:v>
                </c:pt>
                <c:pt idx="41" formatCode="#,##0">
                  <c:v>0.14285714285714285</c:v>
                </c:pt>
                <c:pt idx="42" formatCode="#,##0">
                  <c:v>0.14285714285714285</c:v>
                </c:pt>
                <c:pt idx="43" formatCode="#,##0">
                  <c:v>0</c:v>
                </c:pt>
                <c:pt idx="44" formatCode="#,##0">
                  <c:v>0</c:v>
                </c:pt>
                <c:pt idx="45" formatCode="#,##0">
                  <c:v>0.2857142857142857</c:v>
                </c:pt>
                <c:pt idx="46" formatCode="#,##0">
                  <c:v>0.42857142857142855</c:v>
                </c:pt>
                <c:pt idx="47" formatCode="#,##0">
                  <c:v>0.42857142857142855</c:v>
                </c:pt>
                <c:pt idx="48" formatCode="#,##0">
                  <c:v>0.5714285714285714</c:v>
                </c:pt>
                <c:pt idx="49" formatCode="#,##0">
                  <c:v>0.5714285714285714</c:v>
                </c:pt>
                <c:pt idx="50" formatCode="#,##0">
                  <c:v>0.5714285714285714</c:v>
                </c:pt>
                <c:pt idx="51" formatCode="#,##0">
                  <c:v>0.5714285714285714</c:v>
                </c:pt>
                <c:pt idx="52" formatCode="#,##0">
                  <c:v>0.42857142857142855</c:v>
                </c:pt>
                <c:pt idx="53" formatCode="#,##0">
                  <c:v>0.2857142857142857</c:v>
                </c:pt>
                <c:pt idx="54" formatCode="#,##0">
                  <c:v>1</c:v>
                </c:pt>
                <c:pt idx="55" formatCode="#,##0">
                  <c:v>0.8571428571428571</c:v>
                </c:pt>
                <c:pt idx="56" formatCode="#,##0">
                  <c:v>1</c:v>
                </c:pt>
                <c:pt idx="57" formatCode="#,##0">
                  <c:v>1.2857142857142858</c:v>
                </c:pt>
                <c:pt idx="58" formatCode="#,##0">
                  <c:v>1.4285714285714286</c:v>
                </c:pt>
                <c:pt idx="59" formatCode="#,##0">
                  <c:v>1.4285714285714286</c:v>
                </c:pt>
                <c:pt idx="60" formatCode="#,##0">
                  <c:v>1.7142857142857142</c:v>
                </c:pt>
                <c:pt idx="61" formatCode="#,##0">
                  <c:v>1.5714285714285714</c:v>
                </c:pt>
                <c:pt idx="62" formatCode="#,##0">
                  <c:v>2.1428571428571428</c:v>
                </c:pt>
                <c:pt idx="63" formatCode="#,##0">
                  <c:v>2.2857142857142856</c:v>
                </c:pt>
                <c:pt idx="64" formatCode="#,##0">
                  <c:v>2.7142857142857144</c:v>
                </c:pt>
                <c:pt idx="65" formatCode="#,##0">
                  <c:v>3.2857142857142856</c:v>
                </c:pt>
                <c:pt idx="66" formatCode="#,##0">
                  <c:v>3.8571428571428572</c:v>
                </c:pt>
                <c:pt idx="67" formatCode="#,##0">
                  <c:v>4.2857142857142856</c:v>
                </c:pt>
                <c:pt idx="68" formatCode="#,##0">
                  <c:v>3.8571428571428572</c:v>
                </c:pt>
                <c:pt idx="69" formatCode="#,##0">
                  <c:v>3.7142857142857144</c:v>
                </c:pt>
                <c:pt idx="70" formatCode="#,##0">
                  <c:v>3.8571428571428572</c:v>
                </c:pt>
                <c:pt idx="71" formatCode="#,##0">
                  <c:v>3.5714285714285716</c:v>
                </c:pt>
                <c:pt idx="72" formatCode="#,##0">
                  <c:v>3</c:v>
                </c:pt>
                <c:pt idx="73" formatCode="#,##0">
                  <c:v>2.4285714285714284</c:v>
                </c:pt>
                <c:pt idx="74" formatCode="#,##0">
                  <c:v>1.8571428571428572</c:v>
                </c:pt>
                <c:pt idx="75" formatCode="#,##0">
                  <c:v>1.7142857142857142</c:v>
                </c:pt>
                <c:pt idx="76" formatCode="#,##0">
                  <c:v>1.7142857142857142</c:v>
                </c:pt>
                <c:pt idx="77" formatCode="#,##0">
                  <c:v>1.4285714285714286</c:v>
                </c:pt>
                <c:pt idx="78" formatCode="#,##0">
                  <c:v>1</c:v>
                </c:pt>
                <c:pt idx="79" formatCode="#,##0">
                  <c:v>0.8571428571428571</c:v>
                </c:pt>
                <c:pt idx="80" formatCode="#,##0">
                  <c:v>0.7142857142857143</c:v>
                </c:pt>
                <c:pt idx="81" formatCode="#,##0">
                  <c:v>0.5714285714285714</c:v>
                </c:pt>
                <c:pt idx="82" formatCode="#,##0">
                  <c:v>1.7142857142857142</c:v>
                </c:pt>
                <c:pt idx="83" formatCode="#,##0">
                  <c:v>1.8571428571428572</c:v>
                </c:pt>
                <c:pt idx="84" formatCode="#,##0">
                  <c:v>1.8571428571428572</c:v>
                </c:pt>
                <c:pt idx="85" formatCode="#,##0">
                  <c:v>2.2857142857142856</c:v>
                </c:pt>
                <c:pt idx="86" formatCode="#,##0">
                  <c:v>2.2857142857142856</c:v>
                </c:pt>
                <c:pt idx="87" formatCode="#,##0">
                  <c:v>3.1428571428571428</c:v>
                </c:pt>
                <c:pt idx="88" formatCode="#,##0">
                  <c:v>3.4285714285714284</c:v>
                </c:pt>
                <c:pt idx="89" formatCode="#,##0">
                  <c:v>2.5714285714285716</c:v>
                </c:pt>
                <c:pt idx="90" formatCode="#,##0">
                  <c:v>2</c:v>
                </c:pt>
                <c:pt idx="91" formatCode="#,##0">
                  <c:v>2</c:v>
                </c:pt>
                <c:pt idx="92" formatCode="#,##0">
                  <c:v>1.7142857142857142</c:v>
                </c:pt>
                <c:pt idx="93" formatCode="#,##0">
                  <c:v>1.8571428571428572</c:v>
                </c:pt>
                <c:pt idx="94" formatCode="#,##0">
                  <c:v>1.1428571428571428</c:v>
                </c:pt>
                <c:pt idx="95" formatCode="#,##0">
                  <c:v>0.8571428571428571</c:v>
                </c:pt>
                <c:pt idx="96" formatCode="#,##0">
                  <c:v>0.5714285714285714</c:v>
                </c:pt>
                <c:pt idx="97" formatCode="#,##0">
                  <c:v>0.5714285714285714</c:v>
                </c:pt>
                <c:pt idx="98" formatCode="#,##0">
                  <c:v>0.42857142857142855</c:v>
                </c:pt>
                <c:pt idx="99" formatCode="#,##0">
                  <c:v>0.2857142857142857</c:v>
                </c:pt>
                <c:pt idx="100" formatCode="#,##0">
                  <c:v>0.14285714285714285</c:v>
                </c:pt>
                <c:pt idx="101" formatCode="#,##0">
                  <c:v>0.14285714285714285</c:v>
                </c:pt>
                <c:pt idx="102" formatCode="#,##0">
                  <c:v>0.14285714285714285</c:v>
                </c:pt>
                <c:pt idx="103" formatCode="#,##0">
                  <c:v>0.14285714285714285</c:v>
                </c:pt>
                <c:pt idx="104" formatCode="#,##0">
                  <c:v>0.14285714285714285</c:v>
                </c:pt>
                <c:pt idx="105" formatCode="#,##0">
                  <c:v>0.14285714285714285</c:v>
                </c:pt>
                <c:pt idx="106" formatCode="#,##0">
                  <c:v>0.2857142857142857</c:v>
                </c:pt>
                <c:pt idx="107" formatCode="#,##0">
                  <c:v>0.2857142857142857</c:v>
                </c:pt>
                <c:pt idx="108" formatCode="#,##0">
                  <c:v>0.2857142857142857</c:v>
                </c:pt>
                <c:pt idx="109" formatCode="#,##0">
                  <c:v>0.2857142857142857</c:v>
                </c:pt>
                <c:pt idx="110" formatCode="#,##0">
                  <c:v>0.42857142857142855</c:v>
                </c:pt>
                <c:pt idx="111" formatCode="#,##0">
                  <c:v>0.42857142857142855</c:v>
                </c:pt>
                <c:pt idx="112" formatCode="#,##0">
                  <c:v>0.5714285714285714</c:v>
                </c:pt>
                <c:pt idx="113" formatCode="#,##0">
                  <c:v>0.42857142857142855</c:v>
                </c:pt>
                <c:pt idx="114" formatCode="#,##0">
                  <c:v>0.42857142857142855</c:v>
                </c:pt>
                <c:pt idx="115" formatCode="#,##0">
                  <c:v>0.42857142857142855</c:v>
                </c:pt>
                <c:pt idx="116" formatCode="#,##0">
                  <c:v>0.42857142857142855</c:v>
                </c:pt>
                <c:pt idx="117" formatCode="#,##0">
                  <c:v>0.2857142857142857</c:v>
                </c:pt>
                <c:pt idx="118" formatCode="#,##0">
                  <c:v>0.2857142857142857</c:v>
                </c:pt>
                <c:pt idx="119" formatCode="#,##0">
                  <c:v>0.14285714285714285</c:v>
                </c:pt>
                <c:pt idx="120" formatCode="#,##0">
                  <c:v>0.14285714285714285</c:v>
                </c:pt>
                <c:pt idx="121" formatCode="#,##0">
                  <c:v>0</c:v>
                </c:pt>
                <c:pt idx="122" formatCode="#,##0">
                  <c:v>-0.14285714285714285</c:v>
                </c:pt>
                <c:pt idx="123" formatCode="#,##0">
                  <c:v>-0.14285714285714285</c:v>
                </c:pt>
                <c:pt idx="124" formatCode="#,##0">
                  <c:v>-0.14285714285714285</c:v>
                </c:pt>
                <c:pt idx="125" formatCode="#,##0">
                  <c:v>-0.14285714285714285</c:v>
                </c:pt>
                <c:pt idx="126" formatCode="#,##0">
                  <c:v>-0.14285714285714285</c:v>
                </c:pt>
                <c:pt idx="127" formatCode="#,##0">
                  <c:v>-0.14285714285714285</c:v>
                </c:pt>
                <c:pt idx="128" formatCode="#,##0">
                  <c:v>0</c:v>
                </c:pt>
                <c:pt idx="129" formatCode="#,##0">
                  <c:v>0</c:v>
                </c:pt>
                <c:pt idx="130" formatCode="#,##0">
                  <c:v>0</c:v>
                </c:pt>
                <c:pt idx="131" formatCode="#,##0">
                  <c:v>0</c:v>
                </c:pt>
                <c:pt idx="132" formatCode="#,##0">
                  <c:v>0</c:v>
                </c:pt>
                <c:pt idx="133" formatCode="#,##0">
                  <c:v>0</c:v>
                </c:pt>
                <c:pt idx="134" formatCode="#,##0">
                  <c:v>0</c:v>
                </c:pt>
                <c:pt idx="135" formatCode="#,##0">
                  <c:v>0</c:v>
                </c:pt>
                <c:pt idx="136" formatCode="#,##0">
                  <c:v>0</c:v>
                </c:pt>
                <c:pt idx="137" formatCode="#,##0">
                  <c:v>0</c:v>
                </c:pt>
                <c:pt idx="138" formatCode="#,##0">
                  <c:v>0</c:v>
                </c:pt>
                <c:pt idx="139" formatCode="#,##0">
                  <c:v>0</c:v>
                </c:pt>
                <c:pt idx="140" formatCode="#,##0">
                  <c:v>0</c:v>
                </c:pt>
                <c:pt idx="141" formatCode="#,##0">
                  <c:v>0</c:v>
                </c:pt>
                <c:pt idx="142" formatCode="#,##0">
                  <c:v>0</c:v>
                </c:pt>
                <c:pt idx="143" formatCode="#,##0">
                  <c:v>0.14285714285714285</c:v>
                </c:pt>
                <c:pt idx="144" formatCode="#,##0">
                  <c:v>0.2857142857142857</c:v>
                </c:pt>
                <c:pt idx="145" formatCode="#,##0">
                  <c:v>0.2857142857142857</c:v>
                </c:pt>
                <c:pt idx="146" formatCode="#,##0">
                  <c:v>0.2857142857142857</c:v>
                </c:pt>
                <c:pt idx="147" formatCode="#,##0">
                  <c:v>0.2857142857142857</c:v>
                </c:pt>
                <c:pt idx="148" formatCode="#,##0">
                  <c:v>0.2857142857142857</c:v>
                </c:pt>
                <c:pt idx="149" formatCode="#,##0">
                  <c:v>0.2857142857142857</c:v>
                </c:pt>
                <c:pt idx="150" formatCode="#,##0">
                  <c:v>0.14285714285714285</c:v>
                </c:pt>
                <c:pt idx="151" formatCode="#,##0">
                  <c:v>0</c:v>
                </c:pt>
                <c:pt idx="152" formatCode="#,##0">
                  <c:v>0</c:v>
                </c:pt>
                <c:pt idx="153" formatCode="#,##0">
                  <c:v>0</c:v>
                </c:pt>
                <c:pt idx="154" formatCode="#,##0">
                  <c:v>0</c:v>
                </c:pt>
                <c:pt idx="155" formatCode="#,##0">
                  <c:v>0.2857142857142857</c:v>
                </c:pt>
                <c:pt idx="156" formatCode="#,##0">
                  <c:v>0.2857142857142857</c:v>
                </c:pt>
                <c:pt idx="157" formatCode="#,##0">
                  <c:v>0.2857142857142857</c:v>
                </c:pt>
                <c:pt idx="158" formatCode="#,##0">
                  <c:v>0.2857142857142857</c:v>
                </c:pt>
                <c:pt idx="159" formatCode="#,##0">
                  <c:v>0.2857142857142857</c:v>
                </c:pt>
                <c:pt idx="160" formatCode="#,##0">
                  <c:v>0.42857142857142855</c:v>
                </c:pt>
                <c:pt idx="161" formatCode="#,##0">
                  <c:v>0.5714285714285714</c:v>
                </c:pt>
                <c:pt idx="162" formatCode="#,##0">
                  <c:v>0.2857142857142857</c:v>
                </c:pt>
                <c:pt idx="163" formatCode="#,##0">
                  <c:v>0.2857142857142857</c:v>
                </c:pt>
                <c:pt idx="164" formatCode="#,##0">
                  <c:v>0.7142857142857143</c:v>
                </c:pt>
                <c:pt idx="165" formatCode="#,##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AUS'!$AC$2</c:f>
              <c:strCache>
                <c:ptCount val="1"/>
                <c:pt idx="0">
                  <c:v>Modelled Deaths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'data AUS'!$A$4:$A$182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AUS'!$AD$4:$AD$182</c:f>
              <c:numCache>
                <c:formatCode>General</c:formatCode>
                <c:ptCount val="179"/>
                <c:pt idx="38">
                  <c:v>1.4285714285714287E-2</c:v>
                </c:pt>
                <c:pt idx="39">
                  <c:v>1.7142857142857144E-2</c:v>
                </c:pt>
                <c:pt idx="40">
                  <c:v>2.1428571428571429E-2</c:v>
                </c:pt>
                <c:pt idx="41">
                  <c:v>3.4285714285714287E-2</c:v>
                </c:pt>
                <c:pt idx="42">
                  <c:v>5.2857142857142859E-2</c:v>
                </c:pt>
                <c:pt idx="43">
                  <c:v>5.7142857142857148E-2</c:v>
                </c:pt>
                <c:pt idx="44">
                  <c:v>6.4285714285714293E-2</c:v>
                </c:pt>
                <c:pt idx="45">
                  <c:v>5.4285714285714291E-2</c:v>
                </c:pt>
                <c:pt idx="46">
                  <c:v>7.0000000000000007E-2</c:v>
                </c:pt>
                <c:pt idx="47">
                  <c:v>8.7142857142857133E-2</c:v>
                </c:pt>
                <c:pt idx="48">
                  <c:v>9.7142857142857142E-2</c:v>
                </c:pt>
                <c:pt idx="49">
                  <c:v>0.10857142857142858</c:v>
                </c:pt>
                <c:pt idx="50">
                  <c:v>0.10428571428571429</c:v>
                </c:pt>
                <c:pt idx="51">
                  <c:v>0.2</c:v>
                </c:pt>
                <c:pt idx="52">
                  <c:v>0.26714285714285718</c:v>
                </c:pt>
                <c:pt idx="53">
                  <c:v>0.31571428571428573</c:v>
                </c:pt>
                <c:pt idx="54">
                  <c:v>0.40857142857142853</c:v>
                </c:pt>
                <c:pt idx="55">
                  <c:v>0.49285714285714288</c:v>
                </c:pt>
                <c:pt idx="56">
                  <c:v>0.62857142857142856</c:v>
                </c:pt>
                <c:pt idx="57">
                  <c:v>0.79</c:v>
                </c:pt>
                <c:pt idx="58">
                  <c:v>0.84428571428571431</c:v>
                </c:pt>
                <c:pt idx="59">
                  <c:v>1.172857142857143</c:v>
                </c:pt>
                <c:pt idx="60">
                  <c:v>1.7885714285714287</c:v>
                </c:pt>
                <c:pt idx="61">
                  <c:v>1.8642857142857141</c:v>
                </c:pt>
                <c:pt idx="62">
                  <c:v>2.274285714285714</c:v>
                </c:pt>
                <c:pt idx="63">
                  <c:v>2.5657142857142854</c:v>
                </c:pt>
                <c:pt idx="64">
                  <c:v>3.0414285714285718</c:v>
                </c:pt>
                <c:pt idx="65">
                  <c:v>3.36</c:v>
                </c:pt>
                <c:pt idx="66">
                  <c:v>3.67</c:v>
                </c:pt>
                <c:pt idx="67">
                  <c:v>3.4785714285714282</c:v>
                </c:pt>
                <c:pt idx="68">
                  <c:v>3.8271428571428574</c:v>
                </c:pt>
                <c:pt idx="69">
                  <c:v>3.592857142857143</c:v>
                </c:pt>
                <c:pt idx="70">
                  <c:v>3.5685714285714285</c:v>
                </c:pt>
                <c:pt idx="71">
                  <c:v>3.2942857142857145</c:v>
                </c:pt>
                <c:pt idx="72">
                  <c:v>3.1242857142857146</c:v>
                </c:pt>
                <c:pt idx="73">
                  <c:v>2.7285714285714282</c:v>
                </c:pt>
                <c:pt idx="74">
                  <c:v>2.4328571428571428</c:v>
                </c:pt>
                <c:pt idx="75">
                  <c:v>2.0514285714285716</c:v>
                </c:pt>
                <c:pt idx="76">
                  <c:v>1.9085714285714286</c:v>
                </c:pt>
                <c:pt idx="77">
                  <c:v>1.6400000000000001</c:v>
                </c:pt>
                <c:pt idx="78">
                  <c:v>1.4171428571428573</c:v>
                </c:pt>
                <c:pt idx="79">
                  <c:v>1.2642857142857142</c:v>
                </c:pt>
                <c:pt idx="80">
                  <c:v>1.0757142857142856</c:v>
                </c:pt>
                <c:pt idx="81">
                  <c:v>0.89714285714285713</c:v>
                </c:pt>
                <c:pt idx="82">
                  <c:v>0.79142857142857137</c:v>
                </c:pt>
                <c:pt idx="83">
                  <c:v>0.74285714285714288</c:v>
                </c:pt>
                <c:pt idx="84">
                  <c:v>0.61428571428571432</c:v>
                </c:pt>
                <c:pt idx="85">
                  <c:v>0.50571428571428567</c:v>
                </c:pt>
                <c:pt idx="86">
                  <c:v>0.43857142857142856</c:v>
                </c:pt>
                <c:pt idx="87">
                  <c:v>0.37857142857142856</c:v>
                </c:pt>
                <c:pt idx="88">
                  <c:v>0.42142857142857149</c:v>
                </c:pt>
                <c:pt idx="89">
                  <c:v>0.38857142857142857</c:v>
                </c:pt>
                <c:pt idx="90">
                  <c:v>0.32857142857142857</c:v>
                </c:pt>
                <c:pt idx="91">
                  <c:v>0.30285714285714288</c:v>
                </c:pt>
                <c:pt idx="92">
                  <c:v>0.28571428571428575</c:v>
                </c:pt>
                <c:pt idx="93">
                  <c:v>0.22142857142857142</c:v>
                </c:pt>
                <c:pt idx="94">
                  <c:v>0.18</c:v>
                </c:pt>
                <c:pt idx="95">
                  <c:v>0.14857142857142858</c:v>
                </c:pt>
                <c:pt idx="96">
                  <c:v>0.14000000000000001</c:v>
                </c:pt>
                <c:pt idx="97">
                  <c:v>0.14142857142857143</c:v>
                </c:pt>
                <c:pt idx="98">
                  <c:v>0.14285714285714288</c:v>
                </c:pt>
                <c:pt idx="99">
                  <c:v>0.14857142857142858</c:v>
                </c:pt>
                <c:pt idx="100">
                  <c:v>0.14428571428571429</c:v>
                </c:pt>
                <c:pt idx="101">
                  <c:v>0.15</c:v>
                </c:pt>
                <c:pt idx="102">
                  <c:v>0.1542857142857143</c:v>
                </c:pt>
                <c:pt idx="103">
                  <c:v>0.18</c:v>
                </c:pt>
                <c:pt idx="104">
                  <c:v>0.18714285714285717</c:v>
                </c:pt>
                <c:pt idx="105">
                  <c:v>0.20285714285714285</c:v>
                </c:pt>
                <c:pt idx="106">
                  <c:v>0.21</c:v>
                </c:pt>
                <c:pt idx="107">
                  <c:v>0.2</c:v>
                </c:pt>
                <c:pt idx="108">
                  <c:v>0.2</c:v>
                </c:pt>
                <c:pt idx="109">
                  <c:v>0.18</c:v>
                </c:pt>
                <c:pt idx="110">
                  <c:v>0.17571428571428574</c:v>
                </c:pt>
                <c:pt idx="111">
                  <c:v>0.15</c:v>
                </c:pt>
                <c:pt idx="112">
                  <c:v>0.1357142857142857</c:v>
                </c:pt>
                <c:pt idx="113">
                  <c:v>0.15142857142857144</c:v>
                </c:pt>
                <c:pt idx="114">
                  <c:v>0.16714285714285715</c:v>
                </c:pt>
                <c:pt idx="115">
                  <c:v>0.15</c:v>
                </c:pt>
                <c:pt idx="116">
                  <c:v>0.15142857142857144</c:v>
                </c:pt>
                <c:pt idx="117">
                  <c:v>0.14000000000000001</c:v>
                </c:pt>
                <c:pt idx="118">
                  <c:v>0.13142857142857142</c:v>
                </c:pt>
                <c:pt idx="119">
                  <c:v>0.13142857142857142</c:v>
                </c:pt>
                <c:pt idx="120">
                  <c:v>0.10857142857142858</c:v>
                </c:pt>
                <c:pt idx="121">
                  <c:v>9.1428571428571428E-2</c:v>
                </c:pt>
                <c:pt idx="122">
                  <c:v>0.1</c:v>
                </c:pt>
                <c:pt idx="123">
                  <c:v>8.5714285714285715E-2</c:v>
                </c:pt>
                <c:pt idx="124">
                  <c:v>8.2857142857142865E-2</c:v>
                </c:pt>
                <c:pt idx="125">
                  <c:v>9.571428571428571E-2</c:v>
                </c:pt>
                <c:pt idx="126">
                  <c:v>9.8571428571428574E-2</c:v>
                </c:pt>
                <c:pt idx="127">
                  <c:v>0.1</c:v>
                </c:pt>
                <c:pt idx="128">
                  <c:v>0.12142857142857143</c:v>
                </c:pt>
                <c:pt idx="129">
                  <c:v>0.11142857142857143</c:v>
                </c:pt>
                <c:pt idx="130">
                  <c:v>0.12571428571428572</c:v>
                </c:pt>
                <c:pt idx="131">
                  <c:v>0.1357142857142857</c:v>
                </c:pt>
                <c:pt idx="132">
                  <c:v>0.12857142857142859</c:v>
                </c:pt>
                <c:pt idx="133">
                  <c:v>0.12857142857142859</c:v>
                </c:pt>
                <c:pt idx="134">
                  <c:v>0.11714285714285713</c:v>
                </c:pt>
                <c:pt idx="135">
                  <c:v>9.7142857142857142E-2</c:v>
                </c:pt>
                <c:pt idx="136">
                  <c:v>9.571428571428571E-2</c:v>
                </c:pt>
                <c:pt idx="137">
                  <c:v>0.09</c:v>
                </c:pt>
                <c:pt idx="138">
                  <c:v>6.5714285714285711E-2</c:v>
                </c:pt>
                <c:pt idx="139">
                  <c:v>6.4285714285714293E-2</c:v>
                </c:pt>
                <c:pt idx="140">
                  <c:v>6.4285714285714293E-2</c:v>
                </c:pt>
                <c:pt idx="141">
                  <c:v>0.06</c:v>
                </c:pt>
                <c:pt idx="142">
                  <c:v>0.06</c:v>
                </c:pt>
                <c:pt idx="143">
                  <c:v>8.7142857142857133E-2</c:v>
                </c:pt>
                <c:pt idx="144">
                  <c:v>0.1</c:v>
                </c:pt>
                <c:pt idx="145">
                  <c:v>0.1142857142857143</c:v>
                </c:pt>
                <c:pt idx="146">
                  <c:v>0.13714285714285715</c:v>
                </c:pt>
                <c:pt idx="147">
                  <c:v>0.15142857142857144</c:v>
                </c:pt>
                <c:pt idx="148">
                  <c:v>0.17142857142857143</c:v>
                </c:pt>
                <c:pt idx="149">
                  <c:v>0.16714285714285715</c:v>
                </c:pt>
                <c:pt idx="150">
                  <c:v>0.20142857142857143</c:v>
                </c:pt>
                <c:pt idx="151">
                  <c:v>0.19857142857142859</c:v>
                </c:pt>
                <c:pt idx="152">
                  <c:v>0.20714285714285716</c:v>
                </c:pt>
                <c:pt idx="153">
                  <c:v>0.21571428571428575</c:v>
                </c:pt>
                <c:pt idx="154">
                  <c:v>0.23857142857142857</c:v>
                </c:pt>
                <c:pt idx="155">
                  <c:v>0.26571428571428574</c:v>
                </c:pt>
                <c:pt idx="156">
                  <c:v>0.27142857142857141</c:v>
                </c:pt>
                <c:pt idx="157">
                  <c:v>0.32142857142857145</c:v>
                </c:pt>
                <c:pt idx="158">
                  <c:v>0.41428571428571431</c:v>
                </c:pt>
                <c:pt idx="159">
                  <c:v>0.48857142857142855</c:v>
                </c:pt>
                <c:pt idx="160">
                  <c:v>0.57000000000000006</c:v>
                </c:pt>
                <c:pt idx="161">
                  <c:v>0.6328571428571429</c:v>
                </c:pt>
                <c:pt idx="162">
                  <c:v>0.67285714285714293</c:v>
                </c:pt>
                <c:pt idx="163">
                  <c:v>0.94142857142857139</c:v>
                </c:pt>
                <c:pt idx="164">
                  <c:v>1.0814285714285714</c:v>
                </c:pt>
                <c:pt idx="165">
                  <c:v>1.17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879680"/>
        <c:axId val="131869696"/>
      </c:lineChart>
      <c:dateAx>
        <c:axId val="13186662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868160"/>
        <c:crosses val="autoZero"/>
        <c:auto val="1"/>
        <c:lblOffset val="100"/>
        <c:baseTimeUnit val="days"/>
      </c:dateAx>
      <c:valAx>
        <c:axId val="131868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866624"/>
        <c:crosses val="autoZero"/>
        <c:crossBetween val="between"/>
      </c:valAx>
      <c:valAx>
        <c:axId val="13186969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879680"/>
        <c:crosses val="max"/>
        <c:crossBetween val="between"/>
      </c:valAx>
      <c:dateAx>
        <c:axId val="1318796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3186969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Observed Death rate / Predicted death rate</a:t>
            </a:r>
          </a:p>
        </c:rich>
      </c:tx>
      <c:layout>
        <c:manualLayout>
          <c:xMode val="edge"/>
          <c:yMode val="edge"/>
          <c:x val="0.1988113208376316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594591522484111E-2"/>
          <c:y val="0.10051929801608417"/>
          <c:w val="0.91681569469001389"/>
          <c:h val="0.71350764754085438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AUS'!$A$58:$A$182</c:f>
              <c:numCache>
                <c:formatCode>m/d/yyyy</c:formatCode>
                <c:ptCount val="125"/>
                <c:pt idx="0">
                  <c:v>43916</c:v>
                </c:pt>
                <c:pt idx="1">
                  <c:v>43917</c:v>
                </c:pt>
                <c:pt idx="2">
                  <c:v>43918</c:v>
                </c:pt>
                <c:pt idx="3">
                  <c:v>43919</c:v>
                </c:pt>
                <c:pt idx="4">
                  <c:v>43920</c:v>
                </c:pt>
                <c:pt idx="5">
                  <c:v>43921</c:v>
                </c:pt>
                <c:pt idx="6">
                  <c:v>43922</c:v>
                </c:pt>
                <c:pt idx="7">
                  <c:v>43923</c:v>
                </c:pt>
                <c:pt idx="8">
                  <c:v>43924</c:v>
                </c:pt>
                <c:pt idx="9">
                  <c:v>43925</c:v>
                </c:pt>
                <c:pt idx="10">
                  <c:v>43926</c:v>
                </c:pt>
                <c:pt idx="11">
                  <c:v>43927</c:v>
                </c:pt>
                <c:pt idx="12">
                  <c:v>43928</c:v>
                </c:pt>
                <c:pt idx="13">
                  <c:v>43929</c:v>
                </c:pt>
                <c:pt idx="14">
                  <c:v>43930</c:v>
                </c:pt>
                <c:pt idx="15">
                  <c:v>43931</c:v>
                </c:pt>
                <c:pt idx="16">
                  <c:v>43932</c:v>
                </c:pt>
                <c:pt idx="17">
                  <c:v>43933</c:v>
                </c:pt>
                <c:pt idx="18">
                  <c:v>43934</c:v>
                </c:pt>
                <c:pt idx="19">
                  <c:v>43935</c:v>
                </c:pt>
                <c:pt idx="20">
                  <c:v>43936</c:v>
                </c:pt>
                <c:pt idx="21">
                  <c:v>43937</c:v>
                </c:pt>
                <c:pt idx="22">
                  <c:v>43938</c:v>
                </c:pt>
                <c:pt idx="23">
                  <c:v>43939</c:v>
                </c:pt>
                <c:pt idx="24">
                  <c:v>43940</c:v>
                </c:pt>
                <c:pt idx="25">
                  <c:v>43941</c:v>
                </c:pt>
                <c:pt idx="26">
                  <c:v>43942</c:v>
                </c:pt>
                <c:pt idx="27">
                  <c:v>43943</c:v>
                </c:pt>
                <c:pt idx="28">
                  <c:v>43944</c:v>
                </c:pt>
                <c:pt idx="29">
                  <c:v>43945</c:v>
                </c:pt>
                <c:pt idx="30">
                  <c:v>43946</c:v>
                </c:pt>
                <c:pt idx="31">
                  <c:v>43947</c:v>
                </c:pt>
                <c:pt idx="32">
                  <c:v>43948</c:v>
                </c:pt>
                <c:pt idx="33">
                  <c:v>43949</c:v>
                </c:pt>
                <c:pt idx="34">
                  <c:v>43950</c:v>
                </c:pt>
                <c:pt idx="35">
                  <c:v>43951</c:v>
                </c:pt>
                <c:pt idx="36">
                  <c:v>43952</c:v>
                </c:pt>
                <c:pt idx="37">
                  <c:v>43953</c:v>
                </c:pt>
                <c:pt idx="38">
                  <c:v>43954</c:v>
                </c:pt>
                <c:pt idx="39">
                  <c:v>43955</c:v>
                </c:pt>
                <c:pt idx="40">
                  <c:v>43956</c:v>
                </c:pt>
                <c:pt idx="41">
                  <c:v>43957</c:v>
                </c:pt>
                <c:pt idx="42">
                  <c:v>43958</c:v>
                </c:pt>
                <c:pt idx="43">
                  <c:v>43959</c:v>
                </c:pt>
                <c:pt idx="44">
                  <c:v>43960</c:v>
                </c:pt>
                <c:pt idx="45">
                  <c:v>43961</c:v>
                </c:pt>
                <c:pt idx="46">
                  <c:v>43962</c:v>
                </c:pt>
                <c:pt idx="47">
                  <c:v>43963</c:v>
                </c:pt>
                <c:pt idx="48">
                  <c:v>43964</c:v>
                </c:pt>
                <c:pt idx="49">
                  <c:v>43965</c:v>
                </c:pt>
                <c:pt idx="50">
                  <c:v>43966</c:v>
                </c:pt>
                <c:pt idx="51">
                  <c:v>43967</c:v>
                </c:pt>
                <c:pt idx="52">
                  <c:v>43968</c:v>
                </c:pt>
                <c:pt idx="53">
                  <c:v>43969</c:v>
                </c:pt>
                <c:pt idx="54">
                  <c:v>43970</c:v>
                </c:pt>
                <c:pt idx="55">
                  <c:v>43971</c:v>
                </c:pt>
                <c:pt idx="56">
                  <c:v>43972</c:v>
                </c:pt>
                <c:pt idx="57">
                  <c:v>43973</c:v>
                </c:pt>
                <c:pt idx="58">
                  <c:v>43974</c:v>
                </c:pt>
                <c:pt idx="59">
                  <c:v>43975</c:v>
                </c:pt>
                <c:pt idx="60">
                  <c:v>43976</c:v>
                </c:pt>
                <c:pt idx="61">
                  <c:v>43977</c:v>
                </c:pt>
                <c:pt idx="62">
                  <c:v>43978</c:v>
                </c:pt>
                <c:pt idx="63">
                  <c:v>43979</c:v>
                </c:pt>
                <c:pt idx="64">
                  <c:v>43980</c:v>
                </c:pt>
                <c:pt idx="65">
                  <c:v>43981</c:v>
                </c:pt>
                <c:pt idx="66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43987</c:v>
                </c:pt>
                <c:pt idx="72">
                  <c:v>43988</c:v>
                </c:pt>
                <c:pt idx="73">
                  <c:v>43989</c:v>
                </c:pt>
                <c:pt idx="74">
                  <c:v>43990</c:v>
                </c:pt>
                <c:pt idx="75">
                  <c:v>43991</c:v>
                </c:pt>
                <c:pt idx="76">
                  <c:v>43992</c:v>
                </c:pt>
                <c:pt idx="77">
                  <c:v>43993</c:v>
                </c:pt>
                <c:pt idx="78">
                  <c:v>43994</c:v>
                </c:pt>
                <c:pt idx="79">
                  <c:v>43995</c:v>
                </c:pt>
                <c:pt idx="80">
                  <c:v>43996</c:v>
                </c:pt>
                <c:pt idx="81">
                  <c:v>43997</c:v>
                </c:pt>
                <c:pt idx="82">
                  <c:v>43998</c:v>
                </c:pt>
                <c:pt idx="83">
                  <c:v>43999</c:v>
                </c:pt>
                <c:pt idx="84">
                  <c:v>44000</c:v>
                </c:pt>
                <c:pt idx="85">
                  <c:v>44001</c:v>
                </c:pt>
                <c:pt idx="86">
                  <c:v>44002</c:v>
                </c:pt>
                <c:pt idx="87">
                  <c:v>44003</c:v>
                </c:pt>
                <c:pt idx="88">
                  <c:v>44004</c:v>
                </c:pt>
                <c:pt idx="89">
                  <c:v>44005</c:v>
                </c:pt>
                <c:pt idx="90">
                  <c:v>44006</c:v>
                </c:pt>
                <c:pt idx="91">
                  <c:v>44007</c:v>
                </c:pt>
                <c:pt idx="92">
                  <c:v>44008</c:v>
                </c:pt>
                <c:pt idx="93">
                  <c:v>44009</c:v>
                </c:pt>
                <c:pt idx="94">
                  <c:v>44010</c:v>
                </c:pt>
                <c:pt idx="95">
                  <c:v>44011</c:v>
                </c:pt>
                <c:pt idx="96">
                  <c:v>44012</c:v>
                </c:pt>
                <c:pt idx="97">
                  <c:v>44013</c:v>
                </c:pt>
                <c:pt idx="98">
                  <c:v>44014</c:v>
                </c:pt>
                <c:pt idx="99">
                  <c:v>44015</c:v>
                </c:pt>
                <c:pt idx="100">
                  <c:v>44016</c:v>
                </c:pt>
                <c:pt idx="101">
                  <c:v>44017</c:v>
                </c:pt>
                <c:pt idx="102">
                  <c:v>44018</c:v>
                </c:pt>
                <c:pt idx="103">
                  <c:v>44019</c:v>
                </c:pt>
                <c:pt idx="104">
                  <c:v>44020</c:v>
                </c:pt>
                <c:pt idx="105">
                  <c:v>44021</c:v>
                </c:pt>
                <c:pt idx="106">
                  <c:v>44022</c:v>
                </c:pt>
                <c:pt idx="107">
                  <c:v>44023</c:v>
                </c:pt>
                <c:pt idx="108">
                  <c:v>44024</c:v>
                </c:pt>
                <c:pt idx="109">
                  <c:v>44025</c:v>
                </c:pt>
                <c:pt idx="110">
                  <c:v>44026</c:v>
                </c:pt>
                <c:pt idx="111">
                  <c:v>44027</c:v>
                </c:pt>
              </c:numCache>
            </c:numRef>
          </c:cat>
          <c:val>
            <c:numRef>
              <c:f>'data AUS'!$AE$58:$AE$182</c:f>
              <c:numCache>
                <c:formatCode>0%</c:formatCode>
                <c:ptCount val="125"/>
                <c:pt idx="0">
                  <c:v>2.4475524475524479</c:v>
                </c:pt>
                <c:pt idx="1">
                  <c:v>1.7391304347826084</c:v>
                </c:pt>
                <c:pt idx="2">
                  <c:v>1.5909090909090911</c:v>
                </c:pt>
                <c:pt idx="3">
                  <c:v>1.62748643761302</c:v>
                </c:pt>
                <c:pt idx="4">
                  <c:v>1.6920473773265652</c:v>
                </c:pt>
                <c:pt idx="5">
                  <c:v>1.2180267965895248</c:v>
                </c:pt>
                <c:pt idx="6">
                  <c:v>0.95846645367412131</c:v>
                </c:pt>
                <c:pt idx="7">
                  <c:v>0.84291187739463613</c:v>
                </c:pt>
                <c:pt idx="8">
                  <c:v>0.94221105527638194</c:v>
                </c:pt>
                <c:pt idx="9">
                  <c:v>0.89086859688195996</c:v>
                </c:pt>
                <c:pt idx="10">
                  <c:v>0.89243776420854859</c:v>
                </c:pt>
                <c:pt idx="11">
                  <c:v>0.97789115646258506</c:v>
                </c:pt>
                <c:pt idx="12">
                  <c:v>1.0509926041261191</c:v>
                </c:pt>
                <c:pt idx="13">
                  <c:v>1.2320328542094456</c:v>
                </c:pt>
                <c:pt idx="14">
                  <c:v>1.0078387458006719</c:v>
                </c:pt>
                <c:pt idx="15">
                  <c:v>1.0337972166998013</c:v>
                </c:pt>
                <c:pt idx="16">
                  <c:v>1.0808646917534028</c:v>
                </c:pt>
                <c:pt idx="17">
                  <c:v>1.0841283607979184</c:v>
                </c:pt>
                <c:pt idx="18">
                  <c:v>0.96021947873799718</c:v>
                </c:pt>
                <c:pt idx="19">
                  <c:v>0.89005235602094246</c:v>
                </c:pt>
                <c:pt idx="20">
                  <c:v>0.76335877862595425</c:v>
                </c:pt>
                <c:pt idx="21">
                  <c:v>0.83565459610027848</c:v>
                </c:pt>
                <c:pt idx="22">
                  <c:v>0.89820359281437123</c:v>
                </c:pt>
                <c:pt idx="23">
                  <c:v>0.87108013937282225</c:v>
                </c:pt>
                <c:pt idx="24">
                  <c:v>0.70564516129032251</c:v>
                </c:pt>
                <c:pt idx="25">
                  <c:v>0.67796610169491522</c:v>
                </c:pt>
                <c:pt idx="26">
                  <c:v>0.6640106241699868</c:v>
                </c:pt>
                <c:pt idx="27">
                  <c:v>0.63694267515923564</c:v>
                </c:pt>
                <c:pt idx="28">
                  <c:v>2.1660649819494586</c:v>
                </c:pt>
                <c:pt idx="29">
                  <c:v>2.5</c:v>
                </c:pt>
                <c:pt idx="30">
                  <c:v>3.0232558139534884</c:v>
                </c:pt>
                <c:pt idx="31">
                  <c:v>4.5197740112994351</c:v>
                </c:pt>
                <c:pt idx="32">
                  <c:v>5.2117263843648205</c:v>
                </c:pt>
                <c:pt idx="33">
                  <c:v>8.3018867924528301</c:v>
                </c:pt>
                <c:pt idx="34">
                  <c:v>8.1355932203389809</c:v>
                </c:pt>
                <c:pt idx="35">
                  <c:v>6.6176470588235299</c:v>
                </c:pt>
                <c:pt idx="36">
                  <c:v>6.0869565217391308</c:v>
                </c:pt>
                <c:pt idx="37">
                  <c:v>6.6037735849056602</c:v>
                </c:pt>
                <c:pt idx="38">
                  <c:v>5.9999999999999991</c:v>
                </c:pt>
                <c:pt idx="39">
                  <c:v>8.3870967741935498</c:v>
                </c:pt>
                <c:pt idx="40">
                  <c:v>6.3492063492063489</c:v>
                </c:pt>
                <c:pt idx="41">
                  <c:v>5.7692307692307683</c:v>
                </c:pt>
                <c:pt idx="42">
                  <c:v>4.0816326530612237</c:v>
                </c:pt>
                <c:pt idx="43">
                  <c:v>4.0404040404040398</c:v>
                </c:pt>
                <c:pt idx="44">
                  <c:v>2.9999999999999996</c:v>
                </c:pt>
                <c:pt idx="45">
                  <c:v>1.9230769230769229</c:v>
                </c:pt>
                <c:pt idx="46">
                  <c:v>0.99009900990098998</c:v>
                </c:pt>
                <c:pt idx="47">
                  <c:v>0.95238095238095233</c:v>
                </c:pt>
                <c:pt idx="48">
                  <c:v>0.92592592592592582</c:v>
                </c:pt>
                <c:pt idx="49">
                  <c:v>0.79365079365079361</c:v>
                </c:pt>
                <c:pt idx="50">
                  <c:v>0.76335877862595403</c:v>
                </c:pt>
                <c:pt idx="51">
                  <c:v>0.70422535211267601</c:v>
                </c:pt>
                <c:pt idx="52">
                  <c:v>1.3605442176870748</c:v>
                </c:pt>
                <c:pt idx="53">
                  <c:v>1.4285714285714284</c:v>
                </c:pt>
                <c:pt idx="54">
                  <c:v>1.4285714285714284</c:v>
                </c:pt>
                <c:pt idx="55">
                  <c:v>1.5873015873015872</c:v>
                </c:pt>
                <c:pt idx="56">
                  <c:v>2.4390243902439019</c:v>
                </c:pt>
                <c:pt idx="57">
                  <c:v>2.8571428571428572</c:v>
                </c:pt>
                <c:pt idx="58">
                  <c:v>4.2105263157894735</c:v>
                </c:pt>
                <c:pt idx="59">
                  <c:v>2.8301886792452828</c:v>
                </c:pt>
                <c:pt idx="60">
                  <c:v>2.5641025641025639</c:v>
                </c:pt>
                <c:pt idx="61">
                  <c:v>2.8571428571428572</c:v>
                </c:pt>
                <c:pt idx="62">
                  <c:v>2.8301886792452828</c:v>
                </c:pt>
                <c:pt idx="63">
                  <c:v>2.0408163265306118</c:v>
                </c:pt>
                <c:pt idx="64">
                  <c:v>2.1739130434782608</c:v>
                </c:pt>
                <c:pt idx="65">
                  <c:v>1.0869565217391304</c:v>
                </c:pt>
                <c:pt idx="66">
                  <c:v>1.3157894736842104</c:v>
                </c:pt>
                <c:pt idx="67">
                  <c:v>0</c:v>
                </c:pt>
                <c:pt idx="68">
                  <c:v>-1.4285714285714284</c:v>
                </c:pt>
                <c:pt idx="69">
                  <c:v>-1.6666666666666665</c:v>
                </c:pt>
                <c:pt idx="70">
                  <c:v>-1.7241379310344824</c:v>
                </c:pt>
                <c:pt idx="71">
                  <c:v>-1.4925373134328359</c:v>
                </c:pt>
                <c:pt idx="72">
                  <c:v>-1.4492753623188404</c:v>
                </c:pt>
                <c:pt idx="73">
                  <c:v>-1.4285714285714284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1.639344262295082</c:v>
                </c:pt>
                <c:pt idx="90">
                  <c:v>2.8571428571428568</c:v>
                </c:pt>
                <c:pt idx="91">
                  <c:v>2.4999999999999996</c:v>
                </c:pt>
                <c:pt idx="92">
                  <c:v>2.083333333333333</c:v>
                </c:pt>
                <c:pt idx="93">
                  <c:v>1.8867924528301885</c:v>
                </c:pt>
                <c:pt idx="94">
                  <c:v>1.6666666666666665</c:v>
                </c:pt>
                <c:pt idx="95">
                  <c:v>1.7094017094017093</c:v>
                </c:pt>
                <c:pt idx="96">
                  <c:v>0.70921985815602828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1.075268817204301</c:v>
                </c:pt>
                <c:pt idx="102">
                  <c:v>1.0526315789473684</c:v>
                </c:pt>
                <c:pt idx="103">
                  <c:v>0.88888888888888873</c:v>
                </c:pt>
                <c:pt idx="104">
                  <c:v>0.68965517241379304</c:v>
                </c:pt>
                <c:pt idx="105">
                  <c:v>0.58479532163742687</c:v>
                </c:pt>
                <c:pt idx="106">
                  <c:v>0.75187969924812015</c:v>
                </c:pt>
                <c:pt idx="107">
                  <c:v>0.90293453724604955</c:v>
                </c:pt>
                <c:pt idx="108">
                  <c:v>0.42462845010615702</c:v>
                </c:pt>
                <c:pt idx="109">
                  <c:v>0.30349013657056145</c:v>
                </c:pt>
                <c:pt idx="110">
                  <c:v>0.66050198150594452</c:v>
                </c:pt>
                <c:pt idx="111">
                  <c:v>0.85470085470085477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904640"/>
        <c:axId val="131906176"/>
      </c:lineChart>
      <c:dateAx>
        <c:axId val="13190464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1906176"/>
        <c:crosses val="autoZero"/>
        <c:auto val="1"/>
        <c:lblOffset val="100"/>
        <c:baseTimeUnit val="days"/>
      </c:dateAx>
      <c:valAx>
        <c:axId val="131906176"/>
        <c:scaling>
          <c:orientation val="minMax"/>
          <c:max val="2"/>
          <c:min val="0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1904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BRA'!$A$33:$A$162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BRA'!$J$33:$J$162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1.0000000094091339</c:v>
                </c:pt>
                <c:pt idx="4">
                  <c:v>0</c:v>
                </c:pt>
                <c:pt idx="5">
                  <c:v>2.2500000423411031</c:v>
                </c:pt>
                <c:pt idx="6">
                  <c:v>0</c:v>
                </c:pt>
                <c:pt idx="7">
                  <c:v>0.53846157139350881</c:v>
                </c:pt>
                <c:pt idx="8">
                  <c:v>0.25000002352283679</c:v>
                </c:pt>
                <c:pt idx="9">
                  <c:v>0.24000002822740479</c:v>
                </c:pt>
                <c:pt idx="10">
                  <c:v>0.22580648454487642</c:v>
                </c:pt>
                <c:pt idx="11">
                  <c:v>0.36842111849552744</c:v>
                </c:pt>
                <c:pt idx="12">
                  <c:v>1.9038466195983919</c:v>
                </c:pt>
                <c:pt idx="13">
                  <c:v>0</c:v>
                </c:pt>
                <c:pt idx="14">
                  <c:v>7.2847733869478085E-2</c:v>
                </c:pt>
                <c:pt idx="15">
                  <c:v>0.23456808000824678</c:v>
                </c:pt>
                <c:pt idx="16">
                  <c:v>0.60804077311872562</c:v>
                </c:pt>
                <c:pt idx="17">
                  <c:v>0.16037760068736232</c:v>
                </c:pt>
                <c:pt idx="18">
                  <c:v>0.67847530184029037</c:v>
                </c:pt>
                <c:pt idx="19">
                  <c:v>0.28058809544154828</c:v>
                </c:pt>
                <c:pt idx="20">
                  <c:v>0.29230878283037093</c:v>
                </c:pt>
                <c:pt idx="21">
                  <c:v>0.52291087826453375</c:v>
                </c:pt>
                <c:pt idx="22">
                  <c:v>0.24884973621622444</c:v>
                </c:pt>
                <c:pt idx="23">
                  <c:v>0.17108205703865492</c:v>
                </c:pt>
                <c:pt idx="24">
                  <c:v>0.13961038898635544</c:v>
                </c:pt>
                <c:pt idx="25">
                  <c:v>0.17288615271847674</c:v>
                </c:pt>
                <c:pt idx="26">
                  <c:v>0.14886494373477593</c:v>
                </c:pt>
                <c:pt idx="27">
                  <c:v>0.14673330186708508</c:v>
                </c:pt>
                <c:pt idx="28">
                  <c:v>9.2951271500456858E-2</c:v>
                </c:pt>
                <c:pt idx="29">
                  <c:v>7.8513968750893059E-2</c:v>
                </c:pt>
                <c:pt idx="30">
                  <c:v>0.26465686408494166</c:v>
                </c:pt>
                <c:pt idx="31">
                  <c:v>0.20765078816916141</c:v>
                </c:pt>
                <c:pt idx="32">
                  <c:v>0.18674275019881148</c:v>
                </c:pt>
                <c:pt idx="33">
                  <c:v>0.13328569723535449</c:v>
                </c:pt>
                <c:pt idx="34">
                  <c:v>0.1521651760455805</c:v>
                </c:pt>
                <c:pt idx="35">
                  <c:v>7.8671590835758934E-2</c:v>
                </c:pt>
                <c:pt idx="36">
                  <c:v>9.8036891496943335E-2</c:v>
                </c:pt>
                <c:pt idx="37">
                  <c:v>0.1633048966567833</c:v>
                </c:pt>
                <c:pt idx="38">
                  <c:v>0.16157182031201611</c:v>
                </c:pt>
                <c:pt idx="39">
                  <c:v>0.12625763420490499</c:v>
                </c:pt>
                <c:pt idx="40">
                  <c:v>9.1115068597385579E-2</c:v>
                </c:pt>
                <c:pt idx="41">
                  <c:v>5.916452738692423E-2</c:v>
                </c:pt>
                <c:pt idx="42">
                  <c:v>7.540622070840676E-2</c:v>
                </c:pt>
                <c:pt idx="43">
                  <c:v>5.953689485174702E-2</c:v>
                </c:pt>
                <c:pt idx="44">
                  <c:v>8.3551550912611947E-2</c:v>
                </c:pt>
                <c:pt idx="45">
                  <c:v>0.14786131679649087</c:v>
                </c:pt>
                <c:pt idx="46">
                  <c:v>0.16764456868459471</c:v>
                </c:pt>
                <c:pt idx="47">
                  <c:v>0.22504084712616163</c:v>
                </c:pt>
                <c:pt idx="48">
                  <c:v>0.16993843273674075</c:v>
                </c:pt>
                <c:pt idx="49">
                  <c:v>9.8448776485049308E-2</c:v>
                </c:pt>
                <c:pt idx="50">
                  <c:v>0.14858341305880884</c:v>
                </c:pt>
                <c:pt idx="51">
                  <c:v>0.14579107987312467</c:v>
                </c:pt>
                <c:pt idx="52">
                  <c:v>0.15440957255001464</c:v>
                </c:pt>
                <c:pt idx="53">
                  <c:v>0.24410661753606061</c:v>
                </c:pt>
                <c:pt idx="54">
                  <c:v>0.19908322375881418</c:v>
                </c:pt>
                <c:pt idx="55">
                  <c:v>0.23286647107897915</c:v>
                </c:pt>
                <c:pt idx="56">
                  <c:v>0.14467591650217118</c:v>
                </c:pt>
                <c:pt idx="57">
                  <c:v>0.15167436078152541</c:v>
                </c:pt>
                <c:pt idx="58">
                  <c:v>0.18267049800202162</c:v>
                </c:pt>
                <c:pt idx="59">
                  <c:v>0.18120150084818973</c:v>
                </c:pt>
                <c:pt idx="60">
                  <c:v>0.18743290284922148</c:v>
                </c:pt>
                <c:pt idx="61">
                  <c:v>0.11088400924123412</c:v>
                </c:pt>
                <c:pt idx="62">
                  <c:v>0.10261828086941149</c:v>
                </c:pt>
                <c:pt idx="63">
                  <c:v>9.5707863791275175E-2</c:v>
                </c:pt>
                <c:pt idx="64">
                  <c:v>0.13126170644909374</c:v>
                </c:pt>
                <c:pt idx="65">
                  <c:v>0.12335391860260017</c:v>
                </c:pt>
                <c:pt idx="66">
                  <c:v>0.1882430998801638</c:v>
                </c:pt>
                <c:pt idx="67">
                  <c:v>0.1375401046792028</c:v>
                </c:pt>
                <c:pt idx="68">
                  <c:v>0.1562212473749475</c:v>
                </c:pt>
                <c:pt idx="69">
                  <c:v>0.11824361232297859</c:v>
                </c:pt>
                <c:pt idx="70">
                  <c:v>7.9346359251835807E-2</c:v>
                </c:pt>
                <c:pt idx="71">
                  <c:v>7.966244901337656E-2</c:v>
                </c:pt>
                <c:pt idx="72">
                  <c:v>9.5264674177356026E-2</c:v>
                </c:pt>
                <c:pt idx="73">
                  <c:v>0.12809700788153414</c:v>
                </c:pt>
                <c:pt idx="74">
                  <c:v>0.13241867455204606</c:v>
                </c:pt>
                <c:pt idx="75">
                  <c:v>0.15628456196760229</c:v>
                </c:pt>
                <c:pt idx="76">
                  <c:v>0.10995201916693192</c:v>
                </c:pt>
                <c:pt idx="77">
                  <c:v>5.9116098885446194E-2</c:v>
                </c:pt>
                <c:pt idx="78">
                  <c:v>0.10932607399260995</c:v>
                </c:pt>
                <c:pt idx="79">
                  <c:v>0.11978376400635167</c:v>
                </c:pt>
                <c:pt idx="80">
                  <c:v>0.13404589064601158</c:v>
                </c:pt>
                <c:pt idx="81">
                  <c:v>0.11877582417898412</c:v>
                </c:pt>
                <c:pt idx="82">
                  <c:v>0.12697094267623837</c:v>
                </c:pt>
                <c:pt idx="83">
                  <c:v>9.4797020692984499E-2</c:v>
                </c:pt>
                <c:pt idx="84">
                  <c:v>8.6646934851636229E-2</c:v>
                </c:pt>
                <c:pt idx="85">
                  <c:v>6.1410893906542044E-2</c:v>
                </c:pt>
                <c:pt idx="86">
                  <c:v>8.2760648420356742E-2</c:v>
                </c:pt>
                <c:pt idx="87">
                  <c:v>9.9160486591072877E-2</c:v>
                </c:pt>
                <c:pt idx="88">
                  <c:v>0.120542685408192</c:v>
                </c:pt>
                <c:pt idx="89">
                  <c:v>0.11537383570653971</c:v>
                </c:pt>
                <c:pt idx="90">
                  <c:v>0.13456562505537692</c:v>
                </c:pt>
                <c:pt idx="91">
                  <c:v>6.1208454463974465E-2</c:v>
                </c:pt>
                <c:pt idx="92">
                  <c:v>4.1673812480943748E-2</c:v>
                </c:pt>
                <c:pt idx="93">
                  <c:v>0.10162857399691907</c:v>
                </c:pt>
                <c:pt idx="94">
                  <c:v>9.5519518922908511E-2</c:v>
                </c:pt>
                <c:pt idx="95">
                  <c:v>9.9121312838478415E-2</c:v>
                </c:pt>
                <c:pt idx="96">
                  <c:v>9.4857453383618243E-2</c:v>
                </c:pt>
                <c:pt idx="97">
                  <c:v>7.8991016663267494E-2</c:v>
                </c:pt>
                <c:pt idx="98">
                  <c:v>5.2734283781716337E-2</c:v>
                </c:pt>
                <c:pt idx="99">
                  <c:v>4.2291823788695337E-2</c:v>
                </c:pt>
                <c:pt idx="100">
                  <c:v>0.11025973347363394</c:v>
                </c:pt>
                <c:pt idx="101">
                  <c:v>0.10851592012285624</c:v>
                </c:pt>
                <c:pt idx="102">
                  <c:v>9.5737145413250305E-2</c:v>
                </c:pt>
                <c:pt idx="103">
                  <c:v>7.8568990471483233E-2</c:v>
                </c:pt>
                <c:pt idx="104">
                  <c:v>6.3736684826683015E-2</c:v>
                </c:pt>
                <c:pt idx="105">
                  <c:v>4.931345708113629E-2</c:v>
                </c:pt>
                <c:pt idx="106">
                  <c:v>5.8374106324762441E-2</c:v>
                </c:pt>
                <c:pt idx="107">
                  <c:v>9.5647150291087196E-2</c:v>
                </c:pt>
                <c:pt idx="108">
                  <c:v>8.3332883667093072E-2</c:v>
                </c:pt>
                <c:pt idx="109">
                  <c:v>5.8964786165190498E-2</c:v>
                </c:pt>
                <c:pt idx="110">
                  <c:v>0.13901531221753544</c:v>
                </c:pt>
                <c:pt idx="111">
                  <c:v>8.0576041440599586E-2</c:v>
                </c:pt>
                <c:pt idx="112">
                  <c:v>3.5936256206902391E-2</c:v>
                </c:pt>
                <c:pt idx="113">
                  <c:v>5.2284775490777979E-2</c:v>
                </c:pt>
                <c:pt idx="114">
                  <c:v>8.7421370184181502E-2</c:v>
                </c:pt>
                <c:pt idx="115">
                  <c:v>9.2320574229289673E-2</c:v>
                </c:pt>
                <c:pt idx="116">
                  <c:v>8.3707256297420721E-2</c:v>
                </c:pt>
                <c:pt idx="117">
                  <c:v>9.5483193502264363E-2</c:v>
                </c:pt>
                <c:pt idx="118">
                  <c:v>7.534927215454662E-2</c:v>
                </c:pt>
                <c:pt idx="119">
                  <c:v>5.7981780622488689E-2</c:v>
                </c:pt>
                <c:pt idx="120">
                  <c:v>4.4782477428376932E-2</c:v>
                </c:pt>
                <c:pt idx="121">
                  <c:v>6.1704621037187768E-2</c:v>
                </c:pt>
                <c:pt idx="122">
                  <c:v>8.4857782125708242E-2</c:v>
                </c:pt>
                <c:pt idx="123">
                  <c:v>8.4902550217029721E-2</c:v>
                </c:pt>
                <c:pt idx="124">
                  <c:v>8.9092917776975172E-2</c:v>
                </c:pt>
                <c:pt idx="125">
                  <c:v>7.775333641009359E-2</c:v>
                </c:pt>
                <c:pt idx="126">
                  <c:v>5.0278386862691753E-2</c:v>
                </c:pt>
                <c:pt idx="127">
                  <c:v>4.003338932550287E-2</c:v>
                </c:pt>
                <c:pt idx="128">
                  <c:v>9.2182108195870763E-2</c:v>
                </c:pt>
                <c:pt idx="129">
                  <c:v>9.0784927008994765E-2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B-4850-A1AE-9E93C4F24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01440"/>
        <c:axId val="131597440"/>
      </c:lineChart>
      <c:dateAx>
        <c:axId val="1315014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597440"/>
        <c:crosses val="autoZero"/>
        <c:auto val="1"/>
        <c:lblOffset val="100"/>
        <c:baseTimeUnit val="days"/>
      </c:dateAx>
      <c:valAx>
        <c:axId val="131597440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50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BRA'!$A$33:$A$162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BRA'!$K$33:$K$162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5.0251256281407036E-3</c:v>
                </c:pt>
                <c:pt idx="17">
                  <c:v>6.2893081761006293E-3</c:v>
                </c:pt>
                <c:pt idx="18">
                  <c:v>8.1743869209809257E-3</c:v>
                </c:pt>
                <c:pt idx="19">
                  <c:v>8.1566068515497546E-3</c:v>
                </c:pt>
                <c:pt idx="20">
                  <c:v>5.1282051282051282E-3</c:v>
                </c:pt>
                <c:pt idx="21">
                  <c:v>9.9601593625498006E-3</c:v>
                </c:pt>
                <c:pt idx="22">
                  <c:v>5.9249506254114553E-3</c:v>
                </c:pt>
                <c:pt idx="23">
                  <c:v>6.3559322033898309E-3</c:v>
                </c:pt>
                <c:pt idx="24">
                  <c:v>5.9117780809458849E-3</c:v>
                </c:pt>
                <c:pt idx="25">
                  <c:v>7.2202166064981952E-3</c:v>
                </c:pt>
                <c:pt idx="26">
                  <c:v>5.1688490696071678E-3</c:v>
                </c:pt>
                <c:pt idx="27">
                  <c:v>5.7246158481470324E-3</c:v>
                </c:pt>
                <c:pt idx="28">
                  <c:v>6.6015315553208343E-3</c:v>
                </c:pt>
                <c:pt idx="29">
                  <c:v>5.5906660184735051E-3</c:v>
                </c:pt>
                <c:pt idx="30">
                  <c:v>9.7674418604651158E-3</c:v>
                </c:pt>
                <c:pt idx="31">
                  <c:v>7.2369641863054366E-3</c:v>
                </c:pt>
                <c:pt idx="32">
                  <c:v>1.298500541041892E-2</c:v>
                </c:pt>
                <c:pt idx="33">
                  <c:v>4.6095087580666407E-3</c:v>
                </c:pt>
                <c:pt idx="34">
                  <c:v>1.0035005834305718E-2</c:v>
                </c:pt>
                <c:pt idx="35">
                  <c:v>4.1888026154474865E-3</c:v>
                </c:pt>
                <c:pt idx="36">
                  <c:v>7.4165636588380719E-3</c:v>
                </c:pt>
                <c:pt idx="37">
                  <c:v>1.063644289450741E-2</c:v>
                </c:pt>
                <c:pt idx="38">
                  <c:v>1.005975342258528E-2</c:v>
                </c:pt>
                <c:pt idx="39">
                  <c:v>8.6048344718864956E-3</c:v>
                </c:pt>
                <c:pt idx="40">
                  <c:v>6.3056161235193588E-3</c:v>
                </c:pt>
                <c:pt idx="41">
                  <c:v>3.6397218600608431E-3</c:v>
                </c:pt>
                <c:pt idx="42">
                  <c:v>5.0952135872362322E-3</c:v>
                </c:pt>
                <c:pt idx="43">
                  <c:v>5.0490478938257357E-3</c:v>
                </c:pt>
                <c:pt idx="44">
                  <c:v>9.3027497833918556E-3</c:v>
                </c:pt>
                <c:pt idx="45">
                  <c:v>9.8626958035196288E-3</c:v>
                </c:pt>
                <c:pt idx="46">
                  <c:v>1.4970536709667144E-2</c:v>
                </c:pt>
                <c:pt idx="47">
                  <c:v>1.4991364421416235E-2</c:v>
                </c:pt>
                <c:pt idx="48">
                  <c:v>1.2161004852983158E-2</c:v>
                </c:pt>
                <c:pt idx="49">
                  <c:v>5.3259690304763782E-3</c:v>
                </c:pt>
                <c:pt idx="50">
                  <c:v>8.8892049495093162E-3</c:v>
                </c:pt>
                <c:pt idx="51">
                  <c:v>9.6093847497816052E-3</c:v>
                </c:pt>
                <c:pt idx="52">
                  <c:v>9.5117311350665819E-3</c:v>
                </c:pt>
                <c:pt idx="53">
                  <c:v>2.4240004562824387E-2</c:v>
                </c:pt>
                <c:pt idx="54">
                  <c:v>1.8527717067355454E-2</c:v>
                </c:pt>
                <c:pt idx="55">
                  <c:v>1.5561629342267678E-2</c:v>
                </c:pt>
                <c:pt idx="56">
                  <c:v>8.7715938254108086E-3</c:v>
                </c:pt>
                <c:pt idx="57">
                  <c:v>1.1059939990230968E-2</c:v>
                </c:pt>
                <c:pt idx="58">
                  <c:v>1.5141478186807987E-2</c:v>
                </c:pt>
                <c:pt idx="59">
                  <c:v>1.2075937991462593E-2</c:v>
                </c:pt>
                <c:pt idx="60">
                  <c:v>1.2312687312687313E-2</c:v>
                </c:pt>
                <c:pt idx="61">
                  <c:v>8.9731688989081911E-3</c:v>
                </c:pt>
                <c:pt idx="62">
                  <c:v>7.3087474607861618E-3</c:v>
                </c:pt>
                <c:pt idx="63">
                  <c:v>5.8702076838994376E-3</c:v>
                </c:pt>
                <c:pt idx="64">
                  <c:v>6.1022709717287191E-3</c:v>
                </c:pt>
                <c:pt idx="65">
                  <c:v>1.0299794364876078E-2</c:v>
                </c:pt>
                <c:pt idx="66">
                  <c:v>1.0961953588774959E-2</c:v>
                </c:pt>
                <c:pt idx="67">
                  <c:v>9.0318515295635601E-3</c:v>
                </c:pt>
                <c:pt idx="68">
                  <c:v>1.160978759844454E-2</c:v>
                </c:pt>
                <c:pt idx="69">
                  <c:v>8.2366589327146165E-3</c:v>
                </c:pt>
                <c:pt idx="70">
                  <c:v>5.5781175346392734E-3</c:v>
                </c:pt>
                <c:pt idx="71">
                  <c:v>6.1187499278449299E-3</c:v>
                </c:pt>
                <c:pt idx="72">
                  <c:v>8.9225570635069629E-3</c:v>
                </c:pt>
                <c:pt idx="73">
                  <c:v>8.3623169736785612E-3</c:v>
                </c:pt>
                <c:pt idx="74">
                  <c:v>7.7076965259512756E-3</c:v>
                </c:pt>
                <c:pt idx="75">
                  <c:v>8.7795272001239891E-3</c:v>
                </c:pt>
                <c:pt idx="76">
                  <c:v>5.8159339974576058E-3</c:v>
                </c:pt>
                <c:pt idx="77">
                  <c:v>3.5575805331689771E-3</c:v>
                </c:pt>
                <c:pt idx="78">
                  <c:v>5.6175481504127179E-3</c:v>
                </c:pt>
                <c:pt idx="79">
                  <c:v>8.1850843136118678E-3</c:v>
                </c:pt>
                <c:pt idx="80">
                  <c:v>5.954808711966718E-3</c:v>
                </c:pt>
                <c:pt idx="81">
                  <c:v>7.6135788306619587E-3</c:v>
                </c:pt>
                <c:pt idx="82">
                  <c:v>6.1006825938566553E-3</c:v>
                </c:pt>
                <c:pt idx="83">
                  <c:v>5.5328761782446161E-3</c:v>
                </c:pt>
                <c:pt idx="84">
                  <c:v>3.5722491493342377E-3</c:v>
                </c:pt>
                <c:pt idx="85">
                  <c:v>4.2332427583746867E-3</c:v>
                </c:pt>
                <c:pt idx="86">
                  <c:v>5.2583100530385844E-3</c:v>
                </c:pt>
                <c:pt idx="87">
                  <c:v>5.218218598192363E-3</c:v>
                </c:pt>
                <c:pt idx="88">
                  <c:v>5.2646919517615768E-3</c:v>
                </c:pt>
                <c:pt idx="89">
                  <c:v>4.8058833589875146E-3</c:v>
                </c:pt>
                <c:pt idx="90">
                  <c:v>3.857763143027779E-3</c:v>
                </c:pt>
                <c:pt idx="91">
                  <c:v>1.7862857908408196E-3</c:v>
                </c:pt>
                <c:pt idx="92">
                  <c:v>2.2331349917556814E-3</c:v>
                </c:pt>
                <c:pt idx="93">
                  <c:v>4.4213992922958346E-3</c:v>
                </c:pt>
                <c:pt idx="94">
                  <c:v>4.4884976010327871E-3</c:v>
                </c:pt>
                <c:pt idx="95">
                  <c:v>4.7083116243834926E-3</c:v>
                </c:pt>
                <c:pt idx="96">
                  <c:v>3.0832287694389135E-3</c:v>
                </c:pt>
                <c:pt idx="97">
                  <c:v>2.6293974782216662E-3</c:v>
                </c:pt>
                <c:pt idx="98">
                  <c:v>1.4592778103605945E-3</c:v>
                </c:pt>
                <c:pt idx="99">
                  <c:v>1.8284587896626103E-3</c:v>
                </c:pt>
                <c:pt idx="100">
                  <c:v>4.3558511202961428E-3</c:v>
                </c:pt>
                <c:pt idx="101">
                  <c:v>4.1858325666973319E-3</c:v>
                </c:pt>
                <c:pt idx="102">
                  <c:v>3.8862053823474061E-3</c:v>
                </c:pt>
                <c:pt idx="103">
                  <c:v>2.738413708336346E-3</c:v>
                </c:pt>
                <c:pt idx="104">
                  <c:v>2.6092628832354858E-3</c:v>
                </c:pt>
                <c:pt idx="105">
                  <c:v>1.7568133931185734E-3</c:v>
                </c:pt>
                <c:pt idx="106">
                  <c:v>1.765446246807696E-3</c:v>
                </c:pt>
                <c:pt idx="107">
                  <c:v>3.4969708376636306E-3</c:v>
                </c:pt>
                <c:pt idx="108">
                  <c:v>3.2710991047653908E-3</c:v>
                </c:pt>
                <c:pt idx="109">
                  <c:v>3.192194337078188E-3</c:v>
                </c:pt>
                <c:pt idx="110">
                  <c:v>3.0468856584153162E-3</c:v>
                </c:pt>
                <c:pt idx="111">
                  <c:v>2.3639458929331433E-3</c:v>
                </c:pt>
                <c:pt idx="112">
                  <c:v>1.3951146035606047E-3</c:v>
                </c:pt>
                <c:pt idx="113">
                  <c:v>1.5293546123535868E-3</c:v>
                </c:pt>
                <c:pt idx="114">
                  <c:v>3.0300156793387776E-3</c:v>
                </c:pt>
                <c:pt idx="115">
                  <c:v>2.546754982828209E-3</c:v>
                </c:pt>
                <c:pt idx="116">
                  <c:v>2.405488139109316E-3</c:v>
                </c:pt>
                <c:pt idx="117">
                  <c:v>2.0055954086046122E-3</c:v>
                </c:pt>
                <c:pt idx="118">
                  <c:v>2.1466704347927077E-3</c:v>
                </c:pt>
                <c:pt idx="119">
                  <c:v>1.0437110735475967E-3</c:v>
                </c:pt>
                <c:pt idx="120">
                  <c:v>1.2802889160652207E-3</c:v>
                </c:pt>
                <c:pt idx="121">
                  <c:v>2.3185465611244953E-3</c:v>
                </c:pt>
                <c:pt idx="122">
                  <c:v>1.8732100287117261E-3</c:v>
                </c:pt>
                <c:pt idx="123">
                  <c:v>2.1946469545767681E-3</c:v>
                </c:pt>
                <c:pt idx="124">
                  <c:v>2.7028046312243077E-3</c:v>
                </c:pt>
                <c:pt idx="125">
                  <c:v>2.2206752806884704E-3</c:v>
                </c:pt>
                <c:pt idx="126">
                  <c:v>1.1532390308194511E-3</c:v>
                </c:pt>
                <c:pt idx="127">
                  <c:v>1.2177325427237535E-3</c:v>
                </c:pt>
                <c:pt idx="128">
                  <c:v>2.5320289547808707E-3</c:v>
                </c:pt>
                <c:pt idx="129">
                  <c:v>2.4715259196986476E-3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97-4141-909D-54EAD5137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34688"/>
        <c:axId val="131636224"/>
      </c:lineChart>
      <c:dateAx>
        <c:axId val="13163468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636224"/>
        <c:crosses val="autoZero"/>
        <c:auto val="1"/>
        <c:lblOffset val="100"/>
        <c:baseTimeUnit val="days"/>
      </c:dateAx>
      <c:valAx>
        <c:axId val="131636224"/>
        <c:scaling>
          <c:orientation val="minMax"/>
          <c:max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63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BRA'!$A$33:$A$162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BRA'!$L$33:$L$162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6.1728395061728392E-3</c:v>
                </c:pt>
                <c:pt idx="16">
                  <c:v>5.0251256281407036E-3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1.604492579221821E-3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2.7710257656781721E-2</c:v>
                </c:pt>
                <c:pt idx="30">
                  <c:v>1.6279069767441861E-3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3.0215449290593799E-3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0.13101372611610196</c:v>
                </c:pt>
                <c:pt idx="45">
                  <c:v>0.53084509766002708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0.39964493539796825</c:v>
                </c:pt>
                <c:pt idx="50">
                  <c:v>0</c:v>
                </c:pt>
                <c:pt idx="51">
                  <c:v>5.3725196555597154E-2</c:v>
                </c:pt>
                <c:pt idx="52">
                  <c:v>0.13414423243212084</c:v>
                </c:pt>
                <c:pt idx="53">
                  <c:v>7.1579307591399077E-2</c:v>
                </c:pt>
                <c:pt idx="54">
                  <c:v>5.3745281144446655E-2</c:v>
                </c:pt>
                <c:pt idx="55">
                  <c:v>6.6346323399753132E-2</c:v>
                </c:pt>
                <c:pt idx="56">
                  <c:v>3.7997471942390927E-2</c:v>
                </c:pt>
                <c:pt idx="57">
                  <c:v>3.4540506594096715E-2</c:v>
                </c:pt>
                <c:pt idx="58">
                  <c:v>4.4225734203968331E-2</c:v>
                </c:pt>
                <c:pt idx="59">
                  <c:v>4.4596719838238597E-2</c:v>
                </c:pt>
                <c:pt idx="60">
                  <c:v>4.5029970029970029E-2</c:v>
                </c:pt>
                <c:pt idx="61">
                  <c:v>4.650134818547496E-2</c:v>
                </c:pt>
                <c:pt idx="62">
                  <c:v>6.0689828485267328E-2</c:v>
                </c:pt>
                <c:pt idx="63">
                  <c:v>4.1577264078377391E-2</c:v>
                </c:pt>
                <c:pt idx="64">
                  <c:v>5.4534219063803492E-2</c:v>
                </c:pt>
                <c:pt idx="65">
                  <c:v>4.3399834048847362E-2</c:v>
                </c:pt>
                <c:pt idx="66">
                  <c:v>5.3106449001618997E-2</c:v>
                </c:pt>
                <c:pt idx="67">
                  <c:v>5.9712241009406926E-2</c:v>
                </c:pt>
                <c:pt idx="68">
                  <c:v>5.5409711790883436E-2</c:v>
                </c:pt>
                <c:pt idx="69">
                  <c:v>3.0781129156999227E-2</c:v>
                </c:pt>
                <c:pt idx="70">
                  <c:v>3.9082656473960822E-2</c:v>
                </c:pt>
                <c:pt idx="71">
                  <c:v>2.8019256745055933E-2</c:v>
                </c:pt>
                <c:pt idx="72">
                  <c:v>5.7565952935720047E-2</c:v>
                </c:pt>
                <c:pt idx="73">
                  <c:v>6.2550989737644377E-2</c:v>
                </c:pt>
                <c:pt idx="74">
                  <c:v>1.0713596620393407E-2</c:v>
                </c:pt>
                <c:pt idx="75">
                  <c:v>5.006062705698943E-2</c:v>
                </c:pt>
                <c:pt idx="76">
                  <c:v>3.9066459508636665E-2</c:v>
                </c:pt>
                <c:pt idx="77">
                  <c:v>3.4717617045179713E-2</c:v>
                </c:pt>
                <c:pt idx="78">
                  <c:v>4.8433200856007337E-2</c:v>
                </c:pt>
                <c:pt idx="79">
                  <c:v>4.5887176218346176E-2</c:v>
                </c:pt>
                <c:pt idx="80">
                  <c:v>6.7222720722190502E-2</c:v>
                </c:pt>
                <c:pt idx="81">
                  <c:v>5.9453847484891402E-2</c:v>
                </c:pt>
                <c:pt idx="82">
                  <c:v>5.7715748415407116E-2</c:v>
                </c:pt>
                <c:pt idx="83">
                  <c:v>4.1035020526110591E-2</c:v>
                </c:pt>
                <c:pt idx="84">
                  <c:v>4.0066083874002997E-2</c:v>
                </c:pt>
                <c:pt idx="85">
                  <c:v>2.0573454892621464E-2</c:v>
                </c:pt>
                <c:pt idx="86">
                  <c:v>2.4090044131341349E-2</c:v>
                </c:pt>
                <c:pt idx="87">
                  <c:v>3.8699385441842808E-2</c:v>
                </c:pt>
                <c:pt idx="88">
                  <c:v>4.9900717746930445E-2</c:v>
                </c:pt>
                <c:pt idx="89">
                  <c:v>5.0761074055070979E-2</c:v>
                </c:pt>
                <c:pt idx="90">
                  <c:v>4.6067179959001177E-2</c:v>
                </c:pt>
                <c:pt idx="91">
                  <c:v>2.1074450903190753E-2</c:v>
                </c:pt>
                <c:pt idx="92">
                  <c:v>1.6219800702559323E-2</c:v>
                </c:pt>
                <c:pt idx="93">
                  <c:v>4.3996776792908941E-2</c:v>
                </c:pt>
                <c:pt idx="94">
                  <c:v>4.9839292487672437E-2</c:v>
                </c:pt>
                <c:pt idx="95">
                  <c:v>5.2248514468548925E-2</c:v>
                </c:pt>
                <c:pt idx="96">
                  <c:v>3.6744110419472509E-2</c:v>
                </c:pt>
                <c:pt idx="97">
                  <c:v>2.969415802562499E-2</c:v>
                </c:pt>
                <c:pt idx="98">
                  <c:v>1.8909460845491666E-2</c:v>
                </c:pt>
                <c:pt idx="99">
                  <c:v>0.25395111363642486</c:v>
                </c:pt>
                <c:pt idx="100">
                  <c:v>6.3283120049585473E-2</c:v>
                </c:pt>
                <c:pt idx="101">
                  <c:v>5.6443027993165987E-2</c:v>
                </c:pt>
                <c:pt idx="102">
                  <c:v>5.0338749137444329E-2</c:v>
                </c:pt>
                <c:pt idx="103">
                  <c:v>4.5664328922950859E-2</c:v>
                </c:pt>
                <c:pt idx="104">
                  <c:v>4.1868138618553263E-2</c:v>
                </c:pt>
                <c:pt idx="105">
                  <c:v>2.7859271209502868E-2</c:v>
                </c:pt>
                <c:pt idx="106">
                  <c:v>2.4124949669295594E-2</c:v>
                </c:pt>
                <c:pt idx="107">
                  <c:v>3.3540369282302654E-2</c:v>
                </c:pt>
                <c:pt idx="108">
                  <c:v>8.0014332002381797E-2</c:v>
                </c:pt>
                <c:pt idx="109">
                  <c:v>3.4897542938623745E-2</c:v>
                </c:pt>
                <c:pt idx="110">
                  <c:v>4.307831456189018E-2</c:v>
                </c:pt>
                <c:pt idx="111">
                  <c:v>5.8168797764660163E-2</c:v>
                </c:pt>
                <c:pt idx="112">
                  <c:v>2.5722283723209262E-2</c:v>
                </c:pt>
                <c:pt idx="113">
                  <c:v>3.0627575163281094E-2</c:v>
                </c:pt>
                <c:pt idx="114">
                  <c:v>5.7837133349358159E-2</c:v>
                </c:pt>
                <c:pt idx="115">
                  <c:v>6.9860605461446207E-2</c:v>
                </c:pt>
                <c:pt idx="116">
                  <c:v>4.017228439152324E-2</c:v>
                </c:pt>
                <c:pt idx="117">
                  <c:v>4.6341409062455048E-2</c:v>
                </c:pt>
                <c:pt idx="118">
                  <c:v>4.9003704893789177E-2</c:v>
                </c:pt>
                <c:pt idx="119">
                  <c:v>3.4606963368010259E-2</c:v>
                </c:pt>
                <c:pt idx="120">
                  <c:v>2.1818565299360042E-2</c:v>
                </c:pt>
                <c:pt idx="121">
                  <c:v>5.5259296828300761E-2</c:v>
                </c:pt>
                <c:pt idx="122">
                  <c:v>5.291908562807577E-2</c:v>
                </c:pt>
                <c:pt idx="123">
                  <c:v>0.24549545206747311</c:v>
                </c:pt>
                <c:pt idx="124">
                  <c:v>5.6408999291823282E-2</c:v>
                </c:pt>
                <c:pt idx="125">
                  <c:v>1.2448808447929133E-2</c:v>
                </c:pt>
                <c:pt idx="126">
                  <c:v>7.3397342569462537E-2</c:v>
                </c:pt>
                <c:pt idx="127">
                  <c:v>6.5790946747770279E-2</c:v>
                </c:pt>
                <c:pt idx="128">
                  <c:v>8.9792127287962764E-2</c:v>
                </c:pt>
                <c:pt idx="129">
                  <c:v>6.634925510674243E-2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DD-473D-8953-9E26C235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48896"/>
        <c:axId val="132011136"/>
      </c:lineChart>
      <c:dateAx>
        <c:axId val="13164889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011136"/>
        <c:crosses val="autoZero"/>
        <c:auto val="1"/>
        <c:lblOffset val="100"/>
        <c:baseTimeUnit val="days"/>
      </c:dateAx>
      <c:valAx>
        <c:axId val="13201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648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BRA'!$A$33:$A$162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BRA'!$M$33:$M$162</c:f>
              <c:numCache>
                <c:formatCode>General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38.000028961335978</c:v>
                </c:pt>
                <c:pt idx="16">
                  <c:v>60.500056925313196</c:v>
                </c:pt>
                <c:pt idx="17">
                  <c:v>25.500038509290608</c:v>
                </c:pt>
                <c:pt idx="18">
                  <c:v>83.000145258462197</c:v>
                </c:pt>
                <c:pt idx="19">
                  <c:v>34.400100501133821</c:v>
                </c:pt>
                <c:pt idx="20">
                  <c:v>57.000212651922332</c:v>
                </c:pt>
                <c:pt idx="21">
                  <c:v>52.500252177759187</c:v>
                </c:pt>
                <c:pt idx="22">
                  <c:v>42.000305479160545</c:v>
                </c:pt>
                <c:pt idx="23">
                  <c:v>26.916910307415041</c:v>
                </c:pt>
                <c:pt idx="24">
                  <c:v>23.615634260076586</c:v>
                </c:pt>
                <c:pt idx="25">
                  <c:v>19.591144487598296</c:v>
                </c:pt>
                <c:pt idx="26">
                  <c:v>28.800404447887981</c:v>
                </c:pt>
                <c:pt idx="27">
                  <c:v>25.631990994571336</c:v>
                </c:pt>
                <c:pt idx="28">
                  <c:v>14.080258606889204</c:v>
                </c:pt>
                <c:pt idx="29">
                  <c:v>2.3577114411764533</c:v>
                </c:pt>
                <c:pt idx="30">
                  <c:v>23.224990113576514</c:v>
                </c:pt>
                <c:pt idx="31">
                  <c:v>28.693079421631047</c:v>
                </c:pt>
                <c:pt idx="32">
                  <c:v>14.381414893287042</c:v>
                </c:pt>
                <c:pt idx="33">
                  <c:v>28.915379974515616</c:v>
                </c:pt>
                <c:pt idx="34">
                  <c:v>15.163436729193313</c:v>
                </c:pt>
                <c:pt idx="35">
                  <c:v>18.781403197570938</c:v>
                </c:pt>
                <c:pt idx="36">
                  <c:v>13.218640870171193</c:v>
                </c:pt>
                <c:pt idx="37">
                  <c:v>15.353337415191021</c:v>
                </c:pt>
                <c:pt idx="38">
                  <c:v>16.061210799587709</c:v>
                </c:pt>
                <c:pt idx="39">
                  <c:v>10.859583181556346</c:v>
                </c:pt>
                <c:pt idx="40">
                  <c:v>14.449828028308747</c:v>
                </c:pt>
                <c:pt idx="41">
                  <c:v>16.255233136395539</c:v>
                </c:pt>
                <c:pt idx="42">
                  <c:v>14.799422912771146</c:v>
                </c:pt>
                <c:pt idx="43">
                  <c:v>11.791707288923153</c:v>
                </c:pt>
                <c:pt idx="44">
                  <c:v>0.59545075071909892</c:v>
                </c:pt>
                <c:pt idx="45">
                  <c:v>0.27345882301668606</c:v>
                </c:pt>
                <c:pt idx="46">
                  <c:v>11.198300497559257</c:v>
                </c:pt>
                <c:pt idx="47">
                  <c:v>15.011365263369537</c:v>
                </c:pt>
                <c:pt idx="48">
                  <c:v>13.974045302272367</c:v>
                </c:pt>
                <c:pt idx="49">
                  <c:v>0.24310086331756331</c:v>
                </c:pt>
                <c:pt idx="50">
                  <c:v>16.715039635463761</c:v>
                </c:pt>
                <c:pt idx="51">
                  <c:v>2.3019190601445279</c:v>
                </c:pt>
                <c:pt idx="52">
                  <c:v>1.0748566833969115</c:v>
                </c:pt>
                <c:pt idx="53">
                  <c:v>2.5475722174165183</c:v>
                </c:pt>
                <c:pt idx="54">
                  <c:v>2.754600316640857</c:v>
                </c:pt>
                <c:pt idx="55">
                  <c:v>2.8430263885659648</c:v>
                </c:pt>
                <c:pt idx="56">
                  <c:v>3.0934104439985122</c:v>
                </c:pt>
                <c:pt idx="57">
                  <c:v>3.3261595476052643</c:v>
                </c:pt>
                <c:pt idx="58">
                  <c:v>3.0769593289915447</c:v>
                </c:pt>
                <c:pt idx="59">
                  <c:v>3.1973355015868878</c:v>
                </c:pt>
                <c:pt idx="60">
                  <c:v>3.2686469643217895</c:v>
                </c:pt>
                <c:pt idx="61">
                  <c:v>1.9988278414856091</c:v>
                </c:pt>
                <c:pt idx="62">
                  <c:v>1.509123969755241</c:v>
                </c:pt>
                <c:pt idx="63">
                  <c:v>2.0171330576009283</c:v>
                </c:pt>
                <c:pt idx="64">
                  <c:v>2.1647312760381752</c:v>
                </c:pt>
                <c:pt idx="65">
                  <c:v>2.2971093515253433</c:v>
                </c:pt>
                <c:pt idx="66">
                  <c:v>2.9381581601722013</c:v>
                </c:pt>
                <c:pt idx="67">
                  <c:v>2.0007552590970983</c:v>
                </c:pt>
                <c:pt idx="68">
                  <c:v>2.3309820096899112</c:v>
                </c:pt>
                <c:pt idx="69">
                  <c:v>3.0305052672668249</c:v>
                </c:pt>
                <c:pt idx="70">
                  <c:v>1.7766454122930446</c:v>
                </c:pt>
                <c:pt idx="71">
                  <c:v>2.3335413158909923</c:v>
                </c:pt>
                <c:pt idx="72">
                  <c:v>1.4327990532268442</c:v>
                </c:pt>
                <c:pt idx="73">
                  <c:v>1.8063888686364207</c:v>
                </c:pt>
                <c:pt idx="74">
                  <c:v>7.1883484780394875</c:v>
                </c:pt>
                <c:pt idx="75">
                  <c:v>2.6560868838767266</c:v>
                </c:pt>
                <c:pt idx="76">
                  <c:v>2.4497806506687816</c:v>
                </c:pt>
                <c:pt idx="77">
                  <c:v>1.5445014689848831</c:v>
                </c:pt>
                <c:pt idx="78">
                  <c:v>2.0226560408926875</c:v>
                </c:pt>
                <c:pt idx="79">
                  <c:v>2.2152534927877947</c:v>
                </c:pt>
                <c:pt idx="80">
                  <c:v>1.8317903280216881</c:v>
                </c:pt>
                <c:pt idx="81">
                  <c:v>1.7709912353001573</c:v>
                </c:pt>
                <c:pt idx="82">
                  <c:v>1.9896277599386105</c:v>
                </c:pt>
                <c:pt idx="83">
                  <c:v>2.035673229882395</c:v>
                </c:pt>
                <c:pt idx="84">
                  <c:v>1.9855693113964397</c:v>
                </c:pt>
                <c:pt idx="85">
                  <c:v>2.4755771514019318</c:v>
                </c:pt>
                <c:pt idx="86">
                  <c:v>2.8199417214476856</c:v>
                </c:pt>
                <c:pt idx="87">
                  <c:v>2.2578756004238856</c:v>
                </c:pt>
                <c:pt idx="88">
                  <c:v>2.1851135714677761</c:v>
                </c:pt>
                <c:pt idx="89">
                  <c:v>2.0763029159007007</c:v>
                </c:pt>
                <c:pt idx="90">
                  <c:v>2.6953586062255956</c:v>
                </c:pt>
                <c:pt idx="91">
                  <c:v>2.6774489065330354</c:v>
                </c:pt>
                <c:pt idx="92">
                  <c:v>2.2583838783864971</c:v>
                </c:pt>
                <c:pt idx="93">
                  <c:v>2.0989756784327507</c:v>
                </c:pt>
                <c:pt idx="94">
                  <c:v>1.7582073330600478</c:v>
                </c:pt>
                <c:pt idx="95">
                  <c:v>1.7402885595617494</c:v>
                </c:pt>
                <c:pt idx="96">
                  <c:v>2.3817170645943651</c:v>
                </c:pt>
                <c:pt idx="97">
                  <c:v>2.4437601443277854</c:v>
                </c:pt>
                <c:pt idx="98">
                  <c:v>2.5889813145874374</c:v>
                </c:pt>
                <c:pt idx="99">
                  <c:v>0.1653448060279184</c:v>
                </c:pt>
                <c:pt idx="100">
                  <c:v>1.6301213866294075</c:v>
                </c:pt>
                <c:pt idx="101">
                  <c:v>1.7898393458295414</c:v>
                </c:pt>
                <c:pt idx="102">
                  <c:v>1.7655551076268197</c:v>
                </c:pt>
                <c:pt idx="103">
                  <c:v>1.6232342673222153</c:v>
                </c:pt>
                <c:pt idx="104">
                  <c:v>1.4330127812012514</c:v>
                </c:pt>
                <c:pt idx="105">
                  <c:v>1.6650903636590555</c:v>
                </c:pt>
                <c:pt idx="106">
                  <c:v>2.2546625595808272</c:v>
                </c:pt>
                <c:pt idx="107">
                  <c:v>2.5824519250378142</c:v>
                </c:pt>
                <c:pt idx="108">
                  <c:v>1.0005697582316029</c:v>
                </c:pt>
                <c:pt idx="109">
                  <c:v>1.5480491697380412</c:v>
                </c:pt>
                <c:pt idx="110">
                  <c:v>3.0138690250354152</c:v>
                </c:pt>
                <c:pt idx="111">
                  <c:v>1.331114973019929</c:v>
                </c:pt>
                <c:pt idx="112">
                  <c:v>1.3252103234190682</c:v>
                </c:pt>
                <c:pt idx="113">
                  <c:v>1.6259256047010486</c:v>
                </c:pt>
                <c:pt idx="114">
                  <c:v>1.4362652363258395</c:v>
                </c:pt>
                <c:pt idx="115">
                  <c:v>1.2750164301368327</c:v>
                </c:pt>
                <c:pt idx="116">
                  <c:v>1.9659848630455614</c:v>
                </c:pt>
                <c:pt idx="117">
                  <c:v>1.9749557298719562</c:v>
                </c:pt>
                <c:pt idx="118">
                  <c:v>1.4730932406754569</c:v>
                </c:pt>
                <c:pt idx="119">
                  <c:v>1.6263866401051743</c:v>
                </c:pt>
                <c:pt idx="120">
                  <c:v>1.9387315496571897</c:v>
                </c:pt>
                <c:pt idx="121">
                  <c:v>1.0716730152578176</c:v>
                </c:pt>
                <c:pt idx="122">
                  <c:v>1.5487174083241086</c:v>
                </c:pt>
                <c:pt idx="123">
                  <c:v>0.3427773276051358</c:v>
                </c:pt>
                <c:pt idx="124">
                  <c:v>1.5071933499603114</c:v>
                </c:pt>
                <c:pt idx="125">
                  <c:v>5.3003457959744278</c:v>
                </c:pt>
                <c:pt idx="126">
                  <c:v>0.67441978028111826</c:v>
                </c:pt>
                <c:pt idx="127">
                  <c:v>0.59743588068571407</c:v>
                </c:pt>
                <c:pt idx="128">
                  <c:v>0.99846142057882026</c:v>
                </c:pt>
                <c:pt idx="129">
                  <c:v>1.3191499087189233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5E-4716-BC7D-5531CBFF9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032000"/>
        <c:axId val="132033536"/>
      </c:lineChart>
      <c:dateAx>
        <c:axId val="13203200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033536"/>
        <c:crosses val="autoZero"/>
        <c:auto val="1"/>
        <c:lblOffset val="100"/>
        <c:baseTimeUnit val="days"/>
      </c:dateAx>
      <c:valAx>
        <c:axId val="132033536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032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BRA'!$F$3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BRA'!$A$4:$A$162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BRA'!$F$4:$F$162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9</c:v>
                </c:pt>
                <c:pt idx="35">
                  <c:v>0</c:v>
                </c:pt>
                <c:pt idx="36">
                  <c:v>7</c:v>
                </c:pt>
                <c:pt idx="37">
                  <c:v>5</c:v>
                </c:pt>
                <c:pt idx="38">
                  <c:v>6</c:v>
                </c:pt>
                <c:pt idx="39">
                  <c:v>7</c:v>
                </c:pt>
                <c:pt idx="40">
                  <c:v>14</c:v>
                </c:pt>
                <c:pt idx="41">
                  <c:v>99</c:v>
                </c:pt>
                <c:pt idx="42">
                  <c:v>0</c:v>
                </c:pt>
                <c:pt idx="43">
                  <c:v>11</c:v>
                </c:pt>
                <c:pt idx="44">
                  <c:v>38</c:v>
                </c:pt>
                <c:pt idx="45">
                  <c:v>121</c:v>
                </c:pt>
                <c:pt idx="46">
                  <c:v>51</c:v>
                </c:pt>
                <c:pt idx="47">
                  <c:v>249</c:v>
                </c:pt>
                <c:pt idx="48">
                  <c:v>172</c:v>
                </c:pt>
                <c:pt idx="49">
                  <c:v>228</c:v>
                </c:pt>
                <c:pt idx="50">
                  <c:v>525</c:v>
                </c:pt>
                <c:pt idx="51">
                  <c:v>378</c:v>
                </c:pt>
                <c:pt idx="52">
                  <c:v>323</c:v>
                </c:pt>
                <c:pt idx="53">
                  <c:v>307</c:v>
                </c:pt>
                <c:pt idx="54">
                  <c:v>431</c:v>
                </c:pt>
                <c:pt idx="55">
                  <c:v>432</c:v>
                </c:pt>
                <c:pt idx="56">
                  <c:v>487</c:v>
                </c:pt>
                <c:pt idx="57">
                  <c:v>352</c:v>
                </c:pt>
                <c:pt idx="58">
                  <c:v>323</c:v>
                </c:pt>
                <c:pt idx="59">
                  <c:v>1138</c:v>
                </c:pt>
                <c:pt idx="60">
                  <c:v>1119</c:v>
                </c:pt>
                <c:pt idx="61">
                  <c:v>1208</c:v>
                </c:pt>
                <c:pt idx="62">
                  <c:v>1012</c:v>
                </c:pt>
                <c:pt idx="63">
                  <c:v>1304</c:v>
                </c:pt>
                <c:pt idx="64">
                  <c:v>770</c:v>
                </c:pt>
                <c:pt idx="65">
                  <c:v>1031</c:v>
                </c:pt>
                <c:pt idx="66">
                  <c:v>1873</c:v>
                </c:pt>
                <c:pt idx="67">
                  <c:v>2136</c:v>
                </c:pt>
                <c:pt idx="68">
                  <c:v>1922</c:v>
                </c:pt>
                <c:pt idx="69">
                  <c:v>1546</c:v>
                </c:pt>
                <c:pt idx="70">
                  <c:v>1089</c:v>
                </c:pt>
                <c:pt idx="71">
                  <c:v>1465</c:v>
                </c:pt>
                <c:pt idx="72">
                  <c:v>1238</c:v>
                </c:pt>
                <c:pt idx="73">
                  <c:v>1832</c:v>
                </c:pt>
                <c:pt idx="74">
                  <c:v>3058</c:v>
                </c:pt>
                <c:pt idx="75">
                  <c:v>2105</c:v>
                </c:pt>
                <c:pt idx="76">
                  <c:v>3257</c:v>
                </c:pt>
                <c:pt idx="77">
                  <c:v>2976</c:v>
                </c:pt>
                <c:pt idx="78">
                  <c:v>1996</c:v>
                </c:pt>
                <c:pt idx="79">
                  <c:v>2089</c:v>
                </c:pt>
                <c:pt idx="80">
                  <c:v>2336</c:v>
                </c:pt>
                <c:pt idx="81">
                  <c:v>2678</c:v>
                </c:pt>
                <c:pt idx="82">
                  <c:v>4279</c:v>
                </c:pt>
                <c:pt idx="83">
                  <c:v>4007</c:v>
                </c:pt>
                <c:pt idx="84">
                  <c:v>5281</c:v>
                </c:pt>
                <c:pt idx="85">
                  <c:v>3776</c:v>
                </c:pt>
                <c:pt idx="86">
                  <c:v>4346</c:v>
                </c:pt>
                <c:pt idx="87">
                  <c:v>5789</c:v>
                </c:pt>
                <c:pt idx="88">
                  <c:v>6450</c:v>
                </c:pt>
                <c:pt idx="89">
                  <c:v>7502</c:v>
                </c:pt>
                <c:pt idx="90">
                  <c:v>5015</c:v>
                </c:pt>
                <c:pt idx="91">
                  <c:v>4898</c:v>
                </c:pt>
                <c:pt idx="92">
                  <c:v>4726</c:v>
                </c:pt>
                <c:pt idx="93">
                  <c:v>6794</c:v>
                </c:pt>
                <c:pt idx="94">
                  <c:v>6835</c:v>
                </c:pt>
                <c:pt idx="95">
                  <c:v>11156</c:v>
                </c:pt>
                <c:pt idx="96">
                  <c:v>9162</c:v>
                </c:pt>
                <c:pt idx="97">
                  <c:v>11121</c:v>
                </c:pt>
                <c:pt idx="98">
                  <c:v>9167</c:v>
                </c:pt>
                <c:pt idx="99">
                  <c:v>6638</c:v>
                </c:pt>
                <c:pt idx="100">
                  <c:v>6895</c:v>
                </c:pt>
                <c:pt idx="101">
                  <c:v>8620</c:v>
                </c:pt>
                <c:pt idx="102">
                  <c:v>11923</c:v>
                </c:pt>
                <c:pt idx="103">
                  <c:v>13028</c:v>
                </c:pt>
                <c:pt idx="104">
                  <c:v>17126</c:v>
                </c:pt>
                <c:pt idx="105">
                  <c:v>13220</c:v>
                </c:pt>
                <c:pt idx="106">
                  <c:v>7569</c:v>
                </c:pt>
                <c:pt idx="107">
                  <c:v>14288</c:v>
                </c:pt>
                <c:pt idx="108">
                  <c:v>16517</c:v>
                </c:pt>
                <c:pt idx="109">
                  <c:v>19694</c:v>
                </c:pt>
                <c:pt idx="110">
                  <c:v>18508</c:v>
                </c:pt>
                <c:pt idx="111">
                  <c:v>20803</c:v>
                </c:pt>
                <c:pt idx="112">
                  <c:v>16508</c:v>
                </c:pt>
                <c:pt idx="113">
                  <c:v>15813</c:v>
                </c:pt>
                <c:pt idx="114">
                  <c:v>11687</c:v>
                </c:pt>
                <c:pt idx="115">
                  <c:v>16324</c:v>
                </c:pt>
                <c:pt idx="116">
                  <c:v>20599</c:v>
                </c:pt>
                <c:pt idx="117">
                  <c:v>26417</c:v>
                </c:pt>
                <c:pt idx="118">
                  <c:v>26928</c:v>
                </c:pt>
                <c:pt idx="119">
                  <c:v>33274</c:v>
                </c:pt>
                <c:pt idx="120">
                  <c:v>16409</c:v>
                </c:pt>
                <c:pt idx="121">
                  <c:v>11598</c:v>
                </c:pt>
                <c:pt idx="122">
                  <c:v>28936</c:v>
                </c:pt>
                <c:pt idx="123">
                  <c:v>28633</c:v>
                </c:pt>
                <c:pt idx="124">
                  <c:v>30925</c:v>
                </c:pt>
                <c:pt idx="125">
                  <c:v>30830</c:v>
                </c:pt>
                <c:pt idx="126">
                  <c:v>27075</c:v>
                </c:pt>
                <c:pt idx="127">
                  <c:v>18912</c:v>
                </c:pt>
                <c:pt idx="128">
                  <c:v>15654</c:v>
                </c:pt>
                <c:pt idx="129">
                  <c:v>32091</c:v>
                </c:pt>
                <c:pt idx="130">
                  <c:v>32913</c:v>
                </c:pt>
                <c:pt idx="131">
                  <c:v>30412</c:v>
                </c:pt>
                <c:pt idx="132">
                  <c:v>25982</c:v>
                </c:pt>
                <c:pt idx="133">
                  <c:v>21704</c:v>
                </c:pt>
                <c:pt idx="134">
                  <c:v>17110</c:v>
                </c:pt>
                <c:pt idx="135">
                  <c:v>20647</c:v>
                </c:pt>
                <c:pt idx="136">
                  <c:v>34918</c:v>
                </c:pt>
                <c:pt idx="137">
                  <c:v>32188</c:v>
                </c:pt>
                <c:pt idx="138">
                  <c:v>22765</c:v>
                </c:pt>
                <c:pt idx="139">
                  <c:v>54771</c:v>
                </c:pt>
                <c:pt idx="140">
                  <c:v>34666</c:v>
                </c:pt>
                <c:pt idx="141">
                  <c:v>15762</c:v>
                </c:pt>
                <c:pt idx="142">
                  <c:v>23129</c:v>
                </c:pt>
                <c:pt idx="143">
                  <c:v>39436</c:v>
                </c:pt>
                <c:pt idx="144">
                  <c:v>42725</c:v>
                </c:pt>
                <c:pt idx="145">
                  <c:v>39483</c:v>
                </c:pt>
                <c:pt idx="146">
                  <c:v>46860</c:v>
                </c:pt>
                <c:pt idx="147">
                  <c:v>38693</c:v>
                </c:pt>
                <c:pt idx="148">
                  <c:v>30476</c:v>
                </c:pt>
                <c:pt idx="149">
                  <c:v>24052</c:v>
                </c:pt>
                <c:pt idx="150">
                  <c:v>33846</c:v>
                </c:pt>
                <c:pt idx="151">
                  <c:v>46712</c:v>
                </c:pt>
                <c:pt idx="152">
                  <c:v>48105</c:v>
                </c:pt>
                <c:pt idx="153">
                  <c:v>42223</c:v>
                </c:pt>
                <c:pt idx="154">
                  <c:v>37923</c:v>
                </c:pt>
                <c:pt idx="155">
                  <c:v>26051</c:v>
                </c:pt>
                <c:pt idx="156">
                  <c:v>20229</c:v>
                </c:pt>
                <c:pt idx="157">
                  <c:v>45305</c:v>
                </c:pt>
                <c:pt idx="158">
                  <c:v>44571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97-4747-90D6-C73B32BE98BA}"/>
            </c:ext>
          </c:extLst>
        </c:ser>
        <c:ser>
          <c:idx val="2"/>
          <c:order val="2"/>
          <c:tx>
            <c:strRef>
              <c:f>'data BRA'!$H$3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BRA'!$A$4:$A$162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BRA'!$H$4:$H$162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114</c:v>
                </c:pt>
                <c:pt idx="59">
                  <c:v>7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46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2873</c:v>
                </c:pt>
                <c:pt idx="74">
                  <c:v>10980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8104</c:v>
                </c:pt>
                <c:pt idx="79">
                  <c:v>0</c:v>
                </c:pt>
                <c:pt idx="80">
                  <c:v>861</c:v>
                </c:pt>
                <c:pt idx="81">
                  <c:v>2327</c:v>
                </c:pt>
                <c:pt idx="82">
                  <c:v>1255</c:v>
                </c:pt>
                <c:pt idx="83">
                  <c:v>1082</c:v>
                </c:pt>
                <c:pt idx="84">
                  <c:v>1505</c:v>
                </c:pt>
                <c:pt idx="85">
                  <c:v>992</c:v>
                </c:pt>
                <c:pt idx="86">
                  <c:v>990</c:v>
                </c:pt>
                <c:pt idx="87">
                  <c:v>1402</c:v>
                </c:pt>
                <c:pt idx="88">
                  <c:v>1588</c:v>
                </c:pt>
                <c:pt idx="89">
                  <c:v>1803</c:v>
                </c:pt>
                <c:pt idx="90">
                  <c:v>2104</c:v>
                </c:pt>
                <c:pt idx="91">
                  <c:v>2898</c:v>
                </c:pt>
                <c:pt idx="92">
                  <c:v>2054</c:v>
                </c:pt>
                <c:pt idx="93">
                  <c:v>2824</c:v>
                </c:pt>
                <c:pt idx="94">
                  <c:v>2406</c:v>
                </c:pt>
                <c:pt idx="95">
                  <c:v>3149</c:v>
                </c:pt>
                <c:pt idx="96">
                  <c:v>3980</c:v>
                </c:pt>
                <c:pt idx="97">
                  <c:v>3947</c:v>
                </c:pt>
                <c:pt idx="98">
                  <c:v>2388</c:v>
                </c:pt>
                <c:pt idx="99">
                  <c:v>3272</c:v>
                </c:pt>
                <c:pt idx="100">
                  <c:v>2427</c:v>
                </c:pt>
                <c:pt idx="101">
                  <c:v>5213</c:v>
                </c:pt>
                <c:pt idx="102">
                  <c:v>5827</c:v>
                </c:pt>
                <c:pt idx="103">
                  <c:v>1055</c:v>
                </c:pt>
                <c:pt idx="104">
                  <c:v>5491</c:v>
                </c:pt>
                <c:pt idx="105">
                  <c:v>4702</c:v>
                </c:pt>
                <c:pt idx="106">
                  <c:v>4450</c:v>
                </c:pt>
                <c:pt idx="107">
                  <c:v>6337</c:v>
                </c:pt>
                <c:pt idx="108">
                  <c:v>6335</c:v>
                </c:pt>
                <c:pt idx="109">
                  <c:v>9889</c:v>
                </c:pt>
                <c:pt idx="110">
                  <c:v>9277</c:v>
                </c:pt>
                <c:pt idx="111">
                  <c:v>9470</c:v>
                </c:pt>
                <c:pt idx="112">
                  <c:v>7157</c:v>
                </c:pt>
                <c:pt idx="113">
                  <c:v>7324</c:v>
                </c:pt>
                <c:pt idx="114">
                  <c:v>3922</c:v>
                </c:pt>
                <c:pt idx="115">
                  <c:v>4760</c:v>
                </c:pt>
                <c:pt idx="116">
                  <c:v>8054</c:v>
                </c:pt>
                <c:pt idx="117">
                  <c:v>10957</c:v>
                </c:pt>
                <c:pt idx="118">
                  <c:v>11872</c:v>
                </c:pt>
                <c:pt idx="119">
                  <c:v>11416</c:v>
                </c:pt>
                <c:pt idx="120">
                  <c:v>5663</c:v>
                </c:pt>
                <c:pt idx="121">
                  <c:v>4525</c:v>
                </c:pt>
                <c:pt idx="122">
                  <c:v>12558</c:v>
                </c:pt>
                <c:pt idx="123">
                  <c:v>14979</c:v>
                </c:pt>
                <c:pt idx="124">
                  <c:v>16346</c:v>
                </c:pt>
                <c:pt idx="125">
                  <c:v>11977</c:v>
                </c:pt>
                <c:pt idx="126">
                  <c:v>10209</c:v>
                </c:pt>
                <c:pt idx="127">
                  <c:v>6803</c:v>
                </c:pt>
                <c:pt idx="128">
                  <c:v>94305</c:v>
                </c:pt>
                <c:pt idx="129">
                  <c:v>18480</c:v>
                </c:pt>
                <c:pt idx="130">
                  <c:v>17179</c:v>
                </c:pt>
                <c:pt idx="131">
                  <c:v>16049</c:v>
                </c:pt>
                <c:pt idx="132">
                  <c:v>15158</c:v>
                </c:pt>
                <c:pt idx="133">
                  <c:v>14313</c:v>
                </c:pt>
                <c:pt idx="134">
                  <c:v>9705</c:v>
                </c:pt>
                <c:pt idx="135">
                  <c:v>8568</c:v>
                </c:pt>
                <c:pt idx="136">
                  <c:v>12296</c:v>
                </c:pt>
                <c:pt idx="137">
                  <c:v>31041</c:v>
                </c:pt>
                <c:pt idx="138">
                  <c:v>13534</c:v>
                </c:pt>
                <c:pt idx="139">
                  <c:v>17051</c:v>
                </c:pt>
                <c:pt idx="140">
                  <c:v>25148</c:v>
                </c:pt>
                <c:pt idx="141">
                  <c:v>11339</c:v>
                </c:pt>
                <c:pt idx="142">
                  <c:v>13618</c:v>
                </c:pt>
                <c:pt idx="143">
                  <c:v>26227</c:v>
                </c:pt>
                <c:pt idx="144">
                  <c:v>32506</c:v>
                </c:pt>
                <c:pt idx="145">
                  <c:v>19055</c:v>
                </c:pt>
                <c:pt idx="146">
                  <c:v>22875</c:v>
                </c:pt>
                <c:pt idx="147">
                  <c:v>25316</c:v>
                </c:pt>
                <c:pt idx="148">
                  <c:v>18303</c:v>
                </c:pt>
                <c:pt idx="149">
                  <c:v>11793</c:v>
                </c:pt>
                <c:pt idx="150">
                  <c:v>30507</c:v>
                </c:pt>
                <c:pt idx="151">
                  <c:v>29324</c:v>
                </c:pt>
                <c:pt idx="152">
                  <c:v>140050</c:v>
                </c:pt>
                <c:pt idx="153">
                  <c:v>26923</c:v>
                </c:pt>
                <c:pt idx="154">
                  <c:v>6116</c:v>
                </c:pt>
                <c:pt idx="155">
                  <c:v>38314</c:v>
                </c:pt>
                <c:pt idx="156">
                  <c:v>33497</c:v>
                </c:pt>
                <c:pt idx="157">
                  <c:v>44470</c:v>
                </c:pt>
                <c:pt idx="158">
                  <c:v>32832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67712"/>
        <c:axId val="132481792"/>
      </c:lineChart>
      <c:lineChart>
        <c:grouping val="standard"/>
        <c:varyColors val="0"/>
        <c:ser>
          <c:idx val="1"/>
          <c:order val="1"/>
          <c:tx>
            <c:strRef>
              <c:f>'data BRA'!$G$3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BRA'!$G$4:$G$162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3</c:v>
                </c:pt>
                <c:pt idx="48">
                  <c:v>5</c:v>
                </c:pt>
                <c:pt idx="49">
                  <c:v>4</c:v>
                </c:pt>
                <c:pt idx="50">
                  <c:v>10</c:v>
                </c:pt>
                <c:pt idx="51">
                  <c:v>9</c:v>
                </c:pt>
                <c:pt idx="52">
                  <c:v>12</c:v>
                </c:pt>
                <c:pt idx="53">
                  <c:v>13</c:v>
                </c:pt>
                <c:pt idx="54">
                  <c:v>18</c:v>
                </c:pt>
                <c:pt idx="55">
                  <c:v>15</c:v>
                </c:pt>
                <c:pt idx="56">
                  <c:v>19</c:v>
                </c:pt>
                <c:pt idx="57">
                  <c:v>25</c:v>
                </c:pt>
                <c:pt idx="58">
                  <c:v>23</c:v>
                </c:pt>
                <c:pt idx="59">
                  <c:v>42</c:v>
                </c:pt>
                <c:pt idx="60">
                  <c:v>39</c:v>
                </c:pt>
                <c:pt idx="61">
                  <c:v>84</c:v>
                </c:pt>
                <c:pt idx="62">
                  <c:v>35</c:v>
                </c:pt>
                <c:pt idx="63">
                  <c:v>86</c:v>
                </c:pt>
                <c:pt idx="64">
                  <c:v>41</c:v>
                </c:pt>
                <c:pt idx="65">
                  <c:v>78</c:v>
                </c:pt>
                <c:pt idx="66">
                  <c:v>122</c:v>
                </c:pt>
                <c:pt idx="67">
                  <c:v>133</c:v>
                </c:pt>
                <c:pt idx="68">
                  <c:v>131</c:v>
                </c:pt>
                <c:pt idx="69">
                  <c:v>107</c:v>
                </c:pt>
                <c:pt idx="70">
                  <c:v>67</c:v>
                </c:pt>
                <c:pt idx="71">
                  <c:v>99</c:v>
                </c:pt>
                <c:pt idx="72">
                  <c:v>105</c:v>
                </c:pt>
                <c:pt idx="73">
                  <c:v>204</c:v>
                </c:pt>
                <c:pt idx="74">
                  <c:v>204</c:v>
                </c:pt>
                <c:pt idx="75">
                  <c:v>188</c:v>
                </c:pt>
                <c:pt idx="76">
                  <c:v>217</c:v>
                </c:pt>
                <c:pt idx="77">
                  <c:v>213</c:v>
                </c:pt>
                <c:pt idx="78">
                  <c:v>108</c:v>
                </c:pt>
                <c:pt idx="79">
                  <c:v>125</c:v>
                </c:pt>
                <c:pt idx="80">
                  <c:v>154</c:v>
                </c:pt>
                <c:pt idx="81">
                  <c:v>165</c:v>
                </c:pt>
                <c:pt idx="82">
                  <c:v>425</c:v>
                </c:pt>
                <c:pt idx="83">
                  <c:v>373</c:v>
                </c:pt>
                <c:pt idx="84">
                  <c:v>353</c:v>
                </c:pt>
                <c:pt idx="85">
                  <c:v>229</c:v>
                </c:pt>
                <c:pt idx="86">
                  <c:v>317</c:v>
                </c:pt>
                <c:pt idx="87">
                  <c:v>480</c:v>
                </c:pt>
                <c:pt idx="88">
                  <c:v>430</c:v>
                </c:pt>
                <c:pt idx="89">
                  <c:v>493</c:v>
                </c:pt>
                <c:pt idx="90">
                  <c:v>406</c:v>
                </c:pt>
                <c:pt idx="91">
                  <c:v>349</c:v>
                </c:pt>
                <c:pt idx="92">
                  <c:v>290</c:v>
                </c:pt>
                <c:pt idx="93">
                  <c:v>316</c:v>
                </c:pt>
                <c:pt idx="94">
                  <c:v>571</c:v>
                </c:pt>
                <c:pt idx="95">
                  <c:v>650</c:v>
                </c:pt>
                <c:pt idx="96">
                  <c:v>602</c:v>
                </c:pt>
                <c:pt idx="97">
                  <c:v>827</c:v>
                </c:pt>
                <c:pt idx="98">
                  <c:v>639</c:v>
                </c:pt>
                <c:pt idx="99">
                  <c:v>467</c:v>
                </c:pt>
                <c:pt idx="100">
                  <c:v>530</c:v>
                </c:pt>
                <c:pt idx="101">
                  <c:v>808</c:v>
                </c:pt>
                <c:pt idx="102">
                  <c:v>779</c:v>
                </c:pt>
                <c:pt idx="103">
                  <c:v>759</c:v>
                </c:pt>
                <c:pt idx="104">
                  <c:v>963</c:v>
                </c:pt>
                <c:pt idx="105">
                  <c:v>700</c:v>
                </c:pt>
                <c:pt idx="106">
                  <c:v>456</c:v>
                </c:pt>
                <c:pt idx="107">
                  <c:v>735</c:v>
                </c:pt>
                <c:pt idx="108">
                  <c:v>1130</c:v>
                </c:pt>
                <c:pt idx="109">
                  <c:v>876</c:v>
                </c:pt>
                <c:pt idx="110">
                  <c:v>1188</c:v>
                </c:pt>
                <c:pt idx="111">
                  <c:v>1001</c:v>
                </c:pt>
                <c:pt idx="112">
                  <c:v>965</c:v>
                </c:pt>
                <c:pt idx="113">
                  <c:v>653</c:v>
                </c:pt>
                <c:pt idx="114">
                  <c:v>807</c:v>
                </c:pt>
                <c:pt idx="115">
                  <c:v>1039</c:v>
                </c:pt>
                <c:pt idx="116">
                  <c:v>1086</c:v>
                </c:pt>
                <c:pt idx="117">
                  <c:v>1156</c:v>
                </c:pt>
                <c:pt idx="118">
                  <c:v>1124</c:v>
                </c:pt>
                <c:pt idx="119">
                  <c:v>956</c:v>
                </c:pt>
                <c:pt idx="120">
                  <c:v>480</c:v>
                </c:pt>
                <c:pt idx="121">
                  <c:v>623</c:v>
                </c:pt>
                <c:pt idx="122">
                  <c:v>1262</c:v>
                </c:pt>
                <c:pt idx="123">
                  <c:v>1349</c:v>
                </c:pt>
                <c:pt idx="124">
                  <c:v>1473</c:v>
                </c:pt>
                <c:pt idx="125">
                  <c:v>1005</c:v>
                </c:pt>
                <c:pt idx="126">
                  <c:v>904</c:v>
                </c:pt>
                <c:pt idx="127">
                  <c:v>525</c:v>
                </c:pt>
                <c:pt idx="128">
                  <c:v>679</c:v>
                </c:pt>
                <c:pt idx="129">
                  <c:v>1272</c:v>
                </c:pt>
                <c:pt idx="130">
                  <c:v>1274</c:v>
                </c:pt>
                <c:pt idx="131">
                  <c:v>1239</c:v>
                </c:pt>
                <c:pt idx="132">
                  <c:v>909</c:v>
                </c:pt>
                <c:pt idx="133">
                  <c:v>892</c:v>
                </c:pt>
                <c:pt idx="134">
                  <c:v>612</c:v>
                </c:pt>
                <c:pt idx="135">
                  <c:v>627</c:v>
                </c:pt>
                <c:pt idx="136">
                  <c:v>1282</c:v>
                </c:pt>
                <c:pt idx="137">
                  <c:v>1269</c:v>
                </c:pt>
                <c:pt idx="138">
                  <c:v>1238</c:v>
                </c:pt>
                <c:pt idx="139">
                  <c:v>1206</c:v>
                </c:pt>
                <c:pt idx="140">
                  <c:v>1022</c:v>
                </c:pt>
                <c:pt idx="141">
                  <c:v>615</c:v>
                </c:pt>
                <c:pt idx="142">
                  <c:v>680</c:v>
                </c:pt>
                <c:pt idx="143">
                  <c:v>1374</c:v>
                </c:pt>
                <c:pt idx="144">
                  <c:v>1185</c:v>
                </c:pt>
                <c:pt idx="145">
                  <c:v>1141</c:v>
                </c:pt>
                <c:pt idx="146">
                  <c:v>990</c:v>
                </c:pt>
                <c:pt idx="147">
                  <c:v>1109</c:v>
                </c:pt>
                <c:pt idx="148">
                  <c:v>552</c:v>
                </c:pt>
                <c:pt idx="149">
                  <c:v>692</c:v>
                </c:pt>
                <c:pt idx="150">
                  <c:v>1280</c:v>
                </c:pt>
                <c:pt idx="151">
                  <c:v>1038</c:v>
                </c:pt>
                <c:pt idx="152">
                  <c:v>1252</c:v>
                </c:pt>
                <c:pt idx="153">
                  <c:v>1290</c:v>
                </c:pt>
                <c:pt idx="154">
                  <c:v>1091</c:v>
                </c:pt>
                <c:pt idx="155">
                  <c:v>602</c:v>
                </c:pt>
                <c:pt idx="156">
                  <c:v>620</c:v>
                </c:pt>
                <c:pt idx="157">
                  <c:v>1254</c:v>
                </c:pt>
                <c:pt idx="158">
                  <c:v>1223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85120"/>
        <c:axId val="132483328"/>
      </c:lineChart>
      <c:dateAx>
        <c:axId val="1324677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481792"/>
        <c:crosses val="autoZero"/>
        <c:auto val="1"/>
        <c:lblOffset val="100"/>
        <c:baseTimeUnit val="days"/>
      </c:dateAx>
      <c:valAx>
        <c:axId val="1324817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467712"/>
        <c:crosses val="autoZero"/>
        <c:crossBetween val="between"/>
      </c:valAx>
      <c:valAx>
        <c:axId val="132483328"/>
        <c:scaling>
          <c:orientation val="minMax"/>
          <c:max val="80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485120"/>
        <c:crosses val="max"/>
        <c:crossBetween val="between"/>
      </c:valAx>
      <c:catAx>
        <c:axId val="13248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324833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BRA'!$B$3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BRA'!$A$4:$A$162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BRA'!$B$4:$B$162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4</c:v>
                </c:pt>
                <c:pt idx="33">
                  <c:v>4</c:v>
                </c:pt>
                <c:pt idx="34">
                  <c:v>13</c:v>
                </c:pt>
                <c:pt idx="35">
                  <c:v>13</c:v>
                </c:pt>
                <c:pt idx="36">
                  <c:v>20</c:v>
                </c:pt>
                <c:pt idx="37">
                  <c:v>25</c:v>
                </c:pt>
                <c:pt idx="38">
                  <c:v>31</c:v>
                </c:pt>
                <c:pt idx="39">
                  <c:v>38</c:v>
                </c:pt>
                <c:pt idx="40">
                  <c:v>52</c:v>
                </c:pt>
                <c:pt idx="41">
                  <c:v>151</c:v>
                </c:pt>
                <c:pt idx="42">
                  <c:v>151</c:v>
                </c:pt>
                <c:pt idx="43">
                  <c:v>162</c:v>
                </c:pt>
                <c:pt idx="44">
                  <c:v>200</c:v>
                </c:pt>
                <c:pt idx="45">
                  <c:v>321</c:v>
                </c:pt>
                <c:pt idx="46">
                  <c:v>372</c:v>
                </c:pt>
                <c:pt idx="47">
                  <c:v>621</c:v>
                </c:pt>
                <c:pt idx="48">
                  <c:v>793</c:v>
                </c:pt>
                <c:pt idx="49">
                  <c:v>1021</c:v>
                </c:pt>
                <c:pt idx="50">
                  <c:v>1546</c:v>
                </c:pt>
                <c:pt idx="51">
                  <c:v>1924</c:v>
                </c:pt>
                <c:pt idx="52">
                  <c:v>2247</c:v>
                </c:pt>
                <c:pt idx="53">
                  <c:v>2554</c:v>
                </c:pt>
                <c:pt idx="54">
                  <c:v>2985</c:v>
                </c:pt>
                <c:pt idx="55">
                  <c:v>3417</c:v>
                </c:pt>
                <c:pt idx="56">
                  <c:v>3904</c:v>
                </c:pt>
                <c:pt idx="57">
                  <c:v>4256</c:v>
                </c:pt>
                <c:pt idx="58">
                  <c:v>4579</c:v>
                </c:pt>
                <c:pt idx="59">
                  <c:v>5717</c:v>
                </c:pt>
                <c:pt idx="60">
                  <c:v>6836</c:v>
                </c:pt>
                <c:pt idx="61">
                  <c:v>8044</c:v>
                </c:pt>
                <c:pt idx="62">
                  <c:v>9056</c:v>
                </c:pt>
                <c:pt idx="63">
                  <c:v>10360</c:v>
                </c:pt>
                <c:pt idx="64">
                  <c:v>11130</c:v>
                </c:pt>
                <c:pt idx="65">
                  <c:v>12161</c:v>
                </c:pt>
                <c:pt idx="66">
                  <c:v>14034</c:v>
                </c:pt>
                <c:pt idx="67">
                  <c:v>16170</c:v>
                </c:pt>
                <c:pt idx="68">
                  <c:v>18092</c:v>
                </c:pt>
                <c:pt idx="69">
                  <c:v>19638</c:v>
                </c:pt>
                <c:pt idx="70">
                  <c:v>20727</c:v>
                </c:pt>
                <c:pt idx="71">
                  <c:v>22192</c:v>
                </c:pt>
                <c:pt idx="72">
                  <c:v>23430</c:v>
                </c:pt>
                <c:pt idx="73">
                  <c:v>25262</c:v>
                </c:pt>
                <c:pt idx="74">
                  <c:v>28320</c:v>
                </c:pt>
                <c:pt idx="75">
                  <c:v>30425</c:v>
                </c:pt>
                <c:pt idx="76">
                  <c:v>33682</c:v>
                </c:pt>
                <c:pt idx="77">
                  <c:v>36658</c:v>
                </c:pt>
                <c:pt idx="78">
                  <c:v>38654</c:v>
                </c:pt>
                <c:pt idx="79">
                  <c:v>40743</c:v>
                </c:pt>
                <c:pt idx="80">
                  <c:v>43079</c:v>
                </c:pt>
                <c:pt idx="81">
                  <c:v>45757</c:v>
                </c:pt>
                <c:pt idx="82">
                  <c:v>50036</c:v>
                </c:pt>
                <c:pt idx="83">
                  <c:v>54043</c:v>
                </c:pt>
                <c:pt idx="84">
                  <c:v>59324</c:v>
                </c:pt>
                <c:pt idx="85">
                  <c:v>63100</c:v>
                </c:pt>
                <c:pt idx="86">
                  <c:v>67446</c:v>
                </c:pt>
                <c:pt idx="87">
                  <c:v>73235</c:v>
                </c:pt>
                <c:pt idx="88">
                  <c:v>79685</c:v>
                </c:pt>
                <c:pt idx="89">
                  <c:v>87187</c:v>
                </c:pt>
                <c:pt idx="90">
                  <c:v>92202</c:v>
                </c:pt>
                <c:pt idx="91">
                  <c:v>97100</c:v>
                </c:pt>
                <c:pt idx="92">
                  <c:v>101826</c:v>
                </c:pt>
                <c:pt idx="93">
                  <c:v>108620</c:v>
                </c:pt>
                <c:pt idx="94">
                  <c:v>115455</c:v>
                </c:pt>
                <c:pt idx="95">
                  <c:v>126611</c:v>
                </c:pt>
                <c:pt idx="96">
                  <c:v>135773</c:v>
                </c:pt>
                <c:pt idx="97">
                  <c:v>146894</c:v>
                </c:pt>
                <c:pt idx="98">
                  <c:v>156061</c:v>
                </c:pt>
                <c:pt idx="99">
                  <c:v>162699</c:v>
                </c:pt>
                <c:pt idx="100">
                  <c:v>169594</c:v>
                </c:pt>
                <c:pt idx="101">
                  <c:v>178214</c:v>
                </c:pt>
                <c:pt idx="102">
                  <c:v>190137</c:v>
                </c:pt>
                <c:pt idx="103">
                  <c:v>203165</c:v>
                </c:pt>
                <c:pt idx="104">
                  <c:v>220291</c:v>
                </c:pt>
                <c:pt idx="105">
                  <c:v>233511</c:v>
                </c:pt>
                <c:pt idx="106">
                  <c:v>241080</c:v>
                </c:pt>
                <c:pt idx="107">
                  <c:v>255368</c:v>
                </c:pt>
                <c:pt idx="108">
                  <c:v>271885</c:v>
                </c:pt>
                <c:pt idx="109">
                  <c:v>291579</c:v>
                </c:pt>
                <c:pt idx="110">
                  <c:v>310087</c:v>
                </c:pt>
                <c:pt idx="111">
                  <c:v>330890</c:v>
                </c:pt>
                <c:pt idx="112">
                  <c:v>347398</c:v>
                </c:pt>
                <c:pt idx="113">
                  <c:v>363211</c:v>
                </c:pt>
                <c:pt idx="114">
                  <c:v>374898</c:v>
                </c:pt>
                <c:pt idx="115">
                  <c:v>391222</c:v>
                </c:pt>
                <c:pt idx="116">
                  <c:v>411821</c:v>
                </c:pt>
                <c:pt idx="117">
                  <c:v>438238</c:v>
                </c:pt>
                <c:pt idx="118">
                  <c:v>465166</c:v>
                </c:pt>
                <c:pt idx="119">
                  <c:v>498440</c:v>
                </c:pt>
                <c:pt idx="120">
                  <c:v>514849</c:v>
                </c:pt>
                <c:pt idx="121">
                  <c:v>526447</c:v>
                </c:pt>
                <c:pt idx="122">
                  <c:v>555383</c:v>
                </c:pt>
                <c:pt idx="123">
                  <c:v>584016</c:v>
                </c:pt>
                <c:pt idx="124">
                  <c:v>614941</c:v>
                </c:pt>
                <c:pt idx="125">
                  <c:v>645771</c:v>
                </c:pt>
                <c:pt idx="126">
                  <c:v>672846</c:v>
                </c:pt>
                <c:pt idx="127">
                  <c:v>691758</c:v>
                </c:pt>
                <c:pt idx="128">
                  <c:v>707412</c:v>
                </c:pt>
                <c:pt idx="129">
                  <c:v>739503</c:v>
                </c:pt>
                <c:pt idx="130">
                  <c:v>772416</c:v>
                </c:pt>
                <c:pt idx="131">
                  <c:v>802828</c:v>
                </c:pt>
                <c:pt idx="132">
                  <c:v>828810</c:v>
                </c:pt>
                <c:pt idx="133">
                  <c:v>850514</c:v>
                </c:pt>
                <c:pt idx="134">
                  <c:v>867624</c:v>
                </c:pt>
                <c:pt idx="135">
                  <c:v>888271</c:v>
                </c:pt>
                <c:pt idx="136">
                  <c:v>923189</c:v>
                </c:pt>
                <c:pt idx="137">
                  <c:v>955377</c:v>
                </c:pt>
                <c:pt idx="138">
                  <c:v>978142</c:v>
                </c:pt>
                <c:pt idx="139">
                  <c:v>1032913</c:v>
                </c:pt>
                <c:pt idx="140">
                  <c:v>1067579</c:v>
                </c:pt>
                <c:pt idx="141">
                  <c:v>1083341</c:v>
                </c:pt>
                <c:pt idx="142">
                  <c:v>1106470</c:v>
                </c:pt>
                <c:pt idx="143">
                  <c:v>1145906</c:v>
                </c:pt>
                <c:pt idx="144">
                  <c:v>1188631</c:v>
                </c:pt>
                <c:pt idx="145">
                  <c:v>1228114</c:v>
                </c:pt>
                <c:pt idx="146">
                  <c:v>1274974</c:v>
                </c:pt>
                <c:pt idx="147">
                  <c:v>1313667</c:v>
                </c:pt>
                <c:pt idx="148">
                  <c:v>1344143</c:v>
                </c:pt>
                <c:pt idx="149">
                  <c:v>1368195</c:v>
                </c:pt>
                <c:pt idx="150">
                  <c:v>1402041</c:v>
                </c:pt>
                <c:pt idx="151">
                  <c:v>1448753</c:v>
                </c:pt>
                <c:pt idx="152">
                  <c:v>1496858</c:v>
                </c:pt>
                <c:pt idx="153">
                  <c:v>1539081</c:v>
                </c:pt>
                <c:pt idx="154">
                  <c:v>1577004</c:v>
                </c:pt>
                <c:pt idx="155">
                  <c:v>1603055</c:v>
                </c:pt>
                <c:pt idx="156">
                  <c:v>1623284</c:v>
                </c:pt>
                <c:pt idx="157">
                  <c:v>1668589</c:v>
                </c:pt>
                <c:pt idx="158">
                  <c:v>1713160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ser>
          <c:idx val="2"/>
          <c:order val="2"/>
          <c:tx>
            <c:strRef>
              <c:f>'data BRA'!$D$3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BRA'!$A$4:$A$162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BRA'!$D$4:$D$162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120</c:v>
                </c:pt>
                <c:pt idx="59">
                  <c:v>127</c:v>
                </c:pt>
                <c:pt idx="60">
                  <c:v>127</c:v>
                </c:pt>
                <c:pt idx="61">
                  <c:v>127</c:v>
                </c:pt>
                <c:pt idx="62">
                  <c:v>127</c:v>
                </c:pt>
                <c:pt idx="63">
                  <c:v>127</c:v>
                </c:pt>
                <c:pt idx="64">
                  <c:v>127</c:v>
                </c:pt>
                <c:pt idx="65">
                  <c:v>127</c:v>
                </c:pt>
                <c:pt idx="66">
                  <c:v>127</c:v>
                </c:pt>
                <c:pt idx="67">
                  <c:v>127</c:v>
                </c:pt>
                <c:pt idx="68">
                  <c:v>173</c:v>
                </c:pt>
                <c:pt idx="69">
                  <c:v>173</c:v>
                </c:pt>
                <c:pt idx="70">
                  <c:v>173</c:v>
                </c:pt>
                <c:pt idx="71">
                  <c:v>173</c:v>
                </c:pt>
                <c:pt idx="72">
                  <c:v>173</c:v>
                </c:pt>
                <c:pt idx="73">
                  <c:v>3046</c:v>
                </c:pt>
                <c:pt idx="74">
                  <c:v>14026</c:v>
                </c:pt>
                <c:pt idx="75">
                  <c:v>14026</c:v>
                </c:pt>
                <c:pt idx="76">
                  <c:v>14026</c:v>
                </c:pt>
                <c:pt idx="77">
                  <c:v>14026</c:v>
                </c:pt>
                <c:pt idx="78">
                  <c:v>22130</c:v>
                </c:pt>
                <c:pt idx="79">
                  <c:v>22130</c:v>
                </c:pt>
                <c:pt idx="80">
                  <c:v>22991</c:v>
                </c:pt>
                <c:pt idx="81">
                  <c:v>25318</c:v>
                </c:pt>
                <c:pt idx="82">
                  <c:v>26573</c:v>
                </c:pt>
                <c:pt idx="83">
                  <c:v>27655</c:v>
                </c:pt>
                <c:pt idx="84">
                  <c:v>29160</c:v>
                </c:pt>
                <c:pt idx="85">
                  <c:v>30152</c:v>
                </c:pt>
                <c:pt idx="86">
                  <c:v>31142</c:v>
                </c:pt>
                <c:pt idx="87">
                  <c:v>32544</c:v>
                </c:pt>
                <c:pt idx="88">
                  <c:v>34132</c:v>
                </c:pt>
                <c:pt idx="89">
                  <c:v>35935</c:v>
                </c:pt>
                <c:pt idx="90">
                  <c:v>38039</c:v>
                </c:pt>
                <c:pt idx="91">
                  <c:v>40937</c:v>
                </c:pt>
                <c:pt idx="92">
                  <c:v>42991</c:v>
                </c:pt>
                <c:pt idx="93">
                  <c:v>45815</c:v>
                </c:pt>
                <c:pt idx="94">
                  <c:v>48221</c:v>
                </c:pt>
                <c:pt idx="95">
                  <c:v>51370</c:v>
                </c:pt>
                <c:pt idx="96">
                  <c:v>55350</c:v>
                </c:pt>
                <c:pt idx="97">
                  <c:v>59297</c:v>
                </c:pt>
                <c:pt idx="98">
                  <c:v>61685</c:v>
                </c:pt>
                <c:pt idx="99">
                  <c:v>64957</c:v>
                </c:pt>
                <c:pt idx="100">
                  <c:v>67384</c:v>
                </c:pt>
                <c:pt idx="101">
                  <c:v>72597</c:v>
                </c:pt>
                <c:pt idx="102">
                  <c:v>78424</c:v>
                </c:pt>
                <c:pt idx="103">
                  <c:v>79479</c:v>
                </c:pt>
                <c:pt idx="104">
                  <c:v>84970</c:v>
                </c:pt>
                <c:pt idx="105">
                  <c:v>89672</c:v>
                </c:pt>
                <c:pt idx="106">
                  <c:v>94122</c:v>
                </c:pt>
                <c:pt idx="107">
                  <c:v>100459</c:v>
                </c:pt>
                <c:pt idx="108">
                  <c:v>106794</c:v>
                </c:pt>
                <c:pt idx="109">
                  <c:v>116683</c:v>
                </c:pt>
                <c:pt idx="110">
                  <c:v>125960</c:v>
                </c:pt>
                <c:pt idx="111">
                  <c:v>135430</c:v>
                </c:pt>
                <c:pt idx="112">
                  <c:v>142587</c:v>
                </c:pt>
                <c:pt idx="113">
                  <c:v>149911</c:v>
                </c:pt>
                <c:pt idx="114">
                  <c:v>153833</c:v>
                </c:pt>
                <c:pt idx="115">
                  <c:v>158593</c:v>
                </c:pt>
                <c:pt idx="116">
                  <c:v>166647</c:v>
                </c:pt>
                <c:pt idx="117">
                  <c:v>177604</c:v>
                </c:pt>
                <c:pt idx="118">
                  <c:v>189476</c:v>
                </c:pt>
                <c:pt idx="119">
                  <c:v>200892</c:v>
                </c:pt>
                <c:pt idx="120">
                  <c:v>206555</c:v>
                </c:pt>
                <c:pt idx="121">
                  <c:v>211080</c:v>
                </c:pt>
                <c:pt idx="122">
                  <c:v>223638</c:v>
                </c:pt>
                <c:pt idx="123">
                  <c:v>238617</c:v>
                </c:pt>
                <c:pt idx="124">
                  <c:v>254963</c:v>
                </c:pt>
                <c:pt idx="125">
                  <c:v>266940</c:v>
                </c:pt>
                <c:pt idx="126">
                  <c:v>277149</c:v>
                </c:pt>
                <c:pt idx="127">
                  <c:v>283952</c:v>
                </c:pt>
                <c:pt idx="128">
                  <c:v>378257</c:v>
                </c:pt>
                <c:pt idx="129">
                  <c:v>396737</c:v>
                </c:pt>
                <c:pt idx="130">
                  <c:v>413916</c:v>
                </c:pt>
                <c:pt idx="131">
                  <c:v>429965</c:v>
                </c:pt>
                <c:pt idx="132">
                  <c:v>445123</c:v>
                </c:pt>
                <c:pt idx="133">
                  <c:v>459436</c:v>
                </c:pt>
                <c:pt idx="134">
                  <c:v>469141</c:v>
                </c:pt>
                <c:pt idx="135">
                  <c:v>477709</c:v>
                </c:pt>
                <c:pt idx="136">
                  <c:v>490005</c:v>
                </c:pt>
                <c:pt idx="137">
                  <c:v>521046</c:v>
                </c:pt>
                <c:pt idx="138">
                  <c:v>534580</c:v>
                </c:pt>
                <c:pt idx="139">
                  <c:v>551631</c:v>
                </c:pt>
                <c:pt idx="140">
                  <c:v>576779</c:v>
                </c:pt>
                <c:pt idx="141">
                  <c:v>588118</c:v>
                </c:pt>
                <c:pt idx="142">
                  <c:v>601736</c:v>
                </c:pt>
                <c:pt idx="143">
                  <c:v>627963</c:v>
                </c:pt>
                <c:pt idx="144">
                  <c:v>660469</c:v>
                </c:pt>
                <c:pt idx="145">
                  <c:v>679524</c:v>
                </c:pt>
                <c:pt idx="146">
                  <c:v>702399</c:v>
                </c:pt>
                <c:pt idx="147">
                  <c:v>727715</c:v>
                </c:pt>
                <c:pt idx="148">
                  <c:v>746018</c:v>
                </c:pt>
                <c:pt idx="149">
                  <c:v>757811</c:v>
                </c:pt>
                <c:pt idx="150">
                  <c:v>788318</c:v>
                </c:pt>
                <c:pt idx="151">
                  <c:v>817642</c:v>
                </c:pt>
                <c:pt idx="152">
                  <c:v>957692</c:v>
                </c:pt>
                <c:pt idx="153">
                  <c:v>984615</c:v>
                </c:pt>
                <c:pt idx="154">
                  <c:v>990731</c:v>
                </c:pt>
                <c:pt idx="155">
                  <c:v>1029045</c:v>
                </c:pt>
                <c:pt idx="156">
                  <c:v>1062542</c:v>
                </c:pt>
                <c:pt idx="157">
                  <c:v>1107012</c:v>
                </c:pt>
                <c:pt idx="158">
                  <c:v>1139844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04992"/>
        <c:axId val="132806528"/>
      </c:lineChart>
      <c:lineChart>
        <c:grouping val="standard"/>
        <c:varyColors val="0"/>
        <c:ser>
          <c:idx val="1"/>
          <c:order val="1"/>
          <c:tx>
            <c:strRef>
              <c:f>'data BRA'!$C$3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BRA'!$C$4:$C$162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3</c:v>
                </c:pt>
                <c:pt idx="47">
                  <c:v>6</c:v>
                </c:pt>
                <c:pt idx="48">
                  <c:v>11</c:v>
                </c:pt>
                <c:pt idx="49">
                  <c:v>15</c:v>
                </c:pt>
                <c:pt idx="50">
                  <c:v>25</c:v>
                </c:pt>
                <c:pt idx="51">
                  <c:v>34</c:v>
                </c:pt>
                <c:pt idx="52">
                  <c:v>46</c:v>
                </c:pt>
                <c:pt idx="53">
                  <c:v>59</c:v>
                </c:pt>
                <c:pt idx="54">
                  <c:v>77</c:v>
                </c:pt>
                <c:pt idx="55">
                  <c:v>92</c:v>
                </c:pt>
                <c:pt idx="56">
                  <c:v>111</c:v>
                </c:pt>
                <c:pt idx="57">
                  <c:v>136</c:v>
                </c:pt>
                <c:pt idx="58">
                  <c:v>159</c:v>
                </c:pt>
                <c:pt idx="59">
                  <c:v>201</c:v>
                </c:pt>
                <c:pt idx="60">
                  <c:v>240</c:v>
                </c:pt>
                <c:pt idx="61">
                  <c:v>324</c:v>
                </c:pt>
                <c:pt idx="62">
                  <c:v>359</c:v>
                </c:pt>
                <c:pt idx="63">
                  <c:v>445</c:v>
                </c:pt>
                <c:pt idx="64">
                  <c:v>486</c:v>
                </c:pt>
                <c:pt idx="65">
                  <c:v>564</c:v>
                </c:pt>
                <c:pt idx="66">
                  <c:v>686</c:v>
                </c:pt>
                <c:pt idx="67">
                  <c:v>819</c:v>
                </c:pt>
                <c:pt idx="68">
                  <c:v>950</c:v>
                </c:pt>
                <c:pt idx="69">
                  <c:v>1057</c:v>
                </c:pt>
                <c:pt idx="70">
                  <c:v>1124</c:v>
                </c:pt>
                <c:pt idx="71">
                  <c:v>1223</c:v>
                </c:pt>
                <c:pt idx="72">
                  <c:v>1328</c:v>
                </c:pt>
                <c:pt idx="73">
                  <c:v>1532</c:v>
                </c:pt>
                <c:pt idx="74">
                  <c:v>1736</c:v>
                </c:pt>
                <c:pt idx="75">
                  <c:v>1924</c:v>
                </c:pt>
                <c:pt idx="76">
                  <c:v>2141</c:v>
                </c:pt>
                <c:pt idx="77">
                  <c:v>2354</c:v>
                </c:pt>
                <c:pt idx="78">
                  <c:v>2462</c:v>
                </c:pt>
                <c:pt idx="79">
                  <c:v>2587</c:v>
                </c:pt>
                <c:pt idx="80">
                  <c:v>2741</c:v>
                </c:pt>
                <c:pt idx="81">
                  <c:v>2906</c:v>
                </c:pt>
                <c:pt idx="82">
                  <c:v>3331</c:v>
                </c:pt>
                <c:pt idx="83">
                  <c:v>3704</c:v>
                </c:pt>
                <c:pt idx="84">
                  <c:v>4057</c:v>
                </c:pt>
                <c:pt idx="85">
                  <c:v>4286</c:v>
                </c:pt>
                <c:pt idx="86">
                  <c:v>4603</c:v>
                </c:pt>
                <c:pt idx="87">
                  <c:v>5083</c:v>
                </c:pt>
                <c:pt idx="88">
                  <c:v>5513</c:v>
                </c:pt>
                <c:pt idx="89">
                  <c:v>6006</c:v>
                </c:pt>
                <c:pt idx="90">
                  <c:v>6412</c:v>
                </c:pt>
                <c:pt idx="91">
                  <c:v>6761</c:v>
                </c:pt>
                <c:pt idx="92">
                  <c:v>7051</c:v>
                </c:pt>
                <c:pt idx="93">
                  <c:v>7367</c:v>
                </c:pt>
                <c:pt idx="94">
                  <c:v>7938</c:v>
                </c:pt>
                <c:pt idx="95">
                  <c:v>8588</c:v>
                </c:pt>
                <c:pt idx="96">
                  <c:v>9190</c:v>
                </c:pt>
                <c:pt idx="97">
                  <c:v>10017</c:v>
                </c:pt>
                <c:pt idx="98">
                  <c:v>10656</c:v>
                </c:pt>
                <c:pt idx="99">
                  <c:v>11123</c:v>
                </c:pt>
                <c:pt idx="100">
                  <c:v>11653</c:v>
                </c:pt>
                <c:pt idx="101">
                  <c:v>12461</c:v>
                </c:pt>
                <c:pt idx="102">
                  <c:v>13240</c:v>
                </c:pt>
                <c:pt idx="103">
                  <c:v>13999</c:v>
                </c:pt>
                <c:pt idx="104">
                  <c:v>14962</c:v>
                </c:pt>
                <c:pt idx="105">
                  <c:v>15662</c:v>
                </c:pt>
                <c:pt idx="106">
                  <c:v>16118</c:v>
                </c:pt>
                <c:pt idx="107">
                  <c:v>16853</c:v>
                </c:pt>
                <c:pt idx="108">
                  <c:v>17983</c:v>
                </c:pt>
                <c:pt idx="109">
                  <c:v>18859</c:v>
                </c:pt>
                <c:pt idx="110">
                  <c:v>20047</c:v>
                </c:pt>
                <c:pt idx="111">
                  <c:v>21048</c:v>
                </c:pt>
                <c:pt idx="112">
                  <c:v>22013</c:v>
                </c:pt>
                <c:pt idx="113">
                  <c:v>22666</c:v>
                </c:pt>
                <c:pt idx="114">
                  <c:v>23473</c:v>
                </c:pt>
                <c:pt idx="115">
                  <c:v>24512</c:v>
                </c:pt>
                <c:pt idx="116">
                  <c:v>25598</c:v>
                </c:pt>
                <c:pt idx="117">
                  <c:v>26754</c:v>
                </c:pt>
                <c:pt idx="118">
                  <c:v>27878</c:v>
                </c:pt>
                <c:pt idx="119">
                  <c:v>28834</c:v>
                </c:pt>
                <c:pt idx="120">
                  <c:v>29314</c:v>
                </c:pt>
                <c:pt idx="121">
                  <c:v>29937</c:v>
                </c:pt>
                <c:pt idx="122">
                  <c:v>31199</c:v>
                </c:pt>
                <c:pt idx="123">
                  <c:v>32548</c:v>
                </c:pt>
                <c:pt idx="124">
                  <c:v>34021</c:v>
                </c:pt>
                <c:pt idx="125">
                  <c:v>35026</c:v>
                </c:pt>
                <c:pt idx="126">
                  <c:v>35930</c:v>
                </c:pt>
                <c:pt idx="127">
                  <c:v>36455</c:v>
                </c:pt>
                <c:pt idx="128">
                  <c:v>37134</c:v>
                </c:pt>
                <c:pt idx="129">
                  <c:v>38406</c:v>
                </c:pt>
                <c:pt idx="130">
                  <c:v>39680</c:v>
                </c:pt>
                <c:pt idx="131">
                  <c:v>40919</c:v>
                </c:pt>
                <c:pt idx="132">
                  <c:v>41828</c:v>
                </c:pt>
                <c:pt idx="133">
                  <c:v>42720</c:v>
                </c:pt>
                <c:pt idx="134">
                  <c:v>43332</c:v>
                </c:pt>
                <c:pt idx="135">
                  <c:v>43959</c:v>
                </c:pt>
                <c:pt idx="136">
                  <c:v>45241</c:v>
                </c:pt>
                <c:pt idx="137">
                  <c:v>46510</c:v>
                </c:pt>
                <c:pt idx="138">
                  <c:v>47748</c:v>
                </c:pt>
                <c:pt idx="139">
                  <c:v>48954</c:v>
                </c:pt>
                <c:pt idx="140">
                  <c:v>49976</c:v>
                </c:pt>
                <c:pt idx="141">
                  <c:v>50591</c:v>
                </c:pt>
                <c:pt idx="142">
                  <c:v>51271</c:v>
                </c:pt>
                <c:pt idx="143">
                  <c:v>52645</c:v>
                </c:pt>
                <c:pt idx="144">
                  <c:v>53830</c:v>
                </c:pt>
                <c:pt idx="145">
                  <c:v>54971</c:v>
                </c:pt>
                <c:pt idx="146">
                  <c:v>55961</c:v>
                </c:pt>
                <c:pt idx="147">
                  <c:v>57070</c:v>
                </c:pt>
                <c:pt idx="148">
                  <c:v>57622</c:v>
                </c:pt>
                <c:pt idx="149">
                  <c:v>58314</c:v>
                </c:pt>
                <c:pt idx="150">
                  <c:v>59594</c:v>
                </c:pt>
                <c:pt idx="151">
                  <c:v>60632</c:v>
                </c:pt>
                <c:pt idx="152">
                  <c:v>61884</c:v>
                </c:pt>
                <c:pt idx="153">
                  <c:v>63174</c:v>
                </c:pt>
                <c:pt idx="154">
                  <c:v>64265</c:v>
                </c:pt>
                <c:pt idx="155">
                  <c:v>64867</c:v>
                </c:pt>
                <c:pt idx="156">
                  <c:v>65487</c:v>
                </c:pt>
                <c:pt idx="157">
                  <c:v>66741</c:v>
                </c:pt>
                <c:pt idx="158">
                  <c:v>67964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13952"/>
        <c:axId val="132808064"/>
      </c:lineChart>
      <c:dateAx>
        <c:axId val="1328049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806528"/>
        <c:crosses val="autoZero"/>
        <c:auto val="1"/>
        <c:lblOffset val="100"/>
        <c:baseTimeUnit val="days"/>
      </c:dateAx>
      <c:valAx>
        <c:axId val="13280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804992"/>
        <c:crosses val="autoZero"/>
        <c:crossBetween val="between"/>
      </c:valAx>
      <c:valAx>
        <c:axId val="1328080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813952"/>
        <c:crosses val="max"/>
        <c:crossBetween val="between"/>
      </c:valAx>
      <c:catAx>
        <c:axId val="13281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1328080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BRA'!$AB$3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BRA'!$A$4:$A$192</c:f>
              <c:numCache>
                <c:formatCode>m/d/yyyy</c:formatCode>
                <c:ptCount val="1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</c:numCache>
            </c:numRef>
          </c:cat>
          <c:val>
            <c:numRef>
              <c:f>'data BRA'!$AB$4:$AB$192</c:f>
              <c:numCache>
                <c:formatCode>General</c:formatCode>
                <c:ptCount val="1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0.14285714285714285</c:v>
                </c:pt>
                <c:pt idx="26" formatCode="#,##0">
                  <c:v>0.14285714285714285</c:v>
                </c:pt>
                <c:pt idx="27" formatCode="#,##0">
                  <c:v>0.14285714285714285</c:v>
                </c:pt>
                <c:pt idx="28" formatCode="#,##0">
                  <c:v>0.2857142857142857</c:v>
                </c:pt>
                <c:pt idx="29" formatCode="#,##0">
                  <c:v>0.2857142857142857</c:v>
                </c:pt>
                <c:pt idx="30" formatCode="#,##0">
                  <c:v>0.2857142857142857</c:v>
                </c:pt>
                <c:pt idx="31" formatCode="#,##0">
                  <c:v>0.2857142857142857</c:v>
                </c:pt>
                <c:pt idx="32" formatCode="#,##0">
                  <c:v>0.42857142857142855</c:v>
                </c:pt>
                <c:pt idx="33" formatCode="#,##0">
                  <c:v>0.42857142857142855</c:v>
                </c:pt>
                <c:pt idx="34" formatCode="#,##0">
                  <c:v>1.7142857142857142</c:v>
                </c:pt>
                <c:pt idx="35" formatCode="#,##0">
                  <c:v>1.5714285714285714</c:v>
                </c:pt>
                <c:pt idx="36" formatCode="#,##0">
                  <c:v>2.5714285714285716</c:v>
                </c:pt>
                <c:pt idx="37" formatCode="#,##0">
                  <c:v>3.2857142857142856</c:v>
                </c:pt>
                <c:pt idx="38" formatCode="#,##0">
                  <c:v>4.1428571428571432</c:v>
                </c:pt>
                <c:pt idx="39" formatCode="#,##0">
                  <c:v>4.8571428571428568</c:v>
                </c:pt>
                <c:pt idx="40" formatCode="#,##0">
                  <c:v>6.8571428571428568</c:v>
                </c:pt>
                <c:pt idx="41" formatCode="#,##0">
                  <c:v>19.714285714285715</c:v>
                </c:pt>
                <c:pt idx="42" formatCode="#,##0">
                  <c:v>19.714285714285715</c:v>
                </c:pt>
                <c:pt idx="43" formatCode="#,##0">
                  <c:v>20.285714285714285</c:v>
                </c:pt>
                <c:pt idx="44" formatCode="#,##0">
                  <c:v>25</c:v>
                </c:pt>
                <c:pt idx="45" formatCode="#,##0">
                  <c:v>41.428571428571431</c:v>
                </c:pt>
                <c:pt idx="46" formatCode="#,##0">
                  <c:v>47.714285714285715</c:v>
                </c:pt>
                <c:pt idx="47" formatCode="#,##0">
                  <c:v>81.285714285714292</c:v>
                </c:pt>
                <c:pt idx="48" formatCode="#,##0">
                  <c:v>91.714285714285708</c:v>
                </c:pt>
                <c:pt idx="49" formatCode="#,##0">
                  <c:v>124.28571428571429</c:v>
                </c:pt>
                <c:pt idx="50" formatCode="#,##0">
                  <c:v>197.71428571428572</c:v>
                </c:pt>
                <c:pt idx="51" formatCode="#,##0">
                  <c:v>246.28571428571428</c:v>
                </c:pt>
                <c:pt idx="52" formatCode="#,##0">
                  <c:v>275.14285714285717</c:v>
                </c:pt>
                <c:pt idx="53" formatCode="#,##0">
                  <c:v>311.71428571428572</c:v>
                </c:pt>
                <c:pt idx="54" formatCode="#,##0">
                  <c:v>337.71428571428572</c:v>
                </c:pt>
                <c:pt idx="55" formatCode="#,##0">
                  <c:v>374.85714285714283</c:v>
                </c:pt>
                <c:pt idx="56" formatCode="#,##0">
                  <c:v>411.85714285714283</c:v>
                </c:pt>
                <c:pt idx="57" formatCode="#,##0">
                  <c:v>387.14285714285717</c:v>
                </c:pt>
                <c:pt idx="58" formatCode="#,##0">
                  <c:v>379.28571428571428</c:v>
                </c:pt>
                <c:pt idx="59" formatCode="#,##0">
                  <c:v>495.71428571428572</c:v>
                </c:pt>
                <c:pt idx="60" formatCode="#,##0">
                  <c:v>611.71428571428567</c:v>
                </c:pt>
                <c:pt idx="61" formatCode="#,##0">
                  <c:v>722.71428571428567</c:v>
                </c:pt>
                <c:pt idx="62" formatCode="#,##0">
                  <c:v>805.57142857142856</c:v>
                </c:pt>
                <c:pt idx="63" formatCode="#,##0">
                  <c:v>922.28571428571433</c:v>
                </c:pt>
                <c:pt idx="64" formatCode="#,##0">
                  <c:v>982</c:v>
                </c:pt>
                <c:pt idx="65" formatCode="#,##0">
                  <c:v>1083.1428571428571</c:v>
                </c:pt>
                <c:pt idx="66" formatCode="#,##0">
                  <c:v>1188.1428571428571</c:v>
                </c:pt>
                <c:pt idx="67" formatCode="#,##0">
                  <c:v>1333.4285714285713</c:v>
                </c:pt>
                <c:pt idx="68" formatCode="#,##0">
                  <c:v>1435.4285714285713</c:v>
                </c:pt>
                <c:pt idx="69" formatCode="#,##0">
                  <c:v>1511.7142857142858</c:v>
                </c:pt>
                <c:pt idx="70" formatCode="#,##0">
                  <c:v>1481</c:v>
                </c:pt>
                <c:pt idx="71" formatCode="#,##0">
                  <c:v>1580.2857142857142</c:v>
                </c:pt>
                <c:pt idx="72" formatCode="#,##0">
                  <c:v>1609.8571428571429</c:v>
                </c:pt>
                <c:pt idx="73" formatCode="#,##0">
                  <c:v>1604</c:v>
                </c:pt>
                <c:pt idx="74" formatCode="#,##0">
                  <c:v>1735.7142857142858</c:v>
                </c:pt>
                <c:pt idx="75" formatCode="#,##0">
                  <c:v>1761.8571428571429</c:v>
                </c:pt>
                <c:pt idx="76" formatCode="#,##0">
                  <c:v>2006.2857142857142</c:v>
                </c:pt>
                <c:pt idx="77" formatCode="#,##0">
                  <c:v>2275.8571428571427</c:v>
                </c:pt>
                <c:pt idx="78" formatCode="#,##0">
                  <c:v>2351.7142857142858</c:v>
                </c:pt>
                <c:pt idx="79" formatCode="#,##0">
                  <c:v>2473.2857142857142</c:v>
                </c:pt>
                <c:pt idx="80" formatCode="#,##0">
                  <c:v>2545.2857142857142</c:v>
                </c:pt>
                <c:pt idx="81" formatCode="#,##0">
                  <c:v>2491</c:v>
                </c:pt>
                <c:pt idx="82" formatCode="#,##0">
                  <c:v>2801.5714285714284</c:v>
                </c:pt>
                <c:pt idx="83" formatCode="#,##0">
                  <c:v>2908.7142857142858</c:v>
                </c:pt>
                <c:pt idx="84" formatCode="#,##0">
                  <c:v>3238</c:v>
                </c:pt>
                <c:pt idx="85" formatCode="#,##0">
                  <c:v>3492.2857142857142</c:v>
                </c:pt>
                <c:pt idx="86" formatCode="#,##0">
                  <c:v>3814.7142857142858</c:v>
                </c:pt>
                <c:pt idx="87" formatCode="#,##0">
                  <c:v>4308</c:v>
                </c:pt>
                <c:pt idx="88" formatCode="#,##0">
                  <c:v>4846.8571428571431</c:v>
                </c:pt>
                <c:pt idx="89" formatCode="#,##0">
                  <c:v>5307.2857142857147</c:v>
                </c:pt>
                <c:pt idx="90" formatCode="#,##0">
                  <c:v>5451.2857142857147</c:v>
                </c:pt>
                <c:pt idx="91" formatCode="#,##0">
                  <c:v>5396.5714285714284</c:v>
                </c:pt>
                <c:pt idx="92" formatCode="#,##0">
                  <c:v>5532.2857142857147</c:v>
                </c:pt>
                <c:pt idx="93" formatCode="#,##0">
                  <c:v>5882</c:v>
                </c:pt>
                <c:pt idx="94" formatCode="#,##0">
                  <c:v>6031.4285714285716</c:v>
                </c:pt>
                <c:pt idx="95" formatCode="#,##0">
                  <c:v>6703.7142857142853</c:v>
                </c:pt>
                <c:pt idx="96" formatCode="#,##0">
                  <c:v>6940.8571428571431</c:v>
                </c:pt>
                <c:pt idx="97" formatCode="#,##0">
                  <c:v>7813.1428571428569</c:v>
                </c:pt>
                <c:pt idx="98" formatCode="#,##0">
                  <c:v>8423</c:v>
                </c:pt>
                <c:pt idx="99" formatCode="#,##0">
                  <c:v>8696.1428571428569</c:v>
                </c:pt>
                <c:pt idx="100" formatCode="#,##0">
                  <c:v>8710.5714285714294</c:v>
                </c:pt>
                <c:pt idx="101" formatCode="#,##0">
                  <c:v>8965.5714285714294</c:v>
                </c:pt>
                <c:pt idx="102" formatCode="#,##0">
                  <c:v>9075.1428571428569</c:v>
                </c:pt>
                <c:pt idx="103" formatCode="#,##0">
                  <c:v>9627.4285714285706</c:v>
                </c:pt>
                <c:pt idx="104" formatCode="#,##0">
                  <c:v>10485.285714285714</c:v>
                </c:pt>
                <c:pt idx="105" formatCode="#,##0">
                  <c:v>11064.285714285714</c:v>
                </c:pt>
                <c:pt idx="106" formatCode="#,##0">
                  <c:v>11197.285714285714</c:v>
                </c:pt>
                <c:pt idx="107" formatCode="#,##0">
                  <c:v>12253.428571428571</c:v>
                </c:pt>
                <c:pt idx="108" formatCode="#,##0">
                  <c:v>13381.571428571429</c:v>
                </c:pt>
                <c:pt idx="109" formatCode="#,##0">
                  <c:v>14491.714285714286</c:v>
                </c:pt>
                <c:pt idx="110" formatCode="#,##0">
                  <c:v>15274.571428571429</c:v>
                </c:pt>
                <c:pt idx="111" formatCode="#,##0">
                  <c:v>15799.857142857143</c:v>
                </c:pt>
                <c:pt idx="112" formatCode="#,##0">
                  <c:v>16269.571428571429</c:v>
                </c:pt>
                <c:pt idx="113" formatCode="#,##0">
                  <c:v>17447.285714285714</c:v>
                </c:pt>
                <c:pt idx="114" formatCode="#,##0">
                  <c:v>17075.714285714286</c:v>
                </c:pt>
                <c:pt idx="115" formatCode="#,##0">
                  <c:v>17048.142857142859</c:v>
                </c:pt>
                <c:pt idx="116" formatCode="#,##0">
                  <c:v>17177.428571428572</c:v>
                </c:pt>
                <c:pt idx="117" formatCode="#,##0">
                  <c:v>18307.285714285714</c:v>
                </c:pt>
                <c:pt idx="118" formatCode="#,##0">
                  <c:v>19182.285714285714</c:v>
                </c:pt>
                <c:pt idx="119" formatCode="#,##0">
                  <c:v>21577.428571428572</c:v>
                </c:pt>
                <c:pt idx="120" formatCode="#,##0">
                  <c:v>21662.571428571428</c:v>
                </c:pt>
                <c:pt idx="121" formatCode="#,##0">
                  <c:v>21649.857142857141</c:v>
                </c:pt>
                <c:pt idx="122" formatCode="#,##0">
                  <c:v>23451.571428571428</c:v>
                </c:pt>
                <c:pt idx="123" formatCode="#,##0">
                  <c:v>24599.285714285714</c:v>
                </c:pt>
                <c:pt idx="124" formatCode="#,##0">
                  <c:v>25243.285714285714</c:v>
                </c:pt>
                <c:pt idx="125" formatCode="#,##0">
                  <c:v>25800.714285714286</c:v>
                </c:pt>
                <c:pt idx="126" formatCode="#,##0">
                  <c:v>24915.142857142859</c:v>
                </c:pt>
                <c:pt idx="127" formatCode="#,##0">
                  <c:v>25272.714285714286</c:v>
                </c:pt>
                <c:pt idx="128" formatCode="#,##0">
                  <c:v>25852.142857142859</c:v>
                </c:pt>
                <c:pt idx="129" formatCode="#,##0">
                  <c:v>26302.857142857141</c:v>
                </c:pt>
                <c:pt idx="130" formatCode="#,##0">
                  <c:v>26914.285714285714</c:v>
                </c:pt>
                <c:pt idx="131" formatCode="#,##0">
                  <c:v>26841</c:v>
                </c:pt>
                <c:pt idx="132" formatCode="#,##0">
                  <c:v>26148.428571428572</c:v>
                </c:pt>
                <c:pt idx="133" formatCode="#,##0">
                  <c:v>25381.142857142859</c:v>
                </c:pt>
                <c:pt idx="134" formatCode="#,##0">
                  <c:v>25123.714285714286</c:v>
                </c:pt>
                <c:pt idx="135" formatCode="#,##0">
                  <c:v>25837</c:v>
                </c:pt>
                <c:pt idx="136" formatCode="#,##0">
                  <c:v>26240.857142857141</c:v>
                </c:pt>
                <c:pt idx="137" formatCode="#,##0">
                  <c:v>26137.285714285714</c:v>
                </c:pt>
                <c:pt idx="138" formatCode="#,##0">
                  <c:v>25044.857142857141</c:v>
                </c:pt>
                <c:pt idx="139" formatCode="#,##0">
                  <c:v>29157.571428571428</c:v>
                </c:pt>
                <c:pt idx="140" formatCode="#,##0">
                  <c:v>31009.285714285714</c:v>
                </c:pt>
                <c:pt idx="141" formatCode="#,##0">
                  <c:v>30816.714285714286</c:v>
                </c:pt>
                <c:pt idx="142" formatCode="#,##0">
                  <c:v>31171.285714285714</c:v>
                </c:pt>
                <c:pt idx="143" formatCode="#,##0">
                  <c:v>31816.714285714286</c:v>
                </c:pt>
                <c:pt idx="144" formatCode="#,##0">
                  <c:v>33322</c:v>
                </c:pt>
                <c:pt idx="145" formatCode="#,##0">
                  <c:v>35710.285714285717</c:v>
                </c:pt>
                <c:pt idx="146" formatCode="#,##0">
                  <c:v>34580.142857142855</c:v>
                </c:pt>
                <c:pt idx="147" formatCode="#,##0">
                  <c:v>35155.428571428572</c:v>
                </c:pt>
                <c:pt idx="148" formatCode="#,##0">
                  <c:v>37257.428571428572</c:v>
                </c:pt>
                <c:pt idx="149" formatCode="#,##0">
                  <c:v>37389.285714285717</c:v>
                </c:pt>
                <c:pt idx="150" formatCode="#,##0">
                  <c:v>36590.714285714283</c:v>
                </c:pt>
                <c:pt idx="151" formatCode="#,##0">
                  <c:v>37160.285714285717</c:v>
                </c:pt>
                <c:pt idx="152" formatCode="#,##0">
                  <c:v>38392</c:v>
                </c:pt>
                <c:pt idx="153" formatCode="#,##0">
                  <c:v>37729.571428571428</c:v>
                </c:pt>
                <c:pt idx="154" formatCode="#,##0">
                  <c:v>37619.571428571428</c:v>
                </c:pt>
                <c:pt idx="155" formatCode="#,##0">
                  <c:v>36987.428571428572</c:v>
                </c:pt>
                <c:pt idx="156" formatCode="#,##0">
                  <c:v>36441.285714285717</c:v>
                </c:pt>
                <c:pt idx="157" formatCode="#,##0">
                  <c:v>38078.285714285717</c:v>
                </c:pt>
                <c:pt idx="158" formatCode="#,##0">
                  <c:v>37772.428571428572</c:v>
                </c:pt>
                <c:pt idx="159" formatCode="#,##0">
                  <c:v>36988.714285714283</c:v>
                </c:pt>
                <c:pt idx="160" formatCode="#,##0">
                  <c:v>37392.285714285717</c:v>
                </c:pt>
                <c:pt idx="161" formatCode="#,##0">
                  <c:v>37549.428571428572</c:v>
                </c:pt>
                <c:pt idx="162" formatCode="#,##0">
                  <c:v>37375.142857142855</c:v>
                </c:pt>
                <c:pt idx="163" formatCode="#,##0">
                  <c:v>37383.285714285717</c:v>
                </c:pt>
                <c:pt idx="164" formatCode="#,##0">
                  <c:v>36890.714285714283</c:v>
                </c:pt>
                <c:pt idx="165" formatCode="#,##0">
                  <c:v>36226.857142857145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596864"/>
        <c:axId val="132598400"/>
      </c:lineChart>
      <c:lineChart>
        <c:grouping val="standard"/>
        <c:varyColors val="0"/>
        <c:ser>
          <c:idx val="1"/>
          <c:order val="1"/>
          <c:tx>
            <c:strRef>
              <c:f>'data BRA'!$AC$3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BRA'!$A$4:$A$192</c:f>
              <c:numCache>
                <c:formatCode>m/d/yyyy</c:formatCode>
                <c:ptCount val="1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</c:numCache>
            </c:numRef>
          </c:cat>
          <c:val>
            <c:numRef>
              <c:f>'data BRA'!$AC$4:$AC$192</c:f>
              <c:numCache>
                <c:formatCode>General</c:formatCode>
                <c:ptCount val="1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</c:v>
                </c:pt>
                <c:pt idx="39" formatCode="#,##0">
                  <c:v>0</c:v>
                </c:pt>
                <c:pt idx="40" formatCode="#,##0">
                  <c:v>0</c:v>
                </c:pt>
                <c:pt idx="41" formatCode="#,##0">
                  <c:v>0</c:v>
                </c:pt>
                <c:pt idx="42" formatCode="#,##0">
                  <c:v>0</c:v>
                </c:pt>
                <c:pt idx="43" formatCode="#,##0">
                  <c:v>0</c:v>
                </c:pt>
                <c:pt idx="44" formatCode="#,##0">
                  <c:v>0</c:v>
                </c:pt>
                <c:pt idx="45" formatCode="#,##0">
                  <c:v>0.14285714285714285</c:v>
                </c:pt>
                <c:pt idx="46" formatCode="#,##0">
                  <c:v>0.42857142857142855</c:v>
                </c:pt>
                <c:pt idx="47" formatCode="#,##0">
                  <c:v>0.8571428571428571</c:v>
                </c:pt>
                <c:pt idx="48" formatCode="#,##0">
                  <c:v>1.5714285714285714</c:v>
                </c:pt>
                <c:pt idx="49" formatCode="#,##0">
                  <c:v>2.1428571428571428</c:v>
                </c:pt>
                <c:pt idx="50" formatCode="#,##0">
                  <c:v>3.5714285714285716</c:v>
                </c:pt>
                <c:pt idx="51" formatCode="#,##0">
                  <c:v>4.8571428571428568</c:v>
                </c:pt>
                <c:pt idx="52" formatCode="#,##0">
                  <c:v>6.4285714285714288</c:v>
                </c:pt>
                <c:pt idx="53" formatCode="#,##0">
                  <c:v>8</c:v>
                </c:pt>
                <c:pt idx="54" formatCode="#,##0">
                  <c:v>10.142857142857142</c:v>
                </c:pt>
                <c:pt idx="55" formatCode="#,##0">
                  <c:v>11.571428571428571</c:v>
                </c:pt>
                <c:pt idx="56" formatCode="#,##0">
                  <c:v>13.714285714285714</c:v>
                </c:pt>
                <c:pt idx="57" formatCode="#,##0">
                  <c:v>15.857142857142858</c:v>
                </c:pt>
                <c:pt idx="58" formatCode="#,##0">
                  <c:v>17.857142857142858</c:v>
                </c:pt>
                <c:pt idx="59" formatCode="#,##0">
                  <c:v>22.142857142857142</c:v>
                </c:pt>
                <c:pt idx="60" formatCode="#,##0">
                  <c:v>25.857142857142858</c:v>
                </c:pt>
                <c:pt idx="61" formatCode="#,##0">
                  <c:v>35.285714285714285</c:v>
                </c:pt>
                <c:pt idx="62" formatCode="#,##0">
                  <c:v>38.142857142857146</c:v>
                </c:pt>
                <c:pt idx="63" formatCode="#,##0">
                  <c:v>47.714285714285715</c:v>
                </c:pt>
                <c:pt idx="64" formatCode="#,##0">
                  <c:v>50</c:v>
                </c:pt>
                <c:pt idx="65" formatCode="#,##0">
                  <c:v>57.857142857142854</c:v>
                </c:pt>
                <c:pt idx="66" formatCode="#,##0">
                  <c:v>69.285714285714292</c:v>
                </c:pt>
                <c:pt idx="67" formatCode="#,##0">
                  <c:v>82.714285714285708</c:v>
                </c:pt>
                <c:pt idx="68" formatCode="#,##0">
                  <c:v>89.428571428571431</c:v>
                </c:pt>
                <c:pt idx="69" formatCode="#,##0">
                  <c:v>99.714285714285708</c:v>
                </c:pt>
                <c:pt idx="70" formatCode="#,##0">
                  <c:v>97</c:v>
                </c:pt>
                <c:pt idx="71" formatCode="#,##0">
                  <c:v>105.28571428571429</c:v>
                </c:pt>
                <c:pt idx="72" formatCode="#,##0">
                  <c:v>109.14285714285714</c:v>
                </c:pt>
                <c:pt idx="73" formatCode="#,##0">
                  <c:v>120.85714285714286</c:v>
                </c:pt>
                <c:pt idx="74" formatCode="#,##0">
                  <c:v>131</c:v>
                </c:pt>
                <c:pt idx="75" formatCode="#,##0">
                  <c:v>139.14285714285714</c:v>
                </c:pt>
                <c:pt idx="76" formatCode="#,##0">
                  <c:v>154.85714285714286</c:v>
                </c:pt>
                <c:pt idx="77" formatCode="#,##0">
                  <c:v>175.71428571428572</c:v>
                </c:pt>
                <c:pt idx="78" formatCode="#,##0">
                  <c:v>177</c:v>
                </c:pt>
                <c:pt idx="79" formatCode="#,##0">
                  <c:v>179.85714285714286</c:v>
                </c:pt>
                <c:pt idx="80" formatCode="#,##0">
                  <c:v>172.71428571428572</c:v>
                </c:pt>
                <c:pt idx="81" formatCode="#,##0">
                  <c:v>167.14285714285714</c:v>
                </c:pt>
                <c:pt idx="82" formatCode="#,##0">
                  <c:v>201</c:v>
                </c:pt>
                <c:pt idx="83" formatCode="#,##0">
                  <c:v>223.28571428571428</c:v>
                </c:pt>
                <c:pt idx="84" formatCode="#,##0">
                  <c:v>243.28571428571428</c:v>
                </c:pt>
                <c:pt idx="85" formatCode="#,##0">
                  <c:v>260.57142857142856</c:v>
                </c:pt>
                <c:pt idx="86" formatCode="#,##0">
                  <c:v>288</c:v>
                </c:pt>
                <c:pt idx="87" formatCode="#,##0">
                  <c:v>334.57142857142856</c:v>
                </c:pt>
                <c:pt idx="88" formatCode="#,##0">
                  <c:v>372.42857142857144</c:v>
                </c:pt>
                <c:pt idx="89" formatCode="#,##0">
                  <c:v>382.14285714285717</c:v>
                </c:pt>
                <c:pt idx="90" formatCode="#,##0">
                  <c:v>386.85714285714283</c:v>
                </c:pt>
                <c:pt idx="91" formatCode="#,##0">
                  <c:v>386.28571428571428</c:v>
                </c:pt>
                <c:pt idx="92" formatCode="#,##0">
                  <c:v>395</c:v>
                </c:pt>
                <c:pt idx="93" formatCode="#,##0">
                  <c:v>394.85714285714283</c:v>
                </c:pt>
                <c:pt idx="94" formatCode="#,##0">
                  <c:v>407.85714285714283</c:v>
                </c:pt>
                <c:pt idx="95" formatCode="#,##0">
                  <c:v>439.28571428571428</c:v>
                </c:pt>
                <c:pt idx="96" formatCode="#,##0">
                  <c:v>454.85714285714283</c:v>
                </c:pt>
                <c:pt idx="97" formatCode="#,##0">
                  <c:v>515</c:v>
                </c:pt>
                <c:pt idx="98" formatCode="#,##0">
                  <c:v>556.42857142857144</c:v>
                </c:pt>
                <c:pt idx="99" formatCode="#,##0">
                  <c:v>581.71428571428567</c:v>
                </c:pt>
                <c:pt idx="100" formatCode="#,##0">
                  <c:v>612.28571428571433</c:v>
                </c:pt>
                <c:pt idx="101" formatCode="#,##0">
                  <c:v>646.14285714285711</c:v>
                </c:pt>
                <c:pt idx="102" formatCode="#,##0">
                  <c:v>664.57142857142856</c:v>
                </c:pt>
                <c:pt idx="103" formatCode="#,##0">
                  <c:v>687</c:v>
                </c:pt>
                <c:pt idx="104" formatCode="#,##0">
                  <c:v>706.42857142857144</c:v>
                </c:pt>
                <c:pt idx="105" formatCode="#,##0">
                  <c:v>715.14285714285711</c:v>
                </c:pt>
                <c:pt idx="106" formatCode="#,##0">
                  <c:v>713.57142857142856</c:v>
                </c:pt>
                <c:pt idx="107" formatCode="#,##0">
                  <c:v>742.85714285714289</c:v>
                </c:pt>
                <c:pt idx="108" formatCode="#,##0">
                  <c:v>788.85714285714289</c:v>
                </c:pt>
                <c:pt idx="109" formatCode="#,##0">
                  <c:v>802.71428571428567</c:v>
                </c:pt>
                <c:pt idx="110" formatCode="#,##0">
                  <c:v>864</c:v>
                </c:pt>
                <c:pt idx="111" formatCode="#,##0">
                  <c:v>869.42857142857144</c:v>
                </c:pt>
                <c:pt idx="112" formatCode="#,##0">
                  <c:v>907.28571428571433</c:v>
                </c:pt>
                <c:pt idx="113" formatCode="#,##0">
                  <c:v>935.42857142857144</c:v>
                </c:pt>
                <c:pt idx="114" formatCode="#,##0">
                  <c:v>945.71428571428567</c:v>
                </c:pt>
                <c:pt idx="115" formatCode="#,##0">
                  <c:v>932.71428571428567</c:v>
                </c:pt>
                <c:pt idx="116" formatCode="#,##0">
                  <c:v>962.71428571428567</c:v>
                </c:pt>
                <c:pt idx="117" formatCode="#,##0">
                  <c:v>958.14285714285711</c:v>
                </c:pt>
                <c:pt idx="118" formatCode="#,##0">
                  <c:v>975.71428571428567</c:v>
                </c:pt>
                <c:pt idx="119" formatCode="#,##0">
                  <c:v>974.42857142857144</c:v>
                </c:pt>
                <c:pt idx="120" formatCode="#,##0">
                  <c:v>949.71428571428567</c:v>
                </c:pt>
                <c:pt idx="121" formatCode="#,##0">
                  <c:v>923.42857142857144</c:v>
                </c:pt>
                <c:pt idx="122" formatCode="#,##0">
                  <c:v>955.28571428571433</c:v>
                </c:pt>
                <c:pt idx="123" formatCode="#,##0">
                  <c:v>992.85714285714289</c:v>
                </c:pt>
                <c:pt idx="124" formatCode="#,##0">
                  <c:v>1038.1428571428571</c:v>
                </c:pt>
                <c:pt idx="125" formatCode="#,##0">
                  <c:v>1021.1428571428571</c:v>
                </c:pt>
                <c:pt idx="126" formatCode="#,##0">
                  <c:v>1013.7142857142857</c:v>
                </c:pt>
                <c:pt idx="127" formatCode="#,##0">
                  <c:v>1020.1428571428571</c:v>
                </c:pt>
                <c:pt idx="128" formatCode="#,##0">
                  <c:v>1028.1428571428571</c:v>
                </c:pt>
                <c:pt idx="129" formatCode="#,##0">
                  <c:v>1029.5714285714287</c:v>
                </c:pt>
                <c:pt idx="130" formatCode="#,##0">
                  <c:v>1018.8571428571429</c:v>
                </c:pt>
                <c:pt idx="131" formatCode="#,##0">
                  <c:v>985.42857142857144</c:v>
                </c:pt>
                <c:pt idx="132" formatCode="#,##0">
                  <c:v>971.71428571428567</c:v>
                </c:pt>
                <c:pt idx="133" formatCode="#,##0">
                  <c:v>970</c:v>
                </c:pt>
                <c:pt idx="134" formatCode="#,##0">
                  <c:v>982.42857142857144</c:v>
                </c:pt>
                <c:pt idx="135" formatCode="#,##0">
                  <c:v>975</c:v>
                </c:pt>
                <c:pt idx="136" formatCode="#,##0">
                  <c:v>976.42857142857144</c:v>
                </c:pt>
                <c:pt idx="137" formatCode="#,##0">
                  <c:v>975.71428571428567</c:v>
                </c:pt>
                <c:pt idx="138" formatCode="#,##0">
                  <c:v>975.57142857142856</c:v>
                </c:pt>
                <c:pt idx="139" formatCode="#,##0">
                  <c:v>1018</c:v>
                </c:pt>
                <c:pt idx="140" formatCode="#,##0">
                  <c:v>1036.5714285714287</c:v>
                </c:pt>
                <c:pt idx="141" formatCode="#,##0">
                  <c:v>1037</c:v>
                </c:pt>
                <c:pt idx="142" formatCode="#,##0">
                  <c:v>1044.5714285714287</c:v>
                </c:pt>
                <c:pt idx="143" formatCode="#,##0">
                  <c:v>1057.7142857142858</c:v>
                </c:pt>
                <c:pt idx="144" formatCode="#,##0">
                  <c:v>1045.7142857142858</c:v>
                </c:pt>
                <c:pt idx="145" formatCode="#,##0">
                  <c:v>1031.8571428571429</c:v>
                </c:pt>
                <c:pt idx="146" formatCode="#,##0">
                  <c:v>1001</c:v>
                </c:pt>
                <c:pt idx="147" formatCode="#,##0">
                  <c:v>1013.4285714285714</c:v>
                </c:pt>
                <c:pt idx="148" formatCode="#,##0">
                  <c:v>1004.4285714285714</c:v>
                </c:pt>
                <c:pt idx="149" formatCode="#,##0">
                  <c:v>1006.1428571428571</c:v>
                </c:pt>
                <c:pt idx="150" formatCode="#,##0">
                  <c:v>992.71428571428567</c:v>
                </c:pt>
                <c:pt idx="151" formatCode="#,##0">
                  <c:v>971.71428571428567</c:v>
                </c:pt>
                <c:pt idx="152" formatCode="#,##0">
                  <c:v>987.57142857142856</c:v>
                </c:pt>
                <c:pt idx="153" formatCode="#,##0">
                  <c:v>1030.4285714285713</c:v>
                </c:pt>
                <c:pt idx="154" formatCode="#,##0">
                  <c:v>1027.8571428571429</c:v>
                </c:pt>
                <c:pt idx="155" formatCode="#,##0">
                  <c:v>1035</c:v>
                </c:pt>
                <c:pt idx="156" formatCode="#,##0">
                  <c:v>1024.7142857142858</c:v>
                </c:pt>
                <c:pt idx="157" formatCode="#,##0">
                  <c:v>1021</c:v>
                </c:pt>
                <c:pt idx="158" formatCode="#,##0">
                  <c:v>1047.4285714285713</c:v>
                </c:pt>
                <c:pt idx="159" formatCode="#,##0">
                  <c:v>1042.8571428571429</c:v>
                </c:pt>
                <c:pt idx="160" formatCode="#,##0">
                  <c:v>1032</c:v>
                </c:pt>
                <c:pt idx="161" formatCode="#,##0">
                  <c:v>1029.1428571428571</c:v>
                </c:pt>
                <c:pt idx="162" formatCode="#,##0">
                  <c:v>1033.2857142857142</c:v>
                </c:pt>
                <c:pt idx="163" formatCode="#,##0">
                  <c:v>1049.4285714285713</c:v>
                </c:pt>
                <c:pt idx="164" formatCode="#,##0">
                  <c:v>1056</c:v>
                </c:pt>
                <c:pt idx="165" formatCode="#,##0">
                  <c:v>1057.4285714285713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BRA'!$AC$2</c:f>
              <c:strCache>
                <c:ptCount val="1"/>
                <c:pt idx="0">
                  <c:v>Modelled Deaths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'data BRA'!$A$4:$A$192</c:f>
              <c:numCache>
                <c:formatCode>m/d/yyyy</c:formatCode>
                <c:ptCount val="1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</c:numCache>
            </c:numRef>
          </c:cat>
          <c:val>
            <c:numRef>
              <c:f>'data BRA'!$AD$4:$AD$192</c:f>
              <c:numCache>
                <c:formatCode>General</c:formatCode>
                <c:ptCount val="189"/>
                <c:pt idx="38">
                  <c:v>0.23</c:v>
                </c:pt>
                <c:pt idx="39">
                  <c:v>0.29000000000000004</c:v>
                </c:pt>
                <c:pt idx="40">
                  <c:v>0.34</c:v>
                </c:pt>
                <c:pt idx="41">
                  <c:v>0.48000000000000004</c:v>
                </c:pt>
                <c:pt idx="42">
                  <c:v>1.3800000000000001</c:v>
                </c:pt>
                <c:pt idx="43">
                  <c:v>1.3800000000000001</c:v>
                </c:pt>
                <c:pt idx="44">
                  <c:v>1.4200000000000002</c:v>
                </c:pt>
                <c:pt idx="45">
                  <c:v>1.7500000000000002</c:v>
                </c:pt>
                <c:pt idx="46">
                  <c:v>2.9000000000000004</c:v>
                </c:pt>
                <c:pt idx="47">
                  <c:v>3.3400000000000003</c:v>
                </c:pt>
                <c:pt idx="48">
                  <c:v>5.6900000000000013</c:v>
                </c:pt>
                <c:pt idx="49">
                  <c:v>6.42</c:v>
                </c:pt>
                <c:pt idx="50">
                  <c:v>8.7000000000000011</c:v>
                </c:pt>
                <c:pt idx="51">
                  <c:v>13.840000000000002</c:v>
                </c:pt>
                <c:pt idx="52">
                  <c:v>17.240000000000002</c:v>
                </c:pt>
                <c:pt idx="53">
                  <c:v>19.260000000000005</c:v>
                </c:pt>
                <c:pt idx="54">
                  <c:v>21.820000000000004</c:v>
                </c:pt>
                <c:pt idx="55">
                  <c:v>23.640000000000004</c:v>
                </c:pt>
                <c:pt idx="56">
                  <c:v>26.240000000000002</c:v>
                </c:pt>
                <c:pt idx="57">
                  <c:v>28.830000000000002</c:v>
                </c:pt>
                <c:pt idx="58">
                  <c:v>27.100000000000005</c:v>
                </c:pt>
                <c:pt idx="59">
                  <c:v>26.55</c:v>
                </c:pt>
                <c:pt idx="60">
                  <c:v>34.700000000000003</c:v>
                </c:pt>
                <c:pt idx="61">
                  <c:v>42.82</c:v>
                </c:pt>
                <c:pt idx="62">
                  <c:v>50.59</c:v>
                </c:pt>
                <c:pt idx="63">
                  <c:v>56.390000000000008</c:v>
                </c:pt>
                <c:pt idx="64">
                  <c:v>64.560000000000016</c:v>
                </c:pt>
                <c:pt idx="65">
                  <c:v>68.740000000000009</c:v>
                </c:pt>
                <c:pt idx="66">
                  <c:v>75.820000000000007</c:v>
                </c:pt>
                <c:pt idx="67">
                  <c:v>83.17</c:v>
                </c:pt>
                <c:pt idx="68">
                  <c:v>93.34</c:v>
                </c:pt>
                <c:pt idx="69">
                  <c:v>100.48</c:v>
                </c:pt>
                <c:pt idx="70">
                  <c:v>105.82000000000002</c:v>
                </c:pt>
                <c:pt idx="71">
                  <c:v>103.67000000000002</c:v>
                </c:pt>
                <c:pt idx="72">
                  <c:v>110.62</c:v>
                </c:pt>
                <c:pt idx="73">
                  <c:v>112.69000000000001</c:v>
                </c:pt>
                <c:pt idx="74">
                  <c:v>112.28000000000002</c:v>
                </c:pt>
                <c:pt idx="75">
                  <c:v>121.50000000000001</c:v>
                </c:pt>
                <c:pt idx="76">
                  <c:v>123.33000000000001</c:v>
                </c:pt>
                <c:pt idx="77">
                  <c:v>140.44</c:v>
                </c:pt>
                <c:pt idx="78">
                  <c:v>159.31</c:v>
                </c:pt>
                <c:pt idx="79">
                  <c:v>164.62000000000003</c:v>
                </c:pt>
                <c:pt idx="80">
                  <c:v>173.13000000000002</c:v>
                </c:pt>
                <c:pt idx="81">
                  <c:v>178.17000000000002</c:v>
                </c:pt>
                <c:pt idx="82">
                  <c:v>174.37</c:v>
                </c:pt>
                <c:pt idx="83">
                  <c:v>196.11</c:v>
                </c:pt>
                <c:pt idx="84">
                  <c:v>203.61</c:v>
                </c:pt>
                <c:pt idx="85">
                  <c:v>226.66000000000003</c:v>
                </c:pt>
                <c:pt idx="86">
                  <c:v>244.46</c:v>
                </c:pt>
                <c:pt idx="87">
                  <c:v>267.03000000000003</c:v>
                </c:pt>
                <c:pt idx="88">
                  <c:v>301.56</c:v>
                </c:pt>
                <c:pt idx="89">
                  <c:v>339.28000000000003</c:v>
                </c:pt>
                <c:pt idx="90">
                  <c:v>371.51000000000005</c:v>
                </c:pt>
                <c:pt idx="91">
                  <c:v>381.59000000000009</c:v>
                </c:pt>
                <c:pt idx="92">
                  <c:v>377.76000000000005</c:v>
                </c:pt>
                <c:pt idx="93">
                  <c:v>387.26000000000005</c:v>
                </c:pt>
                <c:pt idx="94">
                  <c:v>411.74000000000007</c:v>
                </c:pt>
                <c:pt idx="95">
                  <c:v>422.20000000000005</c:v>
                </c:pt>
                <c:pt idx="96">
                  <c:v>469.26</c:v>
                </c:pt>
                <c:pt idx="97">
                  <c:v>485.86000000000007</c:v>
                </c:pt>
                <c:pt idx="98">
                  <c:v>546.92000000000007</c:v>
                </c:pt>
                <c:pt idx="99">
                  <c:v>589.61</c:v>
                </c:pt>
                <c:pt idx="100">
                  <c:v>608.73</c:v>
                </c:pt>
                <c:pt idx="101">
                  <c:v>609.74000000000012</c:v>
                </c:pt>
                <c:pt idx="102">
                  <c:v>627.59000000000015</c:v>
                </c:pt>
                <c:pt idx="103">
                  <c:v>635.26</c:v>
                </c:pt>
                <c:pt idx="104">
                  <c:v>673.92</c:v>
                </c:pt>
                <c:pt idx="105">
                  <c:v>733.97</c:v>
                </c:pt>
                <c:pt idx="106">
                  <c:v>774.5</c:v>
                </c:pt>
                <c:pt idx="107">
                  <c:v>783.81000000000006</c:v>
                </c:pt>
                <c:pt idx="108">
                  <c:v>857.74</c:v>
                </c:pt>
                <c:pt idx="109">
                  <c:v>936.71000000000015</c:v>
                </c:pt>
                <c:pt idx="110">
                  <c:v>1014.4200000000002</c:v>
                </c:pt>
                <c:pt idx="111">
                  <c:v>1069.2200000000003</c:v>
                </c:pt>
                <c:pt idx="112">
                  <c:v>1105.9900000000002</c:v>
                </c:pt>
                <c:pt idx="113">
                  <c:v>1138.8700000000001</c:v>
                </c:pt>
                <c:pt idx="114">
                  <c:v>1221.3100000000002</c:v>
                </c:pt>
                <c:pt idx="115">
                  <c:v>1195.3000000000002</c:v>
                </c:pt>
                <c:pt idx="116">
                  <c:v>1193.3700000000001</c:v>
                </c:pt>
                <c:pt idx="117">
                  <c:v>1202.4200000000003</c:v>
                </c:pt>
                <c:pt idx="118">
                  <c:v>1281.51</c:v>
                </c:pt>
                <c:pt idx="119">
                  <c:v>1342.76</c:v>
                </c:pt>
                <c:pt idx="120">
                  <c:v>1510.4200000000003</c:v>
                </c:pt>
                <c:pt idx="121">
                  <c:v>1516.38</c:v>
                </c:pt>
                <c:pt idx="122">
                  <c:v>1515.49</c:v>
                </c:pt>
                <c:pt idx="123">
                  <c:v>1641.6100000000001</c:v>
                </c:pt>
                <c:pt idx="124">
                  <c:v>1721.95</c:v>
                </c:pt>
                <c:pt idx="125">
                  <c:v>1767.0300000000002</c:v>
                </c:pt>
                <c:pt idx="126">
                  <c:v>1806.0500000000002</c:v>
                </c:pt>
                <c:pt idx="127">
                  <c:v>1744.0600000000002</c:v>
                </c:pt>
                <c:pt idx="128">
                  <c:v>1769.0900000000001</c:v>
                </c:pt>
                <c:pt idx="129">
                  <c:v>1809.6500000000003</c:v>
                </c:pt>
                <c:pt idx="130">
                  <c:v>1841.2</c:v>
                </c:pt>
                <c:pt idx="131">
                  <c:v>1884.0000000000002</c:v>
                </c:pt>
                <c:pt idx="132">
                  <c:v>1878.8700000000001</c:v>
                </c:pt>
                <c:pt idx="133">
                  <c:v>1830.3900000000003</c:v>
                </c:pt>
                <c:pt idx="134">
                  <c:v>1776.6800000000003</c:v>
                </c:pt>
                <c:pt idx="135">
                  <c:v>1758.6600000000003</c:v>
                </c:pt>
                <c:pt idx="136">
                  <c:v>1808.5900000000001</c:v>
                </c:pt>
                <c:pt idx="137">
                  <c:v>1836.8600000000001</c:v>
                </c:pt>
                <c:pt idx="138">
                  <c:v>1829.6100000000001</c:v>
                </c:pt>
                <c:pt idx="139">
                  <c:v>1753.14</c:v>
                </c:pt>
                <c:pt idx="140">
                  <c:v>2041.0300000000002</c:v>
                </c:pt>
                <c:pt idx="141">
                  <c:v>2170.65</c:v>
                </c:pt>
                <c:pt idx="142">
                  <c:v>2157.17</c:v>
                </c:pt>
                <c:pt idx="143">
                  <c:v>2181.9900000000002</c:v>
                </c:pt>
                <c:pt idx="144">
                  <c:v>2227.17</c:v>
                </c:pt>
                <c:pt idx="145">
                  <c:v>2332.5400000000004</c:v>
                </c:pt>
                <c:pt idx="146">
                  <c:v>2499.7200000000003</c:v>
                </c:pt>
                <c:pt idx="147">
                  <c:v>2420.61</c:v>
                </c:pt>
                <c:pt idx="148">
                  <c:v>2460.88</c:v>
                </c:pt>
                <c:pt idx="149">
                  <c:v>2608.0200000000004</c:v>
                </c:pt>
                <c:pt idx="150">
                  <c:v>2617.2500000000005</c:v>
                </c:pt>
                <c:pt idx="151">
                  <c:v>2561.35</c:v>
                </c:pt>
                <c:pt idx="152">
                  <c:v>2601.2200000000003</c:v>
                </c:pt>
                <c:pt idx="153">
                  <c:v>2687.44</c:v>
                </c:pt>
                <c:pt idx="154">
                  <c:v>2641.07</c:v>
                </c:pt>
                <c:pt idx="155">
                  <c:v>2633.3700000000003</c:v>
                </c:pt>
                <c:pt idx="156">
                  <c:v>2589.1200000000003</c:v>
                </c:pt>
                <c:pt idx="157">
                  <c:v>2550.8900000000003</c:v>
                </c:pt>
                <c:pt idx="158">
                  <c:v>2665.4800000000005</c:v>
                </c:pt>
                <c:pt idx="159">
                  <c:v>2644.07</c:v>
                </c:pt>
                <c:pt idx="160">
                  <c:v>2589.21</c:v>
                </c:pt>
                <c:pt idx="161">
                  <c:v>2617.4600000000005</c:v>
                </c:pt>
                <c:pt idx="162">
                  <c:v>2628.4600000000005</c:v>
                </c:pt>
                <c:pt idx="163">
                  <c:v>2616.2600000000002</c:v>
                </c:pt>
                <c:pt idx="164">
                  <c:v>2616.8300000000004</c:v>
                </c:pt>
                <c:pt idx="165">
                  <c:v>2582.35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14016"/>
        <c:axId val="132612480"/>
      </c:lineChart>
      <c:dateAx>
        <c:axId val="13259686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598400"/>
        <c:crosses val="autoZero"/>
        <c:auto val="1"/>
        <c:lblOffset val="100"/>
        <c:baseTimeUnit val="days"/>
      </c:dateAx>
      <c:valAx>
        <c:axId val="13259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596864"/>
        <c:crosses val="autoZero"/>
        <c:crossBetween val="between"/>
      </c:valAx>
      <c:valAx>
        <c:axId val="132612480"/>
        <c:scaling>
          <c:orientation val="minMax"/>
          <c:max val="35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614016"/>
        <c:crosses val="max"/>
        <c:crossBetween val="between"/>
      </c:valAx>
      <c:dateAx>
        <c:axId val="132614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3261248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KOR'!$F$3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KOR'!$F$4:$F$149</c:f>
              <c:numCache>
                <c:formatCode>General</c:formatCode>
                <c:ptCount val="146"/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73</c:v>
                </c:pt>
                <c:pt idx="20">
                  <c:v>100</c:v>
                </c:pt>
                <c:pt idx="21">
                  <c:v>229</c:v>
                </c:pt>
                <c:pt idx="22">
                  <c:v>169</c:v>
                </c:pt>
                <c:pt idx="23">
                  <c:v>231</c:v>
                </c:pt>
                <c:pt idx="24">
                  <c:v>144</c:v>
                </c:pt>
                <c:pt idx="25">
                  <c:v>284</c:v>
                </c:pt>
                <c:pt idx="26">
                  <c:v>505</c:v>
                </c:pt>
                <c:pt idx="27">
                  <c:v>571</c:v>
                </c:pt>
                <c:pt idx="28">
                  <c:v>813</c:v>
                </c:pt>
                <c:pt idx="29">
                  <c:v>586</c:v>
                </c:pt>
                <c:pt idx="30">
                  <c:v>599</c:v>
                </c:pt>
                <c:pt idx="31">
                  <c:v>851</c:v>
                </c:pt>
                <c:pt idx="32">
                  <c:v>435</c:v>
                </c:pt>
                <c:pt idx="33">
                  <c:v>467</c:v>
                </c:pt>
                <c:pt idx="34">
                  <c:v>505</c:v>
                </c:pt>
                <c:pt idx="35">
                  <c:v>448</c:v>
                </c:pt>
                <c:pt idx="36">
                  <c:v>273</c:v>
                </c:pt>
                <c:pt idx="37">
                  <c:v>164</c:v>
                </c:pt>
                <c:pt idx="38">
                  <c:v>35</c:v>
                </c:pt>
                <c:pt idx="39">
                  <c:v>242</c:v>
                </c:pt>
                <c:pt idx="40">
                  <c:v>114</c:v>
                </c:pt>
                <c:pt idx="41">
                  <c:v>110</c:v>
                </c:pt>
                <c:pt idx="42">
                  <c:v>107</c:v>
                </c:pt>
                <c:pt idx="43">
                  <c:v>76</c:v>
                </c:pt>
                <c:pt idx="44">
                  <c:v>74</c:v>
                </c:pt>
                <c:pt idx="45">
                  <c:v>84</c:v>
                </c:pt>
                <c:pt idx="46">
                  <c:v>93</c:v>
                </c:pt>
                <c:pt idx="47">
                  <c:v>152</c:v>
                </c:pt>
                <c:pt idx="48">
                  <c:v>87</c:v>
                </c:pt>
                <c:pt idx="49">
                  <c:v>147</c:v>
                </c:pt>
                <c:pt idx="50">
                  <c:v>162</c:v>
                </c:pt>
                <c:pt idx="51">
                  <c:v>0</c:v>
                </c:pt>
                <c:pt idx="52">
                  <c:v>76</c:v>
                </c:pt>
                <c:pt idx="53">
                  <c:v>100</c:v>
                </c:pt>
                <c:pt idx="54">
                  <c:v>104</c:v>
                </c:pt>
                <c:pt idx="55">
                  <c:v>91</c:v>
                </c:pt>
                <c:pt idx="56">
                  <c:v>146</c:v>
                </c:pt>
                <c:pt idx="57">
                  <c:v>105</c:v>
                </c:pt>
                <c:pt idx="58">
                  <c:v>78</c:v>
                </c:pt>
                <c:pt idx="59">
                  <c:v>125</c:v>
                </c:pt>
                <c:pt idx="60">
                  <c:v>101</c:v>
                </c:pt>
                <c:pt idx="61">
                  <c:v>89</c:v>
                </c:pt>
                <c:pt idx="62">
                  <c:v>86</c:v>
                </c:pt>
                <c:pt idx="63">
                  <c:v>94</c:v>
                </c:pt>
                <c:pt idx="64">
                  <c:v>81</c:v>
                </c:pt>
                <c:pt idx="65">
                  <c:v>47</c:v>
                </c:pt>
                <c:pt idx="66">
                  <c:v>47</c:v>
                </c:pt>
                <c:pt idx="67">
                  <c:v>53</c:v>
                </c:pt>
                <c:pt idx="68">
                  <c:v>39</c:v>
                </c:pt>
                <c:pt idx="69">
                  <c:v>27</c:v>
                </c:pt>
                <c:pt idx="70">
                  <c:v>30</c:v>
                </c:pt>
                <c:pt idx="71">
                  <c:v>32</c:v>
                </c:pt>
                <c:pt idx="72">
                  <c:v>25</c:v>
                </c:pt>
                <c:pt idx="73">
                  <c:v>27</c:v>
                </c:pt>
                <c:pt idx="74">
                  <c:v>27</c:v>
                </c:pt>
                <c:pt idx="75">
                  <c:v>22</c:v>
                </c:pt>
                <c:pt idx="76">
                  <c:v>22</c:v>
                </c:pt>
                <c:pt idx="77">
                  <c:v>18</c:v>
                </c:pt>
                <c:pt idx="78">
                  <c:v>8</c:v>
                </c:pt>
                <c:pt idx="79">
                  <c:v>13</c:v>
                </c:pt>
                <c:pt idx="80">
                  <c:v>9</c:v>
                </c:pt>
                <c:pt idx="81">
                  <c:v>11</c:v>
                </c:pt>
                <c:pt idx="82">
                  <c:v>14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14</c:v>
                </c:pt>
                <c:pt idx="87">
                  <c:v>9</c:v>
                </c:pt>
                <c:pt idx="88">
                  <c:v>4</c:v>
                </c:pt>
                <c:pt idx="89">
                  <c:v>9</c:v>
                </c:pt>
                <c:pt idx="90">
                  <c:v>6</c:v>
                </c:pt>
                <c:pt idx="91">
                  <c:v>13</c:v>
                </c:pt>
                <c:pt idx="92">
                  <c:v>8</c:v>
                </c:pt>
                <c:pt idx="93">
                  <c:v>3</c:v>
                </c:pt>
                <c:pt idx="94">
                  <c:v>2</c:v>
                </c:pt>
                <c:pt idx="95">
                  <c:v>4</c:v>
                </c:pt>
                <c:pt idx="96">
                  <c:v>12</c:v>
                </c:pt>
                <c:pt idx="97">
                  <c:v>18</c:v>
                </c:pt>
                <c:pt idx="98">
                  <c:v>34</c:v>
                </c:pt>
                <c:pt idx="99">
                  <c:v>35</c:v>
                </c:pt>
                <c:pt idx="100">
                  <c:v>27</c:v>
                </c:pt>
                <c:pt idx="101">
                  <c:v>26</c:v>
                </c:pt>
                <c:pt idx="102">
                  <c:v>29</c:v>
                </c:pt>
                <c:pt idx="103">
                  <c:v>27</c:v>
                </c:pt>
                <c:pt idx="104">
                  <c:v>19</c:v>
                </c:pt>
                <c:pt idx="105">
                  <c:v>13</c:v>
                </c:pt>
                <c:pt idx="106">
                  <c:v>15</c:v>
                </c:pt>
                <c:pt idx="107">
                  <c:v>13</c:v>
                </c:pt>
                <c:pt idx="108">
                  <c:v>32</c:v>
                </c:pt>
                <c:pt idx="109">
                  <c:v>12</c:v>
                </c:pt>
                <c:pt idx="110">
                  <c:v>20</c:v>
                </c:pt>
                <c:pt idx="111">
                  <c:v>23</c:v>
                </c:pt>
                <c:pt idx="112">
                  <c:v>25</c:v>
                </c:pt>
                <c:pt idx="113">
                  <c:v>16</c:v>
                </c:pt>
                <c:pt idx="114">
                  <c:v>19</c:v>
                </c:pt>
                <c:pt idx="115">
                  <c:v>40</c:v>
                </c:pt>
                <c:pt idx="116">
                  <c:v>79</c:v>
                </c:pt>
                <c:pt idx="117">
                  <c:v>58</c:v>
                </c:pt>
                <c:pt idx="118">
                  <c:v>39</c:v>
                </c:pt>
                <c:pt idx="119">
                  <c:v>27</c:v>
                </c:pt>
                <c:pt idx="120">
                  <c:v>35</c:v>
                </c:pt>
                <c:pt idx="121">
                  <c:v>38</c:v>
                </c:pt>
                <c:pt idx="122">
                  <c:v>49</c:v>
                </c:pt>
                <c:pt idx="123">
                  <c:v>39</c:v>
                </c:pt>
                <c:pt idx="124">
                  <c:v>39</c:v>
                </c:pt>
                <c:pt idx="125">
                  <c:v>51</c:v>
                </c:pt>
                <c:pt idx="126">
                  <c:v>57</c:v>
                </c:pt>
                <c:pt idx="127">
                  <c:v>38</c:v>
                </c:pt>
                <c:pt idx="128">
                  <c:v>38</c:v>
                </c:pt>
                <c:pt idx="129">
                  <c:v>50</c:v>
                </c:pt>
                <c:pt idx="130">
                  <c:v>45</c:v>
                </c:pt>
                <c:pt idx="131">
                  <c:v>56</c:v>
                </c:pt>
                <c:pt idx="132">
                  <c:v>48</c:v>
                </c:pt>
                <c:pt idx="133">
                  <c:v>34</c:v>
                </c:pt>
                <c:pt idx="134">
                  <c:v>36</c:v>
                </c:pt>
                <c:pt idx="135">
                  <c:v>34</c:v>
                </c:pt>
                <c:pt idx="136">
                  <c:v>43</c:v>
                </c:pt>
                <c:pt 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                <c:v>48</c:v>
                </c:pt>
                <c:pt idx="141">
                  <c:v>17</c:v>
                </c:pt>
                <c:pt idx="142">
                  <c:v>46</c:v>
                </c:pt>
                <c:pt idx="143">
                  <c:v>51</c:v>
                </c:pt>
                <c:pt idx="144">
                  <c:v>28</c:v>
                </c:pt>
                <c:pt idx="145">
                  <c:v>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578-4FF8-BBD9-CFBD129F1D54}"/>
            </c:ext>
          </c:extLst>
        </c:ser>
        <c:ser>
          <c:idx val="2"/>
          <c:order val="2"/>
          <c:tx>
            <c:strRef>
              <c:f>'Data KOR'!$H$3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KOR'!$H$4:$H$149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5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11</c:v>
                </c:pt>
                <c:pt idx="33">
                  <c:v>0</c:v>
                </c:pt>
                <c:pt idx="34">
                  <c:v>94</c:v>
                </c:pt>
                <c:pt idx="35">
                  <c:v>0</c:v>
                </c:pt>
                <c:pt idx="36">
                  <c:v>-17</c:v>
                </c:pt>
                <c:pt idx="37">
                  <c:v>0</c:v>
                </c:pt>
                <c:pt idx="38">
                  <c:v>129</c:v>
                </c:pt>
                <c:pt idx="39">
                  <c:v>41</c:v>
                </c:pt>
                <c:pt idx="40">
                  <c:v>45</c:v>
                </c:pt>
                <c:pt idx="41">
                  <c:v>177</c:v>
                </c:pt>
                <c:pt idx="42">
                  <c:v>0</c:v>
                </c:pt>
                <c:pt idx="43">
                  <c:v>0</c:v>
                </c:pt>
                <c:pt idx="44">
                  <c:v>627</c:v>
                </c:pt>
                <c:pt idx="45">
                  <c:v>270</c:v>
                </c:pt>
                <c:pt idx="46">
                  <c:v>133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1369</c:v>
                </c:pt>
                <c:pt idx="51">
                  <c:v>0</c:v>
                </c:pt>
                <c:pt idx="52">
                  <c:v>598</c:v>
                </c:pt>
                <c:pt idx="53">
                  <c:v>223</c:v>
                </c:pt>
                <c:pt idx="54">
                  <c:v>414</c:v>
                </c:pt>
                <c:pt idx="55">
                  <c:v>384</c:v>
                </c:pt>
                <c:pt idx="56">
                  <c:v>283</c:v>
                </c:pt>
                <c:pt idx="57">
                  <c:v>222</c:v>
                </c:pt>
                <c:pt idx="58">
                  <c:v>195</c:v>
                </c:pt>
                <c:pt idx="59">
                  <c:v>180</c:v>
                </c:pt>
                <c:pt idx="60">
                  <c:v>159</c:v>
                </c:pt>
                <c:pt idx="61">
                  <c:v>261</c:v>
                </c:pt>
                <c:pt idx="62">
                  <c:v>193</c:v>
                </c:pt>
                <c:pt idx="63">
                  <c:v>304</c:v>
                </c:pt>
                <c:pt idx="64">
                  <c:v>138</c:v>
                </c:pt>
                <c:pt idx="65">
                  <c:v>135</c:v>
                </c:pt>
                <c:pt idx="66">
                  <c:v>96</c:v>
                </c:pt>
                <c:pt idx="67">
                  <c:v>82</c:v>
                </c:pt>
                <c:pt idx="68">
                  <c:v>197</c:v>
                </c:pt>
                <c:pt idx="69">
                  <c:v>144</c:v>
                </c:pt>
                <c:pt idx="70">
                  <c:v>126</c:v>
                </c:pt>
                <c:pt idx="71">
                  <c:v>125</c:v>
                </c:pt>
                <c:pt idx="72">
                  <c:v>79</c:v>
                </c:pt>
                <c:pt idx="73">
                  <c:v>87</c:v>
                </c:pt>
                <c:pt idx="74">
                  <c:v>82</c:v>
                </c:pt>
                <c:pt idx="75">
                  <c:v>141</c:v>
                </c:pt>
                <c:pt idx="76">
                  <c:v>72</c:v>
                </c:pt>
                <c:pt idx="77">
                  <c:v>108</c:v>
                </c:pt>
                <c:pt idx="78">
                  <c:v>105</c:v>
                </c:pt>
                <c:pt idx="79">
                  <c:v>72</c:v>
                </c:pt>
                <c:pt idx="80">
                  <c:v>99</c:v>
                </c:pt>
                <c:pt idx="81">
                  <c:v>64</c:v>
                </c:pt>
                <c:pt idx="82">
                  <c:v>224</c:v>
                </c:pt>
                <c:pt idx="83">
                  <c:v>134</c:v>
                </c:pt>
                <c:pt idx="84">
                  <c:v>82</c:v>
                </c:pt>
                <c:pt idx="85">
                  <c:v>47</c:v>
                </c:pt>
                <c:pt idx="86">
                  <c:v>90</c:v>
                </c:pt>
                <c:pt idx="87">
                  <c:v>68</c:v>
                </c:pt>
                <c:pt idx="88">
                  <c:v>137</c:v>
                </c:pt>
                <c:pt idx="89">
                  <c:v>13</c:v>
                </c:pt>
                <c:pt idx="90">
                  <c:v>51</c:v>
                </c:pt>
                <c:pt idx="91">
                  <c:v>60</c:v>
                </c:pt>
                <c:pt idx="92">
                  <c:v>34</c:v>
                </c:pt>
                <c:pt idx="93">
                  <c:v>66</c:v>
                </c:pt>
                <c:pt idx="94">
                  <c:v>50</c:v>
                </c:pt>
                <c:pt idx="95">
                  <c:v>86</c:v>
                </c:pt>
                <c:pt idx="96">
                  <c:v>65</c:v>
                </c:pt>
                <c:pt idx="97">
                  <c:v>84</c:v>
                </c:pt>
                <c:pt idx="98">
                  <c:v>42</c:v>
                </c:pt>
                <c:pt idx="99">
                  <c:v>22</c:v>
                </c:pt>
                <c:pt idx="100">
                  <c:v>38</c:v>
                </c:pt>
                <c:pt idx="101">
                  <c:v>25</c:v>
                </c:pt>
                <c:pt idx="102">
                  <c:v>67</c:v>
                </c:pt>
                <c:pt idx="103">
                  <c:v>59</c:v>
                </c:pt>
                <c:pt idx="104">
                  <c:v>30</c:v>
                </c:pt>
                <c:pt idx="105">
                  <c:v>37</c:v>
                </c:pt>
                <c:pt idx="106">
                  <c:v>16</c:v>
                </c:pt>
                <c:pt idx="107">
                  <c:v>34</c:v>
                </c:pt>
                <c:pt idx="108">
                  <c:v>128</c:v>
                </c:pt>
                <c:pt idx="109">
                  <c:v>69</c:v>
                </c:pt>
                <c:pt idx="110">
                  <c:v>27</c:v>
                </c:pt>
                <c:pt idx="111">
                  <c:v>32</c:v>
                </c:pt>
                <c:pt idx="112">
                  <c:v>19</c:v>
                </c:pt>
                <c:pt idx="113">
                  <c:v>13</c:v>
                </c:pt>
                <c:pt idx="114">
                  <c:v>49</c:v>
                </c:pt>
                <c:pt idx="115">
                  <c:v>20</c:v>
                </c:pt>
                <c:pt idx="116">
                  <c:v>45</c:v>
                </c:pt>
                <c:pt idx="117">
                  <c:v>23</c:v>
                </c:pt>
                <c:pt idx="118">
                  <c:v>35</c:v>
                </c:pt>
                <c:pt idx="119">
                  <c:v>7</c:v>
                </c:pt>
                <c:pt idx="120">
                  <c:v>17</c:v>
                </c:pt>
                <c:pt idx="121">
                  <c:v>24</c:v>
                </c:pt>
                <c:pt idx="122">
                  <c:v>21</c:v>
                </c:pt>
                <c:pt idx="123">
                  <c:v>32</c:v>
                </c:pt>
                <c:pt idx="124">
                  <c:v>7</c:v>
                </c:pt>
                <c:pt idx="125">
                  <c:v>25</c:v>
                </c:pt>
                <c:pt idx="126">
                  <c:v>21</c:v>
                </c:pt>
                <c:pt idx="127">
                  <c:v>11</c:v>
                </c:pt>
                <c:pt idx="128">
                  <c:v>26</c:v>
                </c:pt>
                <c:pt idx="129">
                  <c:v>22</c:v>
                </c:pt>
                <c:pt idx="130">
                  <c:v>43</c:v>
                </c:pt>
                <c:pt idx="131">
                  <c:v>15</c:v>
                </c:pt>
                <c:pt idx="132">
                  <c:v>22</c:v>
                </c:pt>
                <c:pt idx="133">
                  <c:v>27</c:v>
                </c:pt>
                <c:pt idx="134">
                  <c:v>12</c:v>
                </c:pt>
                <c:pt idx="135">
                  <c:v>30</c:v>
                </c:pt>
                <c:pt idx="136">
                  <c:v>14</c:v>
                </c:pt>
                <c:pt idx="137">
                  <c:v>26</c:v>
                </c:pt>
                <c:pt idx="138">
                  <c:v>35</c:v>
                </c:pt>
                <c:pt idx="139">
                  <c:v>21</c:v>
                </c:pt>
                <c:pt idx="140">
                  <c:v>12</c:v>
                </c:pt>
                <c:pt idx="141">
                  <c:v>13</c:v>
                </c:pt>
                <c:pt idx="142">
                  <c:v>27</c:v>
                </c:pt>
                <c:pt idx="143">
                  <c:v>22</c:v>
                </c:pt>
                <c:pt idx="144">
                  <c:v>44</c:v>
                </c:pt>
                <c:pt idx="145">
                  <c:v>198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578-4FF8-BBD9-CFBD129F1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311424"/>
        <c:axId val="122312960"/>
      </c:lineChart>
      <c:lineChart>
        <c:grouping val="standard"/>
        <c:varyColors val="0"/>
        <c:ser>
          <c:idx val="1"/>
          <c:order val="1"/>
          <c:tx>
            <c:strRef>
              <c:f>'Data KOR'!$G$3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KOR'!$G$4:$G$149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4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3</c:v>
                </c:pt>
                <c:pt idx="29">
                  <c:v>1</c:v>
                </c:pt>
                <c:pt idx="30">
                  <c:v>11</c:v>
                </c:pt>
                <c:pt idx="31">
                  <c:v>0</c:v>
                </c:pt>
                <c:pt idx="32">
                  <c:v>7</c:v>
                </c:pt>
                <c:pt idx="33">
                  <c:v>0</c:v>
                </c:pt>
                <c:pt idx="34">
                  <c:v>7</c:v>
                </c:pt>
                <c:pt idx="35">
                  <c:v>2</c:v>
                </c:pt>
                <c:pt idx="36">
                  <c:v>6</c:v>
                </c:pt>
                <c:pt idx="37">
                  <c:v>3</c:v>
                </c:pt>
                <c:pt idx="38">
                  <c:v>1</c:v>
                </c:pt>
                <c:pt idx="39">
                  <c:v>6</c:v>
                </c:pt>
                <c:pt idx="40">
                  <c:v>6</c:v>
                </c:pt>
                <c:pt idx="41">
                  <c:v>0</c:v>
                </c:pt>
                <c:pt idx="42">
                  <c:v>6</c:v>
                </c:pt>
                <c:pt idx="43">
                  <c:v>3</c:v>
                </c:pt>
                <c:pt idx="44">
                  <c:v>0</c:v>
                </c:pt>
                <c:pt idx="45">
                  <c:v>6</c:v>
                </c:pt>
                <c:pt idx="46">
                  <c:v>3</c:v>
                </c:pt>
                <c:pt idx="47">
                  <c:v>7</c:v>
                </c:pt>
                <c:pt idx="48">
                  <c:v>3</c:v>
                </c:pt>
                <c:pt idx="49">
                  <c:v>8</c:v>
                </c:pt>
                <c:pt idx="50">
                  <c:v>9</c:v>
                </c:pt>
                <c:pt idx="51">
                  <c:v>0</c:v>
                </c:pt>
                <c:pt idx="52">
                  <c:v>9</c:v>
                </c:pt>
                <c:pt idx="53">
                  <c:v>6</c:v>
                </c:pt>
                <c:pt idx="54">
                  <c:v>5</c:v>
                </c:pt>
                <c:pt idx="55">
                  <c:v>8</c:v>
                </c:pt>
                <c:pt idx="56">
                  <c:v>5</c:v>
                </c:pt>
                <c:pt idx="57">
                  <c:v>8</c:v>
                </c:pt>
                <c:pt idx="58">
                  <c:v>6</c:v>
                </c:pt>
                <c:pt idx="59">
                  <c:v>4</c:v>
                </c:pt>
                <c:pt idx="60">
                  <c:v>3</c:v>
                </c:pt>
                <c:pt idx="61">
                  <c:v>4</c:v>
                </c:pt>
                <c:pt idx="62">
                  <c:v>5</c:v>
                </c:pt>
                <c:pt idx="63">
                  <c:v>3</c:v>
                </c:pt>
                <c:pt idx="64">
                  <c:v>6</c:v>
                </c:pt>
                <c:pt idx="65">
                  <c:v>3</c:v>
                </c:pt>
                <c:pt idx="66">
                  <c:v>6</c:v>
                </c:pt>
                <c:pt idx="67">
                  <c:v>8</c:v>
                </c:pt>
                <c:pt idx="68">
                  <c:v>4</c:v>
                </c:pt>
                <c:pt idx="69">
                  <c:v>4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5</c:v>
                </c:pt>
                <c:pt idx="74">
                  <c:v>3</c:v>
                </c:pt>
                <c:pt idx="75">
                  <c:v>4</c:v>
                </c:pt>
                <c:pt idx="76">
                  <c:v>1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1</c:v>
                </c:pt>
                <c:pt idx="81">
                  <c:v>1</c:v>
                </c:pt>
                <c:pt idx="82">
                  <c:v>2</c:v>
                </c:pt>
                <c:pt idx="83">
                  <c:v>0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2</c:v>
                </c:pt>
                <c:pt idx="93">
                  <c:v>2</c:v>
                </c:pt>
                <c:pt idx="94">
                  <c:v>1</c:v>
                </c:pt>
                <c:pt idx="95">
                  <c:v>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2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2</c:v>
                </c:pt>
                <c:pt idx="105">
                  <c:v>0</c:v>
                </c:pt>
                <c:pt idx="106">
                  <c:v>1</c:v>
                </c:pt>
                <c:pt idx="107">
                  <c:v>0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2</c:v>
                </c:pt>
                <c:pt idx="112">
                  <c:v>0</c:v>
                </c:pt>
                <c:pt idx="113">
                  <c:v>1</c:v>
                </c:pt>
                <c:pt idx="114">
                  <c:v>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2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1</c:v>
                </c:pt>
                <c:pt idx="14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578-4FF8-BBD9-CFBD129F1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320384"/>
        <c:axId val="122318848"/>
      </c:lineChart>
      <c:catAx>
        <c:axId val="1223114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312960"/>
        <c:crosses val="autoZero"/>
        <c:auto val="1"/>
        <c:lblAlgn val="ctr"/>
        <c:lblOffset val="100"/>
        <c:noMultiLvlLbl val="0"/>
      </c:catAx>
      <c:valAx>
        <c:axId val="12231296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311424"/>
        <c:crosses val="autoZero"/>
        <c:crossBetween val="between"/>
      </c:valAx>
      <c:valAx>
        <c:axId val="122318848"/>
        <c:scaling>
          <c:orientation val="minMax"/>
          <c:max val="2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320384"/>
        <c:crosses val="max"/>
        <c:crossBetween val="between"/>
      </c:valAx>
      <c:catAx>
        <c:axId val="122320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22318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Observed Death rate / Predicted death rate</a:t>
            </a:r>
          </a:p>
        </c:rich>
      </c:tx>
      <c:layout>
        <c:manualLayout>
          <c:xMode val="edge"/>
          <c:yMode val="edge"/>
          <c:x val="0.1988113208376316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594591522484111E-2"/>
          <c:y val="0.10051929801608417"/>
          <c:w val="0.91681569469001389"/>
          <c:h val="0.71350764754085438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BRA'!$A$58:$A$192</c:f>
              <c:numCache>
                <c:formatCode>m/d/yyyy</c:formatCode>
                <c:ptCount val="135"/>
                <c:pt idx="0">
                  <c:v>43916</c:v>
                </c:pt>
                <c:pt idx="1">
                  <c:v>43917</c:v>
                </c:pt>
                <c:pt idx="2">
                  <c:v>43918</c:v>
                </c:pt>
                <c:pt idx="3">
                  <c:v>43919</c:v>
                </c:pt>
                <c:pt idx="4">
                  <c:v>43920</c:v>
                </c:pt>
                <c:pt idx="5">
                  <c:v>43921</c:v>
                </c:pt>
                <c:pt idx="6">
                  <c:v>43922</c:v>
                </c:pt>
                <c:pt idx="7">
                  <c:v>43923</c:v>
                </c:pt>
                <c:pt idx="8">
                  <c:v>43924</c:v>
                </c:pt>
                <c:pt idx="9">
                  <c:v>43925</c:v>
                </c:pt>
                <c:pt idx="10">
                  <c:v>43926</c:v>
                </c:pt>
                <c:pt idx="11">
                  <c:v>43927</c:v>
                </c:pt>
                <c:pt idx="12">
                  <c:v>43928</c:v>
                </c:pt>
                <c:pt idx="13">
                  <c:v>43929</c:v>
                </c:pt>
                <c:pt idx="14">
                  <c:v>43930</c:v>
                </c:pt>
                <c:pt idx="15">
                  <c:v>43931</c:v>
                </c:pt>
                <c:pt idx="16">
                  <c:v>43932</c:v>
                </c:pt>
                <c:pt idx="17">
                  <c:v>43933</c:v>
                </c:pt>
                <c:pt idx="18">
                  <c:v>43934</c:v>
                </c:pt>
                <c:pt idx="19">
                  <c:v>43935</c:v>
                </c:pt>
                <c:pt idx="20">
                  <c:v>43936</c:v>
                </c:pt>
                <c:pt idx="21">
                  <c:v>43937</c:v>
                </c:pt>
                <c:pt idx="22">
                  <c:v>43938</c:v>
                </c:pt>
                <c:pt idx="23">
                  <c:v>43939</c:v>
                </c:pt>
                <c:pt idx="24">
                  <c:v>43940</c:v>
                </c:pt>
                <c:pt idx="25">
                  <c:v>43941</c:v>
                </c:pt>
                <c:pt idx="26">
                  <c:v>43942</c:v>
                </c:pt>
                <c:pt idx="27">
                  <c:v>43943</c:v>
                </c:pt>
                <c:pt idx="28">
                  <c:v>43944</c:v>
                </c:pt>
                <c:pt idx="29">
                  <c:v>43945</c:v>
                </c:pt>
                <c:pt idx="30">
                  <c:v>43946</c:v>
                </c:pt>
                <c:pt idx="31">
                  <c:v>43947</c:v>
                </c:pt>
                <c:pt idx="32">
                  <c:v>43948</c:v>
                </c:pt>
                <c:pt idx="33">
                  <c:v>43949</c:v>
                </c:pt>
                <c:pt idx="34">
                  <c:v>43950</c:v>
                </c:pt>
                <c:pt idx="35">
                  <c:v>43951</c:v>
                </c:pt>
                <c:pt idx="36">
                  <c:v>43952</c:v>
                </c:pt>
                <c:pt idx="37">
                  <c:v>43953</c:v>
                </c:pt>
                <c:pt idx="38">
                  <c:v>43954</c:v>
                </c:pt>
                <c:pt idx="39">
                  <c:v>43955</c:v>
                </c:pt>
                <c:pt idx="40">
                  <c:v>43956</c:v>
                </c:pt>
                <c:pt idx="41">
                  <c:v>43957</c:v>
                </c:pt>
                <c:pt idx="42">
                  <c:v>43958</c:v>
                </c:pt>
                <c:pt idx="43">
                  <c:v>43959</c:v>
                </c:pt>
                <c:pt idx="44">
                  <c:v>43960</c:v>
                </c:pt>
                <c:pt idx="45">
                  <c:v>43961</c:v>
                </c:pt>
                <c:pt idx="46">
                  <c:v>43962</c:v>
                </c:pt>
                <c:pt idx="47">
                  <c:v>43963</c:v>
                </c:pt>
                <c:pt idx="48">
                  <c:v>43964</c:v>
                </c:pt>
                <c:pt idx="49">
                  <c:v>43965</c:v>
                </c:pt>
                <c:pt idx="50">
                  <c:v>43966</c:v>
                </c:pt>
                <c:pt idx="51">
                  <c:v>43967</c:v>
                </c:pt>
                <c:pt idx="52">
                  <c:v>43968</c:v>
                </c:pt>
                <c:pt idx="53">
                  <c:v>43969</c:v>
                </c:pt>
                <c:pt idx="54">
                  <c:v>43970</c:v>
                </c:pt>
                <c:pt idx="55">
                  <c:v>43971</c:v>
                </c:pt>
                <c:pt idx="56">
                  <c:v>43972</c:v>
                </c:pt>
                <c:pt idx="57">
                  <c:v>43973</c:v>
                </c:pt>
                <c:pt idx="58">
                  <c:v>43974</c:v>
                </c:pt>
                <c:pt idx="59">
                  <c:v>43975</c:v>
                </c:pt>
                <c:pt idx="60">
                  <c:v>43976</c:v>
                </c:pt>
                <c:pt idx="61">
                  <c:v>43977</c:v>
                </c:pt>
                <c:pt idx="62">
                  <c:v>43978</c:v>
                </c:pt>
                <c:pt idx="63">
                  <c:v>43979</c:v>
                </c:pt>
                <c:pt idx="64">
                  <c:v>43980</c:v>
                </c:pt>
                <c:pt idx="65">
                  <c:v>43981</c:v>
                </c:pt>
                <c:pt idx="66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43987</c:v>
                </c:pt>
                <c:pt idx="72">
                  <c:v>43988</c:v>
                </c:pt>
                <c:pt idx="73">
                  <c:v>43989</c:v>
                </c:pt>
                <c:pt idx="74">
                  <c:v>43990</c:v>
                </c:pt>
                <c:pt idx="75">
                  <c:v>43991</c:v>
                </c:pt>
                <c:pt idx="76">
                  <c:v>43992</c:v>
                </c:pt>
                <c:pt idx="77">
                  <c:v>43993</c:v>
                </c:pt>
                <c:pt idx="78">
                  <c:v>43994</c:v>
                </c:pt>
                <c:pt idx="79">
                  <c:v>43995</c:v>
                </c:pt>
                <c:pt idx="80">
                  <c:v>43996</c:v>
                </c:pt>
                <c:pt idx="81">
                  <c:v>43997</c:v>
                </c:pt>
                <c:pt idx="82">
                  <c:v>43998</c:v>
                </c:pt>
                <c:pt idx="83">
                  <c:v>43999</c:v>
                </c:pt>
                <c:pt idx="84">
                  <c:v>44000</c:v>
                </c:pt>
                <c:pt idx="85">
                  <c:v>44001</c:v>
                </c:pt>
                <c:pt idx="86">
                  <c:v>44002</c:v>
                </c:pt>
                <c:pt idx="87">
                  <c:v>44003</c:v>
                </c:pt>
                <c:pt idx="88">
                  <c:v>44004</c:v>
                </c:pt>
                <c:pt idx="89">
                  <c:v>44005</c:v>
                </c:pt>
                <c:pt idx="90">
                  <c:v>44006</c:v>
                </c:pt>
                <c:pt idx="91">
                  <c:v>44007</c:v>
                </c:pt>
                <c:pt idx="92">
                  <c:v>44008</c:v>
                </c:pt>
                <c:pt idx="93">
                  <c:v>44009</c:v>
                </c:pt>
                <c:pt idx="94">
                  <c:v>44010</c:v>
                </c:pt>
                <c:pt idx="95">
                  <c:v>44011</c:v>
                </c:pt>
                <c:pt idx="96">
                  <c:v>44012</c:v>
                </c:pt>
                <c:pt idx="97">
                  <c:v>44013</c:v>
                </c:pt>
                <c:pt idx="98">
                  <c:v>44014</c:v>
                </c:pt>
                <c:pt idx="99">
                  <c:v>44015</c:v>
                </c:pt>
                <c:pt idx="100">
                  <c:v>44016</c:v>
                </c:pt>
                <c:pt idx="101">
                  <c:v>44017</c:v>
                </c:pt>
                <c:pt idx="102">
                  <c:v>44018</c:v>
                </c:pt>
                <c:pt idx="103">
                  <c:v>44019</c:v>
                </c:pt>
                <c:pt idx="104">
                  <c:v>44020</c:v>
                </c:pt>
                <c:pt idx="105">
                  <c:v>44021</c:v>
                </c:pt>
                <c:pt idx="106">
                  <c:v>44022</c:v>
                </c:pt>
                <c:pt idx="107">
                  <c:v>44023</c:v>
                </c:pt>
                <c:pt idx="108">
                  <c:v>44024</c:v>
                </c:pt>
                <c:pt idx="109">
                  <c:v>44025</c:v>
                </c:pt>
                <c:pt idx="110">
                  <c:v>44026</c:v>
                </c:pt>
                <c:pt idx="111">
                  <c:v>44027</c:v>
                </c:pt>
                <c:pt idx="112">
                  <c:v>44028</c:v>
                </c:pt>
                <c:pt idx="113">
                  <c:v>44029</c:v>
                </c:pt>
                <c:pt idx="114">
                  <c:v>44030</c:v>
                </c:pt>
              </c:numCache>
            </c:numRef>
          </c:cat>
          <c:val>
            <c:numRef>
              <c:f>'data BRA'!$AE$58:$AE$192</c:f>
              <c:numCache>
                <c:formatCode>0%</c:formatCode>
                <c:ptCount val="135"/>
                <c:pt idx="0">
                  <c:v>0.46484221552965815</c:v>
                </c:pt>
                <c:pt idx="1">
                  <c:v>0.4894851341551848</c:v>
                </c:pt>
                <c:pt idx="2">
                  <c:v>0.5226480836236933</c:v>
                </c:pt>
                <c:pt idx="3">
                  <c:v>0.55002229820127846</c:v>
                </c:pt>
                <c:pt idx="4">
                  <c:v>0.65893516078017911</c:v>
                </c:pt>
                <c:pt idx="5">
                  <c:v>0.8340059187516814</c:v>
                </c:pt>
                <c:pt idx="6">
                  <c:v>0.74516261836146558</c:v>
                </c:pt>
                <c:pt idx="7">
                  <c:v>0.82404750784012804</c:v>
                </c:pt>
                <c:pt idx="8">
                  <c:v>0.75396041001891967</c:v>
                </c:pt>
                <c:pt idx="9">
                  <c:v>0.84614799989866485</c:v>
                </c:pt>
                <c:pt idx="10">
                  <c:v>0.77447335811648055</c:v>
                </c:pt>
                <c:pt idx="11">
                  <c:v>0.84168086786649476</c:v>
                </c:pt>
                <c:pt idx="12">
                  <c:v>0.91381844217507635</c:v>
                </c:pt>
                <c:pt idx="13">
                  <c:v>0.99452068912210778</c:v>
                </c:pt>
                <c:pt idx="14">
                  <c:v>0.95809482996112516</c:v>
                </c:pt>
                <c:pt idx="15">
                  <c:v>0.99237943585077337</c:v>
                </c:pt>
                <c:pt idx="16">
                  <c:v>0.91665091665091647</c:v>
                </c:pt>
                <c:pt idx="17">
                  <c:v>1.0155851672201628</c:v>
                </c:pt>
                <c:pt idx="18">
                  <c:v>0.98664669266730365</c:v>
                </c:pt>
                <c:pt idx="19">
                  <c:v>1.0724744241471547</c:v>
                </c:pt>
                <c:pt idx="20">
                  <c:v>1.1667260420377625</c:v>
                </c:pt>
                <c:pt idx="21">
                  <c:v>1.1452087007642562</c:v>
                </c:pt>
                <c:pt idx="22">
                  <c:v>1.2556323916090395</c:v>
                </c:pt>
                <c:pt idx="23">
                  <c:v>1.251169792895797</c:v>
                </c:pt>
                <c:pt idx="24">
                  <c:v>1.1110413658904024</c:v>
                </c:pt>
                <c:pt idx="25">
                  <c:v>1.0925594876512139</c:v>
                </c:pt>
                <c:pt idx="26">
                  <c:v>0.99759883159640561</c:v>
                </c:pt>
                <c:pt idx="27">
                  <c:v>0.93810886873692045</c:v>
                </c:pt>
                <c:pt idx="28">
                  <c:v>1.1527212249813614</c:v>
                </c:pt>
                <c:pt idx="29">
                  <c:v>1.1385738324701151</c:v>
                </c:pt>
                <c:pt idx="30">
                  <c:v>1.1948613245209678</c:v>
                </c:pt>
                <c:pt idx="31">
                  <c:v>1.1496136440987759</c:v>
                </c:pt>
                <c:pt idx="32">
                  <c:v>1.1781068477460526</c:v>
                </c:pt>
                <c:pt idx="33">
                  <c:v>1.2529357322077239</c:v>
                </c:pt>
                <c:pt idx="34">
                  <c:v>1.2350065374339152</c:v>
                </c:pt>
                <c:pt idx="35">
                  <c:v>1.1263347593222623</c:v>
                </c:pt>
                <c:pt idx="36">
                  <c:v>1.04131017430794</c:v>
                </c:pt>
                <c:pt idx="37">
                  <c:v>1.0123056534126005</c:v>
                </c:pt>
                <c:pt idx="38">
                  <c:v>1.0456374417619652</c:v>
                </c:pt>
                <c:pt idx="39">
                  <c:v>1.0196176802591097</c:v>
                </c:pt>
                <c:pt idx="40">
                  <c:v>0.99056963825992805</c:v>
                </c:pt>
                <c:pt idx="41">
                  <c:v>1.0404682953238138</c:v>
                </c:pt>
                <c:pt idx="42">
                  <c:v>0.96930729842122243</c:v>
                </c:pt>
                <c:pt idx="43">
                  <c:v>1.0599761248096158</c:v>
                </c:pt>
                <c:pt idx="44">
                  <c:v>1.0173856714484228</c:v>
                </c:pt>
                <c:pt idx="45">
                  <c:v>0.98660858145941499</c:v>
                </c:pt>
                <c:pt idx="46">
                  <c:v>1.0058412010016169</c:v>
                </c:pt>
                <c:pt idx="47">
                  <c:v>1.0597022618539984</c:v>
                </c:pt>
                <c:pt idx="48">
                  <c:v>1.058926095972575</c:v>
                </c:pt>
                <c:pt idx="49">
                  <c:v>1.0814469665963542</c:v>
                </c:pt>
                <c:pt idx="50">
                  <c:v>1.0482380274046941</c:v>
                </c:pt>
                <c:pt idx="51">
                  <c:v>0.97434889320116225</c:v>
                </c:pt>
                <c:pt idx="52">
                  <c:v>0.92133173475975283</c:v>
                </c:pt>
                <c:pt idx="53">
                  <c:v>0.94775155057621474</c:v>
                </c:pt>
                <c:pt idx="54">
                  <c:v>0.91969261414547865</c:v>
                </c:pt>
                <c:pt idx="55">
                  <c:v>0.85695069521440526</c:v>
                </c:pt>
                <c:pt idx="56">
                  <c:v>0.85171822322115087</c:v>
                </c:pt>
                <c:pt idx="57">
                  <c:v>0.81314282507675806</c:v>
                </c:pt>
                <c:pt idx="58">
                  <c:v>0.82033808107280726</c:v>
                </c:pt>
                <c:pt idx="59">
                  <c:v>0.8213655390242709</c:v>
                </c:pt>
                <c:pt idx="60">
                  <c:v>0.77434417610130557</c:v>
                </c:pt>
                <c:pt idx="61">
                  <c:v>0.78031815085274447</c:v>
                </c:pt>
                <c:pt idx="62">
                  <c:v>0.80671902738822454</c:v>
                </c:pt>
                <c:pt idx="63">
                  <c:v>0.79684540937680415</c:v>
                </c:pt>
                <c:pt idx="64">
                  <c:v>0.76137859690075427</c:v>
                </c:pt>
                <c:pt idx="65">
                  <c:v>0.72569079465323028</c:v>
                </c:pt>
                <c:pt idx="66">
                  <c:v>0.62877496703849622</c:v>
                </c:pt>
                <c:pt idx="67">
                  <c:v>0.60896910499252921</c:v>
                </c:pt>
                <c:pt idx="68">
                  <c:v>0.63034775174083257</c:v>
                </c:pt>
                <c:pt idx="69">
                  <c:v>0.60480695345249047</c:v>
                </c:pt>
                <c:pt idx="70">
                  <c:v>0.60288792191576823</c:v>
                </c:pt>
                <c:pt idx="71">
                  <c:v>0.57788654247118443</c:v>
                </c:pt>
                <c:pt idx="72">
                  <c:v>0.5612880516676092</c:v>
                </c:pt>
                <c:pt idx="73">
                  <c:v>0.58492417528230511</c:v>
                </c:pt>
                <c:pt idx="74">
                  <c:v>0.5811704645568383</c:v>
                </c:pt>
                <c:pt idx="75">
                  <c:v>0.56893400854940379</c:v>
                </c:pt>
                <c:pt idx="76">
                  <c:v>0.55336581732410539</c:v>
                </c:pt>
                <c:pt idx="77">
                  <c:v>0.52305125872004843</c:v>
                </c:pt>
                <c:pt idx="78">
                  <c:v>0.51718015919903215</c:v>
                </c:pt>
                <c:pt idx="79">
                  <c:v>0.52994170641229454</c:v>
                </c:pt>
                <c:pt idx="80">
                  <c:v>0.55295752269883791</c:v>
                </c:pt>
                <c:pt idx="81">
                  <c:v>0.55439937224932612</c:v>
                </c:pt>
                <c:pt idx="82">
                  <c:v>0.53988387165060703</c:v>
                </c:pt>
                <c:pt idx="83">
                  <c:v>0.53118598353401214</c:v>
                </c:pt>
                <c:pt idx="84">
                  <c:v>0.53321277680567358</c:v>
                </c:pt>
                <c:pt idx="85">
                  <c:v>0.58067239353388778</c:v>
                </c:pt>
                <c:pt idx="86">
                  <c:v>0.50786682634328184</c:v>
                </c:pt>
                <c:pt idx="87">
                  <c:v>0.47773708336212656</c:v>
                </c:pt>
                <c:pt idx="88">
                  <c:v>0.48423231760659968</c:v>
                </c:pt>
                <c:pt idx="89">
                  <c:v>0.48474754041690643</c:v>
                </c:pt>
                <c:pt idx="90">
                  <c:v>0.46952602886815364</c:v>
                </c:pt>
                <c:pt idx="91">
                  <c:v>0.44237489726098705</c:v>
                </c:pt>
                <c:pt idx="92">
                  <c:v>0.40044484982318018</c:v>
                </c:pt>
                <c:pt idx="93">
                  <c:v>0.41866660528898558</c:v>
                </c:pt>
                <c:pt idx="94">
                  <c:v>0.40815828948529442</c:v>
                </c:pt>
                <c:pt idx="95">
                  <c:v>0.38578801433380761</c:v>
                </c:pt>
                <c:pt idx="96">
                  <c:v>0.37929669909801716</c:v>
                </c:pt>
                <c:pt idx="97">
                  <c:v>0.37937583138356168</c:v>
                </c:pt>
                <c:pt idx="98">
                  <c:v>0.37965701808052699</c:v>
                </c:pt>
                <c:pt idx="99">
                  <c:v>0.38342384255223233</c:v>
                </c:pt>
                <c:pt idx="100">
                  <c:v>0.38918209015934557</c:v>
                </c:pt>
                <c:pt idx="101">
                  <c:v>0.39303250207908491</c:v>
                </c:pt>
                <c:pt idx="102">
                  <c:v>0.39577705386937867</c:v>
                </c:pt>
                <c:pt idx="103">
                  <c:v>0.40025246090580147</c:v>
                </c:pt>
                <c:pt idx="104">
                  <c:v>0.39296058174459053</c:v>
                </c:pt>
                <c:pt idx="105">
                  <c:v>0.39441359073592713</c:v>
                </c:pt>
                <c:pt idx="106">
                  <c:v>0.3985771721876557</c:v>
                </c:pt>
                <c:pt idx="107">
                  <c:v>0.39318379541343779</c:v>
                </c:pt>
                <c:pt idx="108">
                  <c:v>0.39311449072297622</c:v>
                </c:pt>
                <c:pt idx="109">
                  <c:v>0.40111784433831932</c:v>
                </c:pt>
                <c:pt idx="110">
                  <c:v>0.40354168975439741</c:v>
                </c:pt>
                <c:pt idx="111">
                  <c:v>0.40948305668424939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34880"/>
        <c:axId val="132640768"/>
      </c:lineChart>
      <c:dateAx>
        <c:axId val="1326348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2640768"/>
        <c:crosses val="autoZero"/>
        <c:auto val="1"/>
        <c:lblOffset val="100"/>
        <c:baseTimeUnit val="days"/>
      </c:dateAx>
      <c:valAx>
        <c:axId val="13264076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263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SRB'!$A$33:$A$162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SRB'!$J$33:$J$162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4.0000005729018291</c:v>
                </c:pt>
                <c:pt idx="10">
                  <c:v>1.4000010025787759</c:v>
                </c:pt>
                <c:pt idx="11">
                  <c:v>0.58333433591311434</c:v>
                </c:pt>
                <c:pt idx="12">
                  <c:v>0.8421075547711202</c:v>
                </c:pt>
                <c:pt idx="13">
                  <c:v>0.31428728977341724</c:v>
                </c:pt>
                <c:pt idx="14">
                  <c:v>4.3478547322326144E-2</c:v>
                </c:pt>
                <c:pt idx="15">
                  <c:v>0.14583433591828379</c:v>
                </c:pt>
                <c:pt idx="16">
                  <c:v>0.18518664397427406</c:v>
                </c:pt>
                <c:pt idx="17">
                  <c:v>0.28125261836439325</c:v>
                </c:pt>
                <c:pt idx="18">
                  <c:v>0.24390533850062851</c:v>
                </c:pt>
                <c:pt idx="19">
                  <c:v>0.31373011841180409</c:v>
                </c:pt>
                <c:pt idx="20">
                  <c:v>0.27068192548182113</c:v>
                </c:pt>
                <c:pt idx="21">
                  <c:v>0.30178253905104757</c:v>
                </c:pt>
                <c:pt idx="22">
                  <c:v>0.12329159141810943</c:v>
                </c:pt>
                <c:pt idx="23">
                  <c:v>0.22041602399145535</c:v>
                </c:pt>
                <c:pt idx="24">
                  <c:v>0.28422286082263981</c:v>
                </c:pt>
                <c:pt idx="25">
                  <c:v>0</c:v>
                </c:pt>
                <c:pt idx="26">
                  <c:v>0.19061100552551194</c:v>
                </c:pt>
                <c:pt idx="27">
                  <c:v>0.44301145302291056</c:v>
                </c:pt>
                <c:pt idx="28">
                  <c:v>0.12636015461746197</c:v>
                </c:pt>
                <c:pt idx="29">
                  <c:v>6.0445975573891614E-2</c:v>
                </c:pt>
                <c:pt idx="30">
                  <c:v>0.14956167897292971</c:v>
                </c:pt>
                <c:pt idx="31">
                  <c:v>0.18101880896131253</c:v>
                </c:pt>
                <c:pt idx="32">
                  <c:v>0.107574471379579</c:v>
                </c:pt>
                <c:pt idx="33">
                  <c:v>0.2675887388260299</c:v>
                </c:pt>
                <c:pt idx="34">
                  <c:v>0.10301412242573801</c:v>
                </c:pt>
                <c:pt idx="35">
                  <c:v>0.17978865394404128</c:v>
                </c:pt>
                <c:pt idx="36">
                  <c:v>0.1572858469893022</c:v>
                </c:pt>
                <c:pt idx="37">
                  <c:v>0.11534913783082026</c:v>
                </c:pt>
                <c:pt idx="38">
                  <c:v>9.1817594475464989E-2</c:v>
                </c:pt>
                <c:pt idx="39">
                  <c:v>7.7307489026965978E-2</c:v>
                </c:pt>
                <c:pt idx="40">
                  <c:v>8.5004558889943821E-2</c:v>
                </c:pt>
                <c:pt idx="41">
                  <c:v>9.0679746549510956E-2</c:v>
                </c:pt>
                <c:pt idx="42">
                  <c:v>7.5656710257466814E-2</c:v>
                </c:pt>
                <c:pt idx="43">
                  <c:v>0.11949874811356226</c:v>
                </c:pt>
                <c:pt idx="44">
                  <c:v>0.10361269337559986</c:v>
                </c:pt>
                <c:pt idx="45">
                  <c:v>9.3402215421224719E-2</c:v>
                </c:pt>
                <c:pt idx="46">
                  <c:v>9.3278340831542753E-2</c:v>
                </c:pt>
                <c:pt idx="47">
                  <c:v>7.1387067744477381E-2</c:v>
                </c:pt>
                <c:pt idx="48">
                  <c:v>6.0294876674054372E-2</c:v>
                </c:pt>
                <c:pt idx="49">
                  <c:v>6.1885189086947366E-2</c:v>
                </c:pt>
                <c:pt idx="50">
                  <c:v>5.7373247103154397E-2</c:v>
                </c:pt>
                <c:pt idx="51">
                  <c:v>4.6184050874129121E-2</c:v>
                </c:pt>
                <c:pt idx="52">
                  <c:v>4.3965225782922571E-2</c:v>
                </c:pt>
                <c:pt idx="53">
                  <c:v>2.2077727831381424E-2</c:v>
                </c:pt>
                <c:pt idx="54">
                  <c:v>3.4137716877760411E-2</c:v>
                </c:pt>
                <c:pt idx="55">
                  <c:v>4.744877183791367E-2</c:v>
                </c:pt>
                <c:pt idx="56">
                  <c:v>4.0656786359083805E-2</c:v>
                </c:pt>
                <c:pt idx="57">
                  <c:v>3.4795447985218074E-2</c:v>
                </c:pt>
                <c:pt idx="58">
                  <c:v>3.2193427650195693E-2</c:v>
                </c:pt>
                <c:pt idx="59">
                  <c:v>3.2151166014042887E-2</c:v>
                </c:pt>
                <c:pt idx="60">
                  <c:v>3.9310724982049419E-2</c:v>
                </c:pt>
                <c:pt idx="61">
                  <c:v>0</c:v>
                </c:pt>
                <c:pt idx="62">
                  <c:v>4.7209305558472324E-2</c:v>
                </c:pt>
                <c:pt idx="63">
                  <c:v>1.3184065192225463E-2</c:v>
                </c:pt>
                <c:pt idx="64">
                  <c:v>1.2062983323747341E-2</c:v>
                </c:pt>
                <c:pt idx="65">
                  <c:v>1.5433403776468043E-2</c:v>
                </c:pt>
                <c:pt idx="66">
                  <c:v>1.4722494512005609E-2</c:v>
                </c:pt>
                <c:pt idx="67">
                  <c:v>7.4937697915708479E-3</c:v>
                </c:pt>
                <c:pt idx="68">
                  <c:v>1.2715074212223719E-2</c:v>
                </c:pt>
                <c:pt idx="69">
                  <c:v>1.2241027991836398E-2</c:v>
                </c:pt>
                <c:pt idx="70">
                  <c:v>0</c:v>
                </c:pt>
                <c:pt idx="71">
                  <c:v>2.0353874711072837E-2</c:v>
                </c:pt>
                <c:pt idx="72">
                  <c:v>1.0062656341612002E-2</c:v>
                </c:pt>
                <c:pt idx="73">
                  <c:v>8.1077999541812329E-3</c:v>
                </c:pt>
                <c:pt idx="74">
                  <c:v>1.2660690986842535E-2</c:v>
                </c:pt>
                <c:pt idx="75">
                  <c:v>1.0566309598469359E-2</c:v>
                </c:pt>
                <c:pt idx="76">
                  <c:v>9.8252434160456641E-3</c:v>
                </c:pt>
                <c:pt idx="77">
                  <c:v>1.9722168518365401E-2</c:v>
                </c:pt>
                <c:pt idx="78">
                  <c:v>1.5728860452418263E-2</c:v>
                </c:pt>
                <c:pt idx="79">
                  <c:v>6.0067349627872246E-3</c:v>
                </c:pt>
                <c:pt idx="80">
                  <c:v>1.7900618504993353E-2</c:v>
                </c:pt>
                <c:pt idx="81">
                  <c:v>1.5572887653708133E-2</c:v>
                </c:pt>
                <c:pt idx="82">
                  <c:v>1.9797527193078177E-2</c:v>
                </c:pt>
                <c:pt idx="83">
                  <c:v>1.2982755654091481E-2</c:v>
                </c:pt>
                <c:pt idx="84">
                  <c:v>1.3017770970744965E-2</c:v>
                </c:pt>
                <c:pt idx="85">
                  <c:v>6.724807973758162E-3</c:v>
                </c:pt>
                <c:pt idx="86">
                  <c:v>6.7649172981801512E-3</c:v>
                </c:pt>
                <c:pt idx="87">
                  <c:v>9.7698248172189035E-3</c:v>
                </c:pt>
                <c:pt idx="88">
                  <c:v>5.2628072657270892E-3</c:v>
                </c:pt>
                <c:pt idx="89">
                  <c:v>1.1704725781637325E-2</c:v>
                </c:pt>
                <c:pt idx="90">
                  <c:v>5.8945027071413431E-3</c:v>
                </c:pt>
                <c:pt idx="91">
                  <c:v>6.8499038193033015E-3</c:v>
                </c:pt>
                <c:pt idx="92">
                  <c:v>4.0325361134019343E-3</c:v>
                </c:pt>
                <c:pt idx="93">
                  <c:v>5.3899896921529369E-3</c:v>
                </c:pt>
                <c:pt idx="94">
                  <c:v>1.5555566236382656E-2</c:v>
                </c:pt>
                <c:pt idx="95">
                  <c:v>1.0862934821375687E-2</c:v>
                </c:pt>
                <c:pt idx="96">
                  <c:v>2.1780149764450488E-2</c:v>
                </c:pt>
                <c:pt idx="97">
                  <c:v>1.6512332769247198E-2</c:v>
                </c:pt>
                <c:pt idx="98">
                  <c:v>0.1879590944603422</c:v>
                </c:pt>
                <c:pt idx="99">
                  <c:v>0.32355674577713295</c:v>
                </c:pt>
                <c:pt idx="100">
                  <c:v>0.15124237094663079</c:v>
                </c:pt>
                <c:pt idx="101">
                  <c:v>0.1479044694695307</c:v>
                </c:pt>
                <c:pt idx="102">
                  <c:v>0.16463554280221759</c:v>
                </c:pt>
                <c:pt idx="103">
                  <c:v>0.14984990090101233</c:v>
                </c:pt>
                <c:pt idx="104">
                  <c:v>0.14869679296108582</c:v>
                </c:pt>
                <c:pt idx="105">
                  <c:v>0.1108887553547252</c:v>
                </c:pt>
                <c:pt idx="106">
                  <c:v>0.10477187980179604</c:v>
                </c:pt>
                <c:pt idx="107">
                  <c:v>0.10726804047976984</c:v>
                </c:pt>
                <c:pt idx="108">
                  <c:v>0.1761376513979758</c:v>
                </c:pt>
                <c:pt idx="109">
                  <c:v>0.16579029749228216</c:v>
                </c:pt>
                <c:pt idx="110">
                  <c:v>0.15818055837238684</c:v>
                </c:pt>
                <c:pt idx="111">
                  <c:v>0.14995448362265532</c:v>
                </c:pt>
                <c:pt idx="112">
                  <c:v>0.13939934960254211</c:v>
                </c:pt>
                <c:pt idx="113">
                  <c:v>0.1402006062610292</c:v>
                </c:pt>
                <c:pt idx="114">
                  <c:v>0.139794972046178</c:v>
                </c:pt>
                <c:pt idx="115">
                  <c:v>0.18486276657737852</c:v>
                </c:pt>
                <c:pt idx="116">
                  <c:v>0.15941949925318535</c:v>
                </c:pt>
                <c:pt idx="117">
                  <c:v>0.20269428188992572</c:v>
                </c:pt>
                <c:pt idx="118">
                  <c:v>0.21296056756777898</c:v>
                </c:pt>
                <c:pt idx="119">
                  <c:v>0.2144083705594261</c:v>
                </c:pt>
                <c:pt idx="120">
                  <c:v>0.18482303623619592</c:v>
                </c:pt>
                <c:pt idx="121">
                  <c:v>0.19299788275444041</c:v>
                </c:pt>
                <c:pt idx="122">
                  <c:v>0.16773449869010415</c:v>
                </c:pt>
                <c:pt idx="123">
                  <c:v>0.2017747957564246</c:v>
                </c:pt>
                <c:pt idx="124">
                  <c:v>0.15514726786856328</c:v>
                </c:pt>
                <c:pt idx="125">
                  <c:v>0.152065028219495</c:v>
                </c:pt>
                <c:pt idx="126">
                  <c:v>0.12896728786246517</c:v>
                </c:pt>
                <c:pt idx="127">
                  <c:v>0.11346229651012837</c:v>
                </c:pt>
                <c:pt idx="128">
                  <c:v>0.10950121824719827</c:v>
                </c:pt>
                <c:pt idx="129">
                  <c:v>0.12163729408456801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B-4850-A1AE-9E93C4F24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82368"/>
        <c:axId val="131483904"/>
      </c:lineChart>
      <c:dateAx>
        <c:axId val="13148236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483904"/>
        <c:crosses val="autoZero"/>
        <c:auto val="1"/>
        <c:lblOffset val="100"/>
        <c:baseTimeUnit val="days"/>
      </c:dateAx>
      <c:valAx>
        <c:axId val="131483904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1482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SRB'!$A$33:$A$162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SRB'!$K$33:$K$162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9.8039215686274508E-3</c:v>
                </c:pt>
                <c:pt idx="20">
                  <c:v>0</c:v>
                </c:pt>
                <c:pt idx="21">
                  <c:v>5.9171597633136093E-3</c:v>
                </c:pt>
                <c:pt idx="22">
                  <c:v>4.5662100456621002E-3</c:v>
                </c:pt>
                <c:pt idx="23">
                  <c:v>0</c:v>
                </c:pt>
                <c:pt idx="24">
                  <c:v>3.5087719298245615E-3</c:v>
                </c:pt>
                <c:pt idx="25">
                  <c:v>-8.21917808219178E-3</c:v>
                </c:pt>
                <c:pt idx="26">
                  <c:v>0</c:v>
                </c:pt>
                <c:pt idx="27">
                  <c:v>1.9736842105263157E-2</c:v>
                </c:pt>
                <c:pt idx="28">
                  <c:v>4.6224961479198771E-3</c:v>
                </c:pt>
                <c:pt idx="29">
                  <c:v>4.120879120879121E-3</c:v>
                </c:pt>
                <c:pt idx="30">
                  <c:v>0</c:v>
                </c:pt>
                <c:pt idx="31">
                  <c:v>1.3574660633484163E-2</c:v>
                </c:pt>
                <c:pt idx="32">
                  <c:v>2.9069767441860465E-3</c:v>
                </c:pt>
                <c:pt idx="33">
                  <c:v>7.0175438596491229E-3</c:v>
                </c:pt>
                <c:pt idx="34">
                  <c:v>3.4794711203897009E-3</c:v>
                </c:pt>
                <c:pt idx="35">
                  <c:v>4.4303797468354432E-3</c:v>
                </c:pt>
                <c:pt idx="36">
                  <c:v>3.7695207323640281E-3</c:v>
                </c:pt>
                <c:pt idx="37">
                  <c:v>1.4005602240896359E-3</c:v>
                </c:pt>
                <c:pt idx="38">
                  <c:v>1.6764459346186086E-3</c:v>
                </c:pt>
                <c:pt idx="39">
                  <c:v>3.8446751249519417E-4</c:v>
                </c:pt>
                <c:pt idx="40">
                  <c:v>1.785076758300607E-3</c:v>
                </c:pt>
                <c:pt idx="41">
                  <c:v>9.8879367172050102E-4</c:v>
                </c:pt>
                <c:pt idx="42">
                  <c:v>1.8148820326678765E-3</c:v>
                </c:pt>
                <c:pt idx="43">
                  <c:v>1.4084507042253522E-3</c:v>
                </c:pt>
                <c:pt idx="44">
                  <c:v>2.2675736961451248E-3</c:v>
                </c:pt>
                <c:pt idx="45">
                  <c:v>1.1439029970258523E-3</c:v>
                </c:pt>
                <c:pt idx="46">
                  <c:v>8.378718056137411E-4</c:v>
                </c:pt>
                <c:pt idx="47">
                  <c:v>1.3422818791946308E-3</c:v>
                </c:pt>
                <c:pt idx="48">
                  <c:v>1.3872374157748713E-3</c:v>
                </c:pt>
                <c:pt idx="49">
                  <c:v>9.5419847328244271E-4</c:v>
                </c:pt>
                <c:pt idx="50">
                  <c:v>5.5116663604629795E-4</c:v>
                </c:pt>
                <c:pt idx="51">
                  <c:v>8.8731144631765753E-4</c:v>
                </c:pt>
                <c:pt idx="52">
                  <c:v>6.9168251772436457E-4</c:v>
                </c:pt>
                <c:pt idx="53">
                  <c:v>8.3542188805346695E-4</c:v>
                </c:pt>
                <c:pt idx="54">
                  <c:v>8.2372322899505767E-4</c:v>
                </c:pt>
                <c:pt idx="55">
                  <c:v>1.1208967173738991E-3</c:v>
                </c:pt>
                <c:pt idx="56">
                  <c:v>7.7208153180975908E-4</c:v>
                </c:pt>
                <c:pt idx="57">
                  <c:v>8.949880668257757E-4</c:v>
                </c:pt>
                <c:pt idx="58">
                  <c:v>8.690614136732329E-4</c:v>
                </c:pt>
                <c:pt idx="59">
                  <c:v>7.0731362286037634E-4</c:v>
                </c:pt>
                <c:pt idx="60">
                  <c:v>8.2656013224962114E-4</c:v>
                </c:pt>
                <c:pt idx="61">
                  <c:v>0</c:v>
                </c:pt>
                <c:pt idx="62">
                  <c:v>1.3356484573260317E-3</c:v>
                </c:pt>
                <c:pt idx="63">
                  <c:v>5.1632890151026198E-4</c:v>
                </c:pt>
                <c:pt idx="64">
                  <c:v>5.1813471502590671E-4</c:v>
                </c:pt>
                <c:pt idx="65">
                  <c:v>3.8530696121243259E-4</c:v>
                </c:pt>
                <c:pt idx="66">
                  <c:v>3.8689708537529015E-4</c:v>
                </c:pt>
                <c:pt idx="67">
                  <c:v>3.9385584875935406E-4</c:v>
                </c:pt>
                <c:pt idx="68">
                  <c:v>4.0096230954290296E-4</c:v>
                </c:pt>
                <c:pt idx="69">
                  <c:v>8.2406262875978574E-4</c:v>
                </c:pt>
                <c:pt idx="70">
                  <c:v>0</c:v>
                </c:pt>
                <c:pt idx="71">
                  <c:v>4.2342978122794639E-4</c:v>
                </c:pt>
                <c:pt idx="72">
                  <c:v>2.9994001199760045E-4</c:v>
                </c:pt>
                <c:pt idx="73">
                  <c:v>3.1138097462245055E-4</c:v>
                </c:pt>
                <c:pt idx="74">
                  <c:v>3.2005120819331091E-4</c:v>
                </c:pt>
                <c:pt idx="75">
                  <c:v>1.6485328058028355E-4</c:v>
                </c:pt>
                <c:pt idx="76">
                  <c:v>5.0744248985115019E-4</c:v>
                </c:pt>
                <c:pt idx="77">
                  <c:v>3.4548281223009154E-4</c:v>
                </c:pt>
                <c:pt idx="78">
                  <c:v>1.7646020822304571E-4</c:v>
                </c:pt>
                <c:pt idx="79">
                  <c:v>5.2919386135120831E-4</c:v>
                </c:pt>
                <c:pt idx="80">
                  <c:v>1.7873100983020553E-4</c:v>
                </c:pt>
                <c:pt idx="81">
                  <c:v>3.6159826432833123E-4</c:v>
                </c:pt>
                <c:pt idx="82">
                  <c:v>0</c:v>
                </c:pt>
                <c:pt idx="83">
                  <c:v>1.9062142584826535E-4</c:v>
                </c:pt>
                <c:pt idx="84">
                  <c:v>0</c:v>
                </c:pt>
                <c:pt idx="85">
                  <c:v>1.9747235387045813E-4</c:v>
                </c:pt>
                <c:pt idx="86">
                  <c:v>0</c:v>
                </c:pt>
                <c:pt idx="87">
                  <c:v>2.03210729526519E-4</c:v>
                </c:pt>
                <c:pt idx="88">
                  <c:v>2.101723413198823E-4</c:v>
                </c:pt>
                <c:pt idx="89">
                  <c:v>2.1640337589266391E-4</c:v>
                </c:pt>
                <c:pt idx="90">
                  <c:v>0</c:v>
                </c:pt>
                <c:pt idx="91">
                  <c:v>2.2060445621001543E-4</c:v>
                </c:pt>
                <c:pt idx="92">
                  <c:v>2.2366360993066427E-4</c:v>
                </c:pt>
                <c:pt idx="93">
                  <c:v>2.242152466367713E-4</c:v>
                </c:pt>
                <c:pt idx="94">
                  <c:v>0</c:v>
                </c:pt>
                <c:pt idx="95">
                  <c:v>2.2593764121102577E-4</c:v>
                </c:pt>
                <c:pt idx="96">
                  <c:v>2.2650056625141563E-4</c:v>
                </c:pt>
                <c:pt idx="97">
                  <c:v>2.2276676319893073E-4</c:v>
                </c:pt>
                <c:pt idx="98">
                  <c:v>2.2883295194508009E-3</c:v>
                </c:pt>
                <c:pt idx="99">
                  <c:v>4.4247787610619468E-3</c:v>
                </c:pt>
                <c:pt idx="100">
                  <c:v>0</c:v>
                </c:pt>
                <c:pt idx="101">
                  <c:v>2.2371364653243847E-3</c:v>
                </c:pt>
                <c:pt idx="102">
                  <c:v>2.3148148148148147E-3</c:v>
                </c:pt>
                <c:pt idx="103">
                  <c:v>0</c:v>
                </c:pt>
                <c:pt idx="104">
                  <c:v>1.953125E-3</c:v>
                </c:pt>
                <c:pt idx="105">
                  <c:v>1.876172607879925E-3</c:v>
                </c:pt>
                <c:pt idx="106">
                  <c:v>1.834862385321101E-3</c:v>
                </c:pt>
                <c:pt idx="107">
                  <c:v>1.8148820326678765E-3</c:v>
                </c:pt>
                <c:pt idx="108">
                  <c:v>1.8315018315018315E-3</c:v>
                </c:pt>
                <c:pt idx="109">
                  <c:v>1.7605633802816902E-3</c:v>
                </c:pt>
                <c:pt idx="110">
                  <c:v>1.697792869269949E-3</c:v>
                </c:pt>
                <c:pt idx="111">
                  <c:v>1.5923566878980893E-3</c:v>
                </c:pt>
                <c:pt idx="112">
                  <c:v>1.5290519877675841E-3</c:v>
                </c:pt>
                <c:pt idx="113">
                  <c:v>1.4577259475218659E-3</c:v>
                </c:pt>
                <c:pt idx="114">
                  <c:v>1.3679890560875513E-3</c:v>
                </c:pt>
                <c:pt idx="115">
                  <c:v>0</c:v>
                </c:pt>
                <c:pt idx="116">
                  <c:v>1.1614401858304297E-3</c:v>
                </c:pt>
                <c:pt idx="117">
                  <c:v>1.0482180293501049E-3</c:v>
                </c:pt>
                <c:pt idx="118">
                  <c:v>1.8726591760299626E-3</c:v>
                </c:pt>
                <c:pt idx="119">
                  <c:v>2.527379949452401E-3</c:v>
                </c:pt>
                <c:pt idx="120">
                  <c:v>3.0487804878048782E-3</c:v>
                </c:pt>
                <c:pt idx="121">
                  <c:v>2.0935101186322401E-3</c:v>
                </c:pt>
                <c:pt idx="122">
                  <c:v>2.4615384615384616E-3</c:v>
                </c:pt>
                <c:pt idx="123">
                  <c:v>3.3651149747616375E-3</c:v>
                </c:pt>
                <c:pt idx="124">
                  <c:v>5.5110220440881767E-3</c:v>
                </c:pt>
                <c:pt idx="125">
                  <c:v>3.7348272642390291E-3</c:v>
                </c:pt>
                <c:pt idx="126">
                  <c:v>2.1303792074989347E-3</c:v>
                </c:pt>
                <c:pt idx="127">
                  <c:v>2.3501762632197414E-3</c:v>
                </c:pt>
                <c:pt idx="128">
                  <c:v>4.7497259773474606E-3</c:v>
                </c:pt>
                <c:pt idx="129">
                  <c:v>3.7389530931339226E-3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97-4141-909D-54EAD5137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95296"/>
        <c:axId val="132301184"/>
      </c:lineChart>
      <c:dateAx>
        <c:axId val="13229529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301184"/>
        <c:crosses val="autoZero"/>
        <c:auto val="1"/>
        <c:lblOffset val="100"/>
        <c:baseTimeUnit val="days"/>
      </c:dateAx>
      <c:valAx>
        <c:axId val="132301184"/>
        <c:scaling>
          <c:orientation val="minMax"/>
          <c:max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295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SRB'!$A$33:$A$162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SRB'!$L$33:$L$162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2.0833333333333332E-2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5.7142857142857141E-2</c:v>
                </c:pt>
                <c:pt idx="24">
                  <c:v>0</c:v>
                </c:pt>
                <c:pt idx="25">
                  <c:v>-4.1095890410958902E-2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0.10239693192713327</c:v>
                </c:pt>
                <c:pt idx="48">
                  <c:v>2.0412207689258818E-2</c:v>
                </c:pt>
                <c:pt idx="49">
                  <c:v>2.2137404580152672E-2</c:v>
                </c:pt>
                <c:pt idx="50">
                  <c:v>2.1495498805805622E-2</c:v>
                </c:pt>
                <c:pt idx="51">
                  <c:v>1.8988464951197871E-2</c:v>
                </c:pt>
                <c:pt idx="52">
                  <c:v>8.3001902126923748E-3</c:v>
                </c:pt>
                <c:pt idx="53">
                  <c:v>7.0175438596491229E-3</c:v>
                </c:pt>
                <c:pt idx="54">
                  <c:v>4.4481054365733113E-3</c:v>
                </c:pt>
                <c:pt idx="55">
                  <c:v>9.2874299439551639E-3</c:v>
                </c:pt>
                <c:pt idx="56">
                  <c:v>4.6324891908585547E-3</c:v>
                </c:pt>
                <c:pt idx="57">
                  <c:v>4.0274463007159908E-3</c:v>
                </c:pt>
                <c:pt idx="58">
                  <c:v>7.38702201622248E-3</c:v>
                </c:pt>
                <c:pt idx="59">
                  <c:v>4.5268071863064085E-3</c:v>
                </c:pt>
                <c:pt idx="60">
                  <c:v>7.0257611241217799E-3</c:v>
                </c:pt>
                <c:pt idx="61">
                  <c:v>0</c:v>
                </c:pt>
                <c:pt idx="62">
                  <c:v>1.1085882195806064E-2</c:v>
                </c:pt>
                <c:pt idx="63">
                  <c:v>1.6135278172195688E-2</c:v>
                </c:pt>
                <c:pt idx="64">
                  <c:v>2.9792746113989636E-3</c:v>
                </c:pt>
                <c:pt idx="65">
                  <c:v>1.913691240688415E-2</c:v>
                </c:pt>
                <c:pt idx="66">
                  <c:v>3.1983492391023986E-2</c:v>
                </c:pt>
                <c:pt idx="67">
                  <c:v>2.4812918471839307E-2</c:v>
                </c:pt>
                <c:pt idx="68">
                  <c:v>3.9160652232023523E-2</c:v>
                </c:pt>
                <c:pt idx="69">
                  <c:v>3.8318912237330034E-2</c:v>
                </c:pt>
                <c:pt idx="70">
                  <c:v>0</c:v>
                </c:pt>
                <c:pt idx="71">
                  <c:v>7.8757939308398028E-2</c:v>
                </c:pt>
                <c:pt idx="72">
                  <c:v>4.6490701859628072E-2</c:v>
                </c:pt>
                <c:pt idx="73">
                  <c:v>3.4874669157714464E-2</c:v>
                </c:pt>
                <c:pt idx="74">
                  <c:v>4.160665706513042E-2</c:v>
                </c:pt>
                <c:pt idx="75">
                  <c:v>3.5773161885921528E-2</c:v>
                </c:pt>
                <c:pt idx="76">
                  <c:v>3.0108254397834912E-2</c:v>
                </c:pt>
                <c:pt idx="77">
                  <c:v>4.0421489030920708E-2</c:v>
                </c:pt>
                <c:pt idx="78">
                  <c:v>1.5175577907181931E-2</c:v>
                </c:pt>
                <c:pt idx="79">
                  <c:v>1.8521785147292292E-2</c:v>
                </c:pt>
                <c:pt idx="80">
                  <c:v>2.9133154602323501E-2</c:v>
                </c:pt>
                <c:pt idx="81">
                  <c:v>5.4782137045742182E-2</c:v>
                </c:pt>
                <c:pt idx="82">
                  <c:v>3.2191265060240962E-2</c:v>
                </c:pt>
                <c:pt idx="83">
                  <c:v>3.0118185284025923E-2</c:v>
                </c:pt>
                <c:pt idx="84">
                  <c:v>3.0649854510184288E-2</c:v>
                </c:pt>
                <c:pt idx="85">
                  <c:v>1.2440758293838863E-2</c:v>
                </c:pt>
                <c:pt idx="86">
                  <c:v>2.9201430274135878E-2</c:v>
                </c:pt>
                <c:pt idx="87">
                  <c:v>4.2674253200568987E-2</c:v>
                </c:pt>
                <c:pt idx="88">
                  <c:v>3.3837746952501052E-2</c:v>
                </c:pt>
                <c:pt idx="89">
                  <c:v>1.8610690326769097E-2</c:v>
                </c:pt>
                <c:pt idx="90">
                  <c:v>1.7872711421098517E-2</c:v>
                </c:pt>
                <c:pt idx="91">
                  <c:v>2.0295609971321422E-2</c:v>
                </c:pt>
                <c:pt idx="92">
                  <c:v>6.2625810780586001E-3</c:v>
                </c:pt>
                <c:pt idx="93">
                  <c:v>8.9686098654708519E-3</c:v>
                </c:pt>
                <c:pt idx="94">
                  <c:v>1.9356290794508214E-2</c:v>
                </c:pt>
                <c:pt idx="95">
                  <c:v>1.3104383190239493E-2</c:v>
                </c:pt>
                <c:pt idx="96">
                  <c:v>4.7565118912797286E-3</c:v>
                </c:pt>
                <c:pt idx="97">
                  <c:v>0.91891289819558919</c:v>
                </c:pt>
                <c:pt idx="98">
                  <c:v>0.66819221967963383</c:v>
                </c:pt>
                <c:pt idx="99">
                  <c:v>-0.70353982300884954</c:v>
                </c:pt>
                <c:pt idx="100">
                  <c:v>0.17286652078774617</c:v>
                </c:pt>
                <c:pt idx="101">
                  <c:v>0.17897091722595079</c:v>
                </c:pt>
                <c:pt idx="102">
                  <c:v>3.2407407407407406E-2</c:v>
                </c:pt>
                <c:pt idx="103">
                  <c:v>0.10040983606557377</c:v>
                </c:pt>
                <c:pt idx="104">
                  <c:v>0.10546875</c:v>
                </c:pt>
                <c:pt idx="105">
                  <c:v>8.6303939962476553E-2</c:v>
                </c:pt>
                <c:pt idx="106">
                  <c:v>9.1743119266055051E-2</c:v>
                </c:pt>
                <c:pt idx="107">
                  <c:v>0.11433756805807622</c:v>
                </c:pt>
                <c:pt idx="108">
                  <c:v>0.1336996336996337</c:v>
                </c:pt>
                <c:pt idx="109">
                  <c:v>0.12676056338028169</c:v>
                </c:pt>
                <c:pt idx="110">
                  <c:v>8.9983022071307303E-2</c:v>
                </c:pt>
                <c:pt idx="111">
                  <c:v>0.10668789808917198</c:v>
                </c:pt>
                <c:pt idx="112">
                  <c:v>8.8685015290519878E-2</c:v>
                </c:pt>
                <c:pt idx="113">
                  <c:v>7.2886297376093298E-2</c:v>
                </c:pt>
                <c:pt idx="114">
                  <c:v>7.7975376196990423E-2</c:v>
                </c:pt>
                <c:pt idx="115">
                  <c:v>7.3548387096774193E-2</c:v>
                </c:pt>
                <c:pt idx="116">
                  <c:v>4.9941927990708478E-2</c:v>
                </c:pt>
                <c:pt idx="117">
                  <c:v>8.1761006289308172E-2</c:v>
                </c:pt>
                <c:pt idx="118">
                  <c:v>9.9250936329588021E-2</c:v>
                </c:pt>
                <c:pt idx="119">
                  <c:v>0.10614995787700084</c:v>
                </c:pt>
                <c:pt idx="120">
                  <c:v>8.9176829268292679E-2</c:v>
                </c:pt>
                <c:pt idx="121">
                  <c:v>5.6524773203070484E-2</c:v>
                </c:pt>
                <c:pt idx="122">
                  <c:v>6.7692307692307691E-2</c:v>
                </c:pt>
                <c:pt idx="123">
                  <c:v>7.8519349411104875E-2</c:v>
                </c:pt>
                <c:pt idx="124">
                  <c:v>7.6152304609218444E-2</c:v>
                </c:pt>
                <c:pt idx="125">
                  <c:v>5.2287581699346407E-2</c:v>
                </c:pt>
                <c:pt idx="126">
                  <c:v>3.8772901576480612E-2</c:v>
                </c:pt>
                <c:pt idx="127">
                  <c:v>3.8777908343125736E-2</c:v>
                </c:pt>
                <c:pt idx="128">
                  <c:v>2.9594446474241871E-2</c:v>
                </c:pt>
                <c:pt idx="129">
                  <c:v>3.9089055064581914E-2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DD-473D-8953-9E26C235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11168"/>
        <c:axId val="132712704"/>
      </c:lineChart>
      <c:dateAx>
        <c:axId val="13271116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712704"/>
        <c:crosses val="autoZero"/>
        <c:auto val="1"/>
        <c:lblOffset val="100"/>
        <c:baseTimeUnit val="days"/>
      </c:dateAx>
      <c:valAx>
        <c:axId val="13271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711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SRB'!$A$33:$A$162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SRB'!$M$33:$M$162</c:f>
              <c:numCache>
                <c:formatCode>General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7.0000481240776224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32.000472078004016</c:v>
                </c:pt>
                <c:pt idx="20">
                  <c:v>0</c:v>
                </c:pt>
                <c:pt idx="21">
                  <c:v>51.001249099627039</c:v>
                </c:pt>
                <c:pt idx="22">
                  <c:v>27.000858520565966</c:v>
                </c:pt>
                <c:pt idx="23">
                  <c:v>3.8572804198504689</c:v>
                </c:pt>
                <c:pt idx="24">
                  <c:v>81.003515334452345</c:v>
                </c:pt>
                <c:pt idx="25">
                  <c:v>0</c:v>
                </c:pt>
                <c:pt idx="26">
                  <c:v>0</c:v>
                </c:pt>
                <c:pt idx="27">
                  <c:v>22.445913619827468</c:v>
                </c:pt>
                <c:pt idx="28">
                  <c:v>27.335913448910937</c:v>
                </c:pt>
                <c:pt idx="29">
                  <c:v>14.66822340593103</c:v>
                </c:pt>
                <c:pt idx="30">
                  <c:v>0</c:v>
                </c:pt>
                <c:pt idx="31">
                  <c:v>13.335052260150023</c:v>
                </c:pt>
                <c:pt idx="32">
                  <c:v>37.005618154575174</c:v>
                </c:pt>
                <c:pt idx="33">
                  <c:v>38.131395282709263</c:v>
                </c:pt>
                <c:pt idx="34">
                  <c:v>29.606258785157106</c:v>
                </c:pt>
                <c:pt idx="35">
                  <c:v>40.580867604512171</c:v>
                </c:pt>
                <c:pt idx="36">
                  <c:v>41.725688265590598</c:v>
                </c:pt>
                <c:pt idx="37">
                  <c:v>82.359284411205664</c:v>
                </c:pt>
                <c:pt idx="38">
                  <c:v>54.769195104614866</c:v>
                </c:pt>
                <c:pt idx="39">
                  <c:v>201.07677895913849</c:v>
                </c:pt>
                <c:pt idx="40">
                  <c:v>47.619553890146527</c:v>
                </c:pt>
                <c:pt idx="41">
                  <c:v>91.707450343738742</c:v>
                </c:pt>
                <c:pt idx="42">
                  <c:v>41.686847351864216</c:v>
                </c:pt>
                <c:pt idx="43">
                  <c:v>84.844111160629197</c:v>
                </c:pt>
                <c:pt idx="44">
                  <c:v>45.693197778639536</c:v>
                </c:pt>
                <c:pt idx="45">
                  <c:v>81.652216721234637</c:v>
                </c:pt>
                <c:pt idx="46">
                  <c:v>111.32769978244627</c:v>
                </c:pt>
                <c:pt idx="47">
                  <c:v>0.68813966411728189</c:v>
                </c:pt>
                <c:pt idx="48">
                  <c:v>2.7658904336116215</c:v>
                </c:pt>
                <c:pt idx="49">
                  <c:v>2.6799867009554066</c:v>
                </c:pt>
                <c:pt idx="50">
                  <c:v>2.602354866520578</c:v>
                </c:pt>
                <c:pt idx="51">
                  <c:v>2.3236350596046211</c:v>
                </c:pt>
                <c:pt idx="52">
                  <c:v>4.8894403981277161</c:v>
                </c:pt>
                <c:pt idx="53">
                  <c:v>2.8113872568259106</c:v>
                </c:pt>
                <c:pt idx="54">
                  <c:v>6.4754981702501784</c:v>
                </c:pt>
                <c:pt idx="55">
                  <c:v>4.5587320019657058</c:v>
                </c:pt>
                <c:pt idx="56">
                  <c:v>7.5226670988979061</c:v>
                </c:pt>
                <c:pt idx="57">
                  <c:v>7.0687479785727856</c:v>
                </c:pt>
                <c:pt idx="58">
                  <c:v>3.8993583245079129</c:v>
                </c:pt>
                <c:pt idx="59">
                  <c:v>6.1426106095478152</c:v>
                </c:pt>
                <c:pt idx="60">
                  <c:v>5.0062553095560833</c:v>
                </c:pt>
                <c:pt idx="61">
                  <c:v>0</c:v>
                </c:pt>
                <c:pt idx="62">
                  <c:v>3.8006029109277666</c:v>
                </c:pt>
                <c:pt idx="63">
                  <c:v>0.7917593259238036</c:v>
                </c:pt>
                <c:pt idx="64">
                  <c:v>3.449119676271462</c:v>
                </c:pt>
                <c:pt idx="65">
                  <c:v>0.79055580133934333</c:v>
                </c:pt>
                <c:pt idx="66">
                  <c:v>0.45481363524339247</c:v>
                </c:pt>
                <c:pt idx="67">
                  <c:v>0.29729189844997472</c:v>
                </c:pt>
                <c:pt idx="68">
                  <c:v>0.32139927451303335</c:v>
                </c:pt>
                <c:pt idx="69">
                  <c:v>0.31272605195986253</c:v>
                </c:pt>
                <c:pt idx="70">
                  <c:v>0</c:v>
                </c:pt>
                <c:pt idx="71">
                  <c:v>0.2570538365917131</c:v>
                </c:pt>
                <c:pt idx="72">
                  <c:v>0.21505702719829753</c:v>
                </c:pt>
                <c:pt idx="73">
                  <c:v>0.23042654471551352</c:v>
                </c:pt>
                <c:pt idx="74">
                  <c:v>0.30197197701060691</c:v>
                </c:pt>
                <c:pt idx="75">
                  <c:v>0.29401483497392267</c:v>
                </c:pt>
                <c:pt idx="76">
                  <c:v>0.32092176284896112</c:v>
                </c:pt>
                <c:pt idx="77">
                  <c:v>0.48377810827464968</c:v>
                </c:pt>
                <c:pt idx="78">
                  <c:v>1.024545427400624</c:v>
                </c:pt>
                <c:pt idx="79">
                  <c:v>0.31529796763000717</c:v>
                </c:pt>
                <c:pt idx="80">
                  <c:v>0.61069488131364524</c:v>
                </c:pt>
                <c:pt idx="81">
                  <c:v>0.28240538233658913</c:v>
                </c:pt>
                <c:pt idx="82">
                  <c:v>0.61499686812649879</c:v>
                </c:pt>
                <c:pt idx="83">
                  <c:v>0.42834928403373529</c:v>
                </c:pt>
                <c:pt idx="84">
                  <c:v>0.42472537565943225</c:v>
                </c:pt>
                <c:pt idx="85">
                  <c:v>0.53210043092361459</c:v>
                </c:pt>
                <c:pt idx="86">
                  <c:v>0.23166390257849578</c:v>
                </c:pt>
                <c:pt idx="87">
                  <c:v>0.22785453993144184</c:v>
                </c:pt>
                <c:pt idx="88">
                  <c:v>0.15457059858228078</c:v>
                </c:pt>
                <c:pt idx="89">
                  <c:v>0.62169583720627675</c:v>
                </c:pt>
                <c:pt idx="90">
                  <c:v>0.32980461488249369</c:v>
                </c:pt>
                <c:pt idx="91">
                  <c:v>0.33387757003120283</c:v>
                </c:pt>
                <c:pt idx="92">
                  <c:v>0.6217058263110361</c:v>
                </c:pt>
                <c:pt idx="93">
                  <c:v>0.58632570797566097</c:v>
                </c:pt>
                <c:pt idx="94">
                  <c:v>0.80364396265404825</c:v>
                </c:pt>
                <c:pt idx="95">
                  <c:v>0.81490422914252192</c:v>
                </c:pt>
                <c:pt idx="96">
                  <c:v>4.3708800550022229</c:v>
                </c:pt>
                <c:pt idx="97">
                  <c:v>1.7965065875218292E-2</c:v>
                </c:pt>
                <c:pt idx="98">
                  <c:v>0.28033489515074933</c:v>
                </c:pt>
                <c:pt idx="99">
                  <c:v>-0.46280901611159525</c:v>
                </c:pt>
                <c:pt idx="100">
                  <c:v>0.8749083990203832</c:v>
                </c:pt>
                <c:pt idx="101">
                  <c:v>0.81621355373926197</c:v>
                </c:pt>
                <c:pt idx="102">
                  <c:v>4.7415036327038669</c:v>
                </c:pt>
                <c:pt idx="103">
                  <c:v>1.4923826865243677</c:v>
                </c:pt>
                <c:pt idx="104">
                  <c:v>1.3842319635650171</c:v>
                </c:pt>
                <c:pt idx="105">
                  <c:v>1.2575256724269901</c:v>
                </c:pt>
                <c:pt idx="106">
                  <c:v>1.1196210684701733</c:v>
                </c:pt>
                <c:pt idx="107">
                  <c:v>0.9235107860055185</c:v>
                </c:pt>
                <c:pt idx="108">
                  <c:v>1.2996102386931729</c:v>
                </c:pt>
                <c:pt idx="109">
                  <c:v>1.2899847804878941</c:v>
                </c:pt>
                <c:pt idx="110">
                  <c:v>1.725339794098812</c:v>
                </c:pt>
                <c:pt idx="111">
                  <c:v>1.3848737605151109</c:v>
                </c:pt>
                <c:pt idx="112">
                  <c:v>1.5452063498315685</c:v>
                </c:pt>
                <c:pt idx="113">
                  <c:v>1.8858356057856085</c:v>
                </c:pt>
                <c:pt idx="114">
                  <c:v>1.7618986994095882</c:v>
                </c:pt>
                <c:pt idx="115">
                  <c:v>2.5134849841661113</c:v>
                </c:pt>
                <c:pt idx="116">
                  <c:v>3.1195497467498319</c:v>
                </c:pt>
                <c:pt idx="117">
                  <c:v>2.4477258851011281</c:v>
                </c:pt>
                <c:pt idx="118">
                  <c:v>2.1059433903924809</c:v>
                </c:pt>
                <c:pt idx="119">
                  <c:v>1.972889425225107</c:v>
                </c:pt>
                <c:pt idx="120">
                  <c:v>2.0040315995197444</c:v>
                </c:pt>
                <c:pt idx="121">
                  <c:v>3.2924519760370603</c:v>
                </c:pt>
                <c:pt idx="122">
                  <c:v>2.3909522839598178</c:v>
                </c:pt>
                <c:pt idx="123">
                  <c:v>2.4641401426966101</c:v>
                </c:pt>
                <c:pt idx="124">
                  <c:v>1.8998401635929587</c:v>
                </c:pt>
                <c:pt idx="125">
                  <c:v>2.7143607537179855</c:v>
                </c:pt>
                <c:pt idx="126">
                  <c:v>3.1529815063875599</c:v>
                </c:pt>
                <c:pt idx="127">
                  <c:v>2.7587546951462643</c:v>
                </c:pt>
                <c:pt idx="128">
                  <c:v>3.1883493015168258</c:v>
                </c:pt>
                <c:pt idx="129">
                  <c:v>2.8401342793396758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5E-4716-BC7D-5531CBFF9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33568"/>
        <c:axId val="132755840"/>
      </c:lineChart>
      <c:dateAx>
        <c:axId val="13273356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755840"/>
        <c:crosses val="autoZero"/>
        <c:auto val="1"/>
        <c:lblOffset val="100"/>
        <c:baseTimeUnit val="days"/>
      </c:dateAx>
      <c:valAx>
        <c:axId val="132755840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733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SRB'!$F$3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SRB'!$A$4:$A$162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SRB'!$F$4:$F$162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4</c:v>
                </c:pt>
                <c:pt idx="39">
                  <c:v>7</c:v>
                </c:pt>
                <c:pt idx="40">
                  <c:v>7</c:v>
                </c:pt>
                <c:pt idx="41">
                  <c:v>16</c:v>
                </c:pt>
                <c:pt idx="42">
                  <c:v>11</c:v>
                </c:pt>
                <c:pt idx="43">
                  <c:v>2</c:v>
                </c:pt>
                <c:pt idx="44">
                  <c:v>7</c:v>
                </c:pt>
                <c:pt idx="45">
                  <c:v>10</c:v>
                </c:pt>
                <c:pt idx="46">
                  <c:v>18</c:v>
                </c:pt>
                <c:pt idx="47">
                  <c:v>20</c:v>
                </c:pt>
                <c:pt idx="48">
                  <c:v>32</c:v>
                </c:pt>
                <c:pt idx="49">
                  <c:v>36</c:v>
                </c:pt>
                <c:pt idx="50">
                  <c:v>51</c:v>
                </c:pt>
                <c:pt idx="51">
                  <c:v>27</c:v>
                </c:pt>
                <c:pt idx="52">
                  <c:v>54</c:v>
                </c:pt>
                <c:pt idx="53">
                  <c:v>81</c:v>
                </c:pt>
                <c:pt idx="54">
                  <c:v>0</c:v>
                </c:pt>
                <c:pt idx="55">
                  <c:v>73</c:v>
                </c:pt>
                <c:pt idx="56">
                  <c:v>202</c:v>
                </c:pt>
                <c:pt idx="57">
                  <c:v>82</c:v>
                </c:pt>
                <c:pt idx="58">
                  <c:v>44</c:v>
                </c:pt>
                <c:pt idx="59">
                  <c:v>115</c:v>
                </c:pt>
                <c:pt idx="60">
                  <c:v>160</c:v>
                </c:pt>
                <c:pt idx="61">
                  <c:v>111</c:v>
                </c:pt>
                <c:pt idx="62">
                  <c:v>305</c:v>
                </c:pt>
                <c:pt idx="63">
                  <c:v>148</c:v>
                </c:pt>
                <c:pt idx="64">
                  <c:v>284</c:v>
                </c:pt>
                <c:pt idx="65">
                  <c:v>292</c:v>
                </c:pt>
                <c:pt idx="66">
                  <c:v>247</c:v>
                </c:pt>
                <c:pt idx="67">
                  <c:v>219</c:v>
                </c:pt>
                <c:pt idx="68">
                  <c:v>201</c:v>
                </c:pt>
                <c:pt idx="69">
                  <c:v>238</c:v>
                </c:pt>
                <c:pt idx="70">
                  <c:v>275</c:v>
                </c:pt>
                <c:pt idx="71">
                  <c:v>250</c:v>
                </c:pt>
                <c:pt idx="72">
                  <c:v>424</c:v>
                </c:pt>
                <c:pt idx="73">
                  <c:v>411</c:v>
                </c:pt>
                <c:pt idx="74">
                  <c:v>408</c:v>
                </c:pt>
                <c:pt idx="75">
                  <c:v>445</c:v>
                </c:pt>
                <c:pt idx="76">
                  <c:v>372</c:v>
                </c:pt>
                <c:pt idx="77">
                  <c:v>304</c:v>
                </c:pt>
                <c:pt idx="78">
                  <c:v>324</c:v>
                </c:pt>
                <c:pt idx="79">
                  <c:v>312</c:v>
                </c:pt>
                <c:pt idx="80">
                  <c:v>260</c:v>
                </c:pt>
                <c:pt idx="81">
                  <c:v>254</c:v>
                </c:pt>
                <c:pt idx="82">
                  <c:v>132</c:v>
                </c:pt>
                <c:pt idx="83">
                  <c:v>207</c:v>
                </c:pt>
                <c:pt idx="84">
                  <c:v>296</c:v>
                </c:pt>
                <c:pt idx="85">
                  <c:v>263</c:v>
                </c:pt>
                <c:pt idx="86">
                  <c:v>233</c:v>
                </c:pt>
                <c:pt idx="87">
                  <c:v>222</c:v>
                </c:pt>
                <c:pt idx="88">
                  <c:v>227</c:v>
                </c:pt>
                <c:pt idx="89">
                  <c:v>285</c:v>
                </c:pt>
                <c:pt idx="90">
                  <c:v>0</c:v>
                </c:pt>
                <c:pt idx="91">
                  <c:v>353</c:v>
                </c:pt>
                <c:pt idx="92">
                  <c:v>102</c:v>
                </c:pt>
                <c:pt idx="93">
                  <c:v>93</c:v>
                </c:pt>
                <c:pt idx="94">
                  <c:v>120</c:v>
                </c:pt>
                <c:pt idx="95">
                  <c:v>114</c:v>
                </c:pt>
                <c:pt idx="96">
                  <c:v>57</c:v>
                </c:pt>
                <c:pt idx="97">
                  <c:v>95</c:v>
                </c:pt>
                <c:pt idx="98">
                  <c:v>89</c:v>
                </c:pt>
                <c:pt idx="99">
                  <c:v>0</c:v>
                </c:pt>
                <c:pt idx="100">
                  <c:v>144</c:v>
                </c:pt>
                <c:pt idx="101">
                  <c:v>67</c:v>
                </c:pt>
                <c:pt idx="102">
                  <c:v>52</c:v>
                </c:pt>
                <c:pt idx="103">
                  <c:v>79</c:v>
                </c:pt>
                <c:pt idx="104">
                  <c:v>64</c:v>
                </c:pt>
                <c:pt idx="105">
                  <c:v>58</c:v>
                </c:pt>
                <c:pt idx="106">
                  <c:v>114</c:v>
                </c:pt>
                <c:pt idx="107">
                  <c:v>89</c:v>
                </c:pt>
                <c:pt idx="108">
                  <c:v>34</c:v>
                </c:pt>
                <c:pt idx="109">
                  <c:v>100</c:v>
                </c:pt>
                <c:pt idx="110">
                  <c:v>86</c:v>
                </c:pt>
                <c:pt idx="111">
                  <c:v>105</c:v>
                </c:pt>
                <c:pt idx="112">
                  <c:v>68</c:v>
                </c:pt>
                <c:pt idx="113">
                  <c:v>67</c:v>
                </c:pt>
                <c:pt idx="114">
                  <c:v>34</c:v>
                </c:pt>
                <c:pt idx="115">
                  <c:v>34</c:v>
                </c:pt>
                <c:pt idx="116">
                  <c:v>48</c:v>
                </c:pt>
                <c:pt idx="117">
                  <c:v>25</c:v>
                </c:pt>
                <c:pt idx="118">
                  <c:v>54</c:v>
                </c:pt>
                <c:pt idx="119">
                  <c:v>27</c:v>
                </c:pt>
                <c:pt idx="120">
                  <c:v>31</c:v>
                </c:pt>
                <c:pt idx="121">
                  <c:v>18</c:v>
                </c:pt>
                <c:pt idx="122">
                  <c:v>24</c:v>
                </c:pt>
                <c:pt idx="123">
                  <c:v>69</c:v>
                </c:pt>
                <c:pt idx="124">
                  <c:v>48</c:v>
                </c:pt>
                <c:pt idx="125">
                  <c:v>96</c:v>
                </c:pt>
                <c:pt idx="126">
                  <c:v>74</c:v>
                </c:pt>
                <c:pt idx="127">
                  <c:v>82</c:v>
                </c:pt>
                <c:pt idx="128">
                  <c:v>73</c:v>
                </c:pt>
                <c:pt idx="129">
                  <c:v>69</c:v>
                </c:pt>
                <c:pt idx="130">
                  <c:v>66</c:v>
                </c:pt>
                <c:pt idx="131">
                  <c:v>71</c:v>
                </c:pt>
                <c:pt idx="132">
                  <c:v>73</c:v>
                </c:pt>
                <c:pt idx="133">
                  <c:v>76</c:v>
                </c:pt>
                <c:pt idx="134">
                  <c:v>59</c:v>
                </c:pt>
                <c:pt idx="135">
                  <c:v>57</c:v>
                </c:pt>
                <c:pt idx="136">
                  <c:v>59</c:v>
                </c:pt>
                <c:pt idx="137">
                  <c:v>96</c:v>
                </c:pt>
                <c:pt idx="138">
                  <c:v>94</c:v>
                </c:pt>
                <c:pt idx="139">
                  <c:v>93</c:v>
                </c:pt>
                <c:pt idx="140">
                  <c:v>94</c:v>
                </c:pt>
                <c:pt idx="141">
                  <c:v>91</c:v>
                </c:pt>
                <c:pt idx="142">
                  <c:v>96</c:v>
                </c:pt>
                <c:pt idx="143">
                  <c:v>102</c:v>
                </c:pt>
                <c:pt idx="144">
                  <c:v>143</c:v>
                </c:pt>
                <c:pt idx="145">
                  <c:v>137</c:v>
                </c:pt>
                <c:pt idx="146">
                  <c:v>193</c:v>
                </c:pt>
                <c:pt idx="147">
                  <c:v>227</c:v>
                </c:pt>
                <c:pt idx="148">
                  <c:v>254</c:v>
                </c:pt>
                <c:pt idx="149">
                  <c:v>242</c:v>
                </c:pt>
                <c:pt idx="150">
                  <c:v>276</c:v>
                </c:pt>
                <c:pt idx="151">
                  <c:v>272</c:v>
                </c:pt>
                <c:pt idx="152">
                  <c:v>359</c:v>
                </c:pt>
                <c:pt idx="153">
                  <c:v>309</c:v>
                </c:pt>
                <c:pt idx="154">
                  <c:v>325</c:v>
                </c:pt>
                <c:pt idx="155">
                  <c:v>302</c:v>
                </c:pt>
                <c:pt idx="156">
                  <c:v>289</c:v>
                </c:pt>
                <c:pt idx="157">
                  <c:v>299</c:v>
                </c:pt>
                <c:pt idx="158">
                  <c:v>357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97-4747-90D6-C73B32BE98BA}"/>
            </c:ext>
          </c:extLst>
        </c:ser>
        <c:ser>
          <c:idx val="2"/>
          <c:order val="2"/>
          <c:tx>
            <c:strRef>
              <c:f>'data SRB'!$H$3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SRB'!$A$4:$A$162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SRB'!$H$4:$H$162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14</c:v>
                </c:pt>
                <c:pt idx="53">
                  <c:v>0</c:v>
                </c:pt>
                <c:pt idx="54">
                  <c:v>-15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534</c:v>
                </c:pt>
                <c:pt idx="77">
                  <c:v>103</c:v>
                </c:pt>
                <c:pt idx="78">
                  <c:v>116</c:v>
                </c:pt>
                <c:pt idx="79">
                  <c:v>117</c:v>
                </c:pt>
                <c:pt idx="80">
                  <c:v>107</c:v>
                </c:pt>
                <c:pt idx="81">
                  <c:v>48</c:v>
                </c:pt>
                <c:pt idx="82">
                  <c:v>42</c:v>
                </c:pt>
                <c:pt idx="83">
                  <c:v>27</c:v>
                </c:pt>
                <c:pt idx="84">
                  <c:v>58</c:v>
                </c:pt>
                <c:pt idx="85">
                  <c:v>30</c:v>
                </c:pt>
                <c:pt idx="86">
                  <c:v>27</c:v>
                </c:pt>
                <c:pt idx="87">
                  <c:v>51</c:v>
                </c:pt>
                <c:pt idx="88">
                  <c:v>32</c:v>
                </c:pt>
                <c:pt idx="89">
                  <c:v>51</c:v>
                </c:pt>
                <c:pt idx="90">
                  <c:v>0</c:v>
                </c:pt>
                <c:pt idx="91">
                  <c:v>83</c:v>
                </c:pt>
                <c:pt idx="92">
                  <c:v>125</c:v>
                </c:pt>
                <c:pt idx="93">
                  <c:v>23</c:v>
                </c:pt>
                <c:pt idx="94">
                  <c:v>149</c:v>
                </c:pt>
                <c:pt idx="95">
                  <c:v>248</c:v>
                </c:pt>
                <c:pt idx="96">
                  <c:v>189</c:v>
                </c:pt>
                <c:pt idx="97">
                  <c:v>293</c:v>
                </c:pt>
                <c:pt idx="98">
                  <c:v>279</c:v>
                </c:pt>
                <c:pt idx="99">
                  <c:v>0</c:v>
                </c:pt>
                <c:pt idx="100">
                  <c:v>558</c:v>
                </c:pt>
                <c:pt idx="101">
                  <c:v>310</c:v>
                </c:pt>
                <c:pt idx="102">
                  <c:v>224</c:v>
                </c:pt>
                <c:pt idx="103">
                  <c:v>260</c:v>
                </c:pt>
                <c:pt idx="104">
                  <c:v>217</c:v>
                </c:pt>
                <c:pt idx="105">
                  <c:v>178</c:v>
                </c:pt>
                <c:pt idx="106">
                  <c:v>234</c:v>
                </c:pt>
                <c:pt idx="107">
                  <c:v>86</c:v>
                </c:pt>
                <c:pt idx="108">
                  <c:v>105</c:v>
                </c:pt>
                <c:pt idx="109">
                  <c:v>163</c:v>
                </c:pt>
                <c:pt idx="110">
                  <c:v>303</c:v>
                </c:pt>
                <c:pt idx="111">
                  <c:v>171</c:v>
                </c:pt>
                <c:pt idx="112">
                  <c:v>158</c:v>
                </c:pt>
                <c:pt idx="113">
                  <c:v>158</c:v>
                </c:pt>
                <c:pt idx="114">
                  <c:v>63</c:v>
                </c:pt>
                <c:pt idx="115">
                  <c:v>147</c:v>
                </c:pt>
                <c:pt idx="116">
                  <c:v>210</c:v>
                </c:pt>
                <c:pt idx="117">
                  <c:v>161</c:v>
                </c:pt>
                <c:pt idx="118">
                  <c:v>86</c:v>
                </c:pt>
                <c:pt idx="119">
                  <c:v>82</c:v>
                </c:pt>
                <c:pt idx="120">
                  <c:v>92</c:v>
                </c:pt>
                <c:pt idx="121">
                  <c:v>28</c:v>
                </c:pt>
                <c:pt idx="122">
                  <c:v>40</c:v>
                </c:pt>
                <c:pt idx="123">
                  <c:v>86</c:v>
                </c:pt>
                <c:pt idx="124">
                  <c:v>58</c:v>
                </c:pt>
                <c:pt idx="125">
                  <c:v>21</c:v>
                </c:pt>
                <c:pt idx="126">
                  <c:v>4125</c:v>
                </c:pt>
                <c:pt idx="127">
                  <c:v>292</c:v>
                </c:pt>
                <c:pt idx="128">
                  <c:v>-159</c:v>
                </c:pt>
                <c:pt idx="129">
                  <c:v>79</c:v>
                </c:pt>
                <c:pt idx="130">
                  <c:v>80</c:v>
                </c:pt>
                <c:pt idx="131">
                  <c:v>14</c:v>
                </c:pt>
                <c:pt idx="132">
                  <c:v>49</c:v>
                </c:pt>
                <c:pt idx="133">
                  <c:v>54</c:v>
                </c:pt>
                <c:pt idx="134">
                  <c:v>46</c:v>
                </c:pt>
                <c:pt idx="135">
                  <c:v>50</c:v>
                </c:pt>
                <c:pt idx="136">
                  <c:v>63</c:v>
                </c:pt>
                <c:pt idx="137">
                  <c:v>73</c:v>
                </c:pt>
                <c:pt idx="138">
                  <c:v>72</c:v>
                </c:pt>
                <c:pt idx="139">
                  <c:v>53</c:v>
                </c:pt>
                <c:pt idx="140">
                  <c:v>67</c:v>
                </c:pt>
                <c:pt idx="141">
                  <c:v>58</c:v>
                </c:pt>
                <c:pt idx="142">
                  <c:v>50</c:v>
                </c:pt>
                <c:pt idx="143">
                  <c:v>57</c:v>
                </c:pt>
                <c:pt idx="144">
                  <c:v>57</c:v>
                </c:pt>
                <c:pt idx="145">
                  <c:v>43</c:v>
                </c:pt>
                <c:pt idx="146">
                  <c:v>78</c:v>
                </c:pt>
                <c:pt idx="147">
                  <c:v>106</c:v>
                </c:pt>
                <c:pt idx="148">
                  <c:v>126</c:v>
                </c:pt>
                <c:pt idx="149">
                  <c:v>117</c:v>
                </c:pt>
                <c:pt idx="150">
                  <c:v>81</c:v>
                </c:pt>
                <c:pt idx="151">
                  <c:v>110</c:v>
                </c:pt>
                <c:pt idx="152">
                  <c:v>140</c:v>
                </c:pt>
                <c:pt idx="153">
                  <c:v>152</c:v>
                </c:pt>
                <c:pt idx="154">
                  <c:v>112</c:v>
                </c:pt>
                <c:pt idx="155">
                  <c:v>91</c:v>
                </c:pt>
                <c:pt idx="156">
                  <c:v>99</c:v>
                </c:pt>
                <c:pt idx="157">
                  <c:v>81</c:v>
                </c:pt>
                <c:pt idx="158">
                  <c:v>115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48064"/>
        <c:axId val="133449600"/>
      </c:lineChart>
      <c:lineChart>
        <c:grouping val="standard"/>
        <c:varyColors val="0"/>
        <c:ser>
          <c:idx val="1"/>
          <c:order val="1"/>
          <c:tx>
            <c:strRef>
              <c:f>'data SRB'!$G$3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SRB'!$G$4:$G$162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-3</c:v>
                </c:pt>
                <c:pt idx="55">
                  <c:v>0</c:v>
                </c:pt>
                <c:pt idx="56">
                  <c:v>9</c:v>
                </c:pt>
                <c:pt idx="57">
                  <c:v>3</c:v>
                </c:pt>
                <c:pt idx="58">
                  <c:v>3</c:v>
                </c:pt>
                <c:pt idx="59">
                  <c:v>0</c:v>
                </c:pt>
                <c:pt idx="60">
                  <c:v>12</c:v>
                </c:pt>
                <c:pt idx="61">
                  <c:v>3</c:v>
                </c:pt>
                <c:pt idx="62">
                  <c:v>8</c:v>
                </c:pt>
                <c:pt idx="63">
                  <c:v>5</c:v>
                </c:pt>
                <c:pt idx="64">
                  <c:v>7</c:v>
                </c:pt>
                <c:pt idx="65">
                  <c:v>7</c:v>
                </c:pt>
                <c:pt idx="66">
                  <c:v>3</c:v>
                </c:pt>
                <c:pt idx="67">
                  <c:v>4</c:v>
                </c:pt>
                <c:pt idx="68">
                  <c:v>1</c:v>
                </c:pt>
                <c:pt idx="69">
                  <c:v>5</c:v>
                </c:pt>
                <c:pt idx="70">
                  <c:v>3</c:v>
                </c:pt>
                <c:pt idx="71">
                  <c:v>6</c:v>
                </c:pt>
                <c:pt idx="72">
                  <c:v>5</c:v>
                </c:pt>
                <c:pt idx="73">
                  <c:v>9</c:v>
                </c:pt>
                <c:pt idx="74">
                  <c:v>5</c:v>
                </c:pt>
                <c:pt idx="75">
                  <c:v>4</c:v>
                </c:pt>
                <c:pt idx="76">
                  <c:v>7</c:v>
                </c:pt>
                <c:pt idx="77">
                  <c:v>7</c:v>
                </c:pt>
                <c:pt idx="78">
                  <c:v>5</c:v>
                </c:pt>
                <c:pt idx="79">
                  <c:v>3</c:v>
                </c:pt>
                <c:pt idx="80">
                  <c:v>5</c:v>
                </c:pt>
                <c:pt idx="81">
                  <c:v>4</c:v>
                </c:pt>
                <c:pt idx="82">
                  <c:v>5</c:v>
                </c:pt>
                <c:pt idx="83">
                  <c:v>5</c:v>
                </c:pt>
                <c:pt idx="84">
                  <c:v>7</c:v>
                </c:pt>
                <c:pt idx="85">
                  <c:v>5</c:v>
                </c:pt>
                <c:pt idx="86">
                  <c:v>6</c:v>
                </c:pt>
                <c:pt idx="87">
                  <c:v>6</c:v>
                </c:pt>
                <c:pt idx="88">
                  <c:v>5</c:v>
                </c:pt>
                <c:pt idx="89">
                  <c:v>6</c:v>
                </c:pt>
                <c:pt idx="90">
                  <c:v>0</c:v>
                </c:pt>
                <c:pt idx="91">
                  <c:v>10</c:v>
                </c:pt>
                <c:pt idx="92">
                  <c:v>4</c:v>
                </c:pt>
                <c:pt idx="93">
                  <c:v>4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6</c:v>
                </c:pt>
                <c:pt idx="99">
                  <c:v>0</c:v>
                </c:pt>
                <c:pt idx="100">
                  <c:v>3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1</c:v>
                </c:pt>
                <c:pt idx="105">
                  <c:v>3</c:v>
                </c:pt>
                <c:pt idx="106">
                  <c:v>2</c:v>
                </c:pt>
                <c:pt idx="107">
                  <c:v>1</c:v>
                </c:pt>
                <c:pt idx="108">
                  <c:v>3</c:v>
                </c:pt>
                <c:pt idx="109">
                  <c:v>1</c:v>
                </c:pt>
                <c:pt idx="110">
                  <c:v>2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0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0</c:v>
                </c:pt>
                <c:pt idx="130">
                  <c:v>1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0</c:v>
                </c:pt>
                <c:pt idx="145">
                  <c:v>1</c:v>
                </c:pt>
                <c:pt idx="146">
                  <c:v>1</c:v>
                </c:pt>
                <c:pt idx="147">
                  <c:v>2</c:v>
                </c:pt>
                <c:pt idx="148">
                  <c:v>3</c:v>
                </c:pt>
                <c:pt idx="149">
                  <c:v>4</c:v>
                </c:pt>
                <c:pt idx="150">
                  <c:v>3</c:v>
                </c:pt>
                <c:pt idx="151">
                  <c:v>4</c:v>
                </c:pt>
                <c:pt idx="152">
                  <c:v>6</c:v>
                </c:pt>
                <c:pt idx="153">
                  <c:v>11</c:v>
                </c:pt>
                <c:pt idx="154">
                  <c:v>8</c:v>
                </c:pt>
                <c:pt idx="155">
                  <c:v>5</c:v>
                </c:pt>
                <c:pt idx="156">
                  <c:v>6</c:v>
                </c:pt>
                <c:pt idx="157">
                  <c:v>13</c:v>
                </c:pt>
                <c:pt idx="158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57024"/>
        <c:axId val="133451136"/>
      </c:lineChart>
      <c:dateAx>
        <c:axId val="13344806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3449600"/>
        <c:crosses val="autoZero"/>
        <c:auto val="1"/>
        <c:lblOffset val="100"/>
        <c:baseTimeUnit val="days"/>
      </c:dateAx>
      <c:valAx>
        <c:axId val="13344960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3448064"/>
        <c:crosses val="autoZero"/>
        <c:crossBetween val="between"/>
      </c:valAx>
      <c:valAx>
        <c:axId val="13345113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3457024"/>
        <c:crosses val="max"/>
        <c:crossBetween val="between"/>
      </c:valAx>
      <c:catAx>
        <c:axId val="13345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334511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SRB'!$B$3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SRB'!$A$4:$A$182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SRB'!$B$4:$B$182</c:f>
              <c:numCache>
                <c:formatCode>General</c:formatCode>
                <c:ptCount val="1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5</c:v>
                </c:pt>
                <c:pt idx="39">
                  <c:v>12</c:v>
                </c:pt>
                <c:pt idx="40">
                  <c:v>19</c:v>
                </c:pt>
                <c:pt idx="41">
                  <c:v>35</c:v>
                </c:pt>
                <c:pt idx="42">
                  <c:v>46</c:v>
                </c:pt>
                <c:pt idx="43">
                  <c:v>48</c:v>
                </c:pt>
                <c:pt idx="44">
                  <c:v>55</c:v>
                </c:pt>
                <c:pt idx="45">
                  <c:v>65</c:v>
                </c:pt>
                <c:pt idx="46">
                  <c:v>83</c:v>
                </c:pt>
                <c:pt idx="47">
                  <c:v>103</c:v>
                </c:pt>
                <c:pt idx="48">
                  <c:v>135</c:v>
                </c:pt>
                <c:pt idx="49">
                  <c:v>171</c:v>
                </c:pt>
                <c:pt idx="50">
                  <c:v>222</c:v>
                </c:pt>
                <c:pt idx="51">
                  <c:v>249</c:v>
                </c:pt>
                <c:pt idx="52">
                  <c:v>303</c:v>
                </c:pt>
                <c:pt idx="53">
                  <c:v>384</c:v>
                </c:pt>
                <c:pt idx="54">
                  <c:v>384</c:v>
                </c:pt>
                <c:pt idx="55">
                  <c:v>457</c:v>
                </c:pt>
                <c:pt idx="56">
                  <c:v>659</c:v>
                </c:pt>
                <c:pt idx="57">
                  <c:v>741</c:v>
                </c:pt>
                <c:pt idx="58">
                  <c:v>785</c:v>
                </c:pt>
                <c:pt idx="59">
                  <c:v>900</c:v>
                </c:pt>
                <c:pt idx="60">
                  <c:v>1060</c:v>
                </c:pt>
                <c:pt idx="61">
                  <c:v>1171</c:v>
                </c:pt>
                <c:pt idx="62">
                  <c:v>1476</c:v>
                </c:pt>
                <c:pt idx="63">
                  <c:v>1624</c:v>
                </c:pt>
                <c:pt idx="64">
                  <c:v>1908</c:v>
                </c:pt>
                <c:pt idx="65">
                  <c:v>2200</c:v>
                </c:pt>
                <c:pt idx="66">
                  <c:v>2447</c:v>
                </c:pt>
                <c:pt idx="67">
                  <c:v>2666</c:v>
                </c:pt>
                <c:pt idx="68">
                  <c:v>2867</c:v>
                </c:pt>
                <c:pt idx="69">
                  <c:v>3105</c:v>
                </c:pt>
                <c:pt idx="70">
                  <c:v>3380</c:v>
                </c:pt>
                <c:pt idx="71">
                  <c:v>3630</c:v>
                </c:pt>
                <c:pt idx="72">
                  <c:v>4054</c:v>
                </c:pt>
                <c:pt idx="73">
                  <c:v>4465</c:v>
                </c:pt>
                <c:pt idx="74">
                  <c:v>4873</c:v>
                </c:pt>
                <c:pt idx="75">
                  <c:v>5318</c:v>
                </c:pt>
                <c:pt idx="76">
                  <c:v>5690</c:v>
                </c:pt>
                <c:pt idx="77">
                  <c:v>5994</c:v>
                </c:pt>
                <c:pt idx="78">
                  <c:v>6318</c:v>
                </c:pt>
                <c:pt idx="79">
                  <c:v>6630</c:v>
                </c:pt>
                <c:pt idx="80">
                  <c:v>6890</c:v>
                </c:pt>
                <c:pt idx="81">
                  <c:v>7144</c:v>
                </c:pt>
                <c:pt idx="82">
                  <c:v>7276</c:v>
                </c:pt>
                <c:pt idx="83">
                  <c:v>7483</c:v>
                </c:pt>
                <c:pt idx="84">
                  <c:v>7779</c:v>
                </c:pt>
                <c:pt idx="85">
                  <c:v>8042</c:v>
                </c:pt>
                <c:pt idx="86">
                  <c:v>8275</c:v>
                </c:pt>
                <c:pt idx="87">
                  <c:v>8497</c:v>
                </c:pt>
                <c:pt idx="88">
                  <c:v>8724</c:v>
                </c:pt>
                <c:pt idx="89">
                  <c:v>9009</c:v>
                </c:pt>
                <c:pt idx="90">
                  <c:v>9009</c:v>
                </c:pt>
                <c:pt idx="91">
                  <c:v>9362</c:v>
                </c:pt>
                <c:pt idx="92">
                  <c:v>9464</c:v>
                </c:pt>
                <c:pt idx="93">
                  <c:v>9557</c:v>
                </c:pt>
                <c:pt idx="94">
                  <c:v>9677</c:v>
                </c:pt>
                <c:pt idx="95">
                  <c:v>9791</c:v>
                </c:pt>
                <c:pt idx="96">
                  <c:v>9848</c:v>
                </c:pt>
                <c:pt idx="97">
                  <c:v>9943</c:v>
                </c:pt>
                <c:pt idx="98">
                  <c:v>10032</c:v>
                </c:pt>
                <c:pt idx="99">
                  <c:v>10032</c:v>
                </c:pt>
                <c:pt idx="100">
                  <c:v>10176</c:v>
                </c:pt>
                <c:pt idx="101">
                  <c:v>10243</c:v>
                </c:pt>
                <c:pt idx="102">
                  <c:v>10295</c:v>
                </c:pt>
                <c:pt idx="103">
                  <c:v>10374</c:v>
                </c:pt>
                <c:pt idx="104">
                  <c:v>10438</c:v>
                </c:pt>
                <c:pt idx="105">
                  <c:v>10496</c:v>
                </c:pt>
                <c:pt idx="106">
                  <c:v>10610</c:v>
                </c:pt>
                <c:pt idx="107">
                  <c:v>10699</c:v>
                </c:pt>
                <c:pt idx="108">
                  <c:v>10733</c:v>
                </c:pt>
                <c:pt idx="109">
                  <c:v>10833</c:v>
                </c:pt>
                <c:pt idx="110">
                  <c:v>10919</c:v>
                </c:pt>
                <c:pt idx="111">
                  <c:v>11024</c:v>
                </c:pt>
                <c:pt idx="112">
                  <c:v>11092</c:v>
                </c:pt>
                <c:pt idx="113">
                  <c:v>11159</c:v>
                </c:pt>
                <c:pt idx="114">
                  <c:v>11193</c:v>
                </c:pt>
                <c:pt idx="115">
                  <c:v>11227</c:v>
                </c:pt>
                <c:pt idx="116">
                  <c:v>11275</c:v>
                </c:pt>
                <c:pt idx="117">
                  <c:v>11300</c:v>
                </c:pt>
                <c:pt idx="118">
                  <c:v>11354</c:v>
                </c:pt>
                <c:pt idx="119">
                  <c:v>11381</c:v>
                </c:pt>
                <c:pt idx="120">
                  <c:v>11412</c:v>
                </c:pt>
                <c:pt idx="121">
                  <c:v>11430</c:v>
                </c:pt>
                <c:pt idx="122">
                  <c:v>11454</c:v>
                </c:pt>
                <c:pt idx="123">
                  <c:v>11523</c:v>
                </c:pt>
                <c:pt idx="124">
                  <c:v>11571</c:v>
                </c:pt>
                <c:pt idx="125">
                  <c:v>11667</c:v>
                </c:pt>
                <c:pt idx="126">
                  <c:v>11741</c:v>
                </c:pt>
                <c:pt idx="127">
                  <c:v>11823</c:v>
                </c:pt>
                <c:pt idx="128">
                  <c:v>11896</c:v>
                </c:pt>
                <c:pt idx="129">
                  <c:v>11965</c:v>
                </c:pt>
                <c:pt idx="130">
                  <c:v>12031</c:v>
                </c:pt>
                <c:pt idx="131">
                  <c:v>12102</c:v>
                </c:pt>
                <c:pt idx="132">
                  <c:v>12175</c:v>
                </c:pt>
                <c:pt idx="133">
                  <c:v>12251</c:v>
                </c:pt>
                <c:pt idx="134">
                  <c:v>12310</c:v>
                </c:pt>
                <c:pt idx="135">
                  <c:v>12367</c:v>
                </c:pt>
                <c:pt idx="136">
                  <c:v>12426</c:v>
                </c:pt>
                <c:pt idx="137">
                  <c:v>12522</c:v>
                </c:pt>
                <c:pt idx="138">
                  <c:v>12616</c:v>
                </c:pt>
                <c:pt idx="139">
                  <c:v>12709</c:v>
                </c:pt>
                <c:pt idx="140">
                  <c:v>12803</c:v>
                </c:pt>
                <c:pt idx="141">
                  <c:v>12894</c:v>
                </c:pt>
                <c:pt idx="142">
                  <c:v>12990</c:v>
                </c:pt>
                <c:pt idx="143">
                  <c:v>13092</c:v>
                </c:pt>
                <c:pt idx="144">
                  <c:v>13235</c:v>
                </c:pt>
                <c:pt idx="145">
                  <c:v>13372</c:v>
                </c:pt>
                <c:pt idx="146">
                  <c:v>13565</c:v>
                </c:pt>
                <c:pt idx="147">
                  <c:v>13792</c:v>
                </c:pt>
                <c:pt idx="148">
                  <c:v>14046</c:v>
                </c:pt>
                <c:pt idx="149">
                  <c:v>14288</c:v>
                </c:pt>
                <c:pt idx="150">
                  <c:v>14564</c:v>
                </c:pt>
                <c:pt idx="151">
                  <c:v>14836</c:v>
                </c:pt>
                <c:pt idx="152">
                  <c:v>15195</c:v>
                </c:pt>
                <c:pt idx="153">
                  <c:v>15504</c:v>
                </c:pt>
                <c:pt idx="154">
                  <c:v>15829</c:v>
                </c:pt>
                <c:pt idx="155">
                  <c:v>16131</c:v>
                </c:pt>
                <c:pt idx="156">
                  <c:v>16420</c:v>
                </c:pt>
                <c:pt idx="157">
                  <c:v>16719</c:v>
                </c:pt>
                <c:pt idx="158">
                  <c:v>17076</c:v>
                </c:pt>
                <c:pt idx="159">
                  <c:v>17342</c:v>
                </c:pt>
                <c:pt idx="160">
                  <c:v>17728</c:v>
                </c:pt>
                <c:pt idx="161">
                  <c:v>18073</c:v>
                </c:pt>
                <c:pt idx="162">
                  <c:v>18360</c:v>
                </c:pt>
                <c:pt idx="163">
                  <c:v>18639</c:v>
                </c:pt>
                <c:pt idx="164">
                  <c:v>18983</c:v>
                </c:pt>
                <c:pt idx="165">
                  <c:v>19334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ser>
          <c:idx val="2"/>
          <c:order val="2"/>
          <c:tx>
            <c:strRef>
              <c:f>'data SRB'!$D$3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SRB'!$A$4:$A$182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SRB'!$D$4:$D$182</c:f>
              <c:numCache>
                <c:formatCode>General</c:formatCode>
                <c:ptCount val="1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15</c:v>
                </c:pt>
                <c:pt idx="53">
                  <c:v>15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534</c:v>
                </c:pt>
                <c:pt idx="77">
                  <c:v>637</c:v>
                </c:pt>
                <c:pt idx="78">
                  <c:v>753</c:v>
                </c:pt>
                <c:pt idx="79">
                  <c:v>870</c:v>
                </c:pt>
                <c:pt idx="80">
                  <c:v>977</c:v>
                </c:pt>
                <c:pt idx="81">
                  <c:v>1025</c:v>
                </c:pt>
                <c:pt idx="82">
                  <c:v>1067</c:v>
                </c:pt>
                <c:pt idx="83">
                  <c:v>1094</c:v>
                </c:pt>
                <c:pt idx="84">
                  <c:v>1152</c:v>
                </c:pt>
                <c:pt idx="85">
                  <c:v>1182</c:v>
                </c:pt>
                <c:pt idx="86">
                  <c:v>1209</c:v>
                </c:pt>
                <c:pt idx="87">
                  <c:v>1260</c:v>
                </c:pt>
                <c:pt idx="88">
                  <c:v>1292</c:v>
                </c:pt>
                <c:pt idx="89">
                  <c:v>1343</c:v>
                </c:pt>
                <c:pt idx="90">
                  <c:v>1343</c:v>
                </c:pt>
                <c:pt idx="91">
                  <c:v>1426</c:v>
                </c:pt>
                <c:pt idx="92">
                  <c:v>1551</c:v>
                </c:pt>
                <c:pt idx="93">
                  <c:v>1574</c:v>
                </c:pt>
                <c:pt idx="94">
                  <c:v>1723</c:v>
                </c:pt>
                <c:pt idx="95">
                  <c:v>1971</c:v>
                </c:pt>
                <c:pt idx="96">
                  <c:v>2160</c:v>
                </c:pt>
                <c:pt idx="97">
                  <c:v>2453</c:v>
                </c:pt>
                <c:pt idx="98">
                  <c:v>2732</c:v>
                </c:pt>
                <c:pt idx="99">
                  <c:v>2732</c:v>
                </c:pt>
                <c:pt idx="100">
                  <c:v>3290</c:v>
                </c:pt>
                <c:pt idx="101">
                  <c:v>3600</c:v>
                </c:pt>
                <c:pt idx="102">
                  <c:v>3824</c:v>
                </c:pt>
                <c:pt idx="103">
                  <c:v>4084</c:v>
                </c:pt>
                <c:pt idx="104">
                  <c:v>4301</c:v>
                </c:pt>
                <c:pt idx="105">
                  <c:v>4479</c:v>
                </c:pt>
                <c:pt idx="106">
                  <c:v>4713</c:v>
                </c:pt>
                <c:pt idx="107">
                  <c:v>4799</c:v>
                </c:pt>
                <c:pt idx="108">
                  <c:v>4904</c:v>
                </c:pt>
                <c:pt idx="109">
                  <c:v>5067</c:v>
                </c:pt>
                <c:pt idx="110">
                  <c:v>5370</c:v>
                </c:pt>
                <c:pt idx="111">
                  <c:v>5541</c:v>
                </c:pt>
                <c:pt idx="112">
                  <c:v>5699</c:v>
                </c:pt>
                <c:pt idx="113">
                  <c:v>5857</c:v>
                </c:pt>
                <c:pt idx="114">
                  <c:v>5920</c:v>
                </c:pt>
                <c:pt idx="115">
                  <c:v>6067</c:v>
                </c:pt>
                <c:pt idx="116">
                  <c:v>6277</c:v>
                </c:pt>
                <c:pt idx="117">
                  <c:v>6438</c:v>
                </c:pt>
                <c:pt idx="118">
                  <c:v>6524</c:v>
                </c:pt>
                <c:pt idx="119">
                  <c:v>6606</c:v>
                </c:pt>
                <c:pt idx="120">
                  <c:v>6698</c:v>
                </c:pt>
                <c:pt idx="121">
                  <c:v>6726</c:v>
                </c:pt>
                <c:pt idx="122">
                  <c:v>6766</c:v>
                </c:pt>
                <c:pt idx="123">
                  <c:v>6852</c:v>
                </c:pt>
                <c:pt idx="124">
                  <c:v>6910</c:v>
                </c:pt>
                <c:pt idx="125">
                  <c:v>6931</c:v>
                </c:pt>
                <c:pt idx="126">
                  <c:v>11056</c:v>
                </c:pt>
                <c:pt idx="127">
                  <c:v>11348</c:v>
                </c:pt>
                <c:pt idx="128">
                  <c:v>11189</c:v>
                </c:pt>
                <c:pt idx="129">
                  <c:v>11268</c:v>
                </c:pt>
                <c:pt idx="130">
                  <c:v>11348</c:v>
                </c:pt>
                <c:pt idx="131">
                  <c:v>11362</c:v>
                </c:pt>
                <c:pt idx="132">
                  <c:v>11411</c:v>
                </c:pt>
                <c:pt idx="133">
                  <c:v>11465</c:v>
                </c:pt>
                <c:pt idx="134">
                  <c:v>11511</c:v>
                </c:pt>
                <c:pt idx="135">
                  <c:v>11561</c:v>
                </c:pt>
                <c:pt idx="136">
                  <c:v>11624</c:v>
                </c:pt>
                <c:pt idx="137">
                  <c:v>11697</c:v>
                </c:pt>
                <c:pt idx="138">
                  <c:v>11769</c:v>
                </c:pt>
                <c:pt idx="139">
                  <c:v>11822</c:v>
                </c:pt>
                <c:pt idx="140">
                  <c:v>11889</c:v>
                </c:pt>
                <c:pt idx="141">
                  <c:v>11947</c:v>
                </c:pt>
                <c:pt idx="142">
                  <c:v>11997</c:v>
                </c:pt>
                <c:pt idx="143">
                  <c:v>12054</c:v>
                </c:pt>
                <c:pt idx="144">
                  <c:v>12111</c:v>
                </c:pt>
                <c:pt idx="145">
                  <c:v>12154</c:v>
                </c:pt>
                <c:pt idx="146">
                  <c:v>12232</c:v>
                </c:pt>
                <c:pt idx="147">
                  <c:v>12338</c:v>
                </c:pt>
                <c:pt idx="148">
                  <c:v>12464</c:v>
                </c:pt>
                <c:pt idx="149">
                  <c:v>12581</c:v>
                </c:pt>
                <c:pt idx="150">
                  <c:v>12662</c:v>
                </c:pt>
                <c:pt idx="151">
                  <c:v>12772</c:v>
                </c:pt>
                <c:pt idx="152">
                  <c:v>12912</c:v>
                </c:pt>
                <c:pt idx="153">
                  <c:v>13064</c:v>
                </c:pt>
                <c:pt idx="154">
                  <c:v>13176</c:v>
                </c:pt>
                <c:pt idx="155">
                  <c:v>13267</c:v>
                </c:pt>
                <c:pt idx="156">
                  <c:v>13366</c:v>
                </c:pt>
                <c:pt idx="157">
                  <c:v>13447</c:v>
                </c:pt>
                <c:pt idx="158">
                  <c:v>13562</c:v>
                </c:pt>
                <c:pt idx="159">
                  <c:v>13651</c:v>
                </c:pt>
                <c:pt idx="160">
                  <c:v>13719</c:v>
                </c:pt>
                <c:pt idx="161">
                  <c:v>13780</c:v>
                </c:pt>
                <c:pt idx="162">
                  <c:v>13876</c:v>
                </c:pt>
                <c:pt idx="163">
                  <c:v>13940</c:v>
                </c:pt>
                <c:pt idx="164">
                  <c:v>13991</c:v>
                </c:pt>
                <c:pt idx="165">
                  <c:v>14047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44416"/>
        <c:axId val="133245952"/>
      </c:lineChart>
      <c:lineChart>
        <c:grouping val="standard"/>
        <c:varyColors val="0"/>
        <c:ser>
          <c:idx val="1"/>
          <c:order val="1"/>
          <c:tx>
            <c:strRef>
              <c:f>'data SRB'!$C$3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SRB'!$C$4:$C$182</c:f>
              <c:numCache>
                <c:formatCode>General</c:formatCode>
                <c:ptCount val="1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3</c:v>
                </c:pt>
                <c:pt idx="53">
                  <c:v>4</c:v>
                </c:pt>
                <c:pt idx="54">
                  <c:v>1</c:v>
                </c:pt>
                <c:pt idx="55">
                  <c:v>1</c:v>
                </c:pt>
                <c:pt idx="56">
                  <c:v>10</c:v>
                </c:pt>
                <c:pt idx="57">
                  <c:v>13</c:v>
                </c:pt>
                <c:pt idx="58">
                  <c:v>16</c:v>
                </c:pt>
                <c:pt idx="59">
                  <c:v>16</c:v>
                </c:pt>
                <c:pt idx="60">
                  <c:v>28</c:v>
                </c:pt>
                <c:pt idx="61">
                  <c:v>31</c:v>
                </c:pt>
                <c:pt idx="62">
                  <c:v>39</c:v>
                </c:pt>
                <c:pt idx="63">
                  <c:v>44</c:v>
                </c:pt>
                <c:pt idx="64">
                  <c:v>51</c:v>
                </c:pt>
                <c:pt idx="65">
                  <c:v>58</c:v>
                </c:pt>
                <c:pt idx="66">
                  <c:v>61</c:v>
                </c:pt>
                <c:pt idx="67">
                  <c:v>65</c:v>
                </c:pt>
                <c:pt idx="68">
                  <c:v>66</c:v>
                </c:pt>
                <c:pt idx="69">
                  <c:v>71</c:v>
                </c:pt>
                <c:pt idx="70">
                  <c:v>74</c:v>
                </c:pt>
                <c:pt idx="71">
                  <c:v>80</c:v>
                </c:pt>
                <c:pt idx="72">
                  <c:v>85</c:v>
                </c:pt>
                <c:pt idx="73">
                  <c:v>94</c:v>
                </c:pt>
                <c:pt idx="74">
                  <c:v>99</c:v>
                </c:pt>
                <c:pt idx="75">
                  <c:v>103</c:v>
                </c:pt>
                <c:pt idx="76">
                  <c:v>110</c:v>
                </c:pt>
                <c:pt idx="77">
                  <c:v>117</c:v>
                </c:pt>
                <c:pt idx="78">
                  <c:v>122</c:v>
                </c:pt>
                <c:pt idx="79">
                  <c:v>125</c:v>
                </c:pt>
                <c:pt idx="80">
                  <c:v>130</c:v>
                </c:pt>
                <c:pt idx="81">
                  <c:v>134</c:v>
                </c:pt>
                <c:pt idx="82">
                  <c:v>139</c:v>
                </c:pt>
                <c:pt idx="83">
                  <c:v>144</c:v>
                </c:pt>
                <c:pt idx="84">
                  <c:v>151</c:v>
                </c:pt>
                <c:pt idx="85">
                  <c:v>156</c:v>
                </c:pt>
                <c:pt idx="86">
                  <c:v>162</c:v>
                </c:pt>
                <c:pt idx="87">
                  <c:v>168</c:v>
                </c:pt>
                <c:pt idx="88">
                  <c:v>173</c:v>
                </c:pt>
                <c:pt idx="89">
                  <c:v>179</c:v>
                </c:pt>
                <c:pt idx="90">
                  <c:v>179</c:v>
                </c:pt>
                <c:pt idx="91">
                  <c:v>189</c:v>
                </c:pt>
                <c:pt idx="92">
                  <c:v>193</c:v>
                </c:pt>
                <c:pt idx="93">
                  <c:v>197</c:v>
                </c:pt>
                <c:pt idx="94">
                  <c:v>200</c:v>
                </c:pt>
                <c:pt idx="95">
                  <c:v>203</c:v>
                </c:pt>
                <c:pt idx="96">
                  <c:v>206</c:v>
                </c:pt>
                <c:pt idx="97">
                  <c:v>209</c:v>
                </c:pt>
                <c:pt idx="98">
                  <c:v>215</c:v>
                </c:pt>
                <c:pt idx="99">
                  <c:v>215</c:v>
                </c:pt>
                <c:pt idx="100">
                  <c:v>218</c:v>
                </c:pt>
                <c:pt idx="101">
                  <c:v>220</c:v>
                </c:pt>
                <c:pt idx="102">
                  <c:v>222</c:v>
                </c:pt>
                <c:pt idx="103">
                  <c:v>224</c:v>
                </c:pt>
                <c:pt idx="104">
                  <c:v>225</c:v>
                </c:pt>
                <c:pt idx="105">
                  <c:v>228</c:v>
                </c:pt>
                <c:pt idx="106">
                  <c:v>230</c:v>
                </c:pt>
                <c:pt idx="107">
                  <c:v>231</c:v>
                </c:pt>
                <c:pt idx="108">
                  <c:v>234</c:v>
                </c:pt>
                <c:pt idx="109">
                  <c:v>235</c:v>
                </c:pt>
                <c:pt idx="110">
                  <c:v>237</c:v>
                </c:pt>
                <c:pt idx="111">
                  <c:v>237</c:v>
                </c:pt>
                <c:pt idx="112">
                  <c:v>238</c:v>
                </c:pt>
                <c:pt idx="113">
                  <c:v>238</c:v>
                </c:pt>
                <c:pt idx="114">
                  <c:v>239</c:v>
                </c:pt>
                <c:pt idx="115">
                  <c:v>239</c:v>
                </c:pt>
                <c:pt idx="116">
                  <c:v>240</c:v>
                </c:pt>
                <c:pt idx="117">
                  <c:v>241</c:v>
                </c:pt>
                <c:pt idx="118">
                  <c:v>242</c:v>
                </c:pt>
                <c:pt idx="119">
                  <c:v>242</c:v>
                </c:pt>
                <c:pt idx="120">
                  <c:v>243</c:v>
                </c:pt>
                <c:pt idx="121">
                  <c:v>244</c:v>
                </c:pt>
                <c:pt idx="122">
                  <c:v>245</c:v>
                </c:pt>
                <c:pt idx="123">
                  <c:v>245</c:v>
                </c:pt>
                <c:pt idx="124">
                  <c:v>246</c:v>
                </c:pt>
                <c:pt idx="125">
                  <c:v>247</c:v>
                </c:pt>
                <c:pt idx="126">
                  <c:v>248</c:v>
                </c:pt>
                <c:pt idx="127">
                  <c:v>249</c:v>
                </c:pt>
                <c:pt idx="128">
                  <c:v>250</c:v>
                </c:pt>
                <c:pt idx="129">
                  <c:v>250</c:v>
                </c:pt>
                <c:pt idx="130">
                  <c:v>251</c:v>
                </c:pt>
                <c:pt idx="131">
                  <c:v>252</c:v>
                </c:pt>
                <c:pt idx="132">
                  <c:v>252</c:v>
                </c:pt>
                <c:pt idx="133">
                  <c:v>253</c:v>
                </c:pt>
                <c:pt idx="134">
                  <c:v>254</c:v>
                </c:pt>
                <c:pt idx="135">
                  <c:v>255</c:v>
                </c:pt>
                <c:pt idx="136">
                  <c:v>256</c:v>
                </c:pt>
                <c:pt idx="137">
                  <c:v>257</c:v>
                </c:pt>
                <c:pt idx="138">
                  <c:v>258</c:v>
                </c:pt>
                <c:pt idx="139">
                  <c:v>259</c:v>
                </c:pt>
                <c:pt idx="140">
                  <c:v>260</c:v>
                </c:pt>
                <c:pt idx="141">
                  <c:v>261</c:v>
                </c:pt>
                <c:pt idx="142">
                  <c:v>262</c:v>
                </c:pt>
                <c:pt idx="143">
                  <c:v>263</c:v>
                </c:pt>
                <c:pt idx="144">
                  <c:v>263</c:v>
                </c:pt>
                <c:pt idx="145">
                  <c:v>264</c:v>
                </c:pt>
                <c:pt idx="146">
                  <c:v>265</c:v>
                </c:pt>
                <c:pt idx="147">
                  <c:v>267</c:v>
                </c:pt>
                <c:pt idx="148">
                  <c:v>270</c:v>
                </c:pt>
                <c:pt idx="149">
                  <c:v>274</c:v>
                </c:pt>
                <c:pt idx="150">
                  <c:v>277</c:v>
                </c:pt>
                <c:pt idx="151">
                  <c:v>281</c:v>
                </c:pt>
                <c:pt idx="152">
                  <c:v>287</c:v>
                </c:pt>
                <c:pt idx="153">
                  <c:v>298</c:v>
                </c:pt>
                <c:pt idx="154">
                  <c:v>306</c:v>
                </c:pt>
                <c:pt idx="155">
                  <c:v>311</c:v>
                </c:pt>
                <c:pt idx="156">
                  <c:v>317</c:v>
                </c:pt>
                <c:pt idx="157">
                  <c:v>330</c:v>
                </c:pt>
                <c:pt idx="158">
                  <c:v>341</c:v>
                </c:pt>
                <c:pt idx="159">
                  <c:v>352</c:v>
                </c:pt>
                <c:pt idx="160">
                  <c:v>370</c:v>
                </c:pt>
                <c:pt idx="161">
                  <c:v>382</c:v>
                </c:pt>
                <c:pt idx="162">
                  <c:v>393</c:v>
                </c:pt>
                <c:pt idx="163">
                  <c:v>405</c:v>
                </c:pt>
                <c:pt idx="164">
                  <c:v>418</c:v>
                </c:pt>
                <c:pt idx="165">
                  <c:v>429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61568"/>
        <c:axId val="133260032"/>
      </c:lineChart>
      <c:dateAx>
        <c:axId val="13324441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3245952"/>
        <c:crosses val="autoZero"/>
        <c:auto val="1"/>
        <c:lblOffset val="100"/>
        <c:baseTimeUnit val="days"/>
      </c:dateAx>
      <c:valAx>
        <c:axId val="13324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3244416"/>
        <c:crosses val="autoZero"/>
        <c:crossBetween val="between"/>
      </c:valAx>
      <c:valAx>
        <c:axId val="1332600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3261568"/>
        <c:crosses val="max"/>
        <c:crossBetween val="between"/>
      </c:valAx>
      <c:catAx>
        <c:axId val="13326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33260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SRB'!$AB$3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SRB'!$A$4:$A$182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SRB'!$AB$4:$AB$182</c:f>
              <c:numCache>
                <c:formatCode>General</c:formatCode>
                <c:ptCount val="17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0.14285714285714285</c:v>
                </c:pt>
                <c:pt idx="35" formatCode="#,##0">
                  <c:v>0.14285714285714285</c:v>
                </c:pt>
                <c:pt idx="36" formatCode="#,##0">
                  <c:v>0.14285714285714285</c:v>
                </c:pt>
                <c:pt idx="37" formatCode="#,##0">
                  <c:v>0.14285714285714285</c:v>
                </c:pt>
                <c:pt idx="38" formatCode="#,##0">
                  <c:v>0.7142857142857143</c:v>
                </c:pt>
                <c:pt idx="39" formatCode="#,##0">
                  <c:v>1.7142857142857142</c:v>
                </c:pt>
                <c:pt idx="40" formatCode="#,##0">
                  <c:v>2.7142857142857144</c:v>
                </c:pt>
                <c:pt idx="41" formatCode="#,##0">
                  <c:v>4.8571428571428568</c:v>
                </c:pt>
                <c:pt idx="42" formatCode="#,##0">
                  <c:v>6.4285714285714288</c:v>
                </c:pt>
                <c:pt idx="43" formatCode="#,##0">
                  <c:v>6.7142857142857144</c:v>
                </c:pt>
                <c:pt idx="44" formatCode="#,##0">
                  <c:v>7.7142857142857144</c:v>
                </c:pt>
                <c:pt idx="45" formatCode="#,##0">
                  <c:v>8.5714285714285712</c:v>
                </c:pt>
                <c:pt idx="46" formatCode="#,##0">
                  <c:v>10.142857142857142</c:v>
                </c:pt>
                <c:pt idx="47" formatCode="#,##0">
                  <c:v>12</c:v>
                </c:pt>
                <c:pt idx="48" formatCode="#,##0">
                  <c:v>14.285714285714286</c:v>
                </c:pt>
                <c:pt idx="49" formatCode="#,##0">
                  <c:v>17.857142857142858</c:v>
                </c:pt>
                <c:pt idx="50" formatCode="#,##0">
                  <c:v>24.857142857142858</c:v>
                </c:pt>
                <c:pt idx="51" formatCode="#,##0">
                  <c:v>27.714285714285715</c:v>
                </c:pt>
                <c:pt idx="52" formatCode="#,##0">
                  <c:v>34</c:v>
                </c:pt>
                <c:pt idx="53" formatCode="#,##0">
                  <c:v>43</c:v>
                </c:pt>
                <c:pt idx="54" formatCode="#,##0">
                  <c:v>40.142857142857146</c:v>
                </c:pt>
                <c:pt idx="55" formatCode="#,##0">
                  <c:v>46</c:v>
                </c:pt>
                <c:pt idx="56" formatCode="#,##0">
                  <c:v>69.714285714285708</c:v>
                </c:pt>
                <c:pt idx="57" formatCode="#,##0">
                  <c:v>74.142857142857139</c:v>
                </c:pt>
                <c:pt idx="58" formatCode="#,##0">
                  <c:v>76.571428571428569</c:v>
                </c:pt>
                <c:pt idx="59" formatCode="#,##0">
                  <c:v>85.285714285714292</c:v>
                </c:pt>
                <c:pt idx="60" formatCode="#,##0">
                  <c:v>96.571428571428569</c:v>
                </c:pt>
                <c:pt idx="61" formatCode="#,##0">
                  <c:v>112.42857142857143</c:v>
                </c:pt>
                <c:pt idx="62" formatCode="#,##0">
                  <c:v>145.57142857142858</c:v>
                </c:pt>
                <c:pt idx="63" formatCode="#,##0">
                  <c:v>137.85714285714286</c:v>
                </c:pt>
                <c:pt idx="64" formatCode="#,##0">
                  <c:v>166.71428571428572</c:v>
                </c:pt>
                <c:pt idx="65" formatCode="#,##0">
                  <c:v>202.14285714285714</c:v>
                </c:pt>
                <c:pt idx="66" formatCode="#,##0">
                  <c:v>221</c:v>
                </c:pt>
                <c:pt idx="67" formatCode="#,##0">
                  <c:v>229.42857142857142</c:v>
                </c:pt>
                <c:pt idx="68" formatCode="#,##0">
                  <c:v>242.28571428571428</c:v>
                </c:pt>
                <c:pt idx="69" formatCode="#,##0">
                  <c:v>232.71428571428572</c:v>
                </c:pt>
                <c:pt idx="70" formatCode="#,##0">
                  <c:v>250.85714285714286</c:v>
                </c:pt>
                <c:pt idx="71" formatCode="#,##0">
                  <c:v>246</c:v>
                </c:pt>
                <c:pt idx="72" formatCode="#,##0">
                  <c:v>264.85714285714283</c:v>
                </c:pt>
                <c:pt idx="73" formatCode="#,##0">
                  <c:v>288.28571428571428</c:v>
                </c:pt>
                <c:pt idx="74" formatCode="#,##0">
                  <c:v>315.28571428571428</c:v>
                </c:pt>
                <c:pt idx="75" formatCode="#,##0">
                  <c:v>350.14285714285717</c:v>
                </c:pt>
                <c:pt idx="76" formatCode="#,##0">
                  <c:v>369.28571428571428</c:v>
                </c:pt>
                <c:pt idx="77" formatCode="#,##0">
                  <c:v>373.42857142857144</c:v>
                </c:pt>
                <c:pt idx="78" formatCode="#,##0">
                  <c:v>384</c:v>
                </c:pt>
                <c:pt idx="79" formatCode="#,##0">
                  <c:v>368</c:v>
                </c:pt>
                <c:pt idx="80" formatCode="#,##0">
                  <c:v>346.42857142857144</c:v>
                </c:pt>
                <c:pt idx="81" formatCode="#,##0">
                  <c:v>324.42857142857144</c:v>
                </c:pt>
                <c:pt idx="82" formatCode="#,##0">
                  <c:v>279.71428571428572</c:v>
                </c:pt>
                <c:pt idx="83" formatCode="#,##0">
                  <c:v>256.14285714285717</c:v>
                </c:pt>
                <c:pt idx="84" formatCode="#,##0">
                  <c:v>255</c:v>
                </c:pt>
                <c:pt idx="85" formatCode="#,##0">
                  <c:v>246.28571428571428</c:v>
                </c:pt>
                <c:pt idx="86" formatCode="#,##0">
                  <c:v>235</c:v>
                </c:pt>
                <c:pt idx="87" formatCode="#,##0">
                  <c:v>229.57142857142858</c:v>
                </c:pt>
                <c:pt idx="88" formatCode="#,##0">
                  <c:v>225.71428571428572</c:v>
                </c:pt>
                <c:pt idx="89" formatCode="#,##0">
                  <c:v>247.57142857142858</c:v>
                </c:pt>
                <c:pt idx="90" formatCode="#,##0">
                  <c:v>218</c:v>
                </c:pt>
                <c:pt idx="91" formatCode="#,##0">
                  <c:v>226.14285714285714</c:v>
                </c:pt>
                <c:pt idx="92" formatCode="#,##0">
                  <c:v>203.14285714285714</c:v>
                </c:pt>
                <c:pt idx="93" formatCode="#,##0">
                  <c:v>183.14285714285714</c:v>
                </c:pt>
                <c:pt idx="94" formatCode="#,##0">
                  <c:v>168.57142857142858</c:v>
                </c:pt>
                <c:pt idx="95" formatCode="#,##0">
                  <c:v>152.42857142857142</c:v>
                </c:pt>
                <c:pt idx="96" formatCode="#,##0">
                  <c:v>119.85714285714286</c:v>
                </c:pt>
                <c:pt idx="97" formatCode="#,##0">
                  <c:v>133.42857142857142</c:v>
                </c:pt>
                <c:pt idx="98" formatCode="#,##0">
                  <c:v>95.714285714285708</c:v>
                </c:pt>
                <c:pt idx="99" formatCode="#,##0">
                  <c:v>81.142857142857139</c:v>
                </c:pt>
                <c:pt idx="100" formatCode="#,##0">
                  <c:v>88.428571428571431</c:v>
                </c:pt>
                <c:pt idx="101" formatCode="#,##0">
                  <c:v>80.857142857142861</c:v>
                </c:pt>
                <c:pt idx="102" formatCode="#,##0">
                  <c:v>72</c:v>
                </c:pt>
                <c:pt idx="103" formatCode="#,##0">
                  <c:v>75.142857142857139</c:v>
                </c:pt>
                <c:pt idx="104" formatCode="#,##0">
                  <c:v>70.714285714285708</c:v>
                </c:pt>
                <c:pt idx="105" formatCode="#,##0">
                  <c:v>66.285714285714292</c:v>
                </c:pt>
                <c:pt idx="106" formatCode="#,##0">
                  <c:v>82.571428571428569</c:v>
                </c:pt>
                <c:pt idx="107" formatCode="#,##0">
                  <c:v>74.714285714285708</c:v>
                </c:pt>
                <c:pt idx="108" formatCode="#,##0">
                  <c:v>70</c:v>
                </c:pt>
                <c:pt idx="109" formatCode="#,##0">
                  <c:v>76.857142857142861</c:v>
                </c:pt>
                <c:pt idx="110" formatCode="#,##0">
                  <c:v>77.857142857142861</c:v>
                </c:pt>
                <c:pt idx="111" formatCode="#,##0">
                  <c:v>83.714285714285708</c:v>
                </c:pt>
                <c:pt idx="112" formatCode="#,##0">
                  <c:v>85.142857142857139</c:v>
                </c:pt>
                <c:pt idx="113" formatCode="#,##0">
                  <c:v>78.428571428571431</c:v>
                </c:pt>
                <c:pt idx="114" formatCode="#,##0">
                  <c:v>70.571428571428569</c:v>
                </c:pt>
                <c:pt idx="115" formatCode="#,##0">
                  <c:v>70.571428571428569</c:v>
                </c:pt>
                <c:pt idx="116" formatCode="#,##0">
                  <c:v>63.142857142857146</c:v>
                </c:pt>
                <c:pt idx="117" formatCode="#,##0">
                  <c:v>54.428571428571431</c:v>
                </c:pt>
                <c:pt idx="118" formatCode="#,##0">
                  <c:v>47.142857142857146</c:v>
                </c:pt>
                <c:pt idx="119" formatCode="#,##0">
                  <c:v>41.285714285714285</c:v>
                </c:pt>
                <c:pt idx="120" formatCode="#,##0">
                  <c:v>36.142857142857146</c:v>
                </c:pt>
                <c:pt idx="121" formatCode="#,##0">
                  <c:v>33.857142857142854</c:v>
                </c:pt>
                <c:pt idx="122" formatCode="#,##0">
                  <c:v>32.428571428571431</c:v>
                </c:pt>
                <c:pt idx="123" formatCode="#,##0">
                  <c:v>35.428571428571431</c:v>
                </c:pt>
                <c:pt idx="124" formatCode="#,##0">
                  <c:v>38.714285714285715</c:v>
                </c:pt>
                <c:pt idx="125" formatCode="#,##0">
                  <c:v>44.714285714285715</c:v>
                </c:pt>
                <c:pt idx="126" formatCode="#,##0">
                  <c:v>51.428571428571431</c:v>
                </c:pt>
                <c:pt idx="127" formatCode="#,##0">
                  <c:v>58.714285714285715</c:v>
                </c:pt>
                <c:pt idx="128" formatCode="#,##0">
                  <c:v>66.571428571428569</c:v>
                </c:pt>
                <c:pt idx="129" formatCode="#,##0">
                  <c:v>73</c:v>
                </c:pt>
                <c:pt idx="130" formatCode="#,##0">
                  <c:v>72.571428571428569</c:v>
                </c:pt>
                <c:pt idx="131" formatCode="#,##0">
                  <c:v>75.857142857142861</c:v>
                </c:pt>
                <c:pt idx="132" formatCode="#,##0">
                  <c:v>72.571428571428569</c:v>
                </c:pt>
                <c:pt idx="133" formatCode="#,##0">
                  <c:v>72.857142857142861</c:v>
                </c:pt>
                <c:pt idx="134" formatCode="#,##0">
                  <c:v>69.571428571428569</c:v>
                </c:pt>
                <c:pt idx="135" formatCode="#,##0">
                  <c:v>67.285714285714292</c:v>
                </c:pt>
                <c:pt idx="136" formatCode="#,##0">
                  <c:v>65.857142857142861</c:v>
                </c:pt>
                <c:pt idx="137" formatCode="#,##0">
                  <c:v>70.142857142857139</c:v>
                </c:pt>
                <c:pt idx="138" formatCode="#,##0">
                  <c:v>73.428571428571431</c:v>
                </c:pt>
                <c:pt idx="139" formatCode="#,##0">
                  <c:v>76.285714285714292</c:v>
                </c:pt>
                <c:pt idx="140" formatCode="#,##0">
                  <c:v>78.857142857142861</c:v>
                </c:pt>
                <c:pt idx="141" formatCode="#,##0">
                  <c:v>83.428571428571431</c:v>
                </c:pt>
                <c:pt idx="142" formatCode="#,##0">
                  <c:v>89</c:v>
                </c:pt>
                <c:pt idx="143" formatCode="#,##0">
                  <c:v>95.142857142857139</c:v>
                </c:pt>
                <c:pt idx="144" formatCode="#,##0">
                  <c:v>101.85714285714286</c:v>
                </c:pt>
                <c:pt idx="145" formatCode="#,##0">
                  <c:v>108</c:v>
                </c:pt>
                <c:pt idx="146" formatCode="#,##0">
                  <c:v>122.28571428571429</c:v>
                </c:pt>
                <c:pt idx="147" formatCode="#,##0">
                  <c:v>141.28571428571428</c:v>
                </c:pt>
                <c:pt idx="148" formatCode="#,##0">
                  <c:v>164.57142857142858</c:v>
                </c:pt>
                <c:pt idx="149" formatCode="#,##0">
                  <c:v>185.42857142857142</c:v>
                </c:pt>
                <c:pt idx="150" formatCode="#,##0">
                  <c:v>210.28571428571428</c:v>
                </c:pt>
                <c:pt idx="151" formatCode="#,##0">
                  <c:v>228.71428571428572</c:v>
                </c:pt>
                <c:pt idx="152" formatCode="#,##0">
                  <c:v>260.42857142857144</c:v>
                </c:pt>
                <c:pt idx="153" formatCode="#,##0">
                  <c:v>277</c:v>
                </c:pt>
                <c:pt idx="154" formatCode="#,##0">
                  <c:v>291</c:v>
                </c:pt>
                <c:pt idx="155" formatCode="#,##0">
                  <c:v>297.85714285714283</c:v>
                </c:pt>
                <c:pt idx="156" formatCode="#,##0">
                  <c:v>304.57142857142856</c:v>
                </c:pt>
                <c:pt idx="157" formatCode="#,##0">
                  <c:v>307.85714285714283</c:v>
                </c:pt>
                <c:pt idx="158" formatCode="#,##0">
                  <c:v>320</c:v>
                </c:pt>
                <c:pt idx="159" formatCode="#,##0">
                  <c:v>306.71428571428572</c:v>
                </c:pt>
                <c:pt idx="160" formatCode="#,##0">
                  <c:v>317.71428571428572</c:v>
                </c:pt>
                <c:pt idx="161" formatCode="#,##0">
                  <c:v>320.57142857142856</c:v>
                </c:pt>
                <c:pt idx="162" formatCode="#,##0">
                  <c:v>318.42857142857144</c:v>
                </c:pt>
                <c:pt idx="163" formatCode="#,##0">
                  <c:v>317</c:v>
                </c:pt>
                <c:pt idx="164" formatCode="#,##0">
                  <c:v>323.42857142857144</c:v>
                </c:pt>
                <c:pt idx="165" formatCode="#,##0">
                  <c:v>322.57142857142856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10720"/>
        <c:axId val="133328896"/>
      </c:lineChart>
      <c:lineChart>
        <c:grouping val="standard"/>
        <c:varyColors val="0"/>
        <c:ser>
          <c:idx val="1"/>
          <c:order val="1"/>
          <c:tx>
            <c:strRef>
              <c:f>'data SRB'!$AC$3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SRB'!$A$4:$A$182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SRB'!$AC$4:$AC$182</c:f>
              <c:numCache>
                <c:formatCode>General</c:formatCode>
                <c:ptCount val="17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</c:v>
                </c:pt>
                <c:pt idx="39" formatCode="#,##0">
                  <c:v>0</c:v>
                </c:pt>
                <c:pt idx="40" formatCode="#,##0">
                  <c:v>0</c:v>
                </c:pt>
                <c:pt idx="41" formatCode="#,##0">
                  <c:v>0</c:v>
                </c:pt>
                <c:pt idx="42" formatCode="#,##0">
                  <c:v>0</c:v>
                </c:pt>
                <c:pt idx="43" formatCode="#,##0">
                  <c:v>0</c:v>
                </c:pt>
                <c:pt idx="44" formatCode="#,##0">
                  <c:v>0</c:v>
                </c:pt>
                <c:pt idx="45" formatCode="#,##0">
                  <c:v>0</c:v>
                </c:pt>
                <c:pt idx="46" formatCode="#,##0">
                  <c:v>0</c:v>
                </c:pt>
                <c:pt idx="47" formatCode="#,##0">
                  <c:v>0</c:v>
                </c:pt>
                <c:pt idx="48" formatCode="#,##0">
                  <c:v>0.14285714285714285</c:v>
                </c:pt>
                <c:pt idx="49" formatCode="#,##0">
                  <c:v>0.14285714285714285</c:v>
                </c:pt>
                <c:pt idx="50" formatCode="#,##0">
                  <c:v>0.2857142857142857</c:v>
                </c:pt>
                <c:pt idx="51" formatCode="#,##0">
                  <c:v>0.42857142857142855</c:v>
                </c:pt>
                <c:pt idx="52" formatCode="#,##0">
                  <c:v>0.42857142857142855</c:v>
                </c:pt>
                <c:pt idx="53" formatCode="#,##0">
                  <c:v>0.5714285714285714</c:v>
                </c:pt>
                <c:pt idx="54" formatCode="#,##0">
                  <c:v>0.14285714285714285</c:v>
                </c:pt>
                <c:pt idx="55" formatCode="#,##0">
                  <c:v>0</c:v>
                </c:pt>
                <c:pt idx="56" formatCode="#,##0">
                  <c:v>1.2857142857142858</c:v>
                </c:pt>
                <c:pt idx="57" formatCode="#,##0">
                  <c:v>1.5714285714285714</c:v>
                </c:pt>
                <c:pt idx="58" formatCode="#,##0">
                  <c:v>1.8571428571428572</c:v>
                </c:pt>
                <c:pt idx="59" formatCode="#,##0">
                  <c:v>1.8571428571428572</c:v>
                </c:pt>
                <c:pt idx="60" formatCode="#,##0">
                  <c:v>3.4285714285714284</c:v>
                </c:pt>
                <c:pt idx="61" formatCode="#,##0">
                  <c:v>4.2857142857142856</c:v>
                </c:pt>
                <c:pt idx="62" formatCode="#,##0">
                  <c:v>5.4285714285714288</c:v>
                </c:pt>
                <c:pt idx="63" formatCode="#,##0">
                  <c:v>4.8571428571428568</c:v>
                </c:pt>
                <c:pt idx="64" formatCode="#,##0">
                  <c:v>5.4285714285714288</c:v>
                </c:pt>
                <c:pt idx="65" formatCode="#,##0">
                  <c:v>6</c:v>
                </c:pt>
                <c:pt idx="66" formatCode="#,##0">
                  <c:v>6.4285714285714288</c:v>
                </c:pt>
                <c:pt idx="67" formatCode="#,##0">
                  <c:v>5.2857142857142856</c:v>
                </c:pt>
                <c:pt idx="68" formatCode="#,##0">
                  <c:v>5</c:v>
                </c:pt>
                <c:pt idx="69" formatCode="#,##0">
                  <c:v>4.5714285714285712</c:v>
                </c:pt>
                <c:pt idx="70" formatCode="#,##0">
                  <c:v>4.2857142857142856</c:v>
                </c:pt>
                <c:pt idx="71" formatCode="#,##0">
                  <c:v>4.1428571428571432</c:v>
                </c:pt>
                <c:pt idx="72" formatCode="#,##0">
                  <c:v>3.8571428571428572</c:v>
                </c:pt>
                <c:pt idx="73" formatCode="#,##0">
                  <c:v>4.7142857142857144</c:v>
                </c:pt>
                <c:pt idx="74" formatCode="#,##0">
                  <c:v>4.8571428571428568</c:v>
                </c:pt>
                <c:pt idx="75" formatCode="#,##0">
                  <c:v>5.2857142857142856</c:v>
                </c:pt>
                <c:pt idx="76" formatCode="#,##0">
                  <c:v>5.5714285714285712</c:v>
                </c:pt>
                <c:pt idx="77" formatCode="#,##0">
                  <c:v>6.1428571428571432</c:v>
                </c:pt>
                <c:pt idx="78" formatCode="#,##0">
                  <c:v>6</c:v>
                </c:pt>
                <c:pt idx="79" formatCode="#,##0">
                  <c:v>5.7142857142857144</c:v>
                </c:pt>
                <c:pt idx="80" formatCode="#,##0">
                  <c:v>5.1428571428571432</c:v>
                </c:pt>
                <c:pt idx="81" formatCode="#,##0">
                  <c:v>5</c:v>
                </c:pt>
                <c:pt idx="82" formatCode="#,##0">
                  <c:v>5.1428571428571432</c:v>
                </c:pt>
                <c:pt idx="83" formatCode="#,##0">
                  <c:v>4.8571428571428568</c:v>
                </c:pt>
                <c:pt idx="84" formatCode="#,##0">
                  <c:v>4.8571428571428568</c:v>
                </c:pt>
                <c:pt idx="85" formatCode="#,##0">
                  <c:v>4.8571428571428568</c:v>
                </c:pt>
                <c:pt idx="86" formatCode="#,##0">
                  <c:v>5.2857142857142856</c:v>
                </c:pt>
                <c:pt idx="87" formatCode="#,##0">
                  <c:v>5.4285714285714288</c:v>
                </c:pt>
                <c:pt idx="88" formatCode="#,##0">
                  <c:v>5.5714285714285712</c:v>
                </c:pt>
                <c:pt idx="89" formatCode="#,##0">
                  <c:v>5.7142857142857144</c:v>
                </c:pt>
                <c:pt idx="90" formatCode="#,##0">
                  <c:v>5</c:v>
                </c:pt>
                <c:pt idx="91" formatCode="#,##0">
                  <c:v>5.4285714285714288</c:v>
                </c:pt>
                <c:pt idx="92" formatCode="#,##0">
                  <c:v>5.2857142857142856</c:v>
                </c:pt>
                <c:pt idx="93" formatCode="#,##0">
                  <c:v>5</c:v>
                </c:pt>
                <c:pt idx="94" formatCode="#,##0">
                  <c:v>4.5714285714285712</c:v>
                </c:pt>
                <c:pt idx="95" formatCode="#,##0">
                  <c:v>4.2857142857142856</c:v>
                </c:pt>
                <c:pt idx="96" formatCode="#,##0">
                  <c:v>3.8571428571428572</c:v>
                </c:pt>
                <c:pt idx="97" formatCode="#,##0">
                  <c:v>4.2857142857142856</c:v>
                </c:pt>
                <c:pt idx="98" formatCode="#,##0">
                  <c:v>3.7142857142857144</c:v>
                </c:pt>
                <c:pt idx="99" formatCode="#,##0">
                  <c:v>3.1428571428571428</c:v>
                </c:pt>
                <c:pt idx="100" formatCode="#,##0">
                  <c:v>3</c:v>
                </c:pt>
                <c:pt idx="101" formatCode="#,##0">
                  <c:v>2.8571428571428572</c:v>
                </c:pt>
                <c:pt idx="102" formatCode="#,##0">
                  <c:v>2.7142857142857144</c:v>
                </c:pt>
                <c:pt idx="103" formatCode="#,##0">
                  <c:v>2.5714285714285716</c:v>
                </c:pt>
                <c:pt idx="104" formatCode="#,##0">
                  <c:v>2.2857142857142856</c:v>
                </c:pt>
                <c:pt idx="105" formatCode="#,##0">
                  <c:v>1.8571428571428572</c:v>
                </c:pt>
                <c:pt idx="106" formatCode="#,##0">
                  <c:v>2.1428571428571428</c:v>
                </c:pt>
                <c:pt idx="107" formatCode="#,##0">
                  <c:v>1.8571428571428572</c:v>
                </c:pt>
                <c:pt idx="108" formatCode="#,##0">
                  <c:v>2</c:v>
                </c:pt>
                <c:pt idx="109" formatCode="#,##0">
                  <c:v>1.8571428571428572</c:v>
                </c:pt>
                <c:pt idx="110" formatCode="#,##0">
                  <c:v>1.8571428571428572</c:v>
                </c:pt>
                <c:pt idx="111" formatCode="#,##0">
                  <c:v>1.7142857142857142</c:v>
                </c:pt>
                <c:pt idx="112" formatCode="#,##0">
                  <c:v>1.4285714285714286</c:v>
                </c:pt>
                <c:pt idx="113" formatCode="#,##0">
                  <c:v>1.1428571428571428</c:v>
                </c:pt>
                <c:pt idx="114" formatCode="#,##0">
                  <c:v>1.1428571428571428</c:v>
                </c:pt>
                <c:pt idx="115" formatCode="#,##0">
                  <c:v>0.7142857142857143</c:v>
                </c:pt>
                <c:pt idx="116" formatCode="#,##0">
                  <c:v>0.7142857142857143</c:v>
                </c:pt>
                <c:pt idx="117" formatCode="#,##0">
                  <c:v>0.5714285714285714</c:v>
                </c:pt>
                <c:pt idx="118" formatCode="#,##0">
                  <c:v>0.7142857142857143</c:v>
                </c:pt>
                <c:pt idx="119" formatCode="#,##0">
                  <c:v>0.5714285714285714</c:v>
                </c:pt>
                <c:pt idx="120" formatCode="#,##0">
                  <c:v>0.7142857142857143</c:v>
                </c:pt>
                <c:pt idx="121" formatCode="#,##0">
                  <c:v>0.7142857142857143</c:v>
                </c:pt>
                <c:pt idx="122" formatCode="#,##0">
                  <c:v>0.8571428571428571</c:v>
                </c:pt>
                <c:pt idx="123" formatCode="#,##0">
                  <c:v>0.7142857142857143</c:v>
                </c:pt>
                <c:pt idx="124" formatCode="#,##0">
                  <c:v>0.7142857142857143</c:v>
                </c:pt>
                <c:pt idx="125" formatCode="#,##0">
                  <c:v>0.7142857142857143</c:v>
                </c:pt>
                <c:pt idx="126" formatCode="#,##0">
                  <c:v>0.8571428571428571</c:v>
                </c:pt>
                <c:pt idx="127" formatCode="#,##0">
                  <c:v>0.8571428571428571</c:v>
                </c:pt>
                <c:pt idx="128" formatCode="#,##0">
                  <c:v>0.8571428571428571</c:v>
                </c:pt>
                <c:pt idx="129" formatCode="#,##0">
                  <c:v>0.7142857142857143</c:v>
                </c:pt>
                <c:pt idx="130" formatCode="#,##0">
                  <c:v>0.8571428571428571</c:v>
                </c:pt>
                <c:pt idx="131" formatCode="#,##0">
                  <c:v>0.8571428571428571</c:v>
                </c:pt>
                <c:pt idx="132" formatCode="#,##0">
                  <c:v>0.7142857142857143</c:v>
                </c:pt>
                <c:pt idx="133" formatCode="#,##0">
                  <c:v>0.7142857142857143</c:v>
                </c:pt>
                <c:pt idx="134" formatCode="#,##0">
                  <c:v>0.7142857142857143</c:v>
                </c:pt>
                <c:pt idx="135" formatCode="#,##0">
                  <c:v>0.7142857142857143</c:v>
                </c:pt>
                <c:pt idx="136" formatCode="#,##0">
                  <c:v>0.8571428571428571</c:v>
                </c:pt>
                <c:pt idx="137" formatCode="#,##0">
                  <c:v>0.8571428571428571</c:v>
                </c:pt>
                <c:pt idx="138" formatCode="#,##0">
                  <c:v>0.8571428571428571</c:v>
                </c:pt>
                <c:pt idx="139" formatCode="#,##0">
                  <c:v>1</c:v>
                </c:pt>
                <c:pt idx="140" formatCode="#,##0">
                  <c:v>1</c:v>
                </c:pt>
                <c:pt idx="141" formatCode="#,##0">
                  <c:v>1</c:v>
                </c:pt>
                <c:pt idx="142" formatCode="#,##0">
                  <c:v>1</c:v>
                </c:pt>
                <c:pt idx="143" formatCode="#,##0">
                  <c:v>1</c:v>
                </c:pt>
                <c:pt idx="144" formatCode="#,##0">
                  <c:v>0.8571428571428571</c:v>
                </c:pt>
                <c:pt idx="145" formatCode="#,##0">
                  <c:v>0.8571428571428571</c:v>
                </c:pt>
                <c:pt idx="146" formatCode="#,##0">
                  <c:v>0.8571428571428571</c:v>
                </c:pt>
                <c:pt idx="147" formatCode="#,##0">
                  <c:v>1</c:v>
                </c:pt>
                <c:pt idx="148" formatCode="#,##0">
                  <c:v>1.2857142857142858</c:v>
                </c:pt>
                <c:pt idx="149" formatCode="#,##0">
                  <c:v>1.7142857142857142</c:v>
                </c:pt>
                <c:pt idx="150" formatCode="#,##0">
                  <c:v>2</c:v>
                </c:pt>
                <c:pt idx="151" formatCode="#,##0">
                  <c:v>2.5714285714285716</c:v>
                </c:pt>
                <c:pt idx="152" formatCode="#,##0">
                  <c:v>3.2857142857142856</c:v>
                </c:pt>
                <c:pt idx="153" formatCode="#,##0">
                  <c:v>4.7142857142857144</c:v>
                </c:pt>
                <c:pt idx="154" formatCode="#,##0">
                  <c:v>5.5714285714285712</c:v>
                </c:pt>
                <c:pt idx="155" formatCode="#,##0">
                  <c:v>5.8571428571428568</c:v>
                </c:pt>
                <c:pt idx="156" formatCode="#,##0">
                  <c:v>6.1428571428571432</c:v>
                </c:pt>
                <c:pt idx="157" formatCode="#,##0">
                  <c:v>7.5714285714285712</c:v>
                </c:pt>
                <c:pt idx="158" formatCode="#,##0">
                  <c:v>8.5714285714285712</c:v>
                </c:pt>
                <c:pt idx="159" formatCode="#,##0">
                  <c:v>9.2857142857142865</c:v>
                </c:pt>
                <c:pt idx="160" formatCode="#,##0">
                  <c:v>10.285714285714286</c:v>
                </c:pt>
                <c:pt idx="161" formatCode="#,##0">
                  <c:v>10.857142857142858</c:v>
                </c:pt>
                <c:pt idx="162" formatCode="#,##0">
                  <c:v>11.714285714285714</c:v>
                </c:pt>
                <c:pt idx="163" formatCode="#,##0">
                  <c:v>12.571428571428571</c:v>
                </c:pt>
                <c:pt idx="164" formatCode="#,##0">
                  <c:v>12.571428571428571</c:v>
                </c:pt>
                <c:pt idx="165" formatCode="#,##0">
                  <c:v>12.571428571428571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SRB'!$AC$2</c:f>
              <c:strCache>
                <c:ptCount val="1"/>
                <c:pt idx="0">
                  <c:v>Modelled Deaths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'data SRB'!$A$4:$A$182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SRB'!$AD$4:$AD$182</c:f>
              <c:numCache>
                <c:formatCode>General</c:formatCode>
                <c:ptCount val="179"/>
                <c:pt idx="38">
                  <c:v>0</c:v>
                </c:pt>
                <c:pt idx="39">
                  <c:v>2.8571428571428571E-3</c:v>
                </c:pt>
                <c:pt idx="40">
                  <c:v>2.8571428571428571E-3</c:v>
                </c:pt>
                <c:pt idx="41">
                  <c:v>2.8571428571428571E-3</c:v>
                </c:pt>
                <c:pt idx="42">
                  <c:v>2.8571428571428571E-3</c:v>
                </c:pt>
                <c:pt idx="43">
                  <c:v>1.4285714285714287E-2</c:v>
                </c:pt>
                <c:pt idx="44">
                  <c:v>3.4285714285714287E-2</c:v>
                </c:pt>
                <c:pt idx="45">
                  <c:v>5.4285714285714291E-2</c:v>
                </c:pt>
                <c:pt idx="46">
                  <c:v>9.7142857142857142E-2</c:v>
                </c:pt>
                <c:pt idx="47">
                  <c:v>0.12857142857142859</c:v>
                </c:pt>
                <c:pt idx="48">
                  <c:v>0.13428571428571429</c:v>
                </c:pt>
                <c:pt idx="49">
                  <c:v>0.1542857142857143</c:v>
                </c:pt>
                <c:pt idx="50">
                  <c:v>0.17142857142857143</c:v>
                </c:pt>
                <c:pt idx="51">
                  <c:v>0.20285714285714285</c:v>
                </c:pt>
                <c:pt idx="52">
                  <c:v>0.24</c:v>
                </c:pt>
                <c:pt idx="53">
                  <c:v>0.28571428571428575</c:v>
                </c:pt>
                <c:pt idx="54">
                  <c:v>0.35714285714285715</c:v>
                </c:pt>
                <c:pt idx="55">
                  <c:v>0.49714285714285716</c:v>
                </c:pt>
                <c:pt idx="56">
                  <c:v>0.55428571428571427</c:v>
                </c:pt>
                <c:pt idx="57">
                  <c:v>0.68</c:v>
                </c:pt>
                <c:pt idx="58">
                  <c:v>0.86</c:v>
                </c:pt>
                <c:pt idx="59">
                  <c:v>0.80285714285714294</c:v>
                </c:pt>
                <c:pt idx="60">
                  <c:v>0.92</c:v>
                </c:pt>
                <c:pt idx="61">
                  <c:v>1.3942857142857141</c:v>
                </c:pt>
                <c:pt idx="62">
                  <c:v>1.4828571428571429</c:v>
                </c:pt>
                <c:pt idx="63">
                  <c:v>1.5314285714285714</c:v>
                </c:pt>
                <c:pt idx="64">
                  <c:v>1.705714285714286</c:v>
                </c:pt>
                <c:pt idx="65">
                  <c:v>1.9314285714285715</c:v>
                </c:pt>
                <c:pt idx="66">
                  <c:v>2.2485714285714287</c:v>
                </c:pt>
                <c:pt idx="67">
                  <c:v>2.9114285714285719</c:v>
                </c:pt>
                <c:pt idx="68">
                  <c:v>2.7571428571428571</c:v>
                </c:pt>
                <c:pt idx="69">
                  <c:v>3.3342857142857145</c:v>
                </c:pt>
                <c:pt idx="70">
                  <c:v>4.0428571428571427</c:v>
                </c:pt>
                <c:pt idx="71">
                  <c:v>4.42</c:v>
                </c:pt>
                <c:pt idx="72">
                  <c:v>4.5885714285714281</c:v>
                </c:pt>
                <c:pt idx="73">
                  <c:v>4.8457142857142861</c:v>
                </c:pt>
                <c:pt idx="74">
                  <c:v>4.6542857142857148</c:v>
                </c:pt>
                <c:pt idx="75">
                  <c:v>5.0171428571428569</c:v>
                </c:pt>
                <c:pt idx="76">
                  <c:v>4.92</c:v>
                </c:pt>
                <c:pt idx="77">
                  <c:v>5.2971428571428572</c:v>
                </c:pt>
                <c:pt idx="78">
                  <c:v>5.765714285714286</c:v>
                </c:pt>
                <c:pt idx="79">
                  <c:v>6.305714285714286</c:v>
                </c:pt>
                <c:pt idx="80">
                  <c:v>7.0028571428571436</c:v>
                </c:pt>
                <c:pt idx="81">
                  <c:v>7.3857142857142861</c:v>
                </c:pt>
                <c:pt idx="82">
                  <c:v>7.4685714285714289</c:v>
                </c:pt>
                <c:pt idx="83">
                  <c:v>7.68</c:v>
                </c:pt>
                <c:pt idx="84">
                  <c:v>7.36</c:v>
                </c:pt>
                <c:pt idx="85">
                  <c:v>6.9285714285714288</c:v>
                </c:pt>
                <c:pt idx="86">
                  <c:v>6.4885714285714293</c:v>
                </c:pt>
                <c:pt idx="87">
                  <c:v>5.5942857142857143</c:v>
                </c:pt>
                <c:pt idx="88">
                  <c:v>5.1228571428571437</c:v>
                </c:pt>
                <c:pt idx="89">
                  <c:v>5.1000000000000005</c:v>
                </c:pt>
                <c:pt idx="90">
                  <c:v>4.9257142857142853</c:v>
                </c:pt>
                <c:pt idx="91">
                  <c:v>4.7</c:v>
                </c:pt>
                <c:pt idx="92">
                  <c:v>4.5914285714285716</c:v>
                </c:pt>
                <c:pt idx="93">
                  <c:v>4.5142857142857142</c:v>
                </c:pt>
                <c:pt idx="94">
                  <c:v>4.951428571428572</c:v>
                </c:pt>
                <c:pt idx="95">
                  <c:v>4.3600000000000003</c:v>
                </c:pt>
                <c:pt idx="96">
                  <c:v>4.5228571428571431</c:v>
                </c:pt>
                <c:pt idx="97">
                  <c:v>4.0628571428571432</c:v>
                </c:pt>
                <c:pt idx="98">
                  <c:v>3.6628571428571428</c:v>
                </c:pt>
                <c:pt idx="99">
                  <c:v>3.3714285714285719</c:v>
                </c:pt>
                <c:pt idx="100">
                  <c:v>3.0485714285714285</c:v>
                </c:pt>
                <c:pt idx="101">
                  <c:v>2.3971428571428572</c:v>
                </c:pt>
                <c:pt idx="102">
                  <c:v>2.6685714285714286</c:v>
                </c:pt>
                <c:pt idx="103">
                  <c:v>1.9142857142857141</c:v>
                </c:pt>
                <c:pt idx="104">
                  <c:v>1.6228571428571428</c:v>
                </c:pt>
                <c:pt idx="105">
                  <c:v>1.7685714285714287</c:v>
                </c:pt>
                <c:pt idx="106">
                  <c:v>1.6171428571428572</c:v>
                </c:pt>
                <c:pt idx="107">
                  <c:v>1.44</c:v>
                </c:pt>
                <c:pt idx="108">
                  <c:v>1.5028571428571429</c:v>
                </c:pt>
                <c:pt idx="109">
                  <c:v>1.4142857142857141</c:v>
                </c:pt>
                <c:pt idx="110">
                  <c:v>1.3257142857142858</c:v>
                </c:pt>
                <c:pt idx="111">
                  <c:v>1.6514285714285715</c:v>
                </c:pt>
                <c:pt idx="112">
                  <c:v>1.4942857142857142</c:v>
                </c:pt>
                <c:pt idx="113">
                  <c:v>1.4000000000000001</c:v>
                </c:pt>
                <c:pt idx="114">
                  <c:v>1.5371428571428574</c:v>
                </c:pt>
                <c:pt idx="115">
                  <c:v>1.5571428571428572</c:v>
                </c:pt>
                <c:pt idx="116">
                  <c:v>1.6742857142857142</c:v>
                </c:pt>
                <c:pt idx="117">
                  <c:v>1.7028571428571428</c:v>
                </c:pt>
                <c:pt idx="118">
                  <c:v>1.5685714285714287</c:v>
                </c:pt>
                <c:pt idx="119">
                  <c:v>1.4114285714285715</c:v>
                </c:pt>
                <c:pt idx="120">
                  <c:v>1.4114285714285715</c:v>
                </c:pt>
                <c:pt idx="121">
                  <c:v>1.2628571428571429</c:v>
                </c:pt>
                <c:pt idx="122">
                  <c:v>1.0885714285714287</c:v>
                </c:pt>
                <c:pt idx="123">
                  <c:v>0.94285714285714295</c:v>
                </c:pt>
                <c:pt idx="124">
                  <c:v>0.82571428571428573</c:v>
                </c:pt>
                <c:pt idx="125">
                  <c:v>0.72285714285714298</c:v>
                </c:pt>
                <c:pt idx="126">
                  <c:v>0.67714285714285705</c:v>
                </c:pt>
                <c:pt idx="127">
                  <c:v>0.64857142857142858</c:v>
                </c:pt>
                <c:pt idx="128">
                  <c:v>0.70857142857142863</c:v>
                </c:pt>
                <c:pt idx="129">
                  <c:v>0.77428571428571435</c:v>
                </c:pt>
                <c:pt idx="130">
                  <c:v>0.89428571428571435</c:v>
                </c:pt>
                <c:pt idx="131">
                  <c:v>1.0285714285714287</c:v>
                </c:pt>
                <c:pt idx="132">
                  <c:v>1.1742857142857144</c:v>
                </c:pt>
                <c:pt idx="133">
                  <c:v>1.3314285714285714</c:v>
                </c:pt>
                <c:pt idx="134">
                  <c:v>1.46</c:v>
                </c:pt>
                <c:pt idx="135">
                  <c:v>1.4514285714285715</c:v>
                </c:pt>
                <c:pt idx="136">
                  <c:v>1.5171428571428573</c:v>
                </c:pt>
                <c:pt idx="137">
                  <c:v>1.4514285714285715</c:v>
                </c:pt>
                <c:pt idx="138">
                  <c:v>1.4571428571428573</c:v>
                </c:pt>
                <c:pt idx="139">
                  <c:v>1.3914285714285715</c:v>
                </c:pt>
                <c:pt idx="140">
                  <c:v>1.3457142857142859</c:v>
                </c:pt>
                <c:pt idx="141">
                  <c:v>1.3171428571428572</c:v>
                </c:pt>
                <c:pt idx="142">
                  <c:v>1.4028571428571428</c:v>
                </c:pt>
                <c:pt idx="143">
                  <c:v>1.4685714285714286</c:v>
                </c:pt>
                <c:pt idx="144">
                  <c:v>1.5257142857142858</c:v>
                </c:pt>
                <c:pt idx="145">
                  <c:v>1.5771428571428572</c:v>
                </c:pt>
                <c:pt idx="146">
                  <c:v>1.6685714285714286</c:v>
                </c:pt>
                <c:pt idx="147">
                  <c:v>1.78</c:v>
                </c:pt>
                <c:pt idx="148">
                  <c:v>1.9028571428571428</c:v>
                </c:pt>
                <c:pt idx="149">
                  <c:v>2.0371428571428574</c:v>
                </c:pt>
                <c:pt idx="150">
                  <c:v>2.16</c:v>
                </c:pt>
                <c:pt idx="151">
                  <c:v>2.4457142857142857</c:v>
                </c:pt>
                <c:pt idx="152">
                  <c:v>2.8257142857142856</c:v>
                </c:pt>
                <c:pt idx="153">
                  <c:v>3.2914285714285718</c:v>
                </c:pt>
                <c:pt idx="154">
                  <c:v>3.7085714285714282</c:v>
                </c:pt>
                <c:pt idx="155">
                  <c:v>4.2057142857142855</c:v>
                </c:pt>
                <c:pt idx="156">
                  <c:v>4.5742857142857147</c:v>
                </c:pt>
                <c:pt idx="157">
                  <c:v>5.2085714285714291</c:v>
                </c:pt>
                <c:pt idx="158">
                  <c:v>5.54</c:v>
                </c:pt>
                <c:pt idx="159">
                  <c:v>5.82</c:v>
                </c:pt>
                <c:pt idx="160">
                  <c:v>5.9571428571428564</c:v>
                </c:pt>
                <c:pt idx="161">
                  <c:v>6.0914285714285716</c:v>
                </c:pt>
                <c:pt idx="162">
                  <c:v>6.1571428571428566</c:v>
                </c:pt>
                <c:pt idx="163">
                  <c:v>6.4</c:v>
                </c:pt>
                <c:pt idx="164">
                  <c:v>6.1342857142857143</c:v>
                </c:pt>
                <c:pt idx="165">
                  <c:v>6.354285714285715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31968"/>
        <c:axId val="133330432"/>
      </c:lineChart>
      <c:dateAx>
        <c:axId val="13331072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3328896"/>
        <c:crosses val="autoZero"/>
        <c:auto val="1"/>
        <c:lblOffset val="100"/>
        <c:baseTimeUnit val="days"/>
      </c:dateAx>
      <c:valAx>
        <c:axId val="13332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3310720"/>
        <c:crosses val="autoZero"/>
        <c:crossBetween val="between"/>
      </c:valAx>
      <c:valAx>
        <c:axId val="133330432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3331968"/>
        <c:crosses val="max"/>
        <c:crossBetween val="between"/>
      </c:valAx>
      <c:dateAx>
        <c:axId val="1333319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3333043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Observed Death rate / Predicted death rate</a:t>
            </a:r>
          </a:p>
        </c:rich>
      </c:tx>
      <c:layout>
        <c:manualLayout>
          <c:xMode val="edge"/>
          <c:yMode val="edge"/>
          <c:x val="0.1988113208376316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594591522484111E-2"/>
          <c:y val="0.10051929801608417"/>
          <c:w val="0.91681569469001389"/>
          <c:h val="0.71350764754085438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SRB'!$A$58:$A$182</c:f>
              <c:numCache>
                <c:formatCode>m/d/yyyy</c:formatCode>
                <c:ptCount val="125"/>
                <c:pt idx="0">
                  <c:v>43916</c:v>
                </c:pt>
                <c:pt idx="1">
                  <c:v>43917</c:v>
                </c:pt>
                <c:pt idx="2">
                  <c:v>43918</c:v>
                </c:pt>
                <c:pt idx="3">
                  <c:v>43919</c:v>
                </c:pt>
                <c:pt idx="4">
                  <c:v>43920</c:v>
                </c:pt>
                <c:pt idx="5">
                  <c:v>43921</c:v>
                </c:pt>
                <c:pt idx="6">
                  <c:v>43922</c:v>
                </c:pt>
                <c:pt idx="7">
                  <c:v>43923</c:v>
                </c:pt>
                <c:pt idx="8">
                  <c:v>43924</c:v>
                </c:pt>
                <c:pt idx="9">
                  <c:v>43925</c:v>
                </c:pt>
                <c:pt idx="10">
                  <c:v>43926</c:v>
                </c:pt>
                <c:pt idx="11">
                  <c:v>43927</c:v>
                </c:pt>
                <c:pt idx="12">
                  <c:v>43928</c:v>
                </c:pt>
                <c:pt idx="13">
                  <c:v>43929</c:v>
                </c:pt>
                <c:pt idx="14">
                  <c:v>43930</c:v>
                </c:pt>
                <c:pt idx="15">
                  <c:v>43931</c:v>
                </c:pt>
                <c:pt idx="16">
                  <c:v>43932</c:v>
                </c:pt>
                <c:pt idx="17">
                  <c:v>43933</c:v>
                </c:pt>
                <c:pt idx="18">
                  <c:v>43934</c:v>
                </c:pt>
                <c:pt idx="19">
                  <c:v>43935</c:v>
                </c:pt>
                <c:pt idx="20">
                  <c:v>43936</c:v>
                </c:pt>
                <c:pt idx="21">
                  <c:v>43937</c:v>
                </c:pt>
                <c:pt idx="22">
                  <c:v>43938</c:v>
                </c:pt>
                <c:pt idx="23">
                  <c:v>43939</c:v>
                </c:pt>
                <c:pt idx="24">
                  <c:v>43940</c:v>
                </c:pt>
                <c:pt idx="25">
                  <c:v>43941</c:v>
                </c:pt>
                <c:pt idx="26">
                  <c:v>43942</c:v>
                </c:pt>
                <c:pt idx="27">
                  <c:v>43943</c:v>
                </c:pt>
                <c:pt idx="28">
                  <c:v>43944</c:v>
                </c:pt>
                <c:pt idx="29">
                  <c:v>43945</c:v>
                </c:pt>
                <c:pt idx="30">
                  <c:v>43946</c:v>
                </c:pt>
                <c:pt idx="31">
                  <c:v>43947</c:v>
                </c:pt>
                <c:pt idx="32">
                  <c:v>43948</c:v>
                </c:pt>
                <c:pt idx="33">
                  <c:v>43949</c:v>
                </c:pt>
                <c:pt idx="34">
                  <c:v>43950</c:v>
                </c:pt>
                <c:pt idx="35">
                  <c:v>43951</c:v>
                </c:pt>
                <c:pt idx="36">
                  <c:v>43952</c:v>
                </c:pt>
                <c:pt idx="37">
                  <c:v>43953</c:v>
                </c:pt>
                <c:pt idx="38">
                  <c:v>43954</c:v>
                </c:pt>
                <c:pt idx="39">
                  <c:v>43955</c:v>
                </c:pt>
                <c:pt idx="40">
                  <c:v>43956</c:v>
                </c:pt>
                <c:pt idx="41">
                  <c:v>43957</c:v>
                </c:pt>
                <c:pt idx="42">
                  <c:v>43958</c:v>
                </c:pt>
                <c:pt idx="43">
                  <c:v>43959</c:v>
                </c:pt>
                <c:pt idx="44">
                  <c:v>43960</c:v>
                </c:pt>
                <c:pt idx="45">
                  <c:v>43961</c:v>
                </c:pt>
                <c:pt idx="46">
                  <c:v>43962</c:v>
                </c:pt>
                <c:pt idx="47">
                  <c:v>43963</c:v>
                </c:pt>
                <c:pt idx="48">
                  <c:v>43964</c:v>
                </c:pt>
                <c:pt idx="49">
                  <c:v>43965</c:v>
                </c:pt>
                <c:pt idx="50">
                  <c:v>43966</c:v>
                </c:pt>
                <c:pt idx="51">
                  <c:v>43967</c:v>
                </c:pt>
                <c:pt idx="52">
                  <c:v>43968</c:v>
                </c:pt>
                <c:pt idx="53">
                  <c:v>43969</c:v>
                </c:pt>
                <c:pt idx="54">
                  <c:v>43970</c:v>
                </c:pt>
                <c:pt idx="55">
                  <c:v>43971</c:v>
                </c:pt>
                <c:pt idx="56">
                  <c:v>43972</c:v>
                </c:pt>
                <c:pt idx="57">
                  <c:v>43973</c:v>
                </c:pt>
                <c:pt idx="58">
                  <c:v>43974</c:v>
                </c:pt>
                <c:pt idx="59">
                  <c:v>43975</c:v>
                </c:pt>
                <c:pt idx="60">
                  <c:v>43976</c:v>
                </c:pt>
                <c:pt idx="61">
                  <c:v>43977</c:v>
                </c:pt>
                <c:pt idx="62">
                  <c:v>43978</c:v>
                </c:pt>
                <c:pt idx="63">
                  <c:v>43979</c:v>
                </c:pt>
                <c:pt idx="64">
                  <c:v>43980</c:v>
                </c:pt>
                <c:pt idx="65">
                  <c:v>43981</c:v>
                </c:pt>
                <c:pt idx="66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43987</c:v>
                </c:pt>
                <c:pt idx="72">
                  <c:v>43988</c:v>
                </c:pt>
                <c:pt idx="73">
                  <c:v>43989</c:v>
                </c:pt>
                <c:pt idx="74">
                  <c:v>43990</c:v>
                </c:pt>
                <c:pt idx="75">
                  <c:v>43991</c:v>
                </c:pt>
                <c:pt idx="76">
                  <c:v>43992</c:v>
                </c:pt>
                <c:pt idx="77">
                  <c:v>43993</c:v>
                </c:pt>
                <c:pt idx="78">
                  <c:v>43994</c:v>
                </c:pt>
                <c:pt idx="79">
                  <c:v>43995</c:v>
                </c:pt>
                <c:pt idx="80">
                  <c:v>43996</c:v>
                </c:pt>
                <c:pt idx="81">
                  <c:v>43997</c:v>
                </c:pt>
                <c:pt idx="82">
                  <c:v>43998</c:v>
                </c:pt>
                <c:pt idx="83">
                  <c:v>43999</c:v>
                </c:pt>
                <c:pt idx="84">
                  <c:v>44000</c:v>
                </c:pt>
                <c:pt idx="85">
                  <c:v>44001</c:v>
                </c:pt>
                <c:pt idx="86">
                  <c:v>44002</c:v>
                </c:pt>
                <c:pt idx="87">
                  <c:v>44003</c:v>
                </c:pt>
                <c:pt idx="88">
                  <c:v>44004</c:v>
                </c:pt>
                <c:pt idx="89">
                  <c:v>44005</c:v>
                </c:pt>
                <c:pt idx="90">
                  <c:v>44006</c:v>
                </c:pt>
                <c:pt idx="91">
                  <c:v>44007</c:v>
                </c:pt>
                <c:pt idx="92">
                  <c:v>44008</c:v>
                </c:pt>
                <c:pt idx="93">
                  <c:v>44009</c:v>
                </c:pt>
                <c:pt idx="94">
                  <c:v>44010</c:v>
                </c:pt>
                <c:pt idx="95">
                  <c:v>44011</c:v>
                </c:pt>
                <c:pt idx="96">
                  <c:v>44012</c:v>
                </c:pt>
                <c:pt idx="97">
                  <c:v>44013</c:v>
                </c:pt>
                <c:pt idx="98">
                  <c:v>44014</c:v>
                </c:pt>
                <c:pt idx="99">
                  <c:v>44015</c:v>
                </c:pt>
                <c:pt idx="100">
                  <c:v>44016</c:v>
                </c:pt>
                <c:pt idx="101">
                  <c:v>44017</c:v>
                </c:pt>
                <c:pt idx="102">
                  <c:v>44018</c:v>
                </c:pt>
                <c:pt idx="103">
                  <c:v>44019</c:v>
                </c:pt>
                <c:pt idx="104">
                  <c:v>44020</c:v>
                </c:pt>
                <c:pt idx="105">
                  <c:v>44021</c:v>
                </c:pt>
                <c:pt idx="106">
                  <c:v>44022</c:v>
                </c:pt>
                <c:pt idx="107">
                  <c:v>44023</c:v>
                </c:pt>
                <c:pt idx="108">
                  <c:v>44024</c:v>
                </c:pt>
                <c:pt idx="109">
                  <c:v>44025</c:v>
                </c:pt>
                <c:pt idx="110">
                  <c:v>44026</c:v>
                </c:pt>
                <c:pt idx="111">
                  <c:v>44027</c:v>
                </c:pt>
              </c:numCache>
            </c:numRef>
          </c:cat>
          <c:val>
            <c:numRef>
              <c:f>'data SRB'!$AE$58:$AE$182</c:f>
              <c:numCache>
                <c:formatCode>0%</c:formatCode>
                <c:ptCount val="125"/>
                <c:pt idx="0">
                  <c:v>0.39999999999999997</c:v>
                </c:pt>
                <c:pt idx="1">
                  <c:v>0</c:v>
                </c:pt>
                <c:pt idx="2">
                  <c:v>2.3195876288659796</c:v>
                </c:pt>
                <c:pt idx="3">
                  <c:v>2.3109243697478989</c:v>
                </c:pt>
                <c:pt idx="4">
                  <c:v>2.1594684385382061</c:v>
                </c:pt>
                <c:pt idx="5">
                  <c:v>2.3131672597864767</c:v>
                </c:pt>
                <c:pt idx="6">
                  <c:v>3.726708074534161</c:v>
                </c:pt>
                <c:pt idx="7">
                  <c:v>3.0737704918032791</c:v>
                </c:pt>
                <c:pt idx="8">
                  <c:v>3.6608863198458574</c:v>
                </c:pt>
                <c:pt idx="9">
                  <c:v>3.1716417910447761</c:v>
                </c:pt>
                <c:pt idx="10">
                  <c:v>3.1825795644891119</c:v>
                </c:pt>
                <c:pt idx="11">
                  <c:v>3.1065088757396451</c:v>
                </c:pt>
                <c:pt idx="12">
                  <c:v>2.8589580686149936</c:v>
                </c:pt>
                <c:pt idx="13">
                  <c:v>1.8155053974484785</c:v>
                </c:pt>
                <c:pt idx="14">
                  <c:v>1.8134715025906736</c:v>
                </c:pt>
                <c:pt idx="15">
                  <c:v>1.3710368466152527</c:v>
                </c:pt>
                <c:pt idx="16">
                  <c:v>1.0600706713780919</c:v>
                </c:pt>
                <c:pt idx="17">
                  <c:v>0.93729799612152565</c:v>
                </c:pt>
                <c:pt idx="18">
                  <c:v>0.84059775840597772</c:v>
                </c:pt>
                <c:pt idx="19">
                  <c:v>0.972877358490566</c:v>
                </c:pt>
                <c:pt idx="20">
                  <c:v>1.0435850214855737</c:v>
                </c:pt>
                <c:pt idx="21">
                  <c:v>1.0535307517084282</c:v>
                </c:pt>
                <c:pt idx="22">
                  <c:v>1.132404181184669</c:v>
                </c:pt>
                <c:pt idx="23">
                  <c:v>1.1596548004314995</c:v>
                </c:pt>
                <c:pt idx="24">
                  <c:v>1.0406342913776014</c:v>
                </c:pt>
                <c:pt idx="25">
                  <c:v>0.90620752152242856</c:v>
                </c:pt>
                <c:pt idx="26">
                  <c:v>0.73439412484700117</c:v>
                </c:pt>
                <c:pt idx="27">
                  <c:v>0.67698259187620891</c:v>
                </c:pt>
                <c:pt idx="28">
                  <c:v>0.68859984697781185</c:v>
                </c:pt>
                <c:pt idx="29">
                  <c:v>0.63244047619047616</c:v>
                </c:pt>
                <c:pt idx="30">
                  <c:v>0.65993788819875765</c:v>
                </c:pt>
                <c:pt idx="31">
                  <c:v>0.7010309278350515</c:v>
                </c:pt>
                <c:pt idx="32">
                  <c:v>0.81461911052399816</c:v>
                </c:pt>
                <c:pt idx="33">
                  <c:v>0.97037793667007155</c:v>
                </c:pt>
                <c:pt idx="34">
                  <c:v>1.0875627440044615</c:v>
                </c:pt>
                <c:pt idx="35">
                  <c:v>1.1204481792717087</c:v>
                </c:pt>
                <c:pt idx="36">
                  <c:v>1.0150812064965198</c:v>
                </c:pt>
                <c:pt idx="37">
                  <c:v>1.1550151975683891</c:v>
                </c:pt>
                <c:pt idx="38">
                  <c:v>1.1512134411947728</c:v>
                </c:pt>
                <c:pt idx="39">
                  <c:v>1.1075949367088607</c:v>
                </c:pt>
                <c:pt idx="40">
                  <c:v>0.92325447201384869</c:v>
                </c:pt>
                <c:pt idx="41">
                  <c:v>0.98296199213630397</c:v>
                </c:pt>
                <c:pt idx="42">
                  <c:v>0.85281111813013266</c:v>
                </c:pt>
                <c:pt idx="43">
                  <c:v>1.0548523206751055</c:v>
                </c:pt>
                <c:pt idx="44">
                  <c:v>1.014040561622465</c:v>
                </c:pt>
                <c:pt idx="45">
                  <c:v>0.93220338983050832</c:v>
                </c:pt>
                <c:pt idx="46">
                  <c:v>0.98406747891283974</c:v>
                </c:pt>
                <c:pt idx="47">
                  <c:v>1.1918951132300357</c:v>
                </c:pt>
                <c:pt idx="48">
                  <c:v>1.0171306209850108</c:v>
                </c:pt>
                <c:pt idx="49">
                  <c:v>1.3432835820895523</c:v>
                </c:pt>
                <c:pt idx="50">
                  <c:v>1.408450704225352</c:v>
                </c:pt>
                <c:pt idx="51">
                  <c:v>1.0500807754442649</c:v>
                </c:pt>
                <c:pt idx="52">
                  <c:v>1.3250883392226147</c:v>
                </c:pt>
                <c:pt idx="53">
                  <c:v>1.2896825396825398</c:v>
                </c:pt>
                <c:pt idx="54">
                  <c:v>1.3307984790874525</c:v>
                </c:pt>
                <c:pt idx="55">
                  <c:v>1.3131313131313134</c:v>
                </c:pt>
                <c:pt idx="56">
                  <c:v>1.4008620689655171</c:v>
                </c:pt>
                <c:pt idx="57">
                  <c:v>1.0380622837370241</c:v>
                </c:pt>
                <c:pt idx="58">
                  <c:v>0.95602294455066927</c:v>
                </c:pt>
                <c:pt idx="59">
                  <c:v>0.81632653061224481</c:v>
                </c:pt>
                <c:pt idx="60">
                  <c:v>0.7434944237918214</c:v>
                </c:pt>
                <c:pt idx="61">
                  <c:v>0.45871559633027525</c:v>
                </c:pt>
                <c:pt idx="62">
                  <c:v>0.42662116040955633</c:v>
                </c:pt>
                <c:pt idx="63">
                  <c:v>0.33557046979865768</c:v>
                </c:pt>
                <c:pt idx="64">
                  <c:v>0.45537340619307831</c:v>
                </c:pt>
                <c:pt idx="65">
                  <c:v>0.40485829959514169</c:v>
                </c:pt>
                <c:pt idx="66">
                  <c:v>0.50607287449392713</c:v>
                </c:pt>
                <c:pt idx="67">
                  <c:v>0.56561085972850678</c:v>
                </c:pt>
                <c:pt idx="68">
                  <c:v>0.78740157480314943</c:v>
                </c:pt>
                <c:pt idx="69">
                  <c:v>0.75757575757575757</c:v>
                </c:pt>
                <c:pt idx="70">
                  <c:v>0.86505190311418689</c:v>
                </c:pt>
                <c:pt idx="71">
                  <c:v>0.98814229249011842</c:v>
                </c:pt>
                <c:pt idx="72">
                  <c:v>1.2658227848101267</c:v>
                </c:pt>
                <c:pt idx="73">
                  <c:v>1.3215859030837003</c:v>
                </c:pt>
                <c:pt idx="74">
                  <c:v>1.2096774193548385</c:v>
                </c:pt>
                <c:pt idx="75">
                  <c:v>0.92250922509225086</c:v>
                </c:pt>
                <c:pt idx="76">
                  <c:v>0.95846645367412131</c:v>
                </c:pt>
                <c:pt idx="77">
                  <c:v>0.83333333333333315</c:v>
                </c:pt>
                <c:pt idx="78">
                  <c:v>0.60827250608272498</c:v>
                </c:pt>
                <c:pt idx="79">
                  <c:v>0.53648068669527904</c:v>
                </c:pt>
                <c:pt idx="80">
                  <c:v>0.48923679060665365</c:v>
                </c:pt>
                <c:pt idx="81">
                  <c:v>0.49212598425196846</c:v>
                </c:pt>
                <c:pt idx="82">
                  <c:v>0.56497175141242928</c:v>
                </c:pt>
                <c:pt idx="83">
                  <c:v>0.59055118110236215</c:v>
                </c:pt>
                <c:pt idx="84">
                  <c:v>0.58823529411764697</c:v>
                </c:pt>
                <c:pt idx="85">
                  <c:v>0.71868583162217659</c:v>
                </c:pt>
                <c:pt idx="86">
                  <c:v>0.74309978768577489</c:v>
                </c:pt>
                <c:pt idx="87">
                  <c:v>0.75921908893709322</c:v>
                </c:pt>
                <c:pt idx="88">
                  <c:v>0.71283095723014256</c:v>
                </c:pt>
                <c:pt idx="89">
                  <c:v>0.68093385214007784</c:v>
                </c:pt>
                <c:pt idx="90">
                  <c:v>0.56179775280898869</c:v>
                </c:pt>
                <c:pt idx="91">
                  <c:v>0.54347826086956519</c:v>
                </c:pt>
                <c:pt idx="92">
                  <c:v>0.51369863013698625</c:v>
                </c:pt>
                <c:pt idx="93">
                  <c:v>0.5617977528089888</c:v>
                </c:pt>
                <c:pt idx="94">
                  <c:v>0.67567567567567577</c:v>
                </c:pt>
                <c:pt idx="95">
                  <c:v>0.84151472650771375</c:v>
                </c:pt>
                <c:pt idx="96">
                  <c:v>0.92592592592592582</c:v>
                </c:pt>
                <c:pt idx="97">
                  <c:v>1.0514018691588787</c:v>
                </c:pt>
                <c:pt idx="98">
                  <c:v>1.1627906976744187</c:v>
                </c:pt>
                <c:pt idx="99">
                  <c:v>1.4322916666666665</c:v>
                </c:pt>
                <c:pt idx="100">
                  <c:v>1.50231124807396</c:v>
                </c:pt>
                <c:pt idx="101">
                  <c:v>1.3926630434782608</c:v>
                </c:pt>
                <c:pt idx="102">
                  <c:v>1.3429106808244846</c:v>
                </c:pt>
                <c:pt idx="103">
                  <c:v>1.4536478332419087</c:v>
                </c:pt>
                <c:pt idx="104">
                  <c:v>1.5471892728210417</c:v>
                </c:pt>
                <c:pt idx="105">
                  <c:v>1.5954835542464409</c:v>
                </c:pt>
                <c:pt idx="106">
                  <c:v>1.7266187050359716</c:v>
                </c:pt>
                <c:pt idx="107">
                  <c:v>1.7823639774859288</c:v>
                </c:pt>
                <c:pt idx="108">
                  <c:v>1.9025522041763341</c:v>
                </c:pt>
                <c:pt idx="109">
                  <c:v>1.9642857142857142</c:v>
                </c:pt>
                <c:pt idx="110">
                  <c:v>2.0493712156497437</c:v>
                </c:pt>
                <c:pt idx="111">
                  <c:v>1.97841726618705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48736"/>
        <c:axId val="133362816"/>
      </c:lineChart>
      <c:dateAx>
        <c:axId val="1333487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3362816"/>
        <c:crosses val="autoZero"/>
        <c:auto val="1"/>
        <c:lblOffset val="100"/>
        <c:baseTimeUnit val="days"/>
      </c:dateAx>
      <c:valAx>
        <c:axId val="13336281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3348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RUS'!$A$33:$A$162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RUS'!$J$33:$J$162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1.0000000205571735</c:v>
                </c:pt>
                <c:pt idx="5">
                  <c:v>4.5000001233430424</c:v>
                </c:pt>
                <c:pt idx="6">
                  <c:v>0</c:v>
                </c:pt>
                <c:pt idx="7">
                  <c:v>0.36363639602948783</c:v>
                </c:pt>
                <c:pt idx="8">
                  <c:v>0</c:v>
                </c:pt>
                <c:pt idx="9">
                  <c:v>0.21428573924799882</c:v>
                </c:pt>
                <c:pt idx="10">
                  <c:v>0</c:v>
                </c:pt>
                <c:pt idx="11">
                  <c:v>0.47058829978721867</c:v>
                </c:pt>
                <c:pt idx="12">
                  <c:v>0.68000013046955055</c:v>
                </c:pt>
                <c:pt idx="13">
                  <c:v>0.33333343611923061</c:v>
                </c:pt>
                <c:pt idx="14">
                  <c:v>7.8431404258136064E-2</c:v>
                </c:pt>
                <c:pt idx="15">
                  <c:v>0.49090930283494899</c:v>
                </c:pt>
                <c:pt idx="16">
                  <c:v>0.29268310733138753</c:v>
                </c:pt>
                <c:pt idx="17">
                  <c:v>0.31132099791240786</c:v>
                </c:pt>
                <c:pt idx="18">
                  <c:v>0.37410109625704951</c:v>
                </c:pt>
                <c:pt idx="19">
                  <c:v>0.2857146753221933</c:v>
                </c:pt>
                <c:pt idx="20">
                  <c:v>0.21810737400769864</c:v>
                </c:pt>
                <c:pt idx="21">
                  <c:v>0.20819156282252343</c:v>
                </c:pt>
                <c:pt idx="22">
                  <c:v>0.20285765300914965</c:v>
                </c:pt>
                <c:pt idx="23">
                  <c:v>0.1353923303499007</c:v>
                </c:pt>
                <c:pt idx="24">
                  <c:v>0.34534015442170873</c:v>
                </c:pt>
                <c:pt idx="25">
                  <c:v>0.29073613517354885</c:v>
                </c:pt>
                <c:pt idx="26">
                  <c:v>0.24530804528680206</c:v>
                </c:pt>
                <c:pt idx="27">
                  <c:v>0.23100467943371189</c:v>
                </c:pt>
                <c:pt idx="28">
                  <c:v>0.22295816565175078</c:v>
                </c:pt>
                <c:pt idx="29">
                  <c:v>0.20656851882822305</c:v>
                </c:pt>
                <c:pt idx="30">
                  <c:v>0.28450102393825422</c:v>
                </c:pt>
                <c:pt idx="31">
                  <c:v>0.20009415474738487</c:v>
                </c:pt>
                <c:pt idx="32">
                  <c:v>0.30082507674893427</c:v>
                </c:pt>
                <c:pt idx="33">
                  <c:v>0.18306872130294966</c:v>
                </c:pt>
                <c:pt idx="34">
                  <c:v>0.15180400288535015</c:v>
                </c:pt>
                <c:pt idx="35">
                  <c:v>0.15109559866157674</c:v>
                </c:pt>
                <c:pt idx="36">
                  <c:v>0.19122774707750234</c:v>
                </c:pt>
                <c:pt idx="37">
                  <c:v>0.19593381332137616</c:v>
                </c:pt>
                <c:pt idx="38">
                  <c:v>0.1691951570399565</c:v>
                </c:pt>
                <c:pt idx="39">
                  <c:v>0.18172707742852862</c:v>
                </c:pt>
                <c:pt idx="40">
                  <c:v>0.19088639473532995</c:v>
                </c:pt>
                <c:pt idx="41">
                  <c:v>0.15117302668151533</c:v>
                </c:pt>
                <c:pt idx="42">
                  <c:v>0.17583877568709549</c:v>
                </c:pt>
                <c:pt idx="43">
                  <c:v>0.1782895290960281</c:v>
                </c:pt>
                <c:pt idx="44">
                  <c:v>0.16602922993106028</c:v>
                </c:pt>
                <c:pt idx="45">
                  <c:v>0.17613525173039463</c:v>
                </c:pt>
                <c:pt idx="46">
                  <c:v>0.15460318853374216</c:v>
                </c:pt>
                <c:pt idx="47">
                  <c:v>0.16025428385737622</c:v>
                </c:pt>
                <c:pt idx="48">
                  <c:v>0.16421512199912752</c:v>
                </c:pt>
                <c:pt idx="49">
                  <c:v>0.1813579939754337</c:v>
                </c:pt>
                <c:pt idx="50">
                  <c:v>0.10890675358227012</c:v>
                </c:pt>
                <c:pt idx="51">
                  <c:v>0.13043268644245096</c:v>
                </c:pt>
                <c:pt idx="52">
                  <c:v>0.10814497614653107</c:v>
                </c:pt>
                <c:pt idx="53">
                  <c:v>8.9999210302449326E-2</c:v>
                </c:pt>
                <c:pt idx="54">
                  <c:v>0.10207261851512202</c:v>
                </c:pt>
                <c:pt idx="55">
                  <c:v>9.5594206838619217E-2</c:v>
                </c:pt>
                <c:pt idx="56">
                  <c:v>9.4066435235171206E-2</c:v>
                </c:pt>
                <c:pt idx="57">
                  <c:v>8.4448013927425861E-2</c:v>
                </c:pt>
                <c:pt idx="58">
                  <c:v>8.1193194456814707E-2</c:v>
                </c:pt>
                <c:pt idx="59">
                  <c:v>6.9386205780932936E-2</c:v>
                </c:pt>
                <c:pt idx="60">
                  <c:v>8.0596301066846426E-2</c:v>
                </c:pt>
                <c:pt idx="61">
                  <c:v>8.4629911317840062E-2</c:v>
                </c:pt>
                <c:pt idx="62">
                  <c:v>9.6265084319427527E-2</c:v>
                </c:pt>
                <c:pt idx="63">
                  <c:v>9.8702885830606893E-2</c:v>
                </c:pt>
                <c:pt idx="64">
                  <c:v>9.0699288523098873E-2</c:v>
                </c:pt>
                <c:pt idx="65">
                  <c:v>8.0371220785061814E-2</c:v>
                </c:pt>
                <c:pt idx="66">
                  <c:v>7.885071451776525E-2</c:v>
                </c:pt>
                <c:pt idx="67">
                  <c:v>7.8592138535672637E-2</c:v>
                </c:pt>
                <c:pt idx="68">
                  <c:v>7.059818658710508E-2</c:v>
                </c:pt>
                <c:pt idx="69">
                  <c:v>6.7893676920055004E-2</c:v>
                </c:pt>
                <c:pt idx="70">
                  <c:v>6.6857525399275947E-2</c:v>
                </c:pt>
                <c:pt idx="71">
                  <c:v>6.7291024737572216E-2</c:v>
                </c:pt>
                <c:pt idx="72">
                  <c:v>6.0799380690362705E-2</c:v>
                </c:pt>
                <c:pt idx="73">
                  <c:v>5.3821955340396584E-2</c:v>
                </c:pt>
                <c:pt idx="74">
                  <c:v>5.2019128417387386E-2</c:v>
                </c:pt>
                <c:pt idx="75">
                  <c:v>5.4051983929340817E-2</c:v>
                </c:pt>
                <c:pt idx="76">
                  <c:v>4.5581828031606153E-2</c:v>
                </c:pt>
                <c:pt idx="77">
                  <c:v>4.7141285189993158E-2</c:v>
                </c:pt>
                <c:pt idx="78">
                  <c:v>4.2235423900389001E-2</c:v>
                </c:pt>
                <c:pt idx="79">
                  <c:v>4.2625098078244911E-2</c:v>
                </c:pt>
                <c:pt idx="80">
                  <c:v>3.9742457761698699E-2</c:v>
                </c:pt>
                <c:pt idx="81">
                  <c:v>4.0245612787335766E-2</c:v>
                </c:pt>
                <c:pt idx="82">
                  <c:v>4.01913460824758E-2</c:v>
                </c:pt>
                <c:pt idx="83">
                  <c:v>4.2328788011151329E-2</c:v>
                </c:pt>
                <c:pt idx="84">
                  <c:v>3.8381340547430962E-2</c:v>
                </c:pt>
                <c:pt idx="85">
                  <c:v>3.939170520313607E-2</c:v>
                </c:pt>
                <c:pt idx="86">
                  <c:v>3.8687435889290238E-2</c:v>
                </c:pt>
                <c:pt idx="87">
                  <c:v>3.6756963432030165E-2</c:v>
                </c:pt>
                <c:pt idx="88">
                  <c:v>3.7381591671814221E-2</c:v>
                </c:pt>
                <c:pt idx="89">
                  <c:v>3.8381906354162214E-2</c:v>
                </c:pt>
                <c:pt idx="90">
                  <c:v>4.0072150478168658E-2</c:v>
                </c:pt>
                <c:pt idx="91">
                  <c:v>4.1385940376701617E-2</c:v>
                </c:pt>
                <c:pt idx="92">
                  <c:v>3.7112460787936008E-2</c:v>
                </c:pt>
                <c:pt idx="93">
                  <c:v>3.7968160557123105E-2</c:v>
                </c:pt>
                <c:pt idx="94">
                  <c:v>3.6941022704175111E-2</c:v>
                </c:pt>
                <c:pt idx="95">
                  <c:v>3.8316756790733805E-2</c:v>
                </c:pt>
                <c:pt idx="96">
                  <c:v>3.7860269085339064E-2</c:v>
                </c:pt>
                <c:pt idx="97">
                  <c:v>3.8329825645775861E-2</c:v>
                </c:pt>
                <c:pt idx="98">
                  <c:v>3.8882045756951478E-2</c:v>
                </c:pt>
                <c:pt idx="99">
                  <c:v>3.8300920472164539E-2</c:v>
                </c:pt>
                <c:pt idx="100">
                  <c:v>3.5918111633069037E-2</c:v>
                </c:pt>
                <c:pt idx="101">
                  <c:v>3.5594727198466347E-2</c:v>
                </c:pt>
                <c:pt idx="102">
                  <c:v>3.7574996856160219E-2</c:v>
                </c:pt>
                <c:pt idx="103">
                  <c:v>3.8323988004880613E-2</c:v>
                </c:pt>
                <c:pt idx="104">
                  <c:v>3.7107859194040096E-2</c:v>
                </c:pt>
                <c:pt idx="105">
                  <c:v>3.7065241875364391E-2</c:v>
                </c:pt>
                <c:pt idx="106">
                  <c:v>3.4107078023985431E-2</c:v>
                </c:pt>
                <c:pt idx="107">
                  <c:v>3.3708288840978845E-2</c:v>
                </c:pt>
                <c:pt idx="108">
                  <c:v>3.2229168915300234E-2</c:v>
                </c:pt>
                <c:pt idx="109">
                  <c:v>3.2333829951795533E-2</c:v>
                </c:pt>
                <c:pt idx="110">
                  <c:v>3.3443350486235909E-2</c:v>
                </c:pt>
                <c:pt idx="111">
                  <c:v>3.339151702118065E-2</c:v>
                </c:pt>
                <c:pt idx="112">
                  <c:v>3.3088705998002538E-2</c:v>
                </c:pt>
                <c:pt idx="113">
                  <c:v>3.2186452018759512E-2</c:v>
                </c:pt>
                <c:pt idx="114">
                  <c:v>3.1088065335809073E-2</c:v>
                </c:pt>
                <c:pt idx="115">
                  <c:v>3.065648197514588E-2</c:v>
                </c:pt>
                <c:pt idx="116">
                  <c:v>3.1112381054013746E-2</c:v>
                </c:pt>
                <c:pt idx="117">
                  <c:v>2.9637953181365605E-2</c:v>
                </c:pt>
                <c:pt idx="118">
                  <c:v>3.0188600430113996E-2</c:v>
                </c:pt>
                <c:pt idx="119">
                  <c:v>3.026529428264825E-2</c:v>
                </c:pt>
                <c:pt idx="120">
                  <c:v>2.9690933348966379E-2</c:v>
                </c:pt>
                <c:pt idx="121">
                  <c:v>2.939981851112123E-2</c:v>
                </c:pt>
                <c:pt idx="122">
                  <c:v>2.9156505693238854E-2</c:v>
                </c:pt>
                <c:pt idx="123">
                  <c:v>3.0589387365372797E-2</c:v>
                </c:pt>
                <c:pt idx="124">
                  <c:v>3.0323388614326936E-2</c:v>
                </c:pt>
                <c:pt idx="125">
                  <c:v>3.0250734307402202E-2</c:v>
                </c:pt>
                <c:pt idx="126">
                  <c:v>3.1045760415902689E-2</c:v>
                </c:pt>
                <c:pt idx="127">
                  <c:v>2.9979446248659409E-2</c:v>
                </c:pt>
                <c:pt idx="128">
                  <c:v>2.8668306014747853E-2</c:v>
                </c:pt>
                <c:pt idx="129">
                  <c:v>2.9891482266122305E-2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B-4850-A1AE-9E93C4F24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51584"/>
        <c:axId val="132853120"/>
      </c:lineChart>
      <c:dateAx>
        <c:axId val="1328515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853120"/>
        <c:crosses val="autoZero"/>
        <c:auto val="1"/>
        <c:lblOffset val="100"/>
        <c:baseTimeUnit val="days"/>
      </c:dateAx>
      <c:valAx>
        <c:axId val="132853120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851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KOR'!$B$3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KOR'!$A$4:$A$182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KOR'!$B$4:$B$182</c:f>
              <c:numCache>
                <c:formatCode>General</c:formatCode>
                <c:ptCount val="179"/>
                <c:pt idx="0">
                  <c:v>12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19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31</c:v>
                </c:pt>
                <c:pt idx="19">
                  <c:v>104</c:v>
                </c:pt>
                <c:pt idx="20">
                  <c:v>204</c:v>
                </c:pt>
                <c:pt idx="21">
                  <c:v>433</c:v>
                </c:pt>
                <c:pt idx="22">
                  <c:v>602</c:v>
                </c:pt>
                <c:pt idx="23">
                  <c:v>833</c:v>
                </c:pt>
                <c:pt idx="24">
                  <c:v>977</c:v>
                </c:pt>
                <c:pt idx="25">
                  <c:v>1261</c:v>
                </c:pt>
                <c:pt idx="26">
                  <c:v>1766</c:v>
                </c:pt>
                <c:pt idx="27">
                  <c:v>2337</c:v>
                </c:pt>
                <c:pt idx="28">
                  <c:v>3150</c:v>
                </c:pt>
                <c:pt idx="29">
                  <c:v>3736</c:v>
                </c:pt>
                <c:pt idx="30">
                  <c:v>4335</c:v>
                </c:pt>
                <c:pt idx="31">
                  <c:v>5186</c:v>
                </c:pt>
                <c:pt idx="32">
                  <c:v>5621</c:v>
                </c:pt>
                <c:pt idx="33">
                  <c:v>6088</c:v>
                </c:pt>
                <c:pt idx="34">
                  <c:v>6593</c:v>
                </c:pt>
                <c:pt idx="35">
                  <c:v>7041</c:v>
                </c:pt>
                <c:pt idx="36">
                  <c:v>7314</c:v>
                </c:pt>
                <c:pt idx="37">
                  <c:v>7478</c:v>
                </c:pt>
                <c:pt idx="38">
                  <c:v>7513</c:v>
                </c:pt>
                <c:pt idx="39">
                  <c:v>7755</c:v>
                </c:pt>
                <c:pt idx="40">
                  <c:v>7869</c:v>
                </c:pt>
                <c:pt idx="41">
                  <c:v>7979</c:v>
                </c:pt>
                <c:pt idx="42">
                  <c:v>8086</c:v>
                </c:pt>
                <c:pt idx="43">
                  <c:v>8162</c:v>
                </c:pt>
                <c:pt idx="44">
                  <c:v>8236</c:v>
                </c:pt>
                <c:pt idx="45">
                  <c:v>8320</c:v>
                </c:pt>
                <c:pt idx="46">
                  <c:v>8413</c:v>
                </c:pt>
                <c:pt idx="47">
                  <c:v>8565</c:v>
                </c:pt>
                <c:pt idx="48">
                  <c:v>8652</c:v>
                </c:pt>
                <c:pt idx="49">
                  <c:v>8799</c:v>
                </c:pt>
                <c:pt idx="50">
                  <c:v>8961</c:v>
                </c:pt>
                <c:pt idx="51">
                  <c:v>8961</c:v>
                </c:pt>
                <c:pt idx="52">
                  <c:v>9037</c:v>
                </c:pt>
                <c:pt idx="53">
                  <c:v>9137</c:v>
                </c:pt>
                <c:pt idx="54">
                  <c:v>9241</c:v>
                </c:pt>
                <c:pt idx="55">
                  <c:v>9332</c:v>
                </c:pt>
                <c:pt idx="56">
                  <c:v>9478</c:v>
                </c:pt>
                <c:pt idx="57">
                  <c:v>9583</c:v>
                </c:pt>
                <c:pt idx="58">
                  <c:v>9661</c:v>
                </c:pt>
                <c:pt idx="59">
                  <c:v>9786</c:v>
                </c:pt>
                <c:pt idx="60">
                  <c:v>9887</c:v>
                </c:pt>
                <c:pt idx="61">
                  <c:v>9976</c:v>
                </c:pt>
                <c:pt idx="62">
                  <c:v>10062</c:v>
                </c:pt>
                <c:pt idx="63">
                  <c:v>10156</c:v>
                </c:pt>
                <c:pt idx="64">
                  <c:v>10237</c:v>
                </c:pt>
                <c:pt idx="65">
                  <c:v>10284</c:v>
                </c:pt>
                <c:pt idx="66">
                  <c:v>10331</c:v>
                </c:pt>
                <c:pt idx="67">
                  <c:v>10384</c:v>
                </c:pt>
                <c:pt idx="68">
                  <c:v>10423</c:v>
                </c:pt>
                <c:pt idx="69">
                  <c:v>10450</c:v>
                </c:pt>
                <c:pt idx="70">
                  <c:v>10480</c:v>
                </c:pt>
                <c:pt idx="71">
                  <c:v>10512</c:v>
                </c:pt>
                <c:pt idx="72">
                  <c:v>10537</c:v>
                </c:pt>
                <c:pt idx="73">
                  <c:v>10564</c:v>
                </c:pt>
                <c:pt idx="74">
                  <c:v>10591</c:v>
                </c:pt>
                <c:pt idx="75">
                  <c:v>10613</c:v>
                </c:pt>
                <c:pt idx="76">
                  <c:v>10635</c:v>
                </c:pt>
                <c:pt idx="77">
                  <c:v>10653</c:v>
                </c:pt>
                <c:pt idx="78">
                  <c:v>10661</c:v>
                </c:pt>
                <c:pt idx="79">
                  <c:v>10674</c:v>
                </c:pt>
                <c:pt idx="80">
                  <c:v>10683</c:v>
                </c:pt>
                <c:pt idx="81">
                  <c:v>10694</c:v>
                </c:pt>
                <c:pt idx="82">
                  <c:v>10708</c:v>
                </c:pt>
                <c:pt idx="83">
                  <c:v>10718</c:v>
                </c:pt>
                <c:pt idx="84">
                  <c:v>10728</c:v>
                </c:pt>
                <c:pt idx="85">
                  <c:v>10738</c:v>
                </c:pt>
                <c:pt idx="86">
                  <c:v>10752</c:v>
                </c:pt>
                <c:pt idx="87">
                  <c:v>10761</c:v>
                </c:pt>
                <c:pt idx="88">
                  <c:v>10765</c:v>
                </c:pt>
                <c:pt idx="89">
                  <c:v>10774</c:v>
                </c:pt>
                <c:pt idx="90">
                  <c:v>10780</c:v>
                </c:pt>
                <c:pt idx="91">
                  <c:v>10793</c:v>
                </c:pt>
                <c:pt idx="92">
                  <c:v>10801</c:v>
                </c:pt>
                <c:pt idx="93">
                  <c:v>10804</c:v>
                </c:pt>
                <c:pt idx="94">
                  <c:v>10806</c:v>
                </c:pt>
                <c:pt idx="95">
                  <c:v>10810</c:v>
                </c:pt>
                <c:pt idx="96">
                  <c:v>10822</c:v>
                </c:pt>
                <c:pt idx="97">
                  <c:v>10840</c:v>
                </c:pt>
                <c:pt idx="98">
                  <c:v>10874</c:v>
                </c:pt>
                <c:pt idx="99">
                  <c:v>10909</c:v>
                </c:pt>
                <c:pt idx="100">
                  <c:v>10936</c:v>
                </c:pt>
                <c:pt idx="101">
                  <c:v>10962</c:v>
                </c:pt>
                <c:pt idx="102">
                  <c:v>10991</c:v>
                </c:pt>
                <c:pt idx="103">
                  <c:v>11018</c:v>
                </c:pt>
                <c:pt idx="104">
                  <c:v>11037</c:v>
                </c:pt>
                <c:pt idx="105">
                  <c:v>11050</c:v>
                </c:pt>
                <c:pt idx="106">
                  <c:v>11065</c:v>
                </c:pt>
                <c:pt idx="107">
                  <c:v>11078</c:v>
                </c:pt>
                <c:pt idx="108">
                  <c:v>11110</c:v>
                </c:pt>
                <c:pt idx="109">
                  <c:v>11122</c:v>
                </c:pt>
                <c:pt idx="110">
                  <c:v>11142</c:v>
                </c:pt>
                <c:pt idx="111">
                  <c:v>11165</c:v>
                </c:pt>
                <c:pt idx="112">
                  <c:v>11190</c:v>
                </c:pt>
                <c:pt idx="113">
                  <c:v>11206</c:v>
                </c:pt>
                <c:pt idx="114">
                  <c:v>11225</c:v>
                </c:pt>
                <c:pt idx="115">
                  <c:v>11265</c:v>
                </c:pt>
                <c:pt idx="116">
                  <c:v>11344</c:v>
                </c:pt>
                <c:pt idx="117">
                  <c:v>11402</c:v>
                </c:pt>
                <c:pt idx="118">
                  <c:v>11441</c:v>
                </c:pt>
                <c:pt idx="119">
                  <c:v>11468</c:v>
                </c:pt>
                <c:pt idx="120">
                  <c:v>11503</c:v>
                </c:pt>
                <c:pt idx="121">
                  <c:v>11541</c:v>
                </c:pt>
                <c:pt idx="122">
                  <c:v>11590</c:v>
                </c:pt>
                <c:pt idx="123">
                  <c:v>11629</c:v>
                </c:pt>
                <c:pt idx="124">
                  <c:v>11668</c:v>
                </c:pt>
                <c:pt idx="125">
                  <c:v>11719</c:v>
                </c:pt>
                <c:pt idx="126">
                  <c:v>11776</c:v>
                </c:pt>
                <c:pt idx="127">
                  <c:v>11814</c:v>
                </c:pt>
                <c:pt idx="128">
                  <c:v>11852</c:v>
                </c:pt>
                <c:pt idx="129">
                  <c:v>11902</c:v>
                </c:pt>
                <c:pt idx="130">
                  <c:v>11947</c:v>
                </c:pt>
                <c:pt idx="131">
                  <c:v>12003</c:v>
                </c:pt>
                <c:pt idx="132">
                  <c:v>12051</c:v>
                </c:pt>
                <c:pt idx="133">
                  <c:v>12085</c:v>
                </c:pt>
                <c:pt idx="134">
                  <c:v>12121</c:v>
                </c:pt>
                <c:pt idx="135">
                  <c:v>12155</c:v>
                </c:pt>
                <c:pt idx="136">
                  <c:v>12198</c:v>
                </c:pt>
                <c:pt idx="137">
                  <c:v>12257</c:v>
                </c:pt>
                <c:pt idx="138">
                  <c:v>12306</c:v>
                </c:pt>
                <c:pt idx="139">
                  <c:v>12373</c:v>
                </c:pt>
                <c:pt idx="140">
                  <c:v>12421</c:v>
                </c:pt>
                <c:pt idx="141">
                  <c:v>12438</c:v>
                </c:pt>
                <c:pt idx="142">
                  <c:v>12484</c:v>
                </c:pt>
                <c:pt idx="143">
                  <c:v>12535</c:v>
                </c:pt>
                <c:pt idx="144">
                  <c:v>12563</c:v>
                </c:pt>
                <c:pt idx="145">
                  <c:v>12602</c:v>
                </c:pt>
                <c:pt idx="146">
                  <c:v>12653</c:v>
                </c:pt>
                <c:pt idx="147">
                  <c:v>12715</c:v>
                </c:pt>
                <c:pt idx="148">
                  <c:v>12757</c:v>
                </c:pt>
                <c:pt idx="149">
                  <c:v>12800</c:v>
                </c:pt>
                <c:pt idx="150">
                  <c:v>12850</c:v>
                </c:pt>
                <c:pt idx="151">
                  <c:v>12904</c:v>
                </c:pt>
                <c:pt idx="152">
                  <c:v>12967</c:v>
                </c:pt>
                <c:pt idx="153">
                  <c:v>13030</c:v>
                </c:pt>
                <c:pt idx="154">
                  <c:v>13091</c:v>
                </c:pt>
                <c:pt idx="155">
                  <c:v>13137</c:v>
                </c:pt>
                <c:pt idx="156">
                  <c:v>13181</c:v>
                </c:pt>
                <c:pt idx="157">
                  <c:v>13244</c:v>
                </c:pt>
                <c:pt idx="158">
                  <c:v>13293</c:v>
                </c:pt>
                <c:pt idx="159">
                  <c:v>13338</c:v>
                </c:pt>
                <c:pt idx="160">
                  <c:v>13373</c:v>
                </c:pt>
                <c:pt idx="161">
                  <c:v>13417</c:v>
                </c:pt>
                <c:pt idx="162">
                  <c:v>13479</c:v>
                </c:pt>
                <c:pt idx="163">
                  <c:v>13512</c:v>
                </c:pt>
                <c:pt idx="164">
                  <c:v>13551</c:v>
                </c:pt>
                <c:pt idx="165">
                  <c:v>13612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A63-43FF-968F-FEA330220F76}"/>
            </c:ext>
          </c:extLst>
        </c:ser>
        <c:ser>
          <c:idx val="2"/>
          <c:order val="2"/>
          <c:tx>
            <c:strRef>
              <c:f>'Data KOR'!$D$3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KOR'!$A$4:$A$182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KOR'!$D$4:$D$182</c:f>
              <c:numCache>
                <c:formatCode>General</c:formatCode>
                <c:ptCount val="1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9</c:v>
                </c:pt>
                <c:pt idx="15">
                  <c:v>9</c:v>
                </c:pt>
                <c:pt idx="16">
                  <c:v>10</c:v>
                </c:pt>
                <c:pt idx="17">
                  <c:v>12</c:v>
                </c:pt>
                <c:pt idx="18">
                  <c:v>12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18</c:v>
                </c:pt>
                <c:pt idx="23">
                  <c:v>18</c:v>
                </c:pt>
                <c:pt idx="24">
                  <c:v>22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27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41</c:v>
                </c:pt>
                <c:pt idx="33">
                  <c:v>41</c:v>
                </c:pt>
                <c:pt idx="34">
                  <c:v>135</c:v>
                </c:pt>
                <c:pt idx="35">
                  <c:v>135</c:v>
                </c:pt>
                <c:pt idx="36">
                  <c:v>118</c:v>
                </c:pt>
                <c:pt idx="37">
                  <c:v>118</c:v>
                </c:pt>
                <c:pt idx="38">
                  <c:v>247</c:v>
                </c:pt>
                <c:pt idx="39">
                  <c:v>288</c:v>
                </c:pt>
                <c:pt idx="40">
                  <c:v>333</c:v>
                </c:pt>
                <c:pt idx="41">
                  <c:v>510</c:v>
                </c:pt>
                <c:pt idx="42">
                  <c:v>510</c:v>
                </c:pt>
                <c:pt idx="43">
                  <c:v>510</c:v>
                </c:pt>
                <c:pt idx="44">
                  <c:v>1137</c:v>
                </c:pt>
                <c:pt idx="45">
                  <c:v>1407</c:v>
                </c:pt>
                <c:pt idx="46">
                  <c:v>1540</c:v>
                </c:pt>
                <c:pt idx="47">
                  <c:v>1540</c:v>
                </c:pt>
                <c:pt idx="48">
                  <c:v>1540</c:v>
                </c:pt>
                <c:pt idx="49">
                  <c:v>1540</c:v>
                </c:pt>
                <c:pt idx="50">
                  <c:v>2909</c:v>
                </c:pt>
                <c:pt idx="51">
                  <c:v>2909</c:v>
                </c:pt>
                <c:pt idx="52">
                  <c:v>3507</c:v>
                </c:pt>
                <c:pt idx="53">
                  <c:v>3730</c:v>
                </c:pt>
                <c:pt idx="54">
                  <c:v>4144</c:v>
                </c:pt>
                <c:pt idx="55">
                  <c:v>4528</c:v>
                </c:pt>
                <c:pt idx="56">
                  <c:v>4811</c:v>
                </c:pt>
                <c:pt idx="57">
                  <c:v>5033</c:v>
                </c:pt>
                <c:pt idx="58">
                  <c:v>5228</c:v>
                </c:pt>
                <c:pt idx="59">
                  <c:v>5408</c:v>
                </c:pt>
                <c:pt idx="60">
                  <c:v>5567</c:v>
                </c:pt>
                <c:pt idx="61">
                  <c:v>5828</c:v>
                </c:pt>
                <c:pt idx="62">
                  <c:v>6021</c:v>
                </c:pt>
                <c:pt idx="63">
                  <c:v>6325</c:v>
                </c:pt>
                <c:pt idx="64">
                  <c:v>6463</c:v>
                </c:pt>
                <c:pt idx="65">
                  <c:v>6598</c:v>
                </c:pt>
                <c:pt idx="66">
                  <c:v>6694</c:v>
                </c:pt>
                <c:pt idx="67">
                  <c:v>6776</c:v>
                </c:pt>
                <c:pt idx="68">
                  <c:v>6973</c:v>
                </c:pt>
                <c:pt idx="69">
                  <c:v>7117</c:v>
                </c:pt>
                <c:pt idx="70">
                  <c:v>7243</c:v>
                </c:pt>
                <c:pt idx="71">
                  <c:v>7368</c:v>
                </c:pt>
                <c:pt idx="72">
                  <c:v>7447</c:v>
                </c:pt>
                <c:pt idx="73">
                  <c:v>7534</c:v>
                </c:pt>
                <c:pt idx="74">
                  <c:v>7616</c:v>
                </c:pt>
                <c:pt idx="75">
                  <c:v>7757</c:v>
                </c:pt>
                <c:pt idx="76">
                  <c:v>7829</c:v>
                </c:pt>
                <c:pt idx="77">
                  <c:v>7937</c:v>
                </c:pt>
                <c:pt idx="78">
                  <c:v>8042</c:v>
                </c:pt>
                <c:pt idx="79">
                  <c:v>8114</c:v>
                </c:pt>
                <c:pt idx="80">
                  <c:v>8213</c:v>
                </c:pt>
                <c:pt idx="81">
                  <c:v>8277</c:v>
                </c:pt>
                <c:pt idx="82">
                  <c:v>8501</c:v>
                </c:pt>
                <c:pt idx="83">
                  <c:v>8635</c:v>
                </c:pt>
                <c:pt idx="84">
                  <c:v>8717</c:v>
                </c:pt>
                <c:pt idx="85">
                  <c:v>8764</c:v>
                </c:pt>
                <c:pt idx="86">
                  <c:v>8854</c:v>
                </c:pt>
                <c:pt idx="87">
                  <c:v>8922</c:v>
                </c:pt>
                <c:pt idx="88">
                  <c:v>9059</c:v>
                </c:pt>
                <c:pt idx="89">
                  <c:v>9072</c:v>
                </c:pt>
                <c:pt idx="90">
                  <c:v>9123</c:v>
                </c:pt>
                <c:pt idx="91">
                  <c:v>9183</c:v>
                </c:pt>
                <c:pt idx="92">
                  <c:v>9217</c:v>
                </c:pt>
                <c:pt idx="93">
                  <c:v>9283</c:v>
                </c:pt>
                <c:pt idx="94">
                  <c:v>9333</c:v>
                </c:pt>
                <c:pt idx="95">
                  <c:v>9419</c:v>
                </c:pt>
                <c:pt idx="96">
                  <c:v>9484</c:v>
                </c:pt>
                <c:pt idx="97">
                  <c:v>9568</c:v>
                </c:pt>
                <c:pt idx="98">
                  <c:v>9610</c:v>
                </c:pt>
                <c:pt idx="99">
                  <c:v>9632</c:v>
                </c:pt>
                <c:pt idx="100">
                  <c:v>9670</c:v>
                </c:pt>
                <c:pt idx="101">
                  <c:v>9695</c:v>
                </c:pt>
                <c:pt idx="102">
                  <c:v>9762</c:v>
                </c:pt>
                <c:pt idx="103">
                  <c:v>9821</c:v>
                </c:pt>
                <c:pt idx="104">
                  <c:v>9851</c:v>
                </c:pt>
                <c:pt idx="105">
                  <c:v>9888</c:v>
                </c:pt>
                <c:pt idx="106">
                  <c:v>9904</c:v>
                </c:pt>
                <c:pt idx="107">
                  <c:v>9938</c:v>
                </c:pt>
                <c:pt idx="108">
                  <c:v>10066</c:v>
                </c:pt>
                <c:pt idx="109">
                  <c:v>10135</c:v>
                </c:pt>
                <c:pt idx="110">
                  <c:v>10162</c:v>
                </c:pt>
                <c:pt idx="111">
                  <c:v>10194</c:v>
                </c:pt>
                <c:pt idx="112">
                  <c:v>10213</c:v>
                </c:pt>
                <c:pt idx="113">
                  <c:v>10226</c:v>
                </c:pt>
                <c:pt idx="114">
                  <c:v>10275</c:v>
                </c:pt>
                <c:pt idx="115">
                  <c:v>10295</c:v>
                </c:pt>
                <c:pt idx="116">
                  <c:v>10340</c:v>
                </c:pt>
                <c:pt idx="117">
                  <c:v>10363</c:v>
                </c:pt>
                <c:pt idx="118">
                  <c:v>10398</c:v>
                </c:pt>
                <c:pt idx="119">
                  <c:v>10405</c:v>
                </c:pt>
                <c:pt idx="120">
                  <c:v>10422</c:v>
                </c:pt>
                <c:pt idx="121">
                  <c:v>10446</c:v>
                </c:pt>
                <c:pt idx="122">
                  <c:v>10467</c:v>
                </c:pt>
                <c:pt idx="123">
                  <c:v>10499</c:v>
                </c:pt>
                <c:pt idx="124">
                  <c:v>10506</c:v>
                </c:pt>
                <c:pt idx="125">
                  <c:v>10531</c:v>
                </c:pt>
                <c:pt idx="126">
                  <c:v>10552</c:v>
                </c:pt>
                <c:pt idx="127">
                  <c:v>10563</c:v>
                </c:pt>
                <c:pt idx="128">
                  <c:v>10589</c:v>
                </c:pt>
                <c:pt idx="129">
                  <c:v>10611</c:v>
                </c:pt>
                <c:pt idx="130">
                  <c:v>10654</c:v>
                </c:pt>
                <c:pt idx="131">
                  <c:v>10669</c:v>
                </c:pt>
                <c:pt idx="132">
                  <c:v>10691</c:v>
                </c:pt>
                <c:pt idx="133">
                  <c:v>10718</c:v>
                </c:pt>
                <c:pt idx="134">
                  <c:v>10730</c:v>
                </c:pt>
                <c:pt idx="135">
                  <c:v>10760</c:v>
                </c:pt>
                <c:pt idx="136">
                  <c:v>10774</c:v>
                </c:pt>
                <c:pt idx="137">
                  <c:v>10800</c:v>
                </c:pt>
                <c:pt idx="138">
                  <c:v>10835</c:v>
                </c:pt>
                <c:pt idx="139">
                  <c:v>10856</c:v>
                </c:pt>
                <c:pt idx="140">
                  <c:v>10868</c:v>
                </c:pt>
                <c:pt idx="141">
                  <c:v>10881</c:v>
                </c:pt>
                <c:pt idx="142">
                  <c:v>10908</c:v>
                </c:pt>
                <c:pt idx="143">
                  <c:v>10930</c:v>
                </c:pt>
                <c:pt idx="144">
                  <c:v>10974</c:v>
                </c:pt>
                <c:pt idx="145">
                  <c:v>11172</c:v>
                </c:pt>
                <c:pt idx="146">
                  <c:v>11317</c:v>
                </c:pt>
                <c:pt idx="147">
                  <c:v>11364</c:v>
                </c:pt>
                <c:pt idx="148">
                  <c:v>11429</c:v>
                </c:pt>
                <c:pt idx="149">
                  <c:v>11537</c:v>
                </c:pt>
                <c:pt idx="150">
                  <c:v>11613</c:v>
                </c:pt>
                <c:pt idx="151">
                  <c:v>11684</c:v>
                </c:pt>
                <c:pt idx="152">
                  <c:v>11759</c:v>
                </c:pt>
                <c:pt idx="153">
                  <c:v>11811</c:v>
                </c:pt>
                <c:pt idx="154">
                  <c:v>11832</c:v>
                </c:pt>
                <c:pt idx="155">
                  <c:v>11848</c:v>
                </c:pt>
                <c:pt idx="156">
                  <c:v>11914</c:v>
                </c:pt>
                <c:pt idx="157">
                  <c:v>11970</c:v>
                </c:pt>
                <c:pt idx="158">
                  <c:v>12019</c:v>
                </c:pt>
                <c:pt idx="159">
                  <c:v>12065</c:v>
                </c:pt>
                <c:pt idx="160">
                  <c:v>12144</c:v>
                </c:pt>
                <c:pt idx="161">
                  <c:v>12178</c:v>
                </c:pt>
                <c:pt idx="162">
                  <c:v>12204</c:v>
                </c:pt>
                <c:pt idx="163">
                  <c:v>12282</c:v>
                </c:pt>
                <c:pt idx="164">
                  <c:v>12348</c:v>
                </c:pt>
                <c:pt idx="165">
                  <c:v>12396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A63-43FF-968F-FEA33022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38144"/>
        <c:axId val="122039680"/>
      </c:lineChart>
      <c:lineChart>
        <c:grouping val="standard"/>
        <c:varyColors val="0"/>
        <c:ser>
          <c:idx val="1"/>
          <c:order val="1"/>
          <c:tx>
            <c:strRef>
              <c:f>'Data KOR'!$C$3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KOR'!$C$4:$C$182</c:f>
              <c:numCache>
                <c:formatCode>General</c:formatCode>
                <c:ptCount val="1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6</c:v>
                </c:pt>
                <c:pt idx="23">
                  <c:v>8</c:v>
                </c:pt>
                <c:pt idx="24">
                  <c:v>10</c:v>
                </c:pt>
                <c:pt idx="25">
                  <c:v>12</c:v>
                </c:pt>
                <c:pt idx="26">
                  <c:v>13</c:v>
                </c:pt>
                <c:pt idx="27">
                  <c:v>13</c:v>
                </c:pt>
                <c:pt idx="28">
                  <c:v>16</c:v>
                </c:pt>
                <c:pt idx="29">
                  <c:v>17</c:v>
                </c:pt>
                <c:pt idx="30">
                  <c:v>28</c:v>
                </c:pt>
                <c:pt idx="31">
                  <c:v>28</c:v>
                </c:pt>
                <c:pt idx="32">
                  <c:v>35</c:v>
                </c:pt>
                <c:pt idx="33">
                  <c:v>35</c:v>
                </c:pt>
                <c:pt idx="34">
                  <c:v>42</c:v>
                </c:pt>
                <c:pt idx="35">
                  <c:v>44</c:v>
                </c:pt>
                <c:pt idx="36">
                  <c:v>50</c:v>
                </c:pt>
                <c:pt idx="37">
                  <c:v>53</c:v>
                </c:pt>
                <c:pt idx="38">
                  <c:v>54</c:v>
                </c:pt>
                <c:pt idx="39">
                  <c:v>60</c:v>
                </c:pt>
                <c:pt idx="40">
                  <c:v>66</c:v>
                </c:pt>
                <c:pt idx="41">
                  <c:v>66</c:v>
                </c:pt>
                <c:pt idx="42">
                  <c:v>72</c:v>
                </c:pt>
                <c:pt idx="43">
                  <c:v>75</c:v>
                </c:pt>
                <c:pt idx="44">
                  <c:v>75</c:v>
                </c:pt>
                <c:pt idx="45">
                  <c:v>81</c:v>
                </c:pt>
                <c:pt idx="46">
                  <c:v>84</c:v>
                </c:pt>
                <c:pt idx="47">
                  <c:v>91</c:v>
                </c:pt>
                <c:pt idx="48">
                  <c:v>94</c:v>
                </c:pt>
                <c:pt idx="49">
                  <c:v>102</c:v>
                </c:pt>
                <c:pt idx="50">
                  <c:v>111</c:v>
                </c:pt>
                <c:pt idx="51">
                  <c:v>111</c:v>
                </c:pt>
                <c:pt idx="52">
                  <c:v>120</c:v>
                </c:pt>
                <c:pt idx="53">
                  <c:v>126</c:v>
                </c:pt>
                <c:pt idx="54">
                  <c:v>131</c:v>
                </c:pt>
                <c:pt idx="55">
                  <c:v>139</c:v>
                </c:pt>
                <c:pt idx="56">
                  <c:v>144</c:v>
                </c:pt>
                <c:pt idx="57">
                  <c:v>152</c:v>
                </c:pt>
                <c:pt idx="58">
                  <c:v>158</c:v>
                </c:pt>
                <c:pt idx="59">
                  <c:v>162</c:v>
                </c:pt>
                <c:pt idx="60">
                  <c:v>165</c:v>
                </c:pt>
                <c:pt idx="61">
                  <c:v>169</c:v>
                </c:pt>
                <c:pt idx="62">
                  <c:v>174</c:v>
                </c:pt>
                <c:pt idx="63">
                  <c:v>177</c:v>
                </c:pt>
                <c:pt idx="64">
                  <c:v>183</c:v>
                </c:pt>
                <c:pt idx="65">
                  <c:v>186</c:v>
                </c:pt>
                <c:pt idx="66">
                  <c:v>192</c:v>
                </c:pt>
                <c:pt idx="67">
                  <c:v>200</c:v>
                </c:pt>
                <c:pt idx="68">
                  <c:v>204</c:v>
                </c:pt>
                <c:pt idx="69">
                  <c:v>208</c:v>
                </c:pt>
                <c:pt idx="70">
                  <c:v>211</c:v>
                </c:pt>
                <c:pt idx="71">
                  <c:v>214</c:v>
                </c:pt>
                <c:pt idx="72">
                  <c:v>217</c:v>
                </c:pt>
                <c:pt idx="73">
                  <c:v>222</c:v>
                </c:pt>
                <c:pt idx="74">
                  <c:v>225</c:v>
                </c:pt>
                <c:pt idx="75">
                  <c:v>229</c:v>
                </c:pt>
                <c:pt idx="76">
                  <c:v>230</c:v>
                </c:pt>
                <c:pt idx="77">
                  <c:v>232</c:v>
                </c:pt>
                <c:pt idx="78">
                  <c:v>234</c:v>
                </c:pt>
                <c:pt idx="79">
                  <c:v>236</c:v>
                </c:pt>
                <c:pt idx="80">
                  <c:v>237</c:v>
                </c:pt>
                <c:pt idx="81">
                  <c:v>238</c:v>
                </c:pt>
                <c:pt idx="82">
                  <c:v>240</c:v>
                </c:pt>
                <c:pt idx="83">
                  <c:v>240</c:v>
                </c:pt>
                <c:pt idx="84">
                  <c:v>242</c:v>
                </c:pt>
                <c:pt idx="85">
                  <c:v>243</c:v>
                </c:pt>
                <c:pt idx="86">
                  <c:v>244</c:v>
                </c:pt>
                <c:pt idx="87">
                  <c:v>246</c:v>
                </c:pt>
                <c:pt idx="88">
                  <c:v>247</c:v>
                </c:pt>
                <c:pt idx="89">
                  <c:v>248</c:v>
                </c:pt>
                <c:pt idx="90">
                  <c:v>250</c:v>
                </c:pt>
                <c:pt idx="91">
                  <c:v>250</c:v>
                </c:pt>
                <c:pt idx="92">
                  <c:v>252</c:v>
                </c:pt>
                <c:pt idx="93">
                  <c:v>254</c:v>
                </c:pt>
                <c:pt idx="94">
                  <c:v>255</c:v>
                </c:pt>
                <c:pt idx="95">
                  <c:v>256</c:v>
                </c:pt>
                <c:pt idx="96">
                  <c:v>256</c:v>
                </c:pt>
                <c:pt idx="97">
                  <c:v>256</c:v>
                </c:pt>
                <c:pt idx="98">
                  <c:v>256</c:v>
                </c:pt>
                <c:pt idx="99">
                  <c:v>256</c:v>
                </c:pt>
                <c:pt idx="100">
                  <c:v>258</c:v>
                </c:pt>
                <c:pt idx="101">
                  <c:v>259</c:v>
                </c:pt>
                <c:pt idx="102">
                  <c:v>260</c:v>
                </c:pt>
                <c:pt idx="103">
                  <c:v>260</c:v>
                </c:pt>
                <c:pt idx="104">
                  <c:v>262</c:v>
                </c:pt>
                <c:pt idx="105">
                  <c:v>262</c:v>
                </c:pt>
                <c:pt idx="106">
                  <c:v>263</c:v>
                </c:pt>
                <c:pt idx="107">
                  <c:v>263</c:v>
                </c:pt>
                <c:pt idx="108">
                  <c:v>263</c:v>
                </c:pt>
                <c:pt idx="109">
                  <c:v>264</c:v>
                </c:pt>
                <c:pt idx="110">
                  <c:v>264</c:v>
                </c:pt>
                <c:pt idx="111">
                  <c:v>266</c:v>
                </c:pt>
                <c:pt idx="112">
                  <c:v>266</c:v>
                </c:pt>
                <c:pt idx="113">
                  <c:v>267</c:v>
                </c:pt>
                <c:pt idx="114">
                  <c:v>269</c:v>
                </c:pt>
                <c:pt idx="115">
                  <c:v>269</c:v>
                </c:pt>
                <c:pt idx="116">
                  <c:v>269</c:v>
                </c:pt>
                <c:pt idx="117">
                  <c:v>269</c:v>
                </c:pt>
                <c:pt idx="118">
                  <c:v>269</c:v>
                </c:pt>
                <c:pt idx="119">
                  <c:v>270</c:v>
                </c:pt>
                <c:pt idx="120">
                  <c:v>271</c:v>
                </c:pt>
                <c:pt idx="121">
                  <c:v>272</c:v>
                </c:pt>
                <c:pt idx="122">
                  <c:v>273</c:v>
                </c:pt>
                <c:pt idx="123">
                  <c:v>273</c:v>
                </c:pt>
                <c:pt idx="124">
                  <c:v>273</c:v>
                </c:pt>
                <c:pt idx="125">
                  <c:v>273</c:v>
                </c:pt>
                <c:pt idx="126">
                  <c:v>273</c:v>
                </c:pt>
                <c:pt idx="127">
                  <c:v>273</c:v>
                </c:pt>
                <c:pt idx="128">
                  <c:v>274</c:v>
                </c:pt>
                <c:pt idx="129">
                  <c:v>276</c:v>
                </c:pt>
                <c:pt idx="130">
                  <c:v>276</c:v>
                </c:pt>
                <c:pt idx="131">
                  <c:v>277</c:v>
                </c:pt>
                <c:pt idx="132">
                  <c:v>277</c:v>
                </c:pt>
                <c:pt idx="133">
                  <c:v>277</c:v>
                </c:pt>
                <c:pt idx="134">
                  <c:v>277</c:v>
                </c:pt>
                <c:pt idx="135">
                  <c:v>278</c:v>
                </c:pt>
                <c:pt idx="136">
                  <c:v>279</c:v>
                </c:pt>
                <c:pt idx="137">
                  <c:v>280</c:v>
                </c:pt>
                <c:pt idx="138">
                  <c:v>280</c:v>
                </c:pt>
                <c:pt idx="139">
                  <c:v>280</c:v>
                </c:pt>
                <c:pt idx="140">
                  <c:v>280</c:v>
                </c:pt>
                <c:pt idx="141">
                  <c:v>280</c:v>
                </c:pt>
                <c:pt idx="142">
                  <c:v>281</c:v>
                </c:pt>
                <c:pt idx="143">
                  <c:v>281</c:v>
                </c:pt>
                <c:pt idx="144">
                  <c:v>282</c:v>
                </c:pt>
                <c:pt idx="145">
                  <c:v>282</c:v>
                </c:pt>
                <c:pt idx="146">
                  <c:v>282</c:v>
                </c:pt>
                <c:pt idx="147">
                  <c:v>282</c:v>
                </c:pt>
                <c:pt idx="148">
                  <c:v>282</c:v>
                </c:pt>
                <c:pt idx="149">
                  <c:v>282</c:v>
                </c:pt>
                <c:pt idx="150">
                  <c:v>282</c:v>
                </c:pt>
                <c:pt idx="151">
                  <c:v>282</c:v>
                </c:pt>
                <c:pt idx="152">
                  <c:v>282</c:v>
                </c:pt>
                <c:pt idx="153">
                  <c:v>283</c:v>
                </c:pt>
                <c:pt idx="154">
                  <c:v>283</c:v>
                </c:pt>
                <c:pt idx="155">
                  <c:v>284</c:v>
                </c:pt>
                <c:pt idx="156">
                  <c:v>285</c:v>
                </c:pt>
                <c:pt idx="157">
                  <c:v>285</c:v>
                </c:pt>
                <c:pt idx="158">
                  <c:v>287</c:v>
                </c:pt>
                <c:pt idx="159">
                  <c:v>288</c:v>
                </c:pt>
                <c:pt idx="160">
                  <c:v>288</c:v>
                </c:pt>
                <c:pt idx="161">
                  <c:v>289</c:v>
                </c:pt>
                <c:pt idx="162">
                  <c:v>289</c:v>
                </c:pt>
                <c:pt idx="163">
                  <c:v>289</c:v>
                </c:pt>
                <c:pt idx="164">
                  <c:v>289</c:v>
                </c:pt>
                <c:pt idx="165">
                  <c:v>291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A63-43FF-968F-FEA33022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51200"/>
        <c:axId val="122049664"/>
      </c:lineChart>
      <c:dateAx>
        <c:axId val="12203814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039680"/>
        <c:crosses val="autoZero"/>
        <c:auto val="1"/>
        <c:lblOffset val="100"/>
        <c:baseTimeUnit val="days"/>
      </c:dateAx>
      <c:valAx>
        <c:axId val="122039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038144"/>
        <c:crosses val="autoZero"/>
        <c:crossBetween val="between"/>
      </c:valAx>
      <c:valAx>
        <c:axId val="1220496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051200"/>
        <c:crosses val="max"/>
        <c:crossBetween val="between"/>
      </c:valAx>
      <c:catAx>
        <c:axId val="122051200"/>
        <c:scaling>
          <c:orientation val="minMax"/>
        </c:scaling>
        <c:delete val="1"/>
        <c:axPos val="b"/>
        <c:majorTickMark val="out"/>
        <c:minorTickMark val="none"/>
        <c:tickLblPos val="nextTo"/>
        <c:crossAx val="1220496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RUS'!$A$33:$A$162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RUS'!$K$33:$K$162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7.1942446043165471E-3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4.2372881355932203E-3</c:v>
                </c:pt>
                <c:pt idx="25">
                  <c:v>0</c:v>
                </c:pt>
                <c:pt idx="26">
                  <c:v>1.2515644555694619E-3</c:v>
                </c:pt>
                <c:pt idx="27">
                  <c:v>0</c:v>
                </c:pt>
                <c:pt idx="28">
                  <c:v>3.3030553261767133E-3</c:v>
                </c:pt>
                <c:pt idx="29">
                  <c:v>6.8399452804377564E-4</c:v>
                </c:pt>
                <c:pt idx="30">
                  <c:v>4.5428733674048836E-3</c:v>
                </c:pt>
                <c:pt idx="31">
                  <c:v>3.1832651205093224E-3</c:v>
                </c:pt>
                <c:pt idx="32">
                  <c:v>2.3410066328521262E-3</c:v>
                </c:pt>
                <c:pt idx="33">
                  <c:v>1.2183978068839476E-3</c:v>
                </c:pt>
                <c:pt idx="34">
                  <c:v>2.3474178403755869E-3</c:v>
                </c:pt>
                <c:pt idx="35">
                  <c:v>4.5924225028702641E-4</c:v>
                </c:pt>
                <c:pt idx="36">
                  <c:v>4.0088194026859092E-4</c:v>
                </c:pt>
                <c:pt idx="37">
                  <c:v>1.8675721561969439E-3</c:v>
                </c:pt>
                <c:pt idx="38">
                  <c:v>7.1994240460763136E-4</c:v>
                </c:pt>
                <c:pt idx="39">
                  <c:v>1.6191306513887158E-3</c:v>
                </c:pt>
                <c:pt idx="40">
                  <c:v>1.9236934915036871E-3</c:v>
                </c:pt>
                <c:pt idx="41">
                  <c:v>1.088139281828074E-3</c:v>
                </c:pt>
                <c:pt idx="42">
                  <c:v>1.9303466580873482E-3</c:v>
                </c:pt>
                <c:pt idx="43">
                  <c:v>1.2544428183148652E-3</c:v>
                </c:pt>
                <c:pt idx="44">
                  <c:v>1.3165769000598444E-3</c:v>
                </c:pt>
                <c:pt idx="45">
                  <c:v>1.4554527497660878E-3</c:v>
                </c:pt>
                <c:pt idx="46">
                  <c:v>1.5242535640634808E-3</c:v>
                </c:pt>
                <c:pt idx="47">
                  <c:v>1.6140461380993623E-3</c:v>
                </c:pt>
                <c:pt idx="48">
                  <c:v>1.3724481043060558E-3</c:v>
                </c:pt>
                <c:pt idx="49">
                  <c:v>1.4361367920294407E-3</c:v>
                </c:pt>
                <c:pt idx="50">
                  <c:v>1.1224203464197341E-3</c:v>
                </c:pt>
                <c:pt idx="51">
                  <c:v>1.1786457129651028E-3</c:v>
                </c:pt>
                <c:pt idx="52">
                  <c:v>1.1768592311186357E-3</c:v>
                </c:pt>
                <c:pt idx="53">
                  <c:v>7.9146722948780768E-4</c:v>
                </c:pt>
                <c:pt idx="54">
                  <c:v>1.0466272437071537E-3</c:v>
                </c:pt>
                <c:pt idx="55">
                  <c:v>1.0570316629029933E-3</c:v>
                </c:pt>
                <c:pt idx="56">
                  <c:v>9.7550881653044031E-4</c:v>
                </c:pt>
                <c:pt idx="57">
                  <c:v>6.4002178797576087E-4</c:v>
                </c:pt>
                <c:pt idx="58">
                  <c:v>9.2396876226157173E-4</c:v>
                </c:pt>
                <c:pt idx="59">
                  <c:v>1.2465127322371936E-3</c:v>
                </c:pt>
                <c:pt idx="60">
                  <c:v>1.1458912424410887E-3</c:v>
                </c:pt>
                <c:pt idx="61">
                  <c:v>1.0233886958190307E-3</c:v>
                </c:pt>
                <c:pt idx="62">
                  <c:v>5.2977749345274985E-4</c:v>
                </c:pt>
                <c:pt idx="63">
                  <c:v>5.3793858225359165E-4</c:v>
                </c:pt>
                <c:pt idx="64">
                  <c:v>6.5086325020553577E-4</c:v>
                </c:pt>
                <c:pt idx="65">
                  <c:v>7.5506489584078464E-4</c:v>
                </c:pt>
                <c:pt idx="66">
                  <c:v>6.4153251674698255E-4</c:v>
                </c:pt>
                <c:pt idx="67">
                  <c:v>6.151050221927096E-4</c:v>
                </c:pt>
                <c:pt idx="68">
                  <c:v>6.4587562280863623E-4</c:v>
                </c:pt>
                <c:pt idx="69">
                  <c:v>6.5192317336141615E-4</c:v>
                </c:pt>
                <c:pt idx="70">
                  <c:v>5.3354998696440367E-4</c:v>
                </c:pt>
                <c:pt idx="71">
                  <c:v>5.4188981189505785E-4</c:v>
                </c:pt>
                <c:pt idx="72">
                  <c:v>5.959873895752337E-4</c:v>
                </c:pt>
                <c:pt idx="73">
                  <c:v>5.1442810063499723E-4</c:v>
                </c:pt>
                <c:pt idx="74">
                  <c:v>4.8423376515183071E-4</c:v>
                </c:pt>
                <c:pt idx="75">
                  <c:v>5.7532712183697371E-4</c:v>
                </c:pt>
                <c:pt idx="76">
                  <c:v>5.8852912230030808E-4</c:v>
                </c:pt>
                <c:pt idx="77">
                  <c:v>4.5555878646893479E-4</c:v>
                </c:pt>
                <c:pt idx="78">
                  <c:v>4.2975612520543288E-4</c:v>
                </c:pt>
                <c:pt idx="79">
                  <c:v>5.2813586409916093E-4</c:v>
                </c:pt>
                <c:pt idx="80">
                  <c:v>6.1093160281300058E-4</c:v>
                </c:pt>
                <c:pt idx="81">
                  <c:v>5.7637933929681722E-4</c:v>
                </c:pt>
                <c:pt idx="82">
                  <c:v>6.7636422664514324E-4</c:v>
                </c:pt>
                <c:pt idx="83">
                  <c:v>6.2227474997090084E-4</c:v>
                </c:pt>
                <c:pt idx="84">
                  <c:v>6.8133845153590608E-4</c:v>
                </c:pt>
                <c:pt idx="85">
                  <c:v>4.0414512324229816E-4</c:v>
                </c:pt>
                <c:pt idx="86">
                  <c:v>7.5325979670643644E-4</c:v>
                </c:pt>
                <c:pt idx="87">
                  <c:v>7.0798483769117786E-4</c:v>
                </c:pt>
                <c:pt idx="88">
                  <c:v>7.7504187007803866E-4</c:v>
                </c:pt>
                <c:pt idx="89">
                  <c:v>1.0361028242733882E-3</c:v>
                </c:pt>
                <c:pt idx="90">
                  <c:v>8.0806457373477621E-4</c:v>
                </c:pt>
                <c:pt idx="91">
                  <c:v>6.1455972139959293E-4</c:v>
                </c:pt>
                <c:pt idx="92">
                  <c:v>6.8042936837835362E-4</c:v>
                </c:pt>
                <c:pt idx="93">
                  <c:v>7.7789412946380871E-4</c:v>
                </c:pt>
                <c:pt idx="94">
                  <c:v>7.6440382979274719E-4</c:v>
                </c:pt>
                <c:pt idx="95">
                  <c:v>7.2743647920744069E-4</c:v>
                </c:pt>
                <c:pt idx="96">
                  <c:v>6.2347108869309205E-4</c:v>
                </c:pt>
                <c:pt idx="97">
                  <c:v>8.5097559816673079E-4</c:v>
                </c:pt>
                <c:pt idx="98">
                  <c:v>5.789587383884208E-4</c:v>
                </c:pt>
                <c:pt idx="99">
                  <c:v>4.7669716961055541E-4</c:v>
                </c:pt>
                <c:pt idx="100">
                  <c:v>7.1293370133497882E-4</c:v>
                </c:pt>
                <c:pt idx="101">
                  <c:v>9.130142573939361E-4</c:v>
                </c:pt>
                <c:pt idx="102">
                  <c:v>7.3385727329356853E-4</c:v>
                </c:pt>
                <c:pt idx="103">
                  <c:v>7.7995473705296447E-4</c:v>
                </c:pt>
                <c:pt idx="104">
                  <c:v>4.8470624250618636E-4</c:v>
                </c:pt>
                <c:pt idx="105">
                  <c:v>4.9892877058081177E-4</c:v>
                </c:pt>
                <c:pt idx="106">
                  <c:v>5.9141497065671881E-4</c:v>
                </c:pt>
                <c:pt idx="107">
                  <c:v>7.8652875924069407E-4</c:v>
                </c:pt>
                <c:pt idx="108">
                  <c:v>7.9615547192731179E-4</c:v>
                </c:pt>
                <c:pt idx="109">
                  <c:v>7.5430721855429973E-4</c:v>
                </c:pt>
                <c:pt idx="110">
                  <c:v>7.5649288227967672E-4</c:v>
                </c:pt>
                <c:pt idx="111">
                  <c:v>6.804446134990068E-4</c:v>
                </c:pt>
                <c:pt idx="112">
                  <c:v>4.6552151221887196E-4</c:v>
                </c:pt>
                <c:pt idx="113">
                  <c:v>4.0146047093426188E-4</c:v>
                </c:pt>
                <c:pt idx="114">
                  <c:v>6.3903901897068775E-4</c:v>
                </c:pt>
                <c:pt idx="115">
                  <c:v>6.5620712283004238E-4</c:v>
                </c:pt>
                <c:pt idx="116">
                  <c:v>3.9682885774339563E-4</c:v>
                </c:pt>
                <c:pt idx="117">
                  <c:v>7.6522737253094603E-4</c:v>
                </c:pt>
                <c:pt idx="118">
                  <c:v>8.2585814568489119E-4</c:v>
                </c:pt>
                <c:pt idx="119">
                  <c:v>4.5309570980552424E-4</c:v>
                </c:pt>
                <c:pt idx="120">
                  <c:v>4.0695899888086275E-4</c:v>
                </c:pt>
                <c:pt idx="121">
                  <c:v>6.7450375794950862E-4</c:v>
                </c:pt>
                <c:pt idx="122">
                  <c:v>9.528030135165079E-4</c:v>
                </c:pt>
                <c:pt idx="123">
                  <c:v>6.6298940569990488E-4</c:v>
                </c:pt>
                <c:pt idx="124">
                  <c:v>7.9176919927841029E-4</c:v>
                </c:pt>
                <c:pt idx="125">
                  <c:v>7.5929108583171927E-4</c:v>
                </c:pt>
                <c:pt idx="126">
                  <c:v>6.163016382585339E-4</c:v>
                </c:pt>
                <c:pt idx="127">
                  <c:v>6.1323775909295319E-4</c:v>
                </c:pt>
                <c:pt idx="128">
                  <c:v>8.8788441359270319E-4</c:v>
                </c:pt>
                <c:pt idx="129">
                  <c:v>7.8312101040822464E-4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97-4141-909D-54EAD5137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17312"/>
        <c:axId val="133518848"/>
      </c:lineChart>
      <c:dateAx>
        <c:axId val="1335173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3518848"/>
        <c:crosses val="autoZero"/>
        <c:auto val="1"/>
        <c:lblOffset val="100"/>
        <c:baseTimeUnit val="days"/>
      </c:dateAx>
      <c:valAx>
        <c:axId val="133518848"/>
        <c:scaling>
          <c:orientation val="minMax"/>
          <c:max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3517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RUS'!$A$33:$A$162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RUS'!$L$33:$L$162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9.0909090909090912E-2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0.11904761904761904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7.1942446043165471E-3</c:v>
                </c:pt>
                <c:pt idx="19">
                  <c:v>0</c:v>
                </c:pt>
                <c:pt idx="20">
                  <c:v>1.2345679012345678E-2</c:v>
                </c:pt>
                <c:pt idx="21">
                  <c:v>1.3651877133105802E-2</c:v>
                </c:pt>
                <c:pt idx="22">
                  <c:v>0</c:v>
                </c:pt>
                <c:pt idx="23">
                  <c:v>1.4251781472684086E-2</c:v>
                </c:pt>
                <c:pt idx="24">
                  <c:v>1.4830508474576272E-2</c:v>
                </c:pt>
                <c:pt idx="25">
                  <c:v>1.437699680511182E-2</c:v>
                </c:pt>
                <c:pt idx="26">
                  <c:v>8.7609511889862324E-3</c:v>
                </c:pt>
                <c:pt idx="27">
                  <c:v>4.0526849037487338E-3</c:v>
                </c:pt>
                <c:pt idx="28">
                  <c:v>1.2386457473162676E-2</c:v>
                </c:pt>
                <c:pt idx="29">
                  <c:v>1.3679890560875513E-3</c:v>
                </c:pt>
                <c:pt idx="30">
                  <c:v>3.1232254400908575E-2</c:v>
                </c:pt>
                <c:pt idx="31">
                  <c:v>3.1377899045020467E-2</c:v>
                </c:pt>
                <c:pt idx="32">
                  <c:v>1.7557549746390948E-2</c:v>
                </c:pt>
                <c:pt idx="33">
                  <c:v>1.4011574779165398E-2</c:v>
                </c:pt>
                <c:pt idx="34">
                  <c:v>1.3562858633281168E-2</c:v>
                </c:pt>
                <c:pt idx="35">
                  <c:v>5.0516647531572909E-3</c:v>
                </c:pt>
                <c:pt idx="36">
                  <c:v>1.0222489476849068E-2</c:v>
                </c:pt>
                <c:pt idx="37">
                  <c:v>1.4940577249575551E-2</c:v>
                </c:pt>
                <c:pt idx="38">
                  <c:v>1.2383009359251259E-2</c:v>
                </c:pt>
                <c:pt idx="39">
                  <c:v>1.4696724374143729E-2</c:v>
                </c:pt>
                <c:pt idx="40">
                  <c:v>1.0366570481992091E-2</c:v>
                </c:pt>
                <c:pt idx="41">
                  <c:v>2.266956837141821E-2</c:v>
                </c:pt>
                <c:pt idx="42">
                  <c:v>1.978605324539532E-2</c:v>
                </c:pt>
                <c:pt idx="43">
                  <c:v>1.2474736915464493E-2</c:v>
                </c:pt>
                <c:pt idx="44">
                  <c:v>1.3405146618791143E-2</c:v>
                </c:pt>
                <c:pt idx="45">
                  <c:v>1.5178292961846345E-2</c:v>
                </c:pt>
                <c:pt idx="46">
                  <c:v>1.4256253922711378E-2</c:v>
                </c:pt>
                <c:pt idx="47">
                  <c:v>1.1258955987717503E-2</c:v>
                </c:pt>
                <c:pt idx="48">
                  <c:v>1.6023331617773202E-2</c:v>
                </c:pt>
                <c:pt idx="49">
                  <c:v>7.0011668611435242E-3</c:v>
                </c:pt>
                <c:pt idx="50">
                  <c:v>3.9539807657967907E-3</c:v>
                </c:pt>
                <c:pt idx="51">
                  <c:v>9.8682690085509592E-3</c:v>
                </c:pt>
                <c:pt idx="52">
                  <c:v>1.1293719288103398E-2</c:v>
                </c:pt>
                <c:pt idx="53">
                  <c:v>8.8757396449704144E-3</c:v>
                </c:pt>
                <c:pt idx="54">
                  <c:v>1.1809444066495717E-2</c:v>
                </c:pt>
                <c:pt idx="55">
                  <c:v>1.0922660516664264E-2</c:v>
                </c:pt>
                <c:pt idx="56">
                  <c:v>7.6414857294884488E-3</c:v>
                </c:pt>
                <c:pt idx="57">
                  <c:v>7.8845237284673516E-3</c:v>
                </c:pt>
                <c:pt idx="58">
                  <c:v>1.4049388028908831E-2</c:v>
                </c:pt>
                <c:pt idx="59">
                  <c:v>2.1724936190419659E-2</c:v>
                </c:pt>
                <c:pt idx="60">
                  <c:v>1.512349530865318E-2</c:v>
                </c:pt>
                <c:pt idx="61">
                  <c:v>1.7067138562565295E-2</c:v>
                </c:pt>
                <c:pt idx="62">
                  <c:v>1.7922472561524159E-2</c:v>
                </c:pt>
                <c:pt idx="63">
                  <c:v>1.5080829909385174E-2</c:v>
                </c:pt>
                <c:pt idx="64">
                  <c:v>1.2469169635516579E-2</c:v>
                </c:pt>
                <c:pt idx="65">
                  <c:v>1.4068051217244092E-2</c:v>
                </c:pt>
                <c:pt idx="66">
                  <c:v>1.0906052784698703E-2</c:v>
                </c:pt>
                <c:pt idx="67">
                  <c:v>1.7306818578967601E-2</c:v>
                </c:pt>
                <c:pt idx="68">
                  <c:v>1.8486542061002295E-2</c:v>
                </c:pt>
                <c:pt idx="69">
                  <c:v>3.3273155809638431E-2</c:v>
                </c:pt>
                <c:pt idx="70">
                  <c:v>1.449073260051051E-2</c:v>
                </c:pt>
                <c:pt idx="71">
                  <c:v>3.1677494854929177E-2</c:v>
                </c:pt>
                <c:pt idx="72">
                  <c:v>2.0670179464613945E-2</c:v>
                </c:pt>
                <c:pt idx="73">
                  <c:v>2.4065589582830962E-2</c:v>
                </c:pt>
                <c:pt idx="74">
                  <c:v>2.8778064731120091E-2</c:v>
                </c:pt>
                <c:pt idx="75">
                  <c:v>2.3909169594216181E-2</c:v>
                </c:pt>
                <c:pt idx="76">
                  <c:v>2.4431377009777495E-2</c:v>
                </c:pt>
                <c:pt idx="77">
                  <c:v>2.0388678879519239E-2</c:v>
                </c:pt>
                <c:pt idx="78">
                  <c:v>1.3393278803105578E-2</c:v>
                </c:pt>
                <c:pt idx="79">
                  <c:v>2.7192108272444625E-2</c:v>
                </c:pt>
                <c:pt idx="80">
                  <c:v>4.1914433372251939E-2</c:v>
                </c:pt>
                <c:pt idx="81">
                  <c:v>3.3080543339641735E-2</c:v>
                </c:pt>
                <c:pt idx="82">
                  <c:v>3.2212973567686022E-2</c:v>
                </c:pt>
                <c:pt idx="83">
                  <c:v>3.6311298539668899E-2</c:v>
                </c:pt>
                <c:pt idx="84">
                  <c:v>2.3882471343706302E-2</c:v>
                </c:pt>
                <c:pt idx="85">
                  <c:v>2.4156456877276061E-2</c:v>
                </c:pt>
                <c:pt idx="86">
                  <c:v>5.3381876742454412E-2</c:v>
                </c:pt>
                <c:pt idx="87">
                  <c:v>4.8719031160127699E-2</c:v>
                </c:pt>
                <c:pt idx="88">
                  <c:v>3.9130705911698677E-2</c:v>
                </c:pt>
                <c:pt idx="89">
                  <c:v>3.690669715429E-2</c:v>
                </c:pt>
                <c:pt idx="90">
                  <c:v>3.6662023643701559E-2</c:v>
                </c:pt>
                <c:pt idx="91">
                  <c:v>1.9657004422157995E-2</c:v>
                </c:pt>
                <c:pt idx="92">
                  <c:v>1.5837429721678217E-2</c:v>
                </c:pt>
                <c:pt idx="93">
                  <c:v>4.7391703887333575E-2</c:v>
                </c:pt>
                <c:pt idx="94">
                  <c:v>3.8682288720077042E-2</c:v>
                </c:pt>
                <c:pt idx="95">
                  <c:v>3.7402358972582574E-2</c:v>
                </c:pt>
                <c:pt idx="96">
                  <c:v>3.4810469118697639E-2</c:v>
                </c:pt>
                <c:pt idx="97">
                  <c:v>3.7572516511950378E-2</c:v>
                </c:pt>
                <c:pt idx="98">
                  <c:v>2.3058976020738819E-2</c:v>
                </c:pt>
                <c:pt idx="99">
                  <c:v>1.6829112577144072E-2</c:v>
                </c:pt>
                <c:pt idx="100">
                  <c:v>4.8742151475480916E-2</c:v>
                </c:pt>
                <c:pt idx="101">
                  <c:v>4.3866953533491987E-2</c:v>
                </c:pt>
                <c:pt idx="102">
                  <c:v>3.5643277099386458E-2</c:v>
                </c:pt>
                <c:pt idx="103">
                  <c:v>3.5004198117027305E-2</c:v>
                </c:pt>
                <c:pt idx="104">
                  <c:v>2.2390026956469977E-2</c:v>
                </c:pt>
                <c:pt idx="105">
                  <c:v>2.2674006649588487E-2</c:v>
                </c:pt>
                <c:pt idx="106">
                  <c:v>1.8548924079687997E-2</c:v>
                </c:pt>
                <c:pt idx="107">
                  <c:v>3.9770643323471161E-2</c:v>
                </c:pt>
                <c:pt idx="108">
                  <c:v>4.1121019735627137E-2</c:v>
                </c:pt>
                <c:pt idx="109">
                  <c:v>3.9824934412572892E-2</c:v>
                </c:pt>
                <c:pt idx="110">
                  <c:v>4.3642534125770079E-2</c:v>
                </c:pt>
                <c:pt idx="111">
                  <c:v>4.2994801572207433E-2</c:v>
                </c:pt>
                <c:pt idx="112">
                  <c:v>2.1858156876478779E-2</c:v>
                </c:pt>
                <c:pt idx="113">
                  <c:v>1.9882858060481075E-2</c:v>
                </c:pt>
                <c:pt idx="114">
                  <c:v>5.0120707370250019E-2</c:v>
                </c:pt>
                <c:pt idx="115">
                  <c:v>5.2730929513128404E-2</c:v>
                </c:pt>
                <c:pt idx="116">
                  <c:v>2.7625393558290235E-2</c:v>
                </c:pt>
                <c:pt idx="117">
                  <c:v>3.8987465053892008E-2</c:v>
                </c:pt>
                <c:pt idx="118">
                  <c:v>4.032208467681711E-2</c:v>
                </c:pt>
                <c:pt idx="119">
                  <c:v>2.546664415995167E-2</c:v>
                </c:pt>
                <c:pt idx="120">
                  <c:v>1.9206695360225064E-2</c:v>
                </c:pt>
                <c:pt idx="121">
                  <c:v>4.0273130223024228E-2</c:v>
                </c:pt>
                <c:pt idx="122">
                  <c:v>4.547750941723909E-2</c:v>
                </c:pt>
                <c:pt idx="123">
                  <c:v>2.7245707481857995E-2</c:v>
                </c:pt>
                <c:pt idx="124">
                  <c:v>3.9943856365869349E-2</c:v>
                </c:pt>
                <c:pt idx="125">
                  <c:v>4.0792572587318478E-2</c:v>
                </c:pt>
                <c:pt idx="126">
                  <c:v>1.7789960722268724E-2</c:v>
                </c:pt>
                <c:pt idx="127">
                  <c:v>1.6239444361165242E-2</c:v>
                </c:pt>
                <c:pt idx="128">
                  <c:v>4.274849552918808E-2</c:v>
                </c:pt>
                <c:pt idx="129">
                  <c:v>3.9224345957365438E-2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DD-473D-8953-9E26C235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82656"/>
        <c:axId val="132984192"/>
      </c:lineChart>
      <c:dateAx>
        <c:axId val="13298265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984192"/>
        <c:crosses val="autoZero"/>
        <c:auto val="1"/>
        <c:lblOffset val="100"/>
        <c:baseTimeUnit val="days"/>
      </c:dateAx>
      <c:valAx>
        <c:axId val="13298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982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RUS'!$A$33:$A$162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RUS'!$M$33:$M$162</c:f>
              <c:numCache>
                <c:formatCode>General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4.0000003563243656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2.8000008634015372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26.00002618986494</c:v>
                </c:pt>
                <c:pt idx="19">
                  <c:v>0</c:v>
                </c:pt>
                <c:pt idx="20">
                  <c:v>17.666697294623592</c:v>
                </c:pt>
                <c:pt idx="21">
                  <c:v>15.250031976749842</c:v>
                </c:pt>
                <c:pt idx="22">
                  <c:v>0</c:v>
                </c:pt>
                <c:pt idx="23">
                  <c:v>9.5000285128846986</c:v>
                </c:pt>
                <c:pt idx="24">
                  <c:v>18.111172543005168</c:v>
                </c:pt>
                <c:pt idx="25">
                  <c:v>20.222313402071286</c:v>
                </c:pt>
                <c:pt idx="26">
                  <c:v>24.500141023019356</c:v>
                </c:pt>
                <c:pt idx="27">
                  <c:v>57.000404650268408</c:v>
                </c:pt>
                <c:pt idx="28">
                  <c:v>14.210649400224748</c:v>
                </c:pt>
                <c:pt idx="29">
                  <c:v>100.66772484228737</c:v>
                </c:pt>
                <c:pt idx="30">
                  <c:v>7.9524810024645349</c:v>
                </c:pt>
                <c:pt idx="31">
                  <c:v>5.789566398546043</c:v>
                </c:pt>
                <c:pt idx="32">
                  <c:v>15.117934739363111</c:v>
                </c:pt>
                <c:pt idx="33">
                  <c:v>12.020292240751674</c:v>
                </c:pt>
                <c:pt idx="34">
                  <c:v>9.5412548698759423</c:v>
                </c:pt>
                <c:pt idx="35">
                  <c:v>27.41755550713194</c:v>
                </c:pt>
                <c:pt idx="36">
                  <c:v>18.000664720182247</c:v>
                </c:pt>
                <c:pt idx="37">
                  <c:v>11.657072327908139</c:v>
                </c:pt>
                <c:pt idx="38">
                  <c:v>12.912751270796679</c:v>
                </c:pt>
                <c:pt idx="39">
                  <c:v>11.138066447890505</c:v>
                </c:pt>
                <c:pt idx="40">
                  <c:v>15.531513004682456</c:v>
                </c:pt>
                <c:pt idx="41">
                  <c:v>6.3631150314646989</c:v>
                </c:pt>
                <c:pt idx="42">
                  <c:v>8.0970499930283637</c:v>
                </c:pt>
                <c:pt idx="43">
                  <c:v>12.986174888319326</c:v>
                </c:pt>
                <c:pt idx="44">
                  <c:v>11.277839155073242</c:v>
                </c:pt>
                <c:pt idx="45">
                  <c:v>10.589031164966661</c:v>
                </c:pt>
                <c:pt idx="46">
                  <c:v>9.7970986461183305</c:v>
                </c:pt>
                <c:pt idx="47">
                  <c:v>12.448866417569024</c:v>
                </c:pt>
                <c:pt idx="48">
                  <c:v>9.4399402971687802</c:v>
                </c:pt>
                <c:pt idx="49">
                  <c:v>21.494780966811774</c:v>
                </c:pt>
                <c:pt idx="50">
                  <c:v>21.453535915470209</c:v>
                </c:pt>
                <c:pt idx="51">
                  <c:v>11.807159712060361</c:v>
                </c:pt>
                <c:pt idx="52">
                  <c:v>8.6720095607302756</c:v>
                </c:pt>
                <c:pt idx="53">
                  <c:v>9.3097428731184717</c:v>
                </c:pt>
                <c:pt idx="54">
                  <c:v>7.9396431500900952</c:v>
                </c:pt>
                <c:pt idx="55">
                  <c:v>7.979688075931211</c:v>
                </c:pt>
                <c:pt idx="56">
                  <c:v>10.916385606699791</c:v>
                </c:pt>
                <c:pt idx="57">
                  <c:v>9.9064535187867708</c:v>
                </c:pt>
                <c:pt idx="58">
                  <c:v>5.4225111702870326</c:v>
                </c:pt>
                <c:pt idx="59">
                  <c:v>3.0205411079880546</c:v>
                </c:pt>
                <c:pt idx="60">
                  <c:v>4.9538623238025883</c:v>
                </c:pt>
                <c:pt idx="61">
                  <c:v>4.6781340371722475</c:v>
                </c:pt>
                <c:pt idx="62">
                  <c:v>5.2169835132633633</c:v>
                </c:pt>
                <c:pt idx="63">
                  <c:v>6.3195050162530899</c:v>
                </c:pt>
                <c:pt idx="64">
                  <c:v>6.913038199912017</c:v>
                </c:pt>
                <c:pt idx="65">
                  <c:v>5.4220192415625323</c:v>
                </c:pt>
                <c:pt idx="66">
                  <c:v>6.8283292532070439</c:v>
                </c:pt>
                <c:pt idx="67">
                  <c:v>4.3852512868978177</c:v>
                </c:pt>
                <c:pt idx="68">
                  <c:v>3.6899772811693516</c:v>
                </c:pt>
                <c:pt idx="69">
                  <c:v>2.0012827959539052</c:v>
                </c:pt>
                <c:pt idx="70">
                  <c:v>4.449964583001929</c:v>
                </c:pt>
                <c:pt idx="71">
                  <c:v>2.0885260669444339</c:v>
                </c:pt>
                <c:pt idx="72">
                  <c:v>2.8589722401423727</c:v>
                </c:pt>
                <c:pt idx="73">
                  <c:v>2.1896630032369977</c:v>
                </c:pt>
                <c:pt idx="74">
                  <c:v>1.7776842931191728</c:v>
                </c:pt>
                <c:pt idx="75">
                  <c:v>2.2076003667211124</c:v>
                </c:pt>
                <c:pt idx="76">
                  <c:v>1.8218225036890161</c:v>
                </c:pt>
                <c:pt idx="77">
                  <c:v>2.2615979507331292</c:v>
                </c:pt>
                <c:pt idx="78">
                  <c:v>3.0554378339800374</c:v>
                </c:pt>
                <c:pt idx="79">
                  <c:v>1.537688408092047</c:v>
                </c:pt>
                <c:pt idx="80">
                  <c:v>0.93455888703135126</c:v>
                </c:pt>
                <c:pt idx="81">
                  <c:v>1.1957603245920108</c:v>
                </c:pt>
                <c:pt idx="82">
                  <c:v>1.2220174919241826</c:v>
                </c:pt>
                <c:pt idx="83">
                  <c:v>1.1460788719033836</c:v>
                </c:pt>
                <c:pt idx="84">
                  <c:v>1.562515785106962</c:v>
                </c:pt>
                <c:pt idx="85">
                  <c:v>1.6038574788315327</c:v>
                </c:pt>
                <c:pt idx="86">
                  <c:v>0.7146455770237895</c:v>
                </c:pt>
                <c:pt idx="87">
                  <c:v>0.74366139023347444</c:v>
                </c:pt>
                <c:pt idx="88">
                  <c:v>0.93674705398917057</c:v>
                </c:pt>
                <c:pt idx="89">
                  <c:v>1.011572851129777</c:v>
                </c:pt>
                <c:pt idx="90">
                  <c:v>1.0694437185637977</c:v>
                </c:pt>
                <c:pt idx="91">
                  <c:v>2.0415760759070132</c:v>
                </c:pt>
                <c:pt idx="92">
                  <c:v>2.2468081720273898</c:v>
                </c:pt>
                <c:pt idx="93">
                  <c:v>0.78821833937420649</c:v>
                </c:pt>
                <c:pt idx="94">
                  <c:v>0.93647959603896003</c:v>
                </c:pt>
                <c:pt idx="95">
                  <c:v>1.0049032872253452</c:v>
                </c:pt>
                <c:pt idx="96">
                  <c:v>1.0684747127682472</c:v>
                </c:pt>
                <c:pt idx="97">
                  <c:v>0.99756226050269436</c:v>
                </c:pt>
                <c:pt idx="98">
                  <c:v>1.644900290704884</c:v>
                </c:pt>
                <c:pt idx="99">
                  <c:v>2.2131828000332163</c:v>
                </c:pt>
                <c:pt idx="100">
                  <c:v>0.72627741929169964</c:v>
                </c:pt>
                <c:pt idx="101">
                  <c:v>0.79488058956824326</c:v>
                </c:pt>
                <c:pt idx="102">
                  <c:v>1.0329289952091392</c:v>
                </c:pt>
                <c:pt idx="103">
                  <c:v>1.0709765342540654</c:v>
                </c:pt>
                <c:pt idx="104">
                  <c:v>1.6222204154801239</c:v>
                </c:pt>
                <c:pt idx="105">
                  <c:v>1.5995056820942712</c:v>
                </c:pt>
                <c:pt idx="106">
                  <c:v>1.7819474322933251</c:v>
                </c:pt>
                <c:pt idx="107">
                  <c:v>0.83113015799608836</c:v>
                </c:pt>
                <c:pt idx="108">
                  <c:v>0.76887740540044291</c:v>
                </c:pt>
                <c:pt idx="109">
                  <c:v>0.79680715193536689</c:v>
                </c:pt>
                <c:pt idx="110">
                  <c:v>0.75324512134404364</c:v>
                </c:pt>
                <c:pt idx="111">
                  <c:v>0.7645410143585788</c:v>
                </c:pt>
                <c:pt idx="112">
                  <c:v>1.48222463260155</c:v>
                </c:pt>
                <c:pt idx="113">
                  <c:v>1.586765262481495</c:v>
                </c:pt>
                <c:pt idx="114">
                  <c:v>0.61245509576483836</c:v>
                </c:pt>
                <c:pt idx="115">
                  <c:v>0.57422974721774966</c:v>
                </c:pt>
                <c:pt idx="116">
                  <c:v>1.1102752876664059</c:v>
                </c:pt>
                <c:pt idx="117">
                  <c:v>0.74555838541556874</c:v>
                </c:pt>
                <c:pt idx="118">
                  <c:v>0.73366001698644279</c:v>
                </c:pt>
                <c:pt idx="119">
                  <c:v>1.1676542447851257</c:v>
                </c:pt>
                <c:pt idx="120">
                  <c:v>1.5137889556609796</c:v>
                </c:pt>
                <c:pt idx="121">
                  <c:v>0.71798576994172159</c:v>
                </c:pt>
                <c:pt idx="122">
                  <c:v>0.62796272880398463</c:v>
                </c:pt>
                <c:pt idx="123">
                  <c:v>1.0960521549470834</c:v>
                </c:pt>
                <c:pt idx="124">
                  <c:v>0.74439481887497427</c:v>
                </c:pt>
                <c:pt idx="125">
                  <c:v>0.72802352610117682</c:v>
                </c:pt>
                <c:pt idx="126">
                  <c:v>1.6866955282828733</c:v>
                </c:pt>
                <c:pt idx="127">
                  <c:v>1.7789124624039427</c:v>
                </c:pt>
                <c:pt idx="128">
                  <c:v>0.65698176733129188</c:v>
                </c:pt>
                <c:pt idx="129">
                  <c:v>0.74714758347985721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5E-4716-BC7D-5531CBFF9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90048"/>
        <c:axId val="133891584"/>
      </c:lineChart>
      <c:dateAx>
        <c:axId val="13389004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3891584"/>
        <c:crosses val="autoZero"/>
        <c:auto val="1"/>
        <c:lblOffset val="100"/>
        <c:baseTimeUnit val="days"/>
      </c:dateAx>
      <c:valAx>
        <c:axId val="133891584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3890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BRA'!$F$3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RUS'!$A$4:$A$162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BRA'!$F$4:$F$162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9</c:v>
                </c:pt>
                <c:pt idx="35">
                  <c:v>0</c:v>
                </c:pt>
                <c:pt idx="36">
                  <c:v>7</c:v>
                </c:pt>
                <c:pt idx="37">
                  <c:v>5</c:v>
                </c:pt>
                <c:pt idx="38">
                  <c:v>6</c:v>
                </c:pt>
                <c:pt idx="39">
                  <c:v>7</c:v>
                </c:pt>
                <c:pt idx="40">
                  <c:v>14</c:v>
                </c:pt>
                <c:pt idx="41">
                  <c:v>99</c:v>
                </c:pt>
                <c:pt idx="42">
                  <c:v>0</c:v>
                </c:pt>
                <c:pt idx="43">
                  <c:v>11</c:v>
                </c:pt>
                <c:pt idx="44">
                  <c:v>38</c:v>
                </c:pt>
                <c:pt idx="45">
                  <c:v>121</c:v>
                </c:pt>
                <c:pt idx="46">
                  <c:v>51</c:v>
                </c:pt>
                <c:pt idx="47">
                  <c:v>249</c:v>
                </c:pt>
                <c:pt idx="48">
                  <c:v>172</c:v>
                </c:pt>
                <c:pt idx="49">
                  <c:v>228</c:v>
                </c:pt>
                <c:pt idx="50">
                  <c:v>525</c:v>
                </c:pt>
                <c:pt idx="51">
                  <c:v>378</c:v>
                </c:pt>
                <c:pt idx="52">
                  <c:v>323</c:v>
                </c:pt>
                <c:pt idx="53">
                  <c:v>307</c:v>
                </c:pt>
                <c:pt idx="54">
                  <c:v>431</c:v>
                </c:pt>
                <c:pt idx="55">
                  <c:v>432</c:v>
                </c:pt>
                <c:pt idx="56">
                  <c:v>487</c:v>
                </c:pt>
                <c:pt idx="57">
                  <c:v>352</c:v>
                </c:pt>
                <c:pt idx="58">
                  <c:v>323</c:v>
                </c:pt>
                <c:pt idx="59">
                  <c:v>1138</c:v>
                </c:pt>
                <c:pt idx="60">
                  <c:v>1119</c:v>
                </c:pt>
                <c:pt idx="61">
                  <c:v>1208</c:v>
                </c:pt>
                <c:pt idx="62">
                  <c:v>1012</c:v>
                </c:pt>
                <c:pt idx="63">
                  <c:v>1304</c:v>
                </c:pt>
                <c:pt idx="64">
                  <c:v>770</c:v>
                </c:pt>
                <c:pt idx="65">
                  <c:v>1031</c:v>
                </c:pt>
                <c:pt idx="66">
                  <c:v>1873</c:v>
                </c:pt>
                <c:pt idx="67">
                  <c:v>2136</c:v>
                </c:pt>
                <c:pt idx="68">
                  <c:v>1922</c:v>
                </c:pt>
                <c:pt idx="69">
                  <c:v>1546</c:v>
                </c:pt>
                <c:pt idx="70">
                  <c:v>1089</c:v>
                </c:pt>
                <c:pt idx="71">
                  <c:v>1465</c:v>
                </c:pt>
                <c:pt idx="72">
                  <c:v>1238</c:v>
                </c:pt>
                <c:pt idx="73">
                  <c:v>1832</c:v>
                </c:pt>
                <c:pt idx="74">
                  <c:v>3058</c:v>
                </c:pt>
                <c:pt idx="75">
                  <c:v>2105</c:v>
                </c:pt>
                <c:pt idx="76">
                  <c:v>3257</c:v>
                </c:pt>
                <c:pt idx="77">
                  <c:v>2976</c:v>
                </c:pt>
                <c:pt idx="78">
                  <c:v>1996</c:v>
                </c:pt>
                <c:pt idx="79">
                  <c:v>2089</c:v>
                </c:pt>
                <c:pt idx="80">
                  <c:v>2336</c:v>
                </c:pt>
                <c:pt idx="81">
                  <c:v>2678</c:v>
                </c:pt>
                <c:pt idx="82">
                  <c:v>4279</c:v>
                </c:pt>
                <c:pt idx="83">
                  <c:v>4007</c:v>
                </c:pt>
                <c:pt idx="84">
                  <c:v>5281</c:v>
                </c:pt>
                <c:pt idx="85">
                  <c:v>3776</c:v>
                </c:pt>
                <c:pt idx="86">
                  <c:v>4346</c:v>
                </c:pt>
                <c:pt idx="87">
                  <c:v>5789</c:v>
                </c:pt>
                <c:pt idx="88">
                  <c:v>6450</c:v>
                </c:pt>
                <c:pt idx="89">
                  <c:v>7502</c:v>
                </c:pt>
                <c:pt idx="90">
                  <c:v>5015</c:v>
                </c:pt>
                <c:pt idx="91">
                  <c:v>4898</c:v>
                </c:pt>
                <c:pt idx="92">
                  <c:v>4726</c:v>
                </c:pt>
                <c:pt idx="93">
                  <c:v>6794</c:v>
                </c:pt>
                <c:pt idx="94">
                  <c:v>6835</c:v>
                </c:pt>
                <c:pt idx="95">
                  <c:v>11156</c:v>
                </c:pt>
                <c:pt idx="96">
                  <c:v>9162</c:v>
                </c:pt>
                <c:pt idx="97">
                  <c:v>11121</c:v>
                </c:pt>
                <c:pt idx="98">
                  <c:v>9167</c:v>
                </c:pt>
                <c:pt idx="99">
                  <c:v>6638</c:v>
                </c:pt>
                <c:pt idx="100">
                  <c:v>6895</c:v>
                </c:pt>
                <c:pt idx="101">
                  <c:v>8620</c:v>
                </c:pt>
                <c:pt idx="102">
                  <c:v>11923</c:v>
                </c:pt>
                <c:pt idx="103">
                  <c:v>13028</c:v>
                </c:pt>
                <c:pt idx="104">
                  <c:v>17126</c:v>
                </c:pt>
                <c:pt idx="105">
                  <c:v>13220</c:v>
                </c:pt>
                <c:pt idx="106">
                  <c:v>7569</c:v>
                </c:pt>
                <c:pt idx="107">
                  <c:v>14288</c:v>
                </c:pt>
                <c:pt idx="108">
                  <c:v>16517</c:v>
                </c:pt>
                <c:pt idx="109">
                  <c:v>19694</c:v>
                </c:pt>
                <c:pt idx="110">
                  <c:v>18508</c:v>
                </c:pt>
                <c:pt idx="111">
                  <c:v>20803</c:v>
                </c:pt>
                <c:pt idx="112">
                  <c:v>16508</c:v>
                </c:pt>
                <c:pt idx="113">
                  <c:v>15813</c:v>
                </c:pt>
                <c:pt idx="114">
                  <c:v>11687</c:v>
                </c:pt>
                <c:pt idx="115">
                  <c:v>16324</c:v>
                </c:pt>
                <c:pt idx="116">
                  <c:v>20599</c:v>
                </c:pt>
                <c:pt idx="117">
                  <c:v>26417</c:v>
                </c:pt>
                <c:pt idx="118">
                  <c:v>26928</c:v>
                </c:pt>
                <c:pt idx="119">
                  <c:v>33274</c:v>
                </c:pt>
                <c:pt idx="120">
                  <c:v>16409</c:v>
                </c:pt>
                <c:pt idx="121">
                  <c:v>11598</c:v>
                </c:pt>
                <c:pt idx="122">
                  <c:v>28936</c:v>
                </c:pt>
                <c:pt idx="123">
                  <c:v>28633</c:v>
                </c:pt>
                <c:pt idx="124">
                  <c:v>30925</c:v>
                </c:pt>
                <c:pt idx="125">
                  <c:v>30830</c:v>
                </c:pt>
                <c:pt idx="126">
                  <c:v>27075</c:v>
                </c:pt>
                <c:pt idx="127">
                  <c:v>18912</c:v>
                </c:pt>
                <c:pt idx="128">
                  <c:v>15654</c:v>
                </c:pt>
                <c:pt idx="129">
                  <c:v>32091</c:v>
                </c:pt>
                <c:pt idx="130">
                  <c:v>32913</c:v>
                </c:pt>
                <c:pt idx="131">
                  <c:v>30412</c:v>
                </c:pt>
                <c:pt idx="132">
                  <c:v>25982</c:v>
                </c:pt>
                <c:pt idx="133">
                  <c:v>21704</c:v>
                </c:pt>
                <c:pt idx="134">
                  <c:v>17110</c:v>
                </c:pt>
                <c:pt idx="135">
                  <c:v>20647</c:v>
                </c:pt>
                <c:pt idx="136">
                  <c:v>34918</c:v>
                </c:pt>
                <c:pt idx="137">
                  <c:v>32188</c:v>
                </c:pt>
                <c:pt idx="138">
                  <c:v>22765</c:v>
                </c:pt>
                <c:pt idx="139">
                  <c:v>54771</c:v>
                </c:pt>
                <c:pt idx="140">
                  <c:v>34666</c:v>
                </c:pt>
                <c:pt idx="141">
                  <c:v>15762</c:v>
                </c:pt>
                <c:pt idx="142">
                  <c:v>23129</c:v>
                </c:pt>
                <c:pt idx="143">
                  <c:v>39436</c:v>
                </c:pt>
                <c:pt idx="144">
                  <c:v>42725</c:v>
                </c:pt>
                <c:pt idx="145">
                  <c:v>39483</c:v>
                </c:pt>
                <c:pt idx="146">
                  <c:v>46860</c:v>
                </c:pt>
                <c:pt idx="147">
                  <c:v>38693</c:v>
                </c:pt>
                <c:pt idx="148">
                  <c:v>30476</c:v>
                </c:pt>
                <c:pt idx="149">
                  <c:v>24052</c:v>
                </c:pt>
                <c:pt idx="150">
                  <c:v>33846</c:v>
                </c:pt>
                <c:pt idx="151">
                  <c:v>46712</c:v>
                </c:pt>
                <c:pt idx="152">
                  <c:v>48105</c:v>
                </c:pt>
                <c:pt idx="153">
                  <c:v>42223</c:v>
                </c:pt>
                <c:pt idx="154">
                  <c:v>37923</c:v>
                </c:pt>
                <c:pt idx="155">
                  <c:v>26051</c:v>
                </c:pt>
                <c:pt idx="156">
                  <c:v>20229</c:v>
                </c:pt>
                <c:pt idx="157">
                  <c:v>45305</c:v>
                </c:pt>
                <c:pt idx="158">
                  <c:v>44571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97-4747-90D6-C73B32BE98BA}"/>
            </c:ext>
          </c:extLst>
        </c:ser>
        <c:ser>
          <c:idx val="2"/>
          <c:order val="2"/>
          <c:tx>
            <c:strRef>
              <c:f>'data RUS'!$H$3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RUS'!$A$4:$A$162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RUS'!$H$4:$H$162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3</c:v>
                </c:pt>
                <c:pt idx="50">
                  <c:v>4</c:v>
                </c:pt>
                <c:pt idx="51">
                  <c:v>0</c:v>
                </c:pt>
                <c:pt idx="52">
                  <c:v>6</c:v>
                </c:pt>
                <c:pt idx="53">
                  <c:v>7</c:v>
                </c:pt>
                <c:pt idx="54">
                  <c:v>9</c:v>
                </c:pt>
                <c:pt idx="55">
                  <c:v>7</c:v>
                </c:pt>
                <c:pt idx="56">
                  <c:v>4</c:v>
                </c:pt>
                <c:pt idx="57">
                  <c:v>15</c:v>
                </c:pt>
                <c:pt idx="58">
                  <c:v>2</c:v>
                </c:pt>
                <c:pt idx="59">
                  <c:v>55</c:v>
                </c:pt>
                <c:pt idx="60">
                  <c:v>69</c:v>
                </c:pt>
                <c:pt idx="61">
                  <c:v>45</c:v>
                </c:pt>
                <c:pt idx="62">
                  <c:v>46</c:v>
                </c:pt>
                <c:pt idx="63">
                  <c:v>52</c:v>
                </c:pt>
                <c:pt idx="64">
                  <c:v>22</c:v>
                </c:pt>
                <c:pt idx="65">
                  <c:v>51</c:v>
                </c:pt>
                <c:pt idx="66">
                  <c:v>88</c:v>
                </c:pt>
                <c:pt idx="67">
                  <c:v>86</c:v>
                </c:pt>
                <c:pt idx="68">
                  <c:v>118</c:v>
                </c:pt>
                <c:pt idx="69">
                  <c:v>97</c:v>
                </c:pt>
                <c:pt idx="70">
                  <c:v>250</c:v>
                </c:pt>
                <c:pt idx="71">
                  <c:v>246</c:v>
                </c:pt>
                <c:pt idx="72">
                  <c:v>179</c:v>
                </c:pt>
                <c:pt idx="73">
                  <c:v>224</c:v>
                </c:pt>
                <c:pt idx="74">
                  <c:v>292</c:v>
                </c:pt>
                <c:pt idx="75">
                  <c:v>318</c:v>
                </c:pt>
                <c:pt idx="76">
                  <c:v>286</c:v>
                </c:pt>
                <c:pt idx="77">
                  <c:v>467</c:v>
                </c:pt>
                <c:pt idx="78">
                  <c:v>234</c:v>
                </c:pt>
                <c:pt idx="79">
                  <c:v>155</c:v>
                </c:pt>
                <c:pt idx="80">
                  <c:v>427</c:v>
                </c:pt>
                <c:pt idx="81">
                  <c:v>547</c:v>
                </c:pt>
                <c:pt idx="82">
                  <c:v>471</c:v>
                </c:pt>
                <c:pt idx="83">
                  <c:v>677</c:v>
                </c:pt>
                <c:pt idx="84">
                  <c:v>682</c:v>
                </c:pt>
                <c:pt idx="85">
                  <c:v>517</c:v>
                </c:pt>
                <c:pt idx="86">
                  <c:v>579</c:v>
                </c:pt>
                <c:pt idx="87">
                  <c:v>1110</c:v>
                </c:pt>
                <c:pt idx="88">
                  <c:v>1830</c:v>
                </c:pt>
                <c:pt idx="89">
                  <c:v>1333</c:v>
                </c:pt>
                <c:pt idx="90">
                  <c:v>1601</c:v>
                </c:pt>
                <c:pt idx="91">
                  <c:v>1793</c:v>
                </c:pt>
                <c:pt idx="92">
                  <c:v>1626</c:v>
                </c:pt>
                <c:pt idx="93">
                  <c:v>1456</c:v>
                </c:pt>
                <c:pt idx="94">
                  <c:v>1770</c:v>
                </c:pt>
                <c:pt idx="95">
                  <c:v>1462</c:v>
                </c:pt>
                <c:pt idx="96">
                  <c:v>2476</c:v>
                </c:pt>
                <c:pt idx="97">
                  <c:v>2805</c:v>
                </c:pt>
                <c:pt idx="98">
                  <c:v>5308</c:v>
                </c:pt>
                <c:pt idx="99">
                  <c:v>2390</c:v>
                </c:pt>
                <c:pt idx="100">
                  <c:v>5495</c:v>
                </c:pt>
                <c:pt idx="101">
                  <c:v>3711</c:v>
                </c:pt>
                <c:pt idx="102">
                  <c:v>4491</c:v>
                </c:pt>
                <c:pt idx="103">
                  <c:v>5527</c:v>
                </c:pt>
                <c:pt idx="104">
                  <c:v>4696</c:v>
                </c:pt>
                <c:pt idx="105">
                  <c:v>4940</c:v>
                </c:pt>
                <c:pt idx="106">
                  <c:v>4207</c:v>
                </c:pt>
                <c:pt idx="107">
                  <c:v>2836</c:v>
                </c:pt>
                <c:pt idx="108">
                  <c:v>5921</c:v>
                </c:pt>
                <c:pt idx="109">
                  <c:v>9262</c:v>
                </c:pt>
                <c:pt idx="110">
                  <c:v>7289</c:v>
                </c:pt>
                <c:pt idx="111">
                  <c:v>7144</c:v>
                </c:pt>
                <c:pt idx="112">
                  <c:v>8111</c:v>
                </c:pt>
                <c:pt idx="113">
                  <c:v>5363</c:v>
                </c:pt>
                <c:pt idx="114">
                  <c:v>5499</c:v>
                </c:pt>
                <c:pt idx="115">
                  <c:v>12331</c:v>
                </c:pt>
                <c:pt idx="116">
                  <c:v>11079</c:v>
                </c:pt>
                <c:pt idx="117">
                  <c:v>8785</c:v>
                </c:pt>
                <c:pt idx="118">
                  <c:v>8264</c:v>
                </c:pt>
                <c:pt idx="119">
                  <c:v>8212</c:v>
                </c:pt>
                <c:pt idx="120">
                  <c:v>4414</c:v>
                </c:pt>
                <c:pt idx="121">
                  <c:v>3631</c:v>
                </c:pt>
                <c:pt idx="122">
                  <c:v>11088</c:v>
                </c:pt>
                <c:pt idx="123">
                  <c:v>8957</c:v>
                </c:pt>
                <c:pt idx="124">
                  <c:v>8638</c:v>
                </c:pt>
                <c:pt idx="125">
                  <c:v>8040</c:v>
                </c:pt>
                <c:pt idx="126">
                  <c:v>8698</c:v>
                </c:pt>
                <c:pt idx="127">
                  <c:v>5337</c:v>
                </c:pt>
                <c:pt idx="128">
                  <c:v>3954</c:v>
                </c:pt>
                <c:pt idx="129">
                  <c:v>11691</c:v>
                </c:pt>
                <c:pt idx="130">
                  <c:v>10378</c:v>
                </c:pt>
                <c:pt idx="131">
                  <c:v>8354</c:v>
                </c:pt>
                <c:pt idx="132">
                  <c:v>8213</c:v>
                </c:pt>
                <c:pt idx="133">
                  <c:v>5266</c:v>
                </c:pt>
                <c:pt idx="134">
                  <c:v>5408</c:v>
                </c:pt>
                <c:pt idx="135">
                  <c:v>4485</c:v>
                </c:pt>
                <c:pt idx="136">
                  <c:v>9759</c:v>
                </c:pt>
                <c:pt idx="137">
                  <c:v>10020</c:v>
                </c:pt>
                <c:pt idx="138">
                  <c:v>9609</c:v>
                </c:pt>
                <c:pt idx="139">
                  <c:v>10442</c:v>
                </c:pt>
                <c:pt idx="140">
                  <c:v>10173</c:v>
                </c:pt>
                <c:pt idx="141">
                  <c:v>5118</c:v>
                </c:pt>
                <c:pt idx="142">
                  <c:v>4705</c:v>
                </c:pt>
                <c:pt idx="143">
                  <c:v>12000</c:v>
                </c:pt>
                <c:pt idx="144">
                  <c:v>12375</c:v>
                </c:pt>
                <c:pt idx="145">
                  <c:v>6335</c:v>
                </c:pt>
                <c:pt idx="146">
                  <c:v>8967</c:v>
                </c:pt>
                <c:pt idx="147">
                  <c:v>9179</c:v>
                </c:pt>
                <c:pt idx="148">
                  <c:v>5733</c:v>
                </c:pt>
                <c:pt idx="149">
                  <c:v>4342</c:v>
                </c:pt>
                <c:pt idx="150">
                  <c:v>9195</c:v>
                </c:pt>
                <c:pt idx="151">
                  <c:v>10262</c:v>
                </c:pt>
                <c:pt idx="152">
                  <c:v>6041</c:v>
                </c:pt>
                <c:pt idx="153">
                  <c:v>8879</c:v>
                </c:pt>
                <c:pt idx="154">
                  <c:v>8972</c:v>
                </c:pt>
                <c:pt idx="155">
                  <c:v>3868</c:v>
                </c:pt>
                <c:pt idx="156">
                  <c:v>3575</c:v>
                </c:pt>
                <c:pt idx="157">
                  <c:v>9533</c:v>
                </c:pt>
                <c:pt idx="158">
                  <c:v>8615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36640"/>
        <c:axId val="133938176"/>
      </c:lineChart>
      <c:lineChart>
        <c:grouping val="standard"/>
        <c:varyColors val="0"/>
        <c:ser>
          <c:idx val="1"/>
          <c:order val="1"/>
          <c:tx>
            <c:strRef>
              <c:f>'data RUS'!$G$3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RUS'!$G$4:$G$162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4</c:v>
                </c:pt>
                <c:pt idx="58">
                  <c:v>1</c:v>
                </c:pt>
                <c:pt idx="59">
                  <c:v>8</c:v>
                </c:pt>
                <c:pt idx="60">
                  <c:v>7</c:v>
                </c:pt>
                <c:pt idx="61">
                  <c:v>6</c:v>
                </c:pt>
                <c:pt idx="62">
                  <c:v>4</c:v>
                </c:pt>
                <c:pt idx="63">
                  <c:v>9</c:v>
                </c:pt>
                <c:pt idx="64">
                  <c:v>2</c:v>
                </c:pt>
                <c:pt idx="65">
                  <c:v>2</c:v>
                </c:pt>
                <c:pt idx="66">
                  <c:v>11</c:v>
                </c:pt>
                <c:pt idx="67">
                  <c:v>5</c:v>
                </c:pt>
                <c:pt idx="68">
                  <c:v>13</c:v>
                </c:pt>
                <c:pt idx="69">
                  <c:v>18</c:v>
                </c:pt>
                <c:pt idx="70">
                  <c:v>12</c:v>
                </c:pt>
                <c:pt idx="71">
                  <c:v>24</c:v>
                </c:pt>
                <c:pt idx="72">
                  <c:v>18</c:v>
                </c:pt>
                <c:pt idx="73">
                  <c:v>22</c:v>
                </c:pt>
                <c:pt idx="74">
                  <c:v>28</c:v>
                </c:pt>
                <c:pt idx="75">
                  <c:v>34</c:v>
                </c:pt>
                <c:pt idx="76">
                  <c:v>41</c:v>
                </c:pt>
                <c:pt idx="77">
                  <c:v>40</c:v>
                </c:pt>
                <c:pt idx="78">
                  <c:v>48</c:v>
                </c:pt>
                <c:pt idx="79">
                  <c:v>44</c:v>
                </c:pt>
                <c:pt idx="80">
                  <c:v>51</c:v>
                </c:pt>
                <c:pt idx="81">
                  <c:v>57</c:v>
                </c:pt>
                <c:pt idx="82">
                  <c:v>42</c:v>
                </c:pt>
                <c:pt idx="83">
                  <c:v>60</c:v>
                </c:pt>
                <c:pt idx="84">
                  <c:v>66</c:v>
                </c:pt>
                <c:pt idx="85">
                  <c:v>66</c:v>
                </c:pt>
                <c:pt idx="86">
                  <c:v>47</c:v>
                </c:pt>
                <c:pt idx="87">
                  <c:v>73</c:v>
                </c:pt>
                <c:pt idx="88">
                  <c:v>105</c:v>
                </c:pt>
                <c:pt idx="89">
                  <c:v>101</c:v>
                </c:pt>
                <c:pt idx="90">
                  <c:v>96</c:v>
                </c:pt>
                <c:pt idx="91">
                  <c:v>53</c:v>
                </c:pt>
                <c:pt idx="92">
                  <c:v>58</c:v>
                </c:pt>
                <c:pt idx="93">
                  <c:v>76</c:v>
                </c:pt>
                <c:pt idx="94">
                  <c:v>95</c:v>
                </c:pt>
                <c:pt idx="95">
                  <c:v>86</c:v>
                </c:pt>
                <c:pt idx="96">
                  <c:v>88</c:v>
                </c:pt>
                <c:pt idx="97">
                  <c:v>98</c:v>
                </c:pt>
                <c:pt idx="98">
                  <c:v>104</c:v>
                </c:pt>
                <c:pt idx="99">
                  <c:v>88</c:v>
                </c:pt>
                <c:pt idx="100">
                  <c:v>94</c:v>
                </c:pt>
                <c:pt idx="101">
                  <c:v>107</c:v>
                </c:pt>
                <c:pt idx="102">
                  <c:v>96</c:v>
                </c:pt>
                <c:pt idx="103">
                  <c:v>93</c:v>
                </c:pt>
                <c:pt idx="104">
                  <c:v>113</c:v>
                </c:pt>
                <c:pt idx="105">
                  <c:v>119</c:v>
                </c:pt>
                <c:pt idx="106">
                  <c:v>94</c:v>
                </c:pt>
                <c:pt idx="107">
                  <c:v>91</c:v>
                </c:pt>
                <c:pt idx="108">
                  <c:v>115</c:v>
                </c:pt>
                <c:pt idx="109">
                  <c:v>135</c:v>
                </c:pt>
                <c:pt idx="110">
                  <c:v>127</c:v>
                </c:pt>
                <c:pt idx="111">
                  <c:v>150</c:v>
                </c:pt>
                <c:pt idx="112">
                  <c:v>139</c:v>
                </c:pt>
                <c:pt idx="113">
                  <c:v>153</c:v>
                </c:pt>
                <c:pt idx="114">
                  <c:v>92</c:v>
                </c:pt>
                <c:pt idx="115">
                  <c:v>174</c:v>
                </c:pt>
                <c:pt idx="116">
                  <c:v>161</c:v>
                </c:pt>
                <c:pt idx="117">
                  <c:v>174</c:v>
                </c:pt>
                <c:pt idx="118">
                  <c:v>232</c:v>
                </c:pt>
                <c:pt idx="119">
                  <c:v>181</c:v>
                </c:pt>
                <c:pt idx="120">
                  <c:v>138</c:v>
                </c:pt>
                <c:pt idx="121">
                  <c:v>156</c:v>
                </c:pt>
                <c:pt idx="122">
                  <c:v>182</c:v>
                </c:pt>
                <c:pt idx="123">
                  <c:v>177</c:v>
                </c:pt>
                <c:pt idx="124">
                  <c:v>168</c:v>
                </c:pt>
                <c:pt idx="125">
                  <c:v>144</c:v>
                </c:pt>
                <c:pt idx="126">
                  <c:v>197</c:v>
                </c:pt>
                <c:pt idx="127">
                  <c:v>134</c:v>
                </c:pt>
                <c:pt idx="128">
                  <c:v>112</c:v>
                </c:pt>
                <c:pt idx="129">
                  <c:v>171</c:v>
                </c:pt>
                <c:pt idx="130">
                  <c:v>216</c:v>
                </c:pt>
                <c:pt idx="131">
                  <c:v>172</c:v>
                </c:pt>
                <c:pt idx="132">
                  <c:v>183</c:v>
                </c:pt>
                <c:pt idx="133">
                  <c:v>114</c:v>
                </c:pt>
                <c:pt idx="134">
                  <c:v>119</c:v>
                </c:pt>
                <c:pt idx="135">
                  <c:v>143</c:v>
                </c:pt>
                <c:pt idx="136">
                  <c:v>193</c:v>
                </c:pt>
                <c:pt idx="137">
                  <c:v>194</c:v>
                </c:pt>
                <c:pt idx="138">
                  <c:v>182</c:v>
                </c:pt>
                <c:pt idx="139">
                  <c:v>181</c:v>
                </c:pt>
                <c:pt idx="140">
                  <c:v>161</c:v>
                </c:pt>
                <c:pt idx="141">
                  <c:v>109</c:v>
                </c:pt>
                <c:pt idx="142">
                  <c:v>95</c:v>
                </c:pt>
                <c:pt idx="143">
                  <c:v>153</c:v>
                </c:pt>
                <c:pt idx="144">
                  <c:v>154</c:v>
                </c:pt>
                <c:pt idx="145">
                  <c:v>91</c:v>
                </c:pt>
                <c:pt idx="146">
                  <c:v>176</c:v>
                </c:pt>
                <c:pt idx="147">
                  <c:v>188</c:v>
                </c:pt>
                <c:pt idx="148">
                  <c:v>102</c:v>
                </c:pt>
                <c:pt idx="149">
                  <c:v>92</c:v>
                </c:pt>
                <c:pt idx="150">
                  <c:v>154</c:v>
                </c:pt>
                <c:pt idx="151">
                  <c:v>215</c:v>
                </c:pt>
                <c:pt idx="152">
                  <c:v>147</c:v>
                </c:pt>
                <c:pt idx="153">
                  <c:v>176</c:v>
                </c:pt>
                <c:pt idx="154">
                  <c:v>167</c:v>
                </c:pt>
                <c:pt idx="155">
                  <c:v>134</c:v>
                </c:pt>
                <c:pt idx="156">
                  <c:v>135</c:v>
                </c:pt>
                <c:pt idx="157">
                  <c:v>198</c:v>
                </c:pt>
                <c:pt idx="158">
                  <c:v>172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41504"/>
        <c:axId val="133939968"/>
      </c:lineChart>
      <c:dateAx>
        <c:axId val="1339366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3938176"/>
        <c:crosses val="autoZero"/>
        <c:auto val="1"/>
        <c:lblOffset val="100"/>
        <c:baseTimeUnit val="days"/>
      </c:dateAx>
      <c:valAx>
        <c:axId val="1339381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3936640"/>
        <c:crosses val="autoZero"/>
        <c:crossBetween val="between"/>
      </c:valAx>
      <c:valAx>
        <c:axId val="1339399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3941504"/>
        <c:crosses val="max"/>
        <c:crossBetween val="between"/>
      </c:valAx>
      <c:catAx>
        <c:axId val="13394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13393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RUS'!$B$3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RUS'!$A$4:$A$162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RUS'!$B$4:$B$162</c:f>
              <c:numCache>
                <c:formatCode>General</c:formatCode>
                <c:ptCount val="15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4</c:v>
                </c:pt>
                <c:pt idx="34">
                  <c:v>13</c:v>
                </c:pt>
                <c:pt idx="35">
                  <c:v>13</c:v>
                </c:pt>
                <c:pt idx="36">
                  <c:v>17</c:v>
                </c:pt>
                <c:pt idx="37">
                  <c:v>17</c:v>
                </c:pt>
                <c:pt idx="38">
                  <c:v>20</c:v>
                </c:pt>
                <c:pt idx="39">
                  <c:v>20</c:v>
                </c:pt>
                <c:pt idx="40">
                  <c:v>28</c:v>
                </c:pt>
                <c:pt idx="41">
                  <c:v>45</c:v>
                </c:pt>
                <c:pt idx="42">
                  <c:v>59</c:v>
                </c:pt>
                <c:pt idx="43">
                  <c:v>63</c:v>
                </c:pt>
                <c:pt idx="44">
                  <c:v>90</c:v>
                </c:pt>
                <c:pt idx="45">
                  <c:v>114</c:v>
                </c:pt>
                <c:pt idx="46">
                  <c:v>147</c:v>
                </c:pt>
                <c:pt idx="47">
                  <c:v>199</c:v>
                </c:pt>
                <c:pt idx="48">
                  <c:v>253</c:v>
                </c:pt>
                <c:pt idx="49">
                  <c:v>306</c:v>
                </c:pt>
                <c:pt idx="50">
                  <c:v>367</c:v>
                </c:pt>
                <c:pt idx="51">
                  <c:v>438</c:v>
                </c:pt>
                <c:pt idx="52">
                  <c:v>495</c:v>
                </c:pt>
                <c:pt idx="53">
                  <c:v>658</c:v>
                </c:pt>
                <c:pt idx="54">
                  <c:v>840</c:v>
                </c:pt>
                <c:pt idx="55">
                  <c:v>1036</c:v>
                </c:pt>
                <c:pt idx="56">
                  <c:v>1264</c:v>
                </c:pt>
                <c:pt idx="57">
                  <c:v>1534</c:v>
                </c:pt>
                <c:pt idx="58">
                  <c:v>1836</c:v>
                </c:pt>
                <c:pt idx="59">
                  <c:v>2337</c:v>
                </c:pt>
                <c:pt idx="60">
                  <c:v>2777</c:v>
                </c:pt>
                <c:pt idx="61">
                  <c:v>3548</c:v>
                </c:pt>
                <c:pt idx="62">
                  <c:v>4149</c:v>
                </c:pt>
                <c:pt idx="63">
                  <c:v>4731</c:v>
                </c:pt>
                <c:pt idx="64">
                  <c:v>5389</c:v>
                </c:pt>
                <c:pt idx="65">
                  <c:v>6343</c:v>
                </c:pt>
                <c:pt idx="66">
                  <c:v>7497</c:v>
                </c:pt>
                <c:pt idx="67">
                  <c:v>8672</c:v>
                </c:pt>
                <c:pt idx="68">
                  <c:v>10131</c:v>
                </c:pt>
                <c:pt idx="69">
                  <c:v>11917</c:v>
                </c:pt>
                <c:pt idx="70">
                  <c:v>13584</c:v>
                </c:pt>
                <c:pt idx="71">
                  <c:v>15770</c:v>
                </c:pt>
                <c:pt idx="72">
                  <c:v>18328</c:v>
                </c:pt>
                <c:pt idx="73">
                  <c:v>21102</c:v>
                </c:pt>
                <c:pt idx="74">
                  <c:v>24490</c:v>
                </c:pt>
                <c:pt idx="75">
                  <c:v>27938</c:v>
                </c:pt>
                <c:pt idx="76">
                  <c:v>32008</c:v>
                </c:pt>
                <c:pt idx="77">
                  <c:v>36793</c:v>
                </c:pt>
                <c:pt idx="78">
                  <c:v>42853</c:v>
                </c:pt>
                <c:pt idx="79">
                  <c:v>47121</c:v>
                </c:pt>
                <c:pt idx="80">
                  <c:v>52763</c:v>
                </c:pt>
                <c:pt idx="81">
                  <c:v>57999</c:v>
                </c:pt>
                <c:pt idx="82">
                  <c:v>62773</c:v>
                </c:pt>
                <c:pt idx="83">
                  <c:v>68622</c:v>
                </c:pt>
                <c:pt idx="84">
                  <c:v>74588</c:v>
                </c:pt>
                <c:pt idx="85">
                  <c:v>80949</c:v>
                </c:pt>
                <c:pt idx="86">
                  <c:v>87147</c:v>
                </c:pt>
                <c:pt idx="87">
                  <c:v>93558</c:v>
                </c:pt>
                <c:pt idx="88">
                  <c:v>99399</c:v>
                </c:pt>
                <c:pt idx="89">
                  <c:v>106498</c:v>
                </c:pt>
                <c:pt idx="90">
                  <c:v>114431</c:v>
                </c:pt>
                <c:pt idx="91">
                  <c:v>124054</c:v>
                </c:pt>
                <c:pt idx="92">
                  <c:v>134687</c:v>
                </c:pt>
                <c:pt idx="93">
                  <c:v>145268</c:v>
                </c:pt>
                <c:pt idx="94">
                  <c:v>155370</c:v>
                </c:pt>
                <c:pt idx="95">
                  <c:v>165929</c:v>
                </c:pt>
                <c:pt idx="96">
                  <c:v>177160</c:v>
                </c:pt>
                <c:pt idx="97">
                  <c:v>187859</c:v>
                </c:pt>
                <c:pt idx="98">
                  <c:v>198676</c:v>
                </c:pt>
                <c:pt idx="99">
                  <c:v>209688</c:v>
                </c:pt>
                <c:pt idx="100">
                  <c:v>221344</c:v>
                </c:pt>
                <c:pt idx="101">
                  <c:v>232243</c:v>
                </c:pt>
                <c:pt idx="102">
                  <c:v>242271</c:v>
                </c:pt>
                <c:pt idx="103">
                  <c:v>252245</c:v>
                </c:pt>
                <c:pt idx="104">
                  <c:v>262843</c:v>
                </c:pt>
                <c:pt idx="105">
                  <c:v>272043</c:v>
                </c:pt>
                <c:pt idx="106">
                  <c:v>281752</c:v>
                </c:pt>
                <c:pt idx="107">
                  <c:v>290678</c:v>
                </c:pt>
                <c:pt idx="108">
                  <c:v>299941</c:v>
                </c:pt>
                <c:pt idx="109">
                  <c:v>308705</c:v>
                </c:pt>
                <c:pt idx="110">
                  <c:v>317554</c:v>
                </c:pt>
                <c:pt idx="111">
                  <c:v>326448</c:v>
                </c:pt>
                <c:pt idx="112">
                  <c:v>335882</c:v>
                </c:pt>
                <c:pt idx="113">
                  <c:v>344481</c:v>
                </c:pt>
                <c:pt idx="114">
                  <c:v>353427</c:v>
                </c:pt>
                <c:pt idx="115">
                  <c:v>362342</c:v>
                </c:pt>
                <c:pt idx="116">
                  <c:v>370680</c:v>
                </c:pt>
                <c:pt idx="117">
                  <c:v>379051</c:v>
                </c:pt>
                <c:pt idx="118">
                  <c:v>387623</c:v>
                </c:pt>
                <c:pt idx="119">
                  <c:v>396575</c:v>
                </c:pt>
                <c:pt idx="120">
                  <c:v>405843</c:v>
                </c:pt>
                <c:pt idx="121">
                  <c:v>414328</c:v>
                </c:pt>
                <c:pt idx="122">
                  <c:v>423186</c:v>
                </c:pt>
                <c:pt idx="123">
                  <c:v>431715</c:v>
                </c:pt>
                <c:pt idx="124">
                  <c:v>440538</c:v>
                </c:pt>
                <c:pt idx="125">
                  <c:v>449256</c:v>
                </c:pt>
                <c:pt idx="126">
                  <c:v>458102</c:v>
                </c:pt>
                <c:pt idx="127">
                  <c:v>467073</c:v>
                </c:pt>
                <c:pt idx="128">
                  <c:v>476043</c:v>
                </c:pt>
                <c:pt idx="129">
                  <c:v>484630</c:v>
                </c:pt>
                <c:pt idx="130">
                  <c:v>493023</c:v>
                </c:pt>
                <c:pt idx="131">
                  <c:v>501800</c:v>
                </c:pt>
                <c:pt idx="132">
                  <c:v>510761</c:v>
                </c:pt>
                <c:pt idx="133">
                  <c:v>519458</c:v>
                </c:pt>
                <c:pt idx="134">
                  <c:v>528267</c:v>
                </c:pt>
                <c:pt idx="135">
                  <c:v>536484</c:v>
                </c:pt>
                <c:pt idx="136">
                  <c:v>544725</c:v>
                </c:pt>
                <c:pt idx="137">
                  <c:v>552549</c:v>
                </c:pt>
                <c:pt idx="138">
                  <c:v>560321</c:v>
                </c:pt>
                <c:pt idx="139">
                  <c:v>568292</c:v>
                </c:pt>
                <c:pt idx="140">
                  <c:v>576162</c:v>
                </c:pt>
                <c:pt idx="141">
                  <c:v>583879</c:v>
                </c:pt>
                <c:pt idx="142">
                  <c:v>591465</c:v>
                </c:pt>
                <c:pt idx="143">
                  <c:v>598878</c:v>
                </c:pt>
                <c:pt idx="144">
                  <c:v>606043</c:v>
                </c:pt>
                <c:pt idx="145">
                  <c:v>613148</c:v>
                </c:pt>
                <c:pt idx="146">
                  <c:v>619936</c:v>
                </c:pt>
                <c:pt idx="147">
                  <c:v>626779</c:v>
                </c:pt>
                <c:pt idx="148">
                  <c:v>633563</c:v>
                </c:pt>
                <c:pt idx="149">
                  <c:v>640246</c:v>
                </c:pt>
                <c:pt idx="150">
                  <c:v>646929</c:v>
                </c:pt>
                <c:pt idx="151">
                  <c:v>653479</c:v>
                </c:pt>
                <c:pt idx="152">
                  <c:v>660231</c:v>
                </c:pt>
                <c:pt idx="153">
                  <c:v>666941</c:v>
                </c:pt>
                <c:pt idx="154">
                  <c:v>673564</c:v>
                </c:pt>
                <c:pt idx="155">
                  <c:v>680283</c:v>
                </c:pt>
                <c:pt idx="156">
                  <c:v>686852</c:v>
                </c:pt>
                <c:pt idx="157">
                  <c:v>693215</c:v>
                </c:pt>
                <c:pt idx="158">
                  <c:v>699749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ser>
          <c:idx val="2"/>
          <c:order val="2"/>
          <c:tx>
            <c:strRef>
              <c:f>'data BRA'!$D$3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RUS'!$A$4:$A$162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RUS'!$D$4:$D$162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9</c:v>
                </c:pt>
                <c:pt idx="48">
                  <c:v>9</c:v>
                </c:pt>
                <c:pt idx="49">
                  <c:v>12</c:v>
                </c:pt>
                <c:pt idx="50">
                  <c:v>16</c:v>
                </c:pt>
                <c:pt idx="51">
                  <c:v>16</c:v>
                </c:pt>
                <c:pt idx="52">
                  <c:v>22</c:v>
                </c:pt>
                <c:pt idx="53">
                  <c:v>29</c:v>
                </c:pt>
                <c:pt idx="54">
                  <c:v>38</c:v>
                </c:pt>
                <c:pt idx="55">
                  <c:v>45</c:v>
                </c:pt>
                <c:pt idx="56">
                  <c:v>49</c:v>
                </c:pt>
                <c:pt idx="57">
                  <c:v>64</c:v>
                </c:pt>
                <c:pt idx="58">
                  <c:v>66</c:v>
                </c:pt>
                <c:pt idx="59">
                  <c:v>121</c:v>
                </c:pt>
                <c:pt idx="60">
                  <c:v>190</c:v>
                </c:pt>
                <c:pt idx="61">
                  <c:v>235</c:v>
                </c:pt>
                <c:pt idx="62">
                  <c:v>281</c:v>
                </c:pt>
                <c:pt idx="63">
                  <c:v>333</c:v>
                </c:pt>
                <c:pt idx="64">
                  <c:v>355</c:v>
                </c:pt>
                <c:pt idx="65">
                  <c:v>406</c:v>
                </c:pt>
                <c:pt idx="66">
                  <c:v>494</c:v>
                </c:pt>
                <c:pt idx="67">
                  <c:v>580</c:v>
                </c:pt>
                <c:pt idx="68">
                  <c:v>698</c:v>
                </c:pt>
                <c:pt idx="69">
                  <c:v>795</c:v>
                </c:pt>
                <c:pt idx="70">
                  <c:v>1045</c:v>
                </c:pt>
                <c:pt idx="71">
                  <c:v>1291</c:v>
                </c:pt>
                <c:pt idx="72">
                  <c:v>1470</c:v>
                </c:pt>
                <c:pt idx="73">
                  <c:v>1694</c:v>
                </c:pt>
                <c:pt idx="74">
                  <c:v>1986</c:v>
                </c:pt>
                <c:pt idx="75">
                  <c:v>2304</c:v>
                </c:pt>
                <c:pt idx="76">
                  <c:v>2590</c:v>
                </c:pt>
                <c:pt idx="77">
                  <c:v>3057</c:v>
                </c:pt>
                <c:pt idx="78">
                  <c:v>3291</c:v>
                </c:pt>
                <c:pt idx="79">
                  <c:v>3446</c:v>
                </c:pt>
                <c:pt idx="80">
                  <c:v>3873</c:v>
                </c:pt>
                <c:pt idx="81">
                  <c:v>4420</c:v>
                </c:pt>
                <c:pt idx="82">
                  <c:v>4891</c:v>
                </c:pt>
                <c:pt idx="83">
                  <c:v>5568</c:v>
                </c:pt>
                <c:pt idx="84">
                  <c:v>6250</c:v>
                </c:pt>
                <c:pt idx="85">
                  <c:v>6767</c:v>
                </c:pt>
                <c:pt idx="86">
                  <c:v>7346</c:v>
                </c:pt>
                <c:pt idx="87">
                  <c:v>8456</c:v>
                </c:pt>
                <c:pt idx="88">
                  <c:v>10286</c:v>
                </c:pt>
                <c:pt idx="89">
                  <c:v>11619</c:v>
                </c:pt>
                <c:pt idx="90">
                  <c:v>13220</c:v>
                </c:pt>
                <c:pt idx="91">
                  <c:v>15013</c:v>
                </c:pt>
                <c:pt idx="92">
                  <c:v>16639</c:v>
                </c:pt>
                <c:pt idx="93">
                  <c:v>18095</c:v>
                </c:pt>
                <c:pt idx="94">
                  <c:v>19865</c:v>
                </c:pt>
                <c:pt idx="95">
                  <c:v>21327</c:v>
                </c:pt>
                <c:pt idx="96">
                  <c:v>23803</c:v>
                </c:pt>
                <c:pt idx="97">
                  <c:v>26608</c:v>
                </c:pt>
                <c:pt idx="98">
                  <c:v>31916</c:v>
                </c:pt>
                <c:pt idx="99">
                  <c:v>34306</c:v>
                </c:pt>
                <c:pt idx="100">
                  <c:v>39801</c:v>
                </c:pt>
                <c:pt idx="101">
                  <c:v>43512</c:v>
                </c:pt>
                <c:pt idx="102">
                  <c:v>48003</c:v>
                </c:pt>
                <c:pt idx="103">
                  <c:v>53530</c:v>
                </c:pt>
                <c:pt idx="104">
                  <c:v>58226</c:v>
                </c:pt>
                <c:pt idx="105">
                  <c:v>63166</c:v>
                </c:pt>
                <c:pt idx="106">
                  <c:v>67373</c:v>
                </c:pt>
                <c:pt idx="107">
                  <c:v>70209</c:v>
                </c:pt>
                <c:pt idx="108">
                  <c:v>76130</c:v>
                </c:pt>
                <c:pt idx="109">
                  <c:v>85392</c:v>
                </c:pt>
                <c:pt idx="110">
                  <c:v>92681</c:v>
                </c:pt>
                <c:pt idx="111">
                  <c:v>99825</c:v>
                </c:pt>
                <c:pt idx="112">
                  <c:v>107936</c:v>
                </c:pt>
                <c:pt idx="113">
                  <c:v>113299</c:v>
                </c:pt>
                <c:pt idx="114">
                  <c:v>118798</c:v>
                </c:pt>
                <c:pt idx="115">
                  <c:v>131129</c:v>
                </c:pt>
                <c:pt idx="116">
                  <c:v>142208</c:v>
                </c:pt>
                <c:pt idx="117">
                  <c:v>150993</c:v>
                </c:pt>
                <c:pt idx="118">
                  <c:v>159257</c:v>
                </c:pt>
                <c:pt idx="119">
                  <c:v>167469</c:v>
                </c:pt>
                <c:pt idx="120">
                  <c:v>171883</c:v>
                </c:pt>
                <c:pt idx="121">
                  <c:v>175514</c:v>
                </c:pt>
                <c:pt idx="122">
                  <c:v>186602</c:v>
                </c:pt>
                <c:pt idx="123">
                  <c:v>195559</c:v>
                </c:pt>
                <c:pt idx="124">
                  <c:v>204197</c:v>
                </c:pt>
                <c:pt idx="125">
                  <c:v>212237</c:v>
                </c:pt>
                <c:pt idx="126">
                  <c:v>220935</c:v>
                </c:pt>
                <c:pt idx="127">
                  <c:v>226272</c:v>
                </c:pt>
                <c:pt idx="128">
                  <c:v>230226</c:v>
                </c:pt>
                <c:pt idx="129">
                  <c:v>241917</c:v>
                </c:pt>
                <c:pt idx="130">
                  <c:v>252295</c:v>
                </c:pt>
                <c:pt idx="131">
                  <c:v>260649</c:v>
                </c:pt>
                <c:pt idx="132">
                  <c:v>268862</c:v>
                </c:pt>
                <c:pt idx="133">
                  <c:v>274128</c:v>
                </c:pt>
                <c:pt idx="134">
                  <c:v>279536</c:v>
                </c:pt>
                <c:pt idx="135">
                  <c:v>284021</c:v>
                </c:pt>
                <c:pt idx="136">
                  <c:v>293780</c:v>
                </c:pt>
                <c:pt idx="137">
                  <c:v>303800</c:v>
                </c:pt>
                <c:pt idx="138">
                  <c:v>313409</c:v>
                </c:pt>
                <c:pt idx="139">
                  <c:v>323851</c:v>
                </c:pt>
                <c:pt idx="140">
                  <c:v>334024</c:v>
                </c:pt>
                <c:pt idx="141">
                  <c:v>339142</c:v>
                </c:pt>
                <c:pt idx="142">
                  <c:v>343847</c:v>
                </c:pt>
                <c:pt idx="143">
                  <c:v>355847</c:v>
                </c:pt>
                <c:pt idx="144">
                  <c:v>368222</c:v>
                </c:pt>
                <c:pt idx="145">
                  <c:v>374557</c:v>
                </c:pt>
                <c:pt idx="146">
                  <c:v>383524</c:v>
                </c:pt>
                <c:pt idx="147">
                  <c:v>392703</c:v>
                </c:pt>
                <c:pt idx="148">
                  <c:v>398436</c:v>
                </c:pt>
                <c:pt idx="149">
                  <c:v>402778</c:v>
                </c:pt>
                <c:pt idx="150">
                  <c:v>411973</c:v>
                </c:pt>
                <c:pt idx="151">
                  <c:v>422235</c:v>
                </c:pt>
                <c:pt idx="152">
                  <c:v>428276</c:v>
                </c:pt>
                <c:pt idx="153">
                  <c:v>437155</c:v>
                </c:pt>
                <c:pt idx="154">
                  <c:v>446127</c:v>
                </c:pt>
                <c:pt idx="155">
                  <c:v>449995</c:v>
                </c:pt>
                <c:pt idx="156">
                  <c:v>453570</c:v>
                </c:pt>
                <c:pt idx="157">
                  <c:v>463103</c:v>
                </c:pt>
                <c:pt idx="158">
                  <c:v>471718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61376"/>
        <c:axId val="134271360"/>
      </c:lineChart>
      <c:lineChart>
        <c:grouping val="standard"/>
        <c:varyColors val="0"/>
        <c:ser>
          <c:idx val="1"/>
          <c:order val="1"/>
          <c:tx>
            <c:strRef>
              <c:f>'data RUS'!$C$3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RUS'!$C$4:$C$162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3</c:v>
                </c:pt>
                <c:pt idx="54">
                  <c:v>3</c:v>
                </c:pt>
                <c:pt idx="55">
                  <c:v>4</c:v>
                </c:pt>
                <c:pt idx="56">
                  <c:v>4</c:v>
                </c:pt>
                <c:pt idx="57">
                  <c:v>8</c:v>
                </c:pt>
                <c:pt idx="58">
                  <c:v>9</c:v>
                </c:pt>
                <c:pt idx="59">
                  <c:v>17</c:v>
                </c:pt>
                <c:pt idx="60">
                  <c:v>24</c:v>
                </c:pt>
                <c:pt idx="61">
                  <c:v>30</c:v>
                </c:pt>
                <c:pt idx="62">
                  <c:v>34</c:v>
                </c:pt>
                <c:pt idx="63">
                  <c:v>43</c:v>
                </c:pt>
                <c:pt idx="64">
                  <c:v>45</c:v>
                </c:pt>
                <c:pt idx="65">
                  <c:v>47</c:v>
                </c:pt>
                <c:pt idx="66">
                  <c:v>58</c:v>
                </c:pt>
                <c:pt idx="67">
                  <c:v>63</c:v>
                </c:pt>
                <c:pt idx="68">
                  <c:v>76</c:v>
                </c:pt>
                <c:pt idx="69">
                  <c:v>94</c:v>
                </c:pt>
                <c:pt idx="70">
                  <c:v>106</c:v>
                </c:pt>
                <c:pt idx="71">
                  <c:v>130</c:v>
                </c:pt>
                <c:pt idx="72">
                  <c:v>148</c:v>
                </c:pt>
                <c:pt idx="73">
                  <c:v>170</c:v>
                </c:pt>
                <c:pt idx="74">
                  <c:v>198</c:v>
                </c:pt>
                <c:pt idx="75">
                  <c:v>232</c:v>
                </c:pt>
                <c:pt idx="76">
                  <c:v>273</c:v>
                </c:pt>
                <c:pt idx="77">
                  <c:v>313</c:v>
                </c:pt>
                <c:pt idx="78">
                  <c:v>361</c:v>
                </c:pt>
                <c:pt idx="79">
                  <c:v>405</c:v>
                </c:pt>
                <c:pt idx="80">
                  <c:v>456</c:v>
                </c:pt>
                <c:pt idx="81">
                  <c:v>513</c:v>
                </c:pt>
                <c:pt idx="82">
                  <c:v>555</c:v>
                </c:pt>
                <c:pt idx="83">
                  <c:v>615</c:v>
                </c:pt>
                <c:pt idx="84">
                  <c:v>681</c:v>
                </c:pt>
                <c:pt idx="85">
                  <c:v>747</c:v>
                </c:pt>
                <c:pt idx="86">
                  <c:v>794</c:v>
                </c:pt>
                <c:pt idx="87">
                  <c:v>867</c:v>
                </c:pt>
                <c:pt idx="88">
                  <c:v>972</c:v>
                </c:pt>
                <c:pt idx="89">
                  <c:v>1073</c:v>
                </c:pt>
                <c:pt idx="90">
                  <c:v>1169</c:v>
                </c:pt>
                <c:pt idx="91">
                  <c:v>1222</c:v>
                </c:pt>
                <c:pt idx="92">
                  <c:v>1280</c:v>
                </c:pt>
                <c:pt idx="93">
                  <c:v>1356</c:v>
                </c:pt>
                <c:pt idx="94">
                  <c:v>1451</c:v>
                </c:pt>
                <c:pt idx="95">
                  <c:v>1537</c:v>
                </c:pt>
                <c:pt idx="96">
                  <c:v>1625</c:v>
                </c:pt>
                <c:pt idx="97">
                  <c:v>1723</c:v>
                </c:pt>
                <c:pt idx="98">
                  <c:v>1827</c:v>
                </c:pt>
                <c:pt idx="99">
                  <c:v>1915</c:v>
                </c:pt>
                <c:pt idx="100">
                  <c:v>2009</c:v>
                </c:pt>
                <c:pt idx="101">
                  <c:v>2116</c:v>
                </c:pt>
                <c:pt idx="102">
                  <c:v>2212</c:v>
                </c:pt>
                <c:pt idx="103">
                  <c:v>2305</c:v>
                </c:pt>
                <c:pt idx="104">
                  <c:v>2418</c:v>
                </c:pt>
                <c:pt idx="105">
                  <c:v>2537</c:v>
                </c:pt>
                <c:pt idx="106">
                  <c:v>2631</c:v>
                </c:pt>
                <c:pt idx="107">
                  <c:v>2722</c:v>
                </c:pt>
                <c:pt idx="108">
                  <c:v>2837</c:v>
                </c:pt>
                <c:pt idx="109">
                  <c:v>2972</c:v>
                </c:pt>
                <c:pt idx="110">
                  <c:v>3099</c:v>
                </c:pt>
                <c:pt idx="111">
                  <c:v>3249</c:v>
                </c:pt>
                <c:pt idx="112">
                  <c:v>3388</c:v>
                </c:pt>
                <c:pt idx="113">
                  <c:v>3541</c:v>
                </c:pt>
                <c:pt idx="114">
                  <c:v>3633</c:v>
                </c:pt>
                <c:pt idx="115">
                  <c:v>3807</c:v>
                </c:pt>
                <c:pt idx="116">
                  <c:v>3968</c:v>
                </c:pt>
                <c:pt idx="117">
                  <c:v>4142</c:v>
                </c:pt>
                <c:pt idx="118">
                  <c:v>4374</c:v>
                </c:pt>
                <c:pt idx="119">
                  <c:v>4555</c:v>
                </c:pt>
                <c:pt idx="120">
                  <c:v>4693</c:v>
                </c:pt>
                <c:pt idx="121">
                  <c:v>4849</c:v>
                </c:pt>
                <c:pt idx="122">
                  <c:v>5031</c:v>
                </c:pt>
                <c:pt idx="123">
                  <c:v>5208</c:v>
                </c:pt>
                <c:pt idx="124">
                  <c:v>5376</c:v>
                </c:pt>
                <c:pt idx="125">
                  <c:v>5520</c:v>
                </c:pt>
                <c:pt idx="126">
                  <c:v>5717</c:v>
                </c:pt>
                <c:pt idx="127">
                  <c:v>5851</c:v>
                </c:pt>
                <c:pt idx="128">
                  <c:v>5963</c:v>
                </c:pt>
                <c:pt idx="129">
                  <c:v>6134</c:v>
                </c:pt>
                <c:pt idx="130">
                  <c:v>6350</c:v>
                </c:pt>
                <c:pt idx="131">
                  <c:v>6522</c:v>
                </c:pt>
                <c:pt idx="132">
                  <c:v>6705</c:v>
                </c:pt>
                <c:pt idx="133">
                  <c:v>6819</c:v>
                </c:pt>
                <c:pt idx="134">
                  <c:v>6938</c:v>
                </c:pt>
                <c:pt idx="135">
                  <c:v>7081</c:v>
                </c:pt>
                <c:pt idx="136">
                  <c:v>7274</c:v>
                </c:pt>
                <c:pt idx="137">
                  <c:v>7468</c:v>
                </c:pt>
                <c:pt idx="138">
                  <c:v>7650</c:v>
                </c:pt>
                <c:pt idx="139">
                  <c:v>7831</c:v>
                </c:pt>
                <c:pt idx="140">
                  <c:v>7992</c:v>
                </c:pt>
                <c:pt idx="141">
                  <c:v>8101</c:v>
                </c:pt>
                <c:pt idx="142">
                  <c:v>8196</c:v>
                </c:pt>
                <c:pt idx="143">
                  <c:v>8349</c:v>
                </c:pt>
                <c:pt idx="144">
                  <c:v>8503</c:v>
                </c:pt>
                <c:pt idx="145">
                  <c:v>8594</c:v>
                </c:pt>
                <c:pt idx="146">
                  <c:v>8770</c:v>
                </c:pt>
                <c:pt idx="147">
                  <c:v>8958</c:v>
                </c:pt>
                <c:pt idx="148">
                  <c:v>9060</c:v>
                </c:pt>
                <c:pt idx="149">
                  <c:v>9152</c:v>
                </c:pt>
                <c:pt idx="150">
                  <c:v>9306</c:v>
                </c:pt>
                <c:pt idx="151">
                  <c:v>9521</c:v>
                </c:pt>
                <c:pt idx="152">
                  <c:v>9668</c:v>
                </c:pt>
                <c:pt idx="153">
                  <c:v>9844</c:v>
                </c:pt>
                <c:pt idx="154">
                  <c:v>10011</c:v>
                </c:pt>
                <c:pt idx="155">
                  <c:v>10145</c:v>
                </c:pt>
                <c:pt idx="156">
                  <c:v>10280</c:v>
                </c:pt>
                <c:pt idx="157">
                  <c:v>10478</c:v>
                </c:pt>
                <c:pt idx="158">
                  <c:v>10650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74432"/>
        <c:axId val="134272896"/>
      </c:lineChart>
      <c:dateAx>
        <c:axId val="1342613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271360"/>
        <c:crosses val="autoZero"/>
        <c:auto val="1"/>
        <c:lblOffset val="100"/>
        <c:baseTimeUnit val="days"/>
      </c:dateAx>
      <c:valAx>
        <c:axId val="13427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261376"/>
        <c:crosses val="autoZero"/>
        <c:crossBetween val="between"/>
      </c:valAx>
      <c:valAx>
        <c:axId val="1342728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274432"/>
        <c:crosses val="max"/>
        <c:crossBetween val="between"/>
      </c:valAx>
      <c:catAx>
        <c:axId val="134274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34272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RUS'!$AB$3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RUS'!$A$4:$A$182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RUS'!$AB$4:$AB$182</c:f>
              <c:numCache>
                <c:formatCode>General</c:formatCode>
                <c:ptCount val="17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0.14285714285714285</c:v>
                </c:pt>
                <c:pt idx="31" formatCode="#,##0">
                  <c:v>0.14285714285714285</c:v>
                </c:pt>
                <c:pt idx="32" formatCode="#,##0">
                  <c:v>0.14285714285714285</c:v>
                </c:pt>
                <c:pt idx="33" formatCode="#,##0">
                  <c:v>0.2857142857142857</c:v>
                </c:pt>
                <c:pt idx="34" formatCode="#,##0">
                  <c:v>1.5714285714285714</c:v>
                </c:pt>
                <c:pt idx="35" formatCode="#,##0">
                  <c:v>1.5714285714285714</c:v>
                </c:pt>
                <c:pt idx="36" formatCode="#,##0">
                  <c:v>2.1428571428571428</c:v>
                </c:pt>
                <c:pt idx="37" formatCode="#,##0">
                  <c:v>2</c:v>
                </c:pt>
                <c:pt idx="38" formatCode="#,##0">
                  <c:v>2.4285714285714284</c:v>
                </c:pt>
                <c:pt idx="39" formatCode="#,##0">
                  <c:v>2.4285714285714284</c:v>
                </c:pt>
                <c:pt idx="40" formatCode="#,##0">
                  <c:v>3.4285714285714284</c:v>
                </c:pt>
                <c:pt idx="41" formatCode="#,##0">
                  <c:v>4.5714285714285712</c:v>
                </c:pt>
                <c:pt idx="42" formatCode="#,##0">
                  <c:v>6.5714285714285712</c:v>
                </c:pt>
                <c:pt idx="43" formatCode="#,##0">
                  <c:v>6.5714285714285712</c:v>
                </c:pt>
                <c:pt idx="44" formatCode="#,##0">
                  <c:v>10.428571428571429</c:v>
                </c:pt>
                <c:pt idx="45" formatCode="#,##0">
                  <c:v>13.428571428571429</c:v>
                </c:pt>
                <c:pt idx="46" formatCode="#,##0">
                  <c:v>18.142857142857142</c:v>
                </c:pt>
                <c:pt idx="47" formatCode="#,##0">
                  <c:v>24.428571428571427</c:v>
                </c:pt>
                <c:pt idx="48" formatCode="#,##0">
                  <c:v>29.714285714285715</c:v>
                </c:pt>
                <c:pt idx="49" formatCode="#,##0">
                  <c:v>35.285714285714285</c:v>
                </c:pt>
                <c:pt idx="50" formatCode="#,##0">
                  <c:v>43.428571428571431</c:v>
                </c:pt>
                <c:pt idx="51" formatCode="#,##0">
                  <c:v>49.714285714285715</c:v>
                </c:pt>
                <c:pt idx="52" formatCode="#,##0">
                  <c:v>54.428571428571431</c:v>
                </c:pt>
                <c:pt idx="53" formatCode="#,##0">
                  <c:v>73</c:v>
                </c:pt>
                <c:pt idx="54" formatCode="#,##0">
                  <c:v>91.571428571428569</c:v>
                </c:pt>
                <c:pt idx="55" formatCode="#,##0">
                  <c:v>111.85714285714286</c:v>
                </c:pt>
                <c:pt idx="56" formatCode="#,##0">
                  <c:v>136.85714285714286</c:v>
                </c:pt>
                <c:pt idx="57" formatCode="#,##0">
                  <c:v>166.71428571428572</c:v>
                </c:pt>
                <c:pt idx="58" formatCode="#,##0">
                  <c:v>199.71428571428572</c:v>
                </c:pt>
                <c:pt idx="59" formatCode="#,##0">
                  <c:v>263.14285714285717</c:v>
                </c:pt>
                <c:pt idx="60" formatCode="#,##0">
                  <c:v>302.71428571428572</c:v>
                </c:pt>
                <c:pt idx="61" formatCode="#,##0">
                  <c:v>386.85714285714283</c:v>
                </c:pt>
                <c:pt idx="62" formatCode="#,##0">
                  <c:v>444.71428571428572</c:v>
                </c:pt>
                <c:pt idx="63" formatCode="#,##0">
                  <c:v>495.28571428571428</c:v>
                </c:pt>
                <c:pt idx="64" formatCode="#,##0">
                  <c:v>550.71428571428567</c:v>
                </c:pt>
                <c:pt idx="65" formatCode="#,##0">
                  <c:v>643.85714285714289</c:v>
                </c:pt>
                <c:pt idx="66" formatCode="#,##0">
                  <c:v>737.14285714285711</c:v>
                </c:pt>
                <c:pt idx="67" formatCode="#,##0">
                  <c:v>842.14285714285711</c:v>
                </c:pt>
                <c:pt idx="68" formatCode="#,##0">
                  <c:v>940.42857142857144</c:v>
                </c:pt>
                <c:pt idx="69" formatCode="#,##0">
                  <c:v>1109.7142857142858</c:v>
                </c:pt>
                <c:pt idx="70" formatCode="#,##0">
                  <c:v>1264.7142857142858</c:v>
                </c:pt>
                <c:pt idx="71" formatCode="#,##0">
                  <c:v>1483</c:v>
                </c:pt>
                <c:pt idx="72" formatCode="#,##0">
                  <c:v>1712.1428571428571</c:v>
                </c:pt>
                <c:pt idx="73" formatCode="#,##0">
                  <c:v>1943.5714285714287</c:v>
                </c:pt>
                <c:pt idx="74" formatCode="#,##0">
                  <c:v>2259.7142857142858</c:v>
                </c:pt>
                <c:pt idx="75" formatCode="#,##0">
                  <c:v>2543.8571428571427</c:v>
                </c:pt>
                <c:pt idx="76" formatCode="#,##0">
                  <c:v>2870.1428571428573</c:v>
                </c:pt>
                <c:pt idx="77" formatCode="#,##0">
                  <c:v>3315.5714285714284</c:v>
                </c:pt>
                <c:pt idx="78" formatCode="#,##0">
                  <c:v>3869</c:v>
                </c:pt>
                <c:pt idx="79" formatCode="#,##0">
                  <c:v>4113.2857142857147</c:v>
                </c:pt>
                <c:pt idx="80" formatCode="#,##0">
                  <c:v>4523</c:v>
                </c:pt>
                <c:pt idx="81" formatCode="#,##0">
                  <c:v>4787</c:v>
                </c:pt>
                <c:pt idx="82" formatCode="#,##0">
                  <c:v>4976.4285714285716</c:v>
                </c:pt>
                <c:pt idx="83" formatCode="#,##0">
                  <c:v>5230.5714285714284</c:v>
                </c:pt>
                <c:pt idx="84" formatCode="#,##0">
                  <c:v>5399.2857142857147</c:v>
                </c:pt>
                <c:pt idx="85" formatCode="#,##0">
                  <c:v>5442.2857142857147</c:v>
                </c:pt>
                <c:pt idx="86" formatCode="#,##0">
                  <c:v>5718</c:v>
                </c:pt>
                <c:pt idx="87" formatCode="#,##0">
                  <c:v>5827.8571428571431</c:v>
                </c:pt>
                <c:pt idx="88" formatCode="#,##0">
                  <c:v>5914.2857142857147</c:v>
                </c:pt>
                <c:pt idx="89" formatCode="#,##0">
                  <c:v>6246.4285714285716</c:v>
                </c:pt>
                <c:pt idx="90" formatCode="#,##0">
                  <c:v>6544.1428571428569</c:v>
                </c:pt>
                <c:pt idx="91" formatCode="#,##0">
                  <c:v>7066.5714285714284</c:v>
                </c:pt>
                <c:pt idx="92" formatCode="#,##0">
                  <c:v>7676.8571428571431</c:v>
                </c:pt>
                <c:pt idx="93" formatCode="#,##0">
                  <c:v>8303</c:v>
                </c:pt>
                <c:pt idx="94" formatCode="#,##0">
                  <c:v>8830.2857142857138</c:v>
                </c:pt>
                <c:pt idx="95" formatCode="#,##0">
                  <c:v>9504.2857142857138</c:v>
                </c:pt>
                <c:pt idx="96" formatCode="#,##0">
                  <c:v>10094.571428571429</c:v>
                </c:pt>
                <c:pt idx="97" formatCode="#,##0">
                  <c:v>10489.714285714286</c:v>
                </c:pt>
                <c:pt idx="98" formatCode="#,##0">
                  <c:v>10660.285714285714</c:v>
                </c:pt>
                <c:pt idx="99" formatCode="#,##0">
                  <c:v>10714.428571428571</c:v>
                </c:pt>
                <c:pt idx="100" formatCode="#,##0">
                  <c:v>10868</c:v>
                </c:pt>
                <c:pt idx="101" formatCode="#,##0">
                  <c:v>10981.857142857143</c:v>
                </c:pt>
                <c:pt idx="102" formatCode="#,##0">
                  <c:v>10906</c:v>
                </c:pt>
                <c:pt idx="103" formatCode="#,##0">
                  <c:v>10726.428571428571</c:v>
                </c:pt>
                <c:pt idx="104" formatCode="#,##0">
                  <c:v>10712</c:v>
                </c:pt>
                <c:pt idx="105" formatCode="#,##0">
                  <c:v>10481</c:v>
                </c:pt>
                <c:pt idx="106" formatCode="#,##0">
                  <c:v>10294.857142857143</c:v>
                </c:pt>
                <c:pt idx="107" formatCode="#,##0">
                  <c:v>9904.8571428571431</c:v>
                </c:pt>
                <c:pt idx="108" formatCode="#,##0">
                  <c:v>9671.1428571428569</c:v>
                </c:pt>
                <c:pt idx="109" formatCode="#,##0">
                  <c:v>9490.5714285714294</c:v>
                </c:pt>
                <c:pt idx="110" formatCode="#,##0">
                  <c:v>9329.8571428571431</c:v>
                </c:pt>
                <c:pt idx="111" formatCode="#,##0">
                  <c:v>9086.4285714285706</c:v>
                </c:pt>
                <c:pt idx="112" formatCode="#,##0">
                  <c:v>9119.8571428571431</c:v>
                </c:pt>
                <c:pt idx="113" formatCode="#,##0">
                  <c:v>8961.2857142857138</c:v>
                </c:pt>
                <c:pt idx="114" formatCode="#,##0">
                  <c:v>8964.1428571428569</c:v>
                </c:pt>
                <c:pt idx="115" formatCode="#,##0">
                  <c:v>8914.4285714285706</c:v>
                </c:pt>
                <c:pt idx="116" formatCode="#,##0">
                  <c:v>8853.5714285714294</c:v>
                </c:pt>
                <c:pt idx="117" formatCode="#,##0">
                  <c:v>8785.2857142857138</c:v>
                </c:pt>
                <c:pt idx="118" formatCode="#,##0">
                  <c:v>8739.2857142857138</c:v>
                </c:pt>
                <c:pt idx="119" formatCode="#,##0">
                  <c:v>8670.4285714285706</c:v>
                </c:pt>
                <c:pt idx="120" formatCode="#,##0">
                  <c:v>8766</c:v>
                </c:pt>
                <c:pt idx="121" formatCode="#,##0">
                  <c:v>8700.1428571428569</c:v>
                </c:pt>
                <c:pt idx="122" formatCode="#,##0">
                  <c:v>8692</c:v>
                </c:pt>
                <c:pt idx="123" formatCode="#,##0">
                  <c:v>8719.2857142857138</c:v>
                </c:pt>
                <c:pt idx="124" formatCode="#,##0">
                  <c:v>8783.8571428571431</c:v>
                </c:pt>
                <c:pt idx="125" formatCode="#,##0">
                  <c:v>8804.7142857142862</c:v>
                </c:pt>
                <c:pt idx="126" formatCode="#,##0">
                  <c:v>8789.5714285714294</c:v>
                </c:pt>
                <c:pt idx="127" formatCode="#,##0">
                  <c:v>8747.1428571428569</c:v>
                </c:pt>
                <c:pt idx="128" formatCode="#,##0">
                  <c:v>8816.4285714285706</c:v>
                </c:pt>
                <c:pt idx="129" formatCode="#,##0">
                  <c:v>8777.7142857142862</c:v>
                </c:pt>
                <c:pt idx="130" formatCode="#,##0">
                  <c:v>8758.2857142857138</c:v>
                </c:pt>
                <c:pt idx="131" formatCode="#,##0">
                  <c:v>8751.7142857142862</c:v>
                </c:pt>
                <c:pt idx="132" formatCode="#,##0">
                  <c:v>8786.4285714285706</c:v>
                </c:pt>
                <c:pt idx="133" formatCode="#,##0">
                  <c:v>8765.1428571428569</c:v>
                </c:pt>
                <c:pt idx="134" formatCode="#,##0">
                  <c:v>8742</c:v>
                </c:pt>
                <c:pt idx="135" formatCode="#,##0">
                  <c:v>8634.4285714285706</c:v>
                </c:pt>
                <c:pt idx="136" formatCode="#,##0">
                  <c:v>8585</c:v>
                </c:pt>
                <c:pt idx="137" formatCode="#,##0">
                  <c:v>8503.7142857142862</c:v>
                </c:pt>
                <c:pt idx="138" formatCode="#,##0">
                  <c:v>8360.1428571428569</c:v>
                </c:pt>
                <c:pt idx="139" formatCode="#,##0">
                  <c:v>8218.7142857142862</c:v>
                </c:pt>
                <c:pt idx="140" formatCode="#,##0">
                  <c:v>8100.5714285714284</c:v>
                </c:pt>
                <c:pt idx="141" formatCode="#,##0">
                  <c:v>7944.5714285714284</c:v>
                </c:pt>
                <c:pt idx="142" formatCode="#,##0">
                  <c:v>7854.4285714285716</c:v>
                </c:pt>
                <c:pt idx="143" formatCode="#,##0">
                  <c:v>7736.1428571428569</c:v>
                </c:pt>
                <c:pt idx="144" formatCode="#,##0">
                  <c:v>7642</c:v>
                </c:pt>
                <c:pt idx="145" formatCode="#,##0">
                  <c:v>7546.7142857142853</c:v>
                </c:pt>
                <c:pt idx="146" formatCode="#,##0">
                  <c:v>7377.7142857142853</c:v>
                </c:pt>
                <c:pt idx="147" formatCode="#,##0">
                  <c:v>7231</c:v>
                </c:pt>
                <c:pt idx="148" formatCode="#,##0">
                  <c:v>7097.7142857142853</c:v>
                </c:pt>
                <c:pt idx="149" formatCode="#,##0">
                  <c:v>6968.7142857142853</c:v>
                </c:pt>
                <c:pt idx="150" formatCode="#,##0">
                  <c:v>6864.4285714285716</c:v>
                </c:pt>
                <c:pt idx="151" formatCode="#,##0">
                  <c:v>6776.5714285714284</c:v>
                </c:pt>
                <c:pt idx="152" formatCode="#,##0">
                  <c:v>6726.1428571428569</c:v>
                </c:pt>
                <c:pt idx="153" formatCode="#,##0">
                  <c:v>6715</c:v>
                </c:pt>
                <c:pt idx="154" formatCode="#,##0">
                  <c:v>6683.5714285714284</c:v>
                </c:pt>
                <c:pt idx="155" formatCode="#,##0">
                  <c:v>6674.2857142857147</c:v>
                </c:pt>
                <c:pt idx="156" formatCode="#,##0">
                  <c:v>6658</c:v>
                </c:pt>
                <c:pt idx="157" formatCode="#,##0">
                  <c:v>6612.2857142857147</c:v>
                </c:pt>
                <c:pt idx="158" formatCode="#,##0">
                  <c:v>6610</c:v>
                </c:pt>
                <c:pt idx="159" formatCode="#,##0">
                  <c:v>6572.7142857142853</c:v>
                </c:pt>
                <c:pt idx="160" formatCode="#,##0">
                  <c:v>6560.2857142857147</c:v>
                </c:pt>
                <c:pt idx="161" formatCode="#,##0">
                  <c:v>6555</c:v>
                </c:pt>
                <c:pt idx="162" formatCode="#,##0">
                  <c:v>6536.1428571428569</c:v>
                </c:pt>
                <c:pt idx="163" formatCode="#,##0">
                  <c:v>6527.8571428571431</c:v>
                </c:pt>
                <c:pt idx="164" formatCode="#,##0">
                  <c:v>6510.2857142857147</c:v>
                </c:pt>
                <c:pt idx="165" formatCode="#,##0">
                  <c:v>6492.5714285714284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91808"/>
        <c:axId val="134001792"/>
      </c:lineChart>
      <c:lineChart>
        <c:grouping val="standard"/>
        <c:varyColors val="0"/>
        <c:ser>
          <c:idx val="1"/>
          <c:order val="1"/>
          <c:tx>
            <c:strRef>
              <c:f>'data RUS'!$AC$3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RUS'!$A$4:$A$182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RUS'!$AC$4:$AC$182</c:f>
              <c:numCache>
                <c:formatCode>General</c:formatCode>
                <c:ptCount val="17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</c:v>
                </c:pt>
                <c:pt idx="39" formatCode="#,##0">
                  <c:v>0</c:v>
                </c:pt>
                <c:pt idx="40" formatCode="#,##0">
                  <c:v>0</c:v>
                </c:pt>
                <c:pt idx="41" formatCode="#,##0">
                  <c:v>0</c:v>
                </c:pt>
                <c:pt idx="42" formatCode="#,##0">
                  <c:v>0</c:v>
                </c:pt>
                <c:pt idx="43" formatCode="#,##0">
                  <c:v>0</c:v>
                </c:pt>
                <c:pt idx="44" formatCode="#,##0">
                  <c:v>0</c:v>
                </c:pt>
                <c:pt idx="45" formatCode="#,##0">
                  <c:v>0</c:v>
                </c:pt>
                <c:pt idx="46" formatCode="#,##0">
                  <c:v>0</c:v>
                </c:pt>
                <c:pt idx="47" formatCode="#,##0">
                  <c:v>0.14285714285714285</c:v>
                </c:pt>
                <c:pt idx="48" formatCode="#,##0">
                  <c:v>0.14285714285714285</c:v>
                </c:pt>
                <c:pt idx="49" formatCode="#,##0">
                  <c:v>0.14285714285714285</c:v>
                </c:pt>
                <c:pt idx="50" formatCode="#,##0">
                  <c:v>0.14285714285714285</c:v>
                </c:pt>
                <c:pt idx="51" formatCode="#,##0">
                  <c:v>0.14285714285714285</c:v>
                </c:pt>
                <c:pt idx="52" formatCode="#,##0">
                  <c:v>0.14285714285714285</c:v>
                </c:pt>
                <c:pt idx="53" formatCode="#,##0">
                  <c:v>0.42857142857142855</c:v>
                </c:pt>
                <c:pt idx="54" formatCode="#,##0">
                  <c:v>0.2857142857142857</c:v>
                </c:pt>
                <c:pt idx="55" formatCode="#,##0">
                  <c:v>0.42857142857142855</c:v>
                </c:pt>
                <c:pt idx="56" formatCode="#,##0">
                  <c:v>0.42857142857142855</c:v>
                </c:pt>
                <c:pt idx="57" formatCode="#,##0">
                  <c:v>1</c:v>
                </c:pt>
                <c:pt idx="58" formatCode="#,##0">
                  <c:v>1.1428571428571428</c:v>
                </c:pt>
                <c:pt idx="59" formatCode="#,##0">
                  <c:v>2.2857142857142856</c:v>
                </c:pt>
                <c:pt idx="60" formatCode="#,##0">
                  <c:v>3</c:v>
                </c:pt>
                <c:pt idx="61" formatCode="#,##0">
                  <c:v>3.8571428571428572</c:v>
                </c:pt>
                <c:pt idx="62" formatCode="#,##0">
                  <c:v>4.2857142857142856</c:v>
                </c:pt>
                <c:pt idx="63" formatCode="#,##0">
                  <c:v>5.5714285714285712</c:v>
                </c:pt>
                <c:pt idx="64" formatCode="#,##0">
                  <c:v>5.2857142857142856</c:v>
                </c:pt>
                <c:pt idx="65" formatCode="#,##0">
                  <c:v>5.4285714285714288</c:v>
                </c:pt>
                <c:pt idx="66" formatCode="#,##0">
                  <c:v>5.8571428571428568</c:v>
                </c:pt>
                <c:pt idx="67" formatCode="#,##0">
                  <c:v>5.5714285714285712</c:v>
                </c:pt>
                <c:pt idx="68" formatCode="#,##0">
                  <c:v>6.5714285714285712</c:v>
                </c:pt>
                <c:pt idx="69" formatCode="#,##0">
                  <c:v>8.5714285714285712</c:v>
                </c:pt>
                <c:pt idx="70" formatCode="#,##0">
                  <c:v>9</c:v>
                </c:pt>
                <c:pt idx="71" formatCode="#,##0">
                  <c:v>12.142857142857142</c:v>
                </c:pt>
                <c:pt idx="72" formatCode="#,##0">
                  <c:v>14.428571428571429</c:v>
                </c:pt>
                <c:pt idx="73" formatCode="#,##0">
                  <c:v>16</c:v>
                </c:pt>
                <c:pt idx="74" formatCode="#,##0">
                  <c:v>19.285714285714285</c:v>
                </c:pt>
                <c:pt idx="75" formatCode="#,##0">
                  <c:v>22.285714285714285</c:v>
                </c:pt>
                <c:pt idx="76" formatCode="#,##0">
                  <c:v>25.571428571428573</c:v>
                </c:pt>
                <c:pt idx="77" formatCode="#,##0">
                  <c:v>29.571428571428573</c:v>
                </c:pt>
                <c:pt idx="78" formatCode="#,##0">
                  <c:v>33</c:v>
                </c:pt>
                <c:pt idx="79" formatCode="#,##0">
                  <c:v>36.714285714285715</c:v>
                </c:pt>
                <c:pt idx="80" formatCode="#,##0">
                  <c:v>40.857142857142854</c:v>
                </c:pt>
                <c:pt idx="81" formatCode="#,##0">
                  <c:v>45</c:v>
                </c:pt>
                <c:pt idx="82" formatCode="#,##0">
                  <c:v>46.142857142857146</c:v>
                </c:pt>
                <c:pt idx="83" formatCode="#,##0">
                  <c:v>48.857142857142854</c:v>
                </c:pt>
                <c:pt idx="84" formatCode="#,##0">
                  <c:v>52.571428571428569</c:v>
                </c:pt>
                <c:pt idx="85" formatCode="#,##0">
                  <c:v>55.142857142857146</c:v>
                </c:pt>
                <c:pt idx="86" formatCode="#,##0">
                  <c:v>55.571428571428569</c:v>
                </c:pt>
                <c:pt idx="87" formatCode="#,##0">
                  <c:v>58.714285714285715</c:v>
                </c:pt>
                <c:pt idx="88" formatCode="#,##0">
                  <c:v>65.571428571428569</c:v>
                </c:pt>
                <c:pt idx="89" formatCode="#,##0">
                  <c:v>74</c:v>
                </c:pt>
                <c:pt idx="90" formatCode="#,##0">
                  <c:v>79.142857142857139</c:v>
                </c:pt>
                <c:pt idx="91" formatCode="#,##0">
                  <c:v>77.285714285714292</c:v>
                </c:pt>
                <c:pt idx="92" formatCode="#,##0">
                  <c:v>76.142857142857139</c:v>
                </c:pt>
                <c:pt idx="93" formatCode="#,##0">
                  <c:v>80.285714285714292</c:v>
                </c:pt>
                <c:pt idx="94" formatCode="#,##0">
                  <c:v>83.428571428571431</c:v>
                </c:pt>
                <c:pt idx="95" formatCode="#,##0">
                  <c:v>80.714285714285708</c:v>
                </c:pt>
                <c:pt idx="96" formatCode="#,##0">
                  <c:v>78.857142857142861</c:v>
                </c:pt>
                <c:pt idx="97" formatCode="#,##0">
                  <c:v>79.142857142857139</c:v>
                </c:pt>
                <c:pt idx="98" formatCode="#,##0">
                  <c:v>86.428571428571431</c:v>
                </c:pt>
                <c:pt idx="99" formatCode="#,##0">
                  <c:v>90.714285714285708</c:v>
                </c:pt>
                <c:pt idx="100" formatCode="#,##0">
                  <c:v>93.285714285714292</c:v>
                </c:pt>
                <c:pt idx="101" formatCode="#,##0">
                  <c:v>95</c:v>
                </c:pt>
                <c:pt idx="102" formatCode="#,##0">
                  <c:v>96.428571428571431</c:v>
                </c:pt>
                <c:pt idx="103" formatCode="#,##0">
                  <c:v>97.142857142857139</c:v>
                </c:pt>
                <c:pt idx="104" formatCode="#,##0">
                  <c:v>99.285714285714292</c:v>
                </c:pt>
                <c:pt idx="105" formatCode="#,##0">
                  <c:v>101.42857142857143</c:v>
                </c:pt>
                <c:pt idx="106" formatCode="#,##0">
                  <c:v>102.28571428571429</c:v>
                </c:pt>
                <c:pt idx="107" formatCode="#,##0">
                  <c:v>101.85714285714286</c:v>
                </c:pt>
                <c:pt idx="108" formatCode="#,##0">
                  <c:v>103</c:v>
                </c:pt>
                <c:pt idx="109" formatCode="#,##0">
                  <c:v>108.57142857142857</c:v>
                </c:pt>
                <c:pt idx="110" formatCode="#,##0">
                  <c:v>113.42857142857143</c:v>
                </c:pt>
                <c:pt idx="111" formatCode="#,##0">
                  <c:v>118.71428571428571</c:v>
                </c:pt>
                <c:pt idx="112" formatCode="#,##0">
                  <c:v>121.57142857142857</c:v>
                </c:pt>
                <c:pt idx="113" formatCode="#,##0">
                  <c:v>130</c:v>
                </c:pt>
                <c:pt idx="114" formatCode="#,##0">
                  <c:v>130.14285714285714</c:v>
                </c:pt>
                <c:pt idx="115" formatCode="#,##0">
                  <c:v>138.57142857142858</c:v>
                </c:pt>
                <c:pt idx="116" formatCode="#,##0">
                  <c:v>142.28571428571428</c:v>
                </c:pt>
                <c:pt idx="117" formatCode="#,##0">
                  <c:v>149</c:v>
                </c:pt>
                <c:pt idx="118" formatCode="#,##0">
                  <c:v>160.71428571428572</c:v>
                </c:pt>
                <c:pt idx="119" formatCode="#,##0">
                  <c:v>166.71428571428572</c:v>
                </c:pt>
                <c:pt idx="120" formatCode="#,##0">
                  <c:v>164.57142857142858</c:v>
                </c:pt>
                <c:pt idx="121" formatCode="#,##0">
                  <c:v>173.71428571428572</c:v>
                </c:pt>
                <c:pt idx="122" formatCode="#,##0">
                  <c:v>174.85714285714286</c:v>
                </c:pt>
                <c:pt idx="123" formatCode="#,##0">
                  <c:v>177.14285714285714</c:v>
                </c:pt>
                <c:pt idx="124" formatCode="#,##0">
                  <c:v>176.28571428571428</c:v>
                </c:pt>
                <c:pt idx="125" formatCode="#,##0">
                  <c:v>163.71428571428572</c:v>
                </c:pt>
                <c:pt idx="126" formatCode="#,##0">
                  <c:v>166</c:v>
                </c:pt>
                <c:pt idx="127" formatCode="#,##0">
                  <c:v>165.42857142857142</c:v>
                </c:pt>
                <c:pt idx="128" formatCode="#,##0">
                  <c:v>159.14285714285714</c:v>
                </c:pt>
                <c:pt idx="129" formatCode="#,##0">
                  <c:v>157.57142857142858</c:v>
                </c:pt>
                <c:pt idx="130" formatCode="#,##0">
                  <c:v>163.14285714285714</c:v>
                </c:pt>
                <c:pt idx="131" formatCode="#,##0">
                  <c:v>163.71428571428572</c:v>
                </c:pt>
                <c:pt idx="132" formatCode="#,##0">
                  <c:v>169.28571428571428</c:v>
                </c:pt>
                <c:pt idx="133" formatCode="#,##0">
                  <c:v>157.42857142857142</c:v>
                </c:pt>
                <c:pt idx="134" formatCode="#,##0">
                  <c:v>155.28571428571428</c:v>
                </c:pt>
                <c:pt idx="135" formatCode="#,##0">
                  <c:v>159.71428571428572</c:v>
                </c:pt>
                <c:pt idx="136" formatCode="#,##0">
                  <c:v>162.85714285714286</c:v>
                </c:pt>
                <c:pt idx="137" formatCode="#,##0">
                  <c:v>159.71428571428572</c:v>
                </c:pt>
                <c:pt idx="138" formatCode="#,##0">
                  <c:v>161.14285714285714</c:v>
                </c:pt>
                <c:pt idx="139" formatCode="#,##0">
                  <c:v>160.85714285714286</c:v>
                </c:pt>
                <c:pt idx="140" formatCode="#,##0">
                  <c:v>167.57142857142858</c:v>
                </c:pt>
                <c:pt idx="141" formatCode="#,##0">
                  <c:v>166.14285714285714</c:v>
                </c:pt>
                <c:pt idx="142" formatCode="#,##0">
                  <c:v>159.28571428571428</c:v>
                </c:pt>
                <c:pt idx="143" formatCode="#,##0">
                  <c:v>153.57142857142858</c:v>
                </c:pt>
                <c:pt idx="144" formatCode="#,##0">
                  <c:v>147.85714285714286</c:v>
                </c:pt>
                <c:pt idx="145" formatCode="#,##0">
                  <c:v>134.85714285714286</c:v>
                </c:pt>
                <c:pt idx="146" formatCode="#,##0">
                  <c:v>134.14285714285714</c:v>
                </c:pt>
                <c:pt idx="147" formatCode="#,##0">
                  <c:v>138</c:v>
                </c:pt>
                <c:pt idx="148" formatCode="#,##0">
                  <c:v>137</c:v>
                </c:pt>
                <c:pt idx="149" formatCode="#,##0">
                  <c:v>136.57142857142858</c:v>
                </c:pt>
                <c:pt idx="150" formatCode="#,##0">
                  <c:v>136.71428571428572</c:v>
                </c:pt>
                <c:pt idx="151" formatCode="#,##0">
                  <c:v>145.42857142857142</c:v>
                </c:pt>
                <c:pt idx="152" formatCode="#,##0">
                  <c:v>153.42857142857142</c:v>
                </c:pt>
                <c:pt idx="153" formatCode="#,##0">
                  <c:v>153.42857142857142</c:v>
                </c:pt>
                <c:pt idx="154" formatCode="#,##0">
                  <c:v>150.42857142857142</c:v>
                </c:pt>
                <c:pt idx="155" formatCode="#,##0">
                  <c:v>155</c:v>
                </c:pt>
                <c:pt idx="156" formatCode="#,##0">
                  <c:v>161.14285714285714</c:v>
                </c:pt>
                <c:pt idx="157" formatCode="#,##0">
                  <c:v>167.42857142857142</c:v>
                </c:pt>
                <c:pt idx="158" formatCode="#,##0">
                  <c:v>161.28571428571428</c:v>
                </c:pt>
                <c:pt idx="159" formatCode="#,##0">
                  <c:v>165.42857142857142</c:v>
                </c:pt>
                <c:pt idx="160" formatCode="#,##0">
                  <c:v>165.14285714285714</c:v>
                </c:pt>
                <c:pt idx="161" formatCode="#,##0">
                  <c:v>168.14285714285714</c:v>
                </c:pt>
                <c:pt idx="162" formatCode="#,##0">
                  <c:v>167.57142857142858</c:v>
                </c:pt>
                <c:pt idx="163" formatCode="#,##0">
                  <c:v>163.14285714285714</c:v>
                </c:pt>
                <c:pt idx="164" formatCode="#,##0">
                  <c:v>159.85714285714286</c:v>
                </c:pt>
                <c:pt idx="165" formatCode="#,##0">
                  <c:v>157.57142857142858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RUS'!$AC$2</c:f>
              <c:strCache>
                <c:ptCount val="1"/>
                <c:pt idx="0">
                  <c:v>Modelled Deaths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'data RUS'!$A$4:$A$182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RUS'!$AD$4:$AD$182</c:f>
              <c:numCache>
                <c:formatCode>General</c:formatCode>
                <c:ptCount val="179"/>
                <c:pt idx="38">
                  <c:v>2.2857142857142855E-3</c:v>
                </c:pt>
                <c:pt idx="39">
                  <c:v>2.2857142857142855E-3</c:v>
                </c:pt>
                <c:pt idx="40">
                  <c:v>4.5714285714285709E-3</c:v>
                </c:pt>
                <c:pt idx="41">
                  <c:v>2.5142857142857144E-2</c:v>
                </c:pt>
                <c:pt idx="42">
                  <c:v>2.5142857142857144E-2</c:v>
                </c:pt>
                <c:pt idx="43">
                  <c:v>3.4285714285714287E-2</c:v>
                </c:pt>
                <c:pt idx="44">
                  <c:v>3.2000000000000001E-2</c:v>
                </c:pt>
                <c:pt idx="45">
                  <c:v>3.8857142857142854E-2</c:v>
                </c:pt>
                <c:pt idx="46">
                  <c:v>3.8857142857142854E-2</c:v>
                </c:pt>
                <c:pt idx="47">
                  <c:v>5.4857142857142854E-2</c:v>
                </c:pt>
                <c:pt idx="48">
                  <c:v>7.3142857142857134E-2</c:v>
                </c:pt>
                <c:pt idx="49">
                  <c:v>0.10514285714285714</c:v>
                </c:pt>
                <c:pt idx="50">
                  <c:v>0.10514285714285714</c:v>
                </c:pt>
                <c:pt idx="51">
                  <c:v>0.16685714285714287</c:v>
                </c:pt>
                <c:pt idx="52">
                  <c:v>0.21485714285714286</c:v>
                </c:pt>
                <c:pt idx="53">
                  <c:v>0.29028571428571426</c:v>
                </c:pt>
                <c:pt idx="54">
                  <c:v>0.39085714285714285</c:v>
                </c:pt>
                <c:pt idx="55">
                  <c:v>0.47542857142857148</c:v>
                </c:pt>
                <c:pt idx="56">
                  <c:v>0.56457142857142861</c:v>
                </c:pt>
                <c:pt idx="57">
                  <c:v>0.69485714285714295</c:v>
                </c:pt>
                <c:pt idx="58">
                  <c:v>0.79542857142857148</c:v>
                </c:pt>
                <c:pt idx="59">
                  <c:v>0.87085714285714289</c:v>
                </c:pt>
                <c:pt idx="60">
                  <c:v>1.1679999999999999</c:v>
                </c:pt>
                <c:pt idx="61">
                  <c:v>1.4651428571428571</c:v>
                </c:pt>
                <c:pt idx="62">
                  <c:v>1.7897142857142858</c:v>
                </c:pt>
                <c:pt idx="63">
                  <c:v>2.1897142857142859</c:v>
                </c:pt>
                <c:pt idx="64">
                  <c:v>2.6674285714285717</c:v>
                </c:pt>
                <c:pt idx="65">
                  <c:v>3.1954285714285717</c:v>
                </c:pt>
                <c:pt idx="66">
                  <c:v>4.2102857142857149</c:v>
                </c:pt>
                <c:pt idx="67">
                  <c:v>4.8434285714285714</c:v>
                </c:pt>
                <c:pt idx="68">
                  <c:v>6.1897142857142855</c:v>
                </c:pt>
                <c:pt idx="69">
                  <c:v>7.1154285714285717</c:v>
                </c:pt>
                <c:pt idx="70">
                  <c:v>7.9245714285714284</c:v>
                </c:pt>
                <c:pt idx="71">
                  <c:v>8.8114285714285714</c:v>
                </c:pt>
                <c:pt idx="72">
                  <c:v>10.301714285714286</c:v>
                </c:pt>
                <c:pt idx="73">
                  <c:v>11.794285714285714</c:v>
                </c:pt>
                <c:pt idx="74">
                  <c:v>13.474285714285713</c:v>
                </c:pt>
                <c:pt idx="75">
                  <c:v>15.046857142857144</c:v>
                </c:pt>
                <c:pt idx="76">
                  <c:v>17.755428571428574</c:v>
                </c:pt>
                <c:pt idx="77">
                  <c:v>20.235428571428574</c:v>
                </c:pt>
                <c:pt idx="78">
                  <c:v>23.728000000000002</c:v>
                </c:pt>
                <c:pt idx="79">
                  <c:v>27.394285714285715</c:v>
                </c:pt>
                <c:pt idx="80">
                  <c:v>31.09714285714286</c:v>
                </c:pt>
                <c:pt idx="81">
                  <c:v>36.155428571428573</c:v>
                </c:pt>
                <c:pt idx="82">
                  <c:v>40.701714285714282</c:v>
                </c:pt>
                <c:pt idx="83">
                  <c:v>45.922285714285721</c:v>
                </c:pt>
                <c:pt idx="84">
                  <c:v>53.049142857142854</c:v>
                </c:pt>
                <c:pt idx="85">
                  <c:v>61.904000000000003</c:v>
                </c:pt>
                <c:pt idx="86">
                  <c:v>65.812571428571431</c:v>
                </c:pt>
                <c:pt idx="87">
                  <c:v>72.367999999999995</c:v>
                </c:pt>
                <c:pt idx="88">
                  <c:v>76.591999999999999</c:v>
                </c:pt>
                <c:pt idx="89">
                  <c:v>79.622857142857143</c:v>
                </c:pt>
                <c:pt idx="90">
                  <c:v>83.689142857142855</c:v>
                </c:pt>
                <c:pt idx="91">
                  <c:v>86.388571428571439</c:v>
                </c:pt>
                <c:pt idx="92">
                  <c:v>87.076571428571441</c:v>
                </c:pt>
                <c:pt idx="93">
                  <c:v>91.488</c:v>
                </c:pt>
                <c:pt idx="94">
                  <c:v>93.245714285714286</c:v>
                </c:pt>
                <c:pt idx="95">
                  <c:v>94.628571428571433</c:v>
                </c:pt>
                <c:pt idx="96">
                  <c:v>99.94285714285715</c:v>
                </c:pt>
                <c:pt idx="97">
                  <c:v>104.70628571428571</c:v>
                </c:pt>
                <c:pt idx="98">
                  <c:v>113.06514285714286</c:v>
                </c:pt>
                <c:pt idx="99">
                  <c:v>122.82971428571429</c:v>
                </c:pt>
                <c:pt idx="100">
                  <c:v>132.84800000000001</c:v>
                </c:pt>
                <c:pt idx="101">
                  <c:v>141.28457142857141</c:v>
                </c:pt>
                <c:pt idx="102">
                  <c:v>152.06857142857143</c:v>
                </c:pt>
                <c:pt idx="103">
                  <c:v>161.51314285714287</c:v>
                </c:pt>
                <c:pt idx="104">
                  <c:v>167.83542857142859</c:v>
                </c:pt>
                <c:pt idx="105">
                  <c:v>170.56457142857141</c:v>
                </c:pt>
                <c:pt idx="106">
                  <c:v>171.43085714285712</c:v>
                </c:pt>
                <c:pt idx="107">
                  <c:v>173.88800000000001</c:v>
                </c:pt>
                <c:pt idx="108">
                  <c:v>175.70971428571428</c:v>
                </c:pt>
                <c:pt idx="109">
                  <c:v>174.49600000000001</c:v>
                </c:pt>
                <c:pt idx="110">
                  <c:v>171.62285714285713</c:v>
                </c:pt>
                <c:pt idx="111">
                  <c:v>171.392</c:v>
                </c:pt>
                <c:pt idx="112">
                  <c:v>167.696</c:v>
                </c:pt>
                <c:pt idx="113">
                  <c:v>164.71771428571429</c:v>
                </c:pt>
                <c:pt idx="114">
                  <c:v>158.47771428571428</c:v>
                </c:pt>
                <c:pt idx="115">
                  <c:v>154.73828571428572</c:v>
                </c:pt>
                <c:pt idx="116">
                  <c:v>151.84914285714288</c:v>
                </c:pt>
                <c:pt idx="117">
                  <c:v>149.2777142857143</c:v>
                </c:pt>
                <c:pt idx="118">
                  <c:v>145.38285714285712</c:v>
                </c:pt>
                <c:pt idx="119">
                  <c:v>145.91771428571428</c:v>
                </c:pt>
                <c:pt idx="120">
                  <c:v>143.38057142857141</c:v>
                </c:pt>
                <c:pt idx="121">
                  <c:v>143.42628571428571</c:v>
                </c:pt>
                <c:pt idx="122">
                  <c:v>142.63085714285714</c:v>
                </c:pt>
                <c:pt idx="123">
                  <c:v>141.65714285714287</c:v>
                </c:pt>
                <c:pt idx="124">
                  <c:v>140.56457142857141</c:v>
                </c:pt>
                <c:pt idx="125">
                  <c:v>139.82857142857142</c:v>
                </c:pt>
                <c:pt idx="126">
                  <c:v>138.72685714285714</c:v>
                </c:pt>
                <c:pt idx="127">
                  <c:v>140.256</c:v>
                </c:pt>
                <c:pt idx="128">
                  <c:v>139.20228571428572</c:v>
                </c:pt>
                <c:pt idx="129">
                  <c:v>139.072</c:v>
                </c:pt>
                <c:pt idx="130">
                  <c:v>139.50857142857143</c:v>
                </c:pt>
                <c:pt idx="131">
                  <c:v>140.54171428571431</c:v>
                </c:pt>
                <c:pt idx="132">
                  <c:v>140.87542857142859</c:v>
                </c:pt>
                <c:pt idx="133">
                  <c:v>140.63314285714287</c:v>
                </c:pt>
                <c:pt idx="134">
                  <c:v>139.9542857142857</c:v>
                </c:pt>
                <c:pt idx="135">
                  <c:v>141.06285714285713</c:v>
                </c:pt>
                <c:pt idx="136">
                  <c:v>140.44342857142857</c:v>
                </c:pt>
                <c:pt idx="137">
                  <c:v>140.13257142857142</c:v>
                </c:pt>
                <c:pt idx="138">
                  <c:v>140.02742857142857</c:v>
                </c:pt>
                <c:pt idx="139">
                  <c:v>140.58285714285714</c:v>
                </c:pt>
                <c:pt idx="140">
                  <c:v>140.24228571428571</c:v>
                </c:pt>
                <c:pt idx="141">
                  <c:v>139.87200000000001</c:v>
                </c:pt>
                <c:pt idx="142">
                  <c:v>138.15085714285712</c:v>
                </c:pt>
                <c:pt idx="143">
                  <c:v>137.36000000000001</c:v>
                </c:pt>
                <c:pt idx="144">
                  <c:v>136.05942857142858</c:v>
                </c:pt>
                <c:pt idx="145">
                  <c:v>133.76228571428572</c:v>
                </c:pt>
                <c:pt idx="146">
                  <c:v>131.49942857142858</c:v>
                </c:pt>
                <c:pt idx="147">
                  <c:v>129.60914285714287</c:v>
                </c:pt>
                <c:pt idx="148">
                  <c:v>127.11314285714286</c:v>
                </c:pt>
                <c:pt idx="149">
                  <c:v>125.67085714285714</c:v>
                </c:pt>
                <c:pt idx="150">
                  <c:v>123.77828571428572</c:v>
                </c:pt>
                <c:pt idx="151">
                  <c:v>122.27200000000001</c:v>
                </c:pt>
                <c:pt idx="152">
                  <c:v>120.74742857142857</c:v>
                </c:pt>
                <c:pt idx="153">
                  <c:v>118.04342857142856</c:v>
                </c:pt>
                <c:pt idx="154">
                  <c:v>115.696</c:v>
                </c:pt>
                <c:pt idx="155">
                  <c:v>113.56342857142857</c:v>
                </c:pt>
                <c:pt idx="156">
                  <c:v>111.49942857142857</c:v>
                </c:pt>
                <c:pt idx="157">
                  <c:v>109.83085714285714</c:v>
                </c:pt>
                <c:pt idx="158">
                  <c:v>108.42514285714286</c:v>
                </c:pt>
                <c:pt idx="159">
                  <c:v>107.61828571428572</c:v>
                </c:pt>
                <c:pt idx="160">
                  <c:v>107.44</c:v>
                </c:pt>
                <c:pt idx="161">
                  <c:v>106.93714285714286</c:v>
                </c:pt>
                <c:pt idx="162">
                  <c:v>106.78857142857143</c:v>
                </c:pt>
                <c:pt idx="163">
                  <c:v>106.52800000000001</c:v>
                </c:pt>
                <c:pt idx="164">
                  <c:v>105.79657142857144</c:v>
                </c:pt>
                <c:pt idx="165">
                  <c:v>105.76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17408"/>
        <c:axId val="134003328"/>
      </c:lineChart>
      <c:dateAx>
        <c:axId val="13399180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001792"/>
        <c:crosses val="autoZero"/>
        <c:auto val="1"/>
        <c:lblOffset val="100"/>
        <c:baseTimeUnit val="days"/>
      </c:dateAx>
      <c:valAx>
        <c:axId val="13400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3991808"/>
        <c:crosses val="autoZero"/>
        <c:crossBetween val="between"/>
      </c:valAx>
      <c:valAx>
        <c:axId val="134003328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017408"/>
        <c:crosses val="max"/>
        <c:crossBetween val="between"/>
      </c:valAx>
      <c:dateAx>
        <c:axId val="13401740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3400332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Observed Death rate / Predicted death rate</a:t>
            </a:r>
          </a:p>
        </c:rich>
      </c:tx>
      <c:layout>
        <c:manualLayout>
          <c:xMode val="edge"/>
          <c:yMode val="edge"/>
          <c:x val="0.1988113208376316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594591522484111E-2"/>
          <c:y val="0.10051929801608417"/>
          <c:w val="0.91681569469001389"/>
          <c:h val="0.71350764754085438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RUS'!$A$58:$A$182</c:f>
              <c:numCache>
                <c:formatCode>m/d/yyyy</c:formatCode>
                <c:ptCount val="125"/>
                <c:pt idx="0">
                  <c:v>43916</c:v>
                </c:pt>
                <c:pt idx="1">
                  <c:v>43917</c:v>
                </c:pt>
                <c:pt idx="2">
                  <c:v>43918</c:v>
                </c:pt>
                <c:pt idx="3">
                  <c:v>43919</c:v>
                </c:pt>
                <c:pt idx="4">
                  <c:v>43920</c:v>
                </c:pt>
                <c:pt idx="5">
                  <c:v>43921</c:v>
                </c:pt>
                <c:pt idx="6">
                  <c:v>43922</c:v>
                </c:pt>
                <c:pt idx="7">
                  <c:v>43923</c:v>
                </c:pt>
                <c:pt idx="8">
                  <c:v>43924</c:v>
                </c:pt>
                <c:pt idx="9">
                  <c:v>43925</c:v>
                </c:pt>
                <c:pt idx="10">
                  <c:v>43926</c:v>
                </c:pt>
                <c:pt idx="11">
                  <c:v>43927</c:v>
                </c:pt>
                <c:pt idx="12">
                  <c:v>43928</c:v>
                </c:pt>
                <c:pt idx="13">
                  <c:v>43929</c:v>
                </c:pt>
                <c:pt idx="14">
                  <c:v>43930</c:v>
                </c:pt>
                <c:pt idx="15">
                  <c:v>43931</c:v>
                </c:pt>
                <c:pt idx="16">
                  <c:v>43932</c:v>
                </c:pt>
                <c:pt idx="17">
                  <c:v>43933</c:v>
                </c:pt>
                <c:pt idx="18">
                  <c:v>43934</c:v>
                </c:pt>
                <c:pt idx="19">
                  <c:v>43935</c:v>
                </c:pt>
                <c:pt idx="20">
                  <c:v>43936</c:v>
                </c:pt>
                <c:pt idx="21">
                  <c:v>43937</c:v>
                </c:pt>
                <c:pt idx="22">
                  <c:v>43938</c:v>
                </c:pt>
                <c:pt idx="23">
                  <c:v>43939</c:v>
                </c:pt>
                <c:pt idx="24">
                  <c:v>43940</c:v>
                </c:pt>
                <c:pt idx="25">
                  <c:v>43941</c:v>
                </c:pt>
                <c:pt idx="26">
                  <c:v>43942</c:v>
                </c:pt>
                <c:pt idx="27">
                  <c:v>43943</c:v>
                </c:pt>
                <c:pt idx="28">
                  <c:v>43944</c:v>
                </c:pt>
                <c:pt idx="29">
                  <c:v>43945</c:v>
                </c:pt>
                <c:pt idx="30">
                  <c:v>43946</c:v>
                </c:pt>
                <c:pt idx="31">
                  <c:v>43947</c:v>
                </c:pt>
                <c:pt idx="32">
                  <c:v>43948</c:v>
                </c:pt>
                <c:pt idx="33">
                  <c:v>43949</c:v>
                </c:pt>
                <c:pt idx="34">
                  <c:v>43950</c:v>
                </c:pt>
                <c:pt idx="35">
                  <c:v>43951</c:v>
                </c:pt>
                <c:pt idx="36">
                  <c:v>43952</c:v>
                </c:pt>
                <c:pt idx="37">
                  <c:v>43953</c:v>
                </c:pt>
                <c:pt idx="38">
                  <c:v>43954</c:v>
                </c:pt>
                <c:pt idx="39">
                  <c:v>43955</c:v>
                </c:pt>
                <c:pt idx="40">
                  <c:v>43956</c:v>
                </c:pt>
                <c:pt idx="41">
                  <c:v>43957</c:v>
                </c:pt>
                <c:pt idx="42">
                  <c:v>43958</c:v>
                </c:pt>
                <c:pt idx="43">
                  <c:v>43959</c:v>
                </c:pt>
                <c:pt idx="44">
                  <c:v>43960</c:v>
                </c:pt>
                <c:pt idx="45">
                  <c:v>43961</c:v>
                </c:pt>
                <c:pt idx="46">
                  <c:v>43962</c:v>
                </c:pt>
                <c:pt idx="47">
                  <c:v>43963</c:v>
                </c:pt>
                <c:pt idx="48">
                  <c:v>43964</c:v>
                </c:pt>
                <c:pt idx="49">
                  <c:v>43965</c:v>
                </c:pt>
                <c:pt idx="50">
                  <c:v>43966</c:v>
                </c:pt>
                <c:pt idx="51">
                  <c:v>43967</c:v>
                </c:pt>
                <c:pt idx="52">
                  <c:v>43968</c:v>
                </c:pt>
                <c:pt idx="53">
                  <c:v>43969</c:v>
                </c:pt>
                <c:pt idx="54">
                  <c:v>43970</c:v>
                </c:pt>
                <c:pt idx="55">
                  <c:v>43971</c:v>
                </c:pt>
                <c:pt idx="56">
                  <c:v>43972</c:v>
                </c:pt>
                <c:pt idx="57">
                  <c:v>43973</c:v>
                </c:pt>
                <c:pt idx="58">
                  <c:v>43974</c:v>
                </c:pt>
                <c:pt idx="59">
                  <c:v>43975</c:v>
                </c:pt>
                <c:pt idx="60">
                  <c:v>43976</c:v>
                </c:pt>
                <c:pt idx="61">
                  <c:v>43977</c:v>
                </c:pt>
                <c:pt idx="62">
                  <c:v>43978</c:v>
                </c:pt>
                <c:pt idx="63">
                  <c:v>43979</c:v>
                </c:pt>
                <c:pt idx="64">
                  <c:v>43980</c:v>
                </c:pt>
                <c:pt idx="65">
                  <c:v>43981</c:v>
                </c:pt>
                <c:pt idx="66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43987</c:v>
                </c:pt>
                <c:pt idx="72">
                  <c:v>43988</c:v>
                </c:pt>
                <c:pt idx="73">
                  <c:v>43989</c:v>
                </c:pt>
                <c:pt idx="74">
                  <c:v>43990</c:v>
                </c:pt>
                <c:pt idx="75">
                  <c:v>43991</c:v>
                </c:pt>
                <c:pt idx="76">
                  <c:v>43992</c:v>
                </c:pt>
                <c:pt idx="77">
                  <c:v>43993</c:v>
                </c:pt>
                <c:pt idx="78">
                  <c:v>43994</c:v>
                </c:pt>
                <c:pt idx="79">
                  <c:v>43995</c:v>
                </c:pt>
                <c:pt idx="80">
                  <c:v>43996</c:v>
                </c:pt>
                <c:pt idx="81">
                  <c:v>43997</c:v>
                </c:pt>
                <c:pt idx="82">
                  <c:v>43998</c:v>
                </c:pt>
                <c:pt idx="83">
                  <c:v>43999</c:v>
                </c:pt>
                <c:pt idx="84">
                  <c:v>44000</c:v>
                </c:pt>
                <c:pt idx="85">
                  <c:v>44001</c:v>
                </c:pt>
                <c:pt idx="86">
                  <c:v>44002</c:v>
                </c:pt>
                <c:pt idx="87">
                  <c:v>44003</c:v>
                </c:pt>
                <c:pt idx="88">
                  <c:v>44004</c:v>
                </c:pt>
                <c:pt idx="89">
                  <c:v>44005</c:v>
                </c:pt>
                <c:pt idx="90">
                  <c:v>44006</c:v>
                </c:pt>
                <c:pt idx="91">
                  <c:v>44007</c:v>
                </c:pt>
                <c:pt idx="92">
                  <c:v>44008</c:v>
                </c:pt>
                <c:pt idx="93">
                  <c:v>44009</c:v>
                </c:pt>
                <c:pt idx="94">
                  <c:v>44010</c:v>
                </c:pt>
                <c:pt idx="95">
                  <c:v>44011</c:v>
                </c:pt>
                <c:pt idx="96">
                  <c:v>44012</c:v>
                </c:pt>
                <c:pt idx="97">
                  <c:v>44013</c:v>
                </c:pt>
                <c:pt idx="98">
                  <c:v>44014</c:v>
                </c:pt>
                <c:pt idx="99">
                  <c:v>44015</c:v>
                </c:pt>
                <c:pt idx="100">
                  <c:v>44016</c:v>
                </c:pt>
                <c:pt idx="101">
                  <c:v>44017</c:v>
                </c:pt>
                <c:pt idx="102">
                  <c:v>44018</c:v>
                </c:pt>
                <c:pt idx="103">
                  <c:v>44019</c:v>
                </c:pt>
                <c:pt idx="104">
                  <c:v>44020</c:v>
                </c:pt>
                <c:pt idx="105">
                  <c:v>44021</c:v>
                </c:pt>
                <c:pt idx="106">
                  <c:v>44022</c:v>
                </c:pt>
                <c:pt idx="107">
                  <c:v>44023</c:v>
                </c:pt>
                <c:pt idx="108">
                  <c:v>44024</c:v>
                </c:pt>
                <c:pt idx="109">
                  <c:v>44025</c:v>
                </c:pt>
                <c:pt idx="110">
                  <c:v>44026</c:v>
                </c:pt>
                <c:pt idx="111">
                  <c:v>44027</c:v>
                </c:pt>
              </c:numCache>
            </c:numRef>
          </c:cat>
          <c:val>
            <c:numRef>
              <c:f>'data RUS'!$AE$58:$AE$182</c:f>
              <c:numCache>
                <c:formatCode>0%</c:formatCode>
                <c:ptCount val="125"/>
                <c:pt idx="0">
                  <c:v>0.73099415204678364</c:v>
                </c:pt>
                <c:pt idx="1">
                  <c:v>0.9014423076923076</c:v>
                </c:pt>
                <c:pt idx="2">
                  <c:v>0.75910931174089058</c:v>
                </c:pt>
                <c:pt idx="3">
                  <c:v>1.4391447368421051</c:v>
                </c:pt>
                <c:pt idx="4">
                  <c:v>1.4367816091954022</c:v>
                </c:pt>
                <c:pt idx="5">
                  <c:v>2.6246719160104983</c:v>
                </c:pt>
                <c:pt idx="6">
                  <c:v>2.5684931506849318</c:v>
                </c:pt>
                <c:pt idx="7">
                  <c:v>2.6326053042121687</c:v>
                </c:pt>
                <c:pt idx="8">
                  <c:v>2.3946360153256703</c:v>
                </c:pt>
                <c:pt idx="9">
                  <c:v>2.5443632567849681</c:v>
                </c:pt>
                <c:pt idx="10">
                  <c:v>1.9815766923736073</c:v>
                </c:pt>
                <c:pt idx="11">
                  <c:v>1.6988555078683834</c:v>
                </c:pt>
                <c:pt idx="12">
                  <c:v>1.3911509229098802</c:v>
                </c:pt>
                <c:pt idx="13">
                  <c:v>1.1503067484662577</c:v>
                </c:pt>
                <c:pt idx="14">
                  <c:v>1.0616691285081241</c:v>
                </c:pt>
                <c:pt idx="15">
                  <c:v>1.2046257629296497</c:v>
                </c:pt>
                <c:pt idx="16">
                  <c:v>1.1357081049899049</c:v>
                </c:pt>
                <c:pt idx="17">
                  <c:v>1.3780804150453956</c:v>
                </c:pt>
                <c:pt idx="18">
                  <c:v>1.4005990681162634</c:v>
                </c:pt>
                <c:pt idx="19">
                  <c:v>1.3565891472868219</c:v>
                </c:pt>
                <c:pt idx="20">
                  <c:v>1.4312977099236641</c:v>
                </c:pt>
                <c:pt idx="21">
                  <c:v>1.4810876500075951</c:v>
                </c:pt>
                <c:pt idx="22">
                  <c:v>1.4402033985581872</c:v>
                </c:pt>
                <c:pt idx="23">
                  <c:v>1.4613690274483224</c:v>
                </c:pt>
                <c:pt idx="24">
                  <c:v>1.3907619689817936</c:v>
                </c:pt>
                <c:pt idx="25">
                  <c:v>1.3402169378389654</c:v>
                </c:pt>
                <c:pt idx="26">
                  <c:v>1.3138552002940094</c:v>
                </c:pt>
                <c:pt idx="27">
                  <c:v>1.2446263750158046</c:v>
                </c:pt>
                <c:pt idx="28">
                  <c:v>1.1336833829392938</c:v>
                </c:pt>
                <c:pt idx="29">
                  <c:v>1.0639092130804835</c:v>
                </c:pt>
                <c:pt idx="30">
                  <c:v>0.99099487267870223</c:v>
                </c:pt>
                <c:pt idx="31">
                  <c:v>0.89078019421777499</c:v>
                </c:pt>
                <c:pt idx="32">
                  <c:v>0.844389261278783</c:v>
                </c:pt>
                <c:pt idx="33">
                  <c:v>0.81132939578661456</c:v>
                </c:pt>
                <c:pt idx="34">
                  <c:v>0.85611328299859735</c:v>
                </c:pt>
                <c:pt idx="35">
                  <c:v>0.92938136931247306</c:v>
                </c:pt>
                <c:pt idx="36">
                  <c:v>0.94567651717922108</c:v>
                </c:pt>
                <c:pt idx="37">
                  <c:v>0.89462891916920229</c:v>
                </c:pt>
                <c:pt idx="38">
                  <c:v>0.87443563628727405</c:v>
                </c:pt>
                <c:pt idx="39">
                  <c:v>0.87755458951681409</c:v>
                </c:pt>
                <c:pt idx="40">
                  <c:v>0.89471748988846678</c:v>
                </c:pt>
                <c:pt idx="41">
                  <c:v>0.85295893719806748</c:v>
                </c:pt>
                <c:pt idx="42">
                  <c:v>0.78902229845626071</c:v>
                </c:pt>
                <c:pt idx="43">
                  <c:v>0.75585583618939511</c:v>
                </c:pt>
                <c:pt idx="44">
                  <c:v>0.76441394088869119</c:v>
                </c:pt>
                <c:pt idx="45">
                  <c:v>0.73853697569689969</c:v>
                </c:pt>
                <c:pt idx="46">
                  <c:v>0.70219886099688578</c:v>
                </c:pt>
                <c:pt idx="47">
                  <c:v>0.67240179900342989</c:v>
                </c:pt>
                <c:pt idx="48">
                  <c:v>0.63411243048248911</c:v>
                </c:pt>
                <c:pt idx="49">
                  <c:v>0.60145481305369219</c:v>
                </c:pt>
                <c:pt idx="50">
                  <c:v>0.59156588767227758</c:v>
                </c:pt>
                <c:pt idx="51">
                  <c:v>0.59466377207793952</c:v>
                </c:pt>
                <c:pt idx="52">
                  <c:v>0.59665871121718383</c:v>
                </c:pt>
                <c:pt idx="53">
                  <c:v>0.58576292128923713</c:v>
                </c:pt>
                <c:pt idx="54">
                  <c:v>0.58619411236715102</c:v>
                </c:pt>
                <c:pt idx="55">
                  <c:v>0.62220009955201583</c:v>
                </c:pt>
                <c:pt idx="56">
                  <c:v>0.66091762668975174</c:v>
                </c:pt>
                <c:pt idx="57">
                  <c:v>0.6926477648565027</c:v>
                </c:pt>
                <c:pt idx="58">
                  <c:v>0.72495127237041179</c:v>
                </c:pt>
                <c:pt idx="59">
                  <c:v>0.78922901865008876</c:v>
                </c:pt>
                <c:pt idx="60">
                  <c:v>0.82120604609571057</c:v>
                </c:pt>
                <c:pt idx="61">
                  <c:v>0.89552128571006528</c:v>
                </c:pt>
                <c:pt idx="62">
                  <c:v>0.93702020049974388</c:v>
                </c:pt>
                <c:pt idx="63">
                  <c:v>0.99813961322329225</c:v>
                </c:pt>
                <c:pt idx="64">
                  <c:v>1.1054555459476458</c:v>
                </c:pt>
                <c:pt idx="65">
                  <c:v>1.1425225959053245</c:v>
                </c:pt>
                <c:pt idx="66">
                  <c:v>1.1477944810215372</c:v>
                </c:pt>
                <c:pt idx="67">
                  <c:v>1.2111746800745828</c:v>
                </c:pt>
                <c:pt idx="68">
                  <c:v>1.2259418919568597</c:v>
                </c:pt>
                <c:pt idx="69">
                  <c:v>1.2505042355788623</c:v>
                </c:pt>
                <c:pt idx="70">
                  <c:v>1.2541262175390671</c:v>
                </c:pt>
                <c:pt idx="71">
                  <c:v>1.1708214139762976</c:v>
                </c:pt>
                <c:pt idx="72">
                  <c:v>1.1965959830622972</c:v>
                </c:pt>
                <c:pt idx="73">
                  <c:v>1.1794758971350345</c:v>
                </c:pt>
                <c:pt idx="74">
                  <c:v>1.1432488793287465</c:v>
                </c:pt>
                <c:pt idx="75">
                  <c:v>1.1330205114719611</c:v>
                </c:pt>
                <c:pt idx="76">
                  <c:v>1.1694109936921437</c:v>
                </c:pt>
                <c:pt idx="77">
                  <c:v>1.164880381218794</c:v>
                </c:pt>
                <c:pt idx="78">
                  <c:v>1.2016695601382374</c:v>
                </c:pt>
                <c:pt idx="79">
                  <c:v>1.1194272433240688</c:v>
                </c:pt>
                <c:pt idx="80">
                  <c:v>1.1095459741956557</c:v>
                </c:pt>
                <c:pt idx="81">
                  <c:v>1.1322206918901403</c:v>
                </c:pt>
                <c:pt idx="82">
                  <c:v>1.1595924744482782</c:v>
                </c:pt>
                <c:pt idx="83">
                  <c:v>1.1397370653095844</c:v>
                </c:pt>
                <c:pt idx="84">
                  <c:v>1.1507949462962359</c:v>
                </c:pt>
                <c:pt idx="85">
                  <c:v>1.144215917405089</c:v>
                </c:pt>
                <c:pt idx="86">
                  <c:v>1.1948709172697047</c:v>
                </c:pt>
                <c:pt idx="87">
                  <c:v>1.1878207013759516</c:v>
                </c:pt>
                <c:pt idx="88">
                  <c:v>1.1529839016561607</c:v>
                </c:pt>
                <c:pt idx="89">
                  <c:v>1.1180214660121475</c:v>
                </c:pt>
                <c:pt idx="90">
                  <c:v>1.0867100090716661</c:v>
                </c:pt>
                <c:pt idx="91">
                  <c:v>1.0081850959484628</c:v>
                </c:pt>
                <c:pt idx="92">
                  <c:v>1.0201022057673252</c:v>
                </c:pt>
                <c:pt idx="93">
                  <c:v>1.0647397009029345</c:v>
                </c:pt>
                <c:pt idx="94">
                  <c:v>1.0777799755448465</c:v>
                </c:pt>
                <c:pt idx="95">
                  <c:v>1.0867390553100162</c:v>
                </c:pt>
                <c:pt idx="96">
                  <c:v>1.1045094454600854</c:v>
                </c:pt>
                <c:pt idx="97">
                  <c:v>1.1893857255019253</c:v>
                </c:pt>
                <c:pt idx="98">
                  <c:v>1.2706570503719687</c:v>
                </c:pt>
                <c:pt idx="99">
                  <c:v>1.2997637673301836</c:v>
                </c:pt>
                <c:pt idx="100">
                  <c:v>1.3002054645672401</c:v>
                </c:pt>
                <c:pt idx="101">
                  <c:v>1.3648760164237983</c:v>
                </c:pt>
                <c:pt idx="102">
                  <c:v>1.4452348250343372</c:v>
                </c:pt>
                <c:pt idx="103">
                  <c:v>1.5244219683253208</c:v>
                </c:pt>
                <c:pt idx="104">
                  <c:v>1.4875305675014756</c:v>
                </c:pt>
                <c:pt idx="105">
                  <c:v>1.5371790242762779</c:v>
                </c:pt>
                <c:pt idx="106">
                  <c:v>1.5370705244122966</c:v>
                </c:pt>
                <c:pt idx="107">
                  <c:v>1.5723522496526663</c:v>
                </c:pt>
                <c:pt idx="108">
                  <c:v>1.5691887842465755</c:v>
                </c:pt>
                <c:pt idx="109">
                  <c:v>1.5314551774449641</c:v>
                </c:pt>
                <c:pt idx="110">
                  <c:v>1.5109860432960289</c:v>
                </c:pt>
                <c:pt idx="111">
                  <c:v>1.4898962610762914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07904"/>
        <c:axId val="134109440"/>
      </c:lineChart>
      <c:dateAx>
        <c:axId val="1341079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4109440"/>
        <c:crosses val="autoZero"/>
        <c:auto val="1"/>
        <c:lblOffset val="100"/>
        <c:baseTimeUnit val="days"/>
      </c:dateAx>
      <c:valAx>
        <c:axId val="134109440"/>
        <c:scaling>
          <c:orientation val="minMax"/>
          <c:max val="2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410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IND'!$A$33:$A$162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IND'!$J$33:$J$162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11.500000041666535</c:v>
                </c:pt>
                <c:pt idx="4">
                  <c:v>8.0000001623183284E-2</c:v>
                </c:pt>
                <c:pt idx="5">
                  <c:v>3.7037037842187474E-2</c:v>
                </c:pt>
                <c:pt idx="6">
                  <c:v>0.10714285954968185</c:v>
                </c:pt>
                <c:pt idx="7">
                  <c:v>0.16129032655445216</c:v>
                </c:pt>
                <c:pt idx="8">
                  <c:v>0.11111111425119784</c:v>
                </c:pt>
                <c:pt idx="9">
                  <c:v>0.32500001012677976</c:v>
                </c:pt>
                <c:pt idx="10">
                  <c:v>0.11538462006687496</c:v>
                </c:pt>
                <c:pt idx="11">
                  <c:v>0.19298246481054998</c:v>
                </c:pt>
                <c:pt idx="12">
                  <c:v>0.1323529481777275</c:v>
                </c:pt>
                <c:pt idx="13">
                  <c:v>0.26315791037371172</c:v>
                </c:pt>
                <c:pt idx="14">
                  <c:v>0.11458334180250994</c:v>
                </c:pt>
                <c:pt idx="15">
                  <c:v>6.1224494809212514E-2</c:v>
                </c:pt>
                <c:pt idx="16">
                  <c:v>0.22115386522430003</c:v>
                </c:pt>
                <c:pt idx="17">
                  <c:v>0.11200001152460225</c:v>
                </c:pt>
                <c:pt idx="18">
                  <c:v>0.27338132586790659</c:v>
                </c:pt>
                <c:pt idx="19">
                  <c:v>0.28571432587979517</c:v>
                </c:pt>
                <c:pt idx="20">
                  <c:v>0.3926941333595958</c:v>
                </c:pt>
                <c:pt idx="21">
                  <c:v>0.21782183426588225</c:v>
                </c:pt>
                <c:pt idx="22">
                  <c:v>0.2845304683879456</c:v>
                </c:pt>
                <c:pt idx="23">
                  <c:v>8.0086609045341622E-2</c:v>
                </c:pt>
                <c:pt idx="24">
                  <c:v>0.24897129011722299</c:v>
                </c:pt>
                <c:pt idx="25">
                  <c:v>0.11627912512624074</c:v>
                </c:pt>
                <c:pt idx="26">
                  <c:v>0.24169197022602967</c:v>
                </c:pt>
                <c:pt idx="27">
                  <c:v>0.12594466533400428</c:v>
                </c:pt>
                <c:pt idx="28">
                  <c:v>4.2093317932853605E-2</c:v>
                </c:pt>
                <c:pt idx="29">
                  <c:v>0.25166315791593069</c:v>
                </c:pt>
                <c:pt idx="30">
                  <c:v>0.13070737005539243</c:v>
                </c:pt>
                <c:pt idx="31">
                  <c:v>0.48506909475569476</c:v>
                </c:pt>
                <c:pt idx="32">
                  <c:v>0.30412990461152484</c:v>
                </c:pt>
                <c:pt idx="33">
                  <c:v>1.0526335186854353E-2</c:v>
                </c:pt>
                <c:pt idx="34">
                  <c:v>0.2236217794065895</c:v>
                </c:pt>
                <c:pt idx="35">
                  <c:v>0.18286994219934938</c:v>
                </c:pt>
                <c:pt idx="36">
                  <c:v>0.36503162392583227</c:v>
                </c:pt>
                <c:pt idx="37">
                  <c:v>0.12491254872661532</c:v>
                </c:pt>
                <c:pt idx="38">
                  <c:v>0.1276376220199896</c:v>
                </c:pt>
                <c:pt idx="39">
                  <c:v>0.15462604513602327</c:v>
                </c:pt>
                <c:pt idx="40">
                  <c:v>0.14849536558950366</c:v>
                </c:pt>
                <c:pt idx="41">
                  <c:v>0.12891527347625609</c:v>
                </c:pt>
                <c:pt idx="42">
                  <c:v>0.10557861250711784</c:v>
                </c:pt>
                <c:pt idx="43">
                  <c:v>0.16012423974221388</c:v>
                </c:pt>
                <c:pt idx="44">
                  <c:v>0.1159981862474536</c:v>
                </c:pt>
                <c:pt idx="45">
                  <c:v>8.577369804860413E-2</c:v>
                </c:pt>
                <c:pt idx="46">
                  <c:v>0.10567571705988013</c:v>
                </c:pt>
                <c:pt idx="47">
                  <c:v>8.2219455400027883E-2</c:v>
                </c:pt>
                <c:pt idx="48">
                  <c:v>0.11585744170003438</c:v>
                </c:pt>
                <c:pt idx="49">
                  <c:v>0.14861214999684277</c:v>
                </c:pt>
                <c:pt idx="50">
                  <c:v>6.5062089459539341E-2</c:v>
                </c:pt>
                <c:pt idx="51">
                  <c:v>0.10501708478231327</c:v>
                </c:pt>
                <c:pt idx="52">
                  <c:v>8.3442352564570818E-2</c:v>
                </c:pt>
                <c:pt idx="53">
                  <c:v>0.10460361750635576</c:v>
                </c:pt>
                <c:pt idx="54">
                  <c:v>8.3776769953238628E-2</c:v>
                </c:pt>
                <c:pt idx="55">
                  <c:v>9.6045976367796562E-2</c:v>
                </c:pt>
                <c:pt idx="56">
                  <c:v>8.2331605453594775E-2</c:v>
                </c:pt>
                <c:pt idx="57">
                  <c:v>7.6199919387561571E-2</c:v>
                </c:pt>
                <c:pt idx="58">
                  <c:v>8.7627601075513623E-2</c:v>
                </c:pt>
                <c:pt idx="59">
                  <c:v>7.7010033712228282E-2</c:v>
                </c:pt>
                <c:pt idx="60">
                  <c:v>7.64904081033915E-2</c:v>
                </c:pt>
                <c:pt idx="61">
                  <c:v>9.7157602413126168E-2</c:v>
                </c:pt>
                <c:pt idx="62">
                  <c:v>9.3828175750635193E-2</c:v>
                </c:pt>
                <c:pt idx="63">
                  <c:v>0.10182823686779038</c:v>
                </c:pt>
                <c:pt idx="64">
                  <c:v>0.13402369241605949</c:v>
                </c:pt>
                <c:pt idx="65">
                  <c:v>9.2527470271931922E-2</c:v>
                </c:pt>
                <c:pt idx="66">
                  <c:v>0.10687109811981303</c:v>
                </c:pt>
                <c:pt idx="67">
                  <c:v>9.3784092162493671E-2</c:v>
                </c:pt>
                <c:pt idx="68">
                  <c:v>8.8736840052858146E-2</c:v>
                </c:pt>
                <c:pt idx="69">
                  <c:v>7.8174287853886276E-2</c:v>
                </c:pt>
                <c:pt idx="70">
                  <c:v>0.10513447632386741</c:v>
                </c:pt>
                <c:pt idx="71">
                  <c:v>8.2018543684998543E-2</c:v>
                </c:pt>
                <c:pt idx="72">
                  <c:v>7.6737740304828564E-2</c:v>
                </c:pt>
                <c:pt idx="73">
                  <c:v>7.9297102441149583E-2</c:v>
                </c:pt>
                <c:pt idx="74">
                  <c:v>8.0283133302944829E-2</c:v>
                </c:pt>
                <c:pt idx="75">
                  <c:v>7.3711536407108688E-2</c:v>
                </c:pt>
                <c:pt idx="76">
                  <c:v>9.217407339651687E-2</c:v>
                </c:pt>
                <c:pt idx="77">
                  <c:v>9.4305300167447231E-2</c:v>
                </c:pt>
                <c:pt idx="78">
                  <c:v>8.2864832223256385E-2</c:v>
                </c:pt>
                <c:pt idx="79">
                  <c:v>0.10610205434820763</c:v>
                </c:pt>
                <c:pt idx="80">
                  <c:v>9.124323866060971E-2</c:v>
                </c:pt>
                <c:pt idx="81">
                  <c:v>9.8121053490367191E-2</c:v>
                </c:pt>
                <c:pt idx="82">
                  <c:v>9.938965234222101E-2</c:v>
                </c:pt>
                <c:pt idx="83">
                  <c:v>9.5742584421201163E-2</c:v>
                </c:pt>
                <c:pt idx="84">
                  <c:v>9.722123086263719E-2</c:v>
                </c:pt>
                <c:pt idx="85">
                  <c:v>8.3502264434185042E-2</c:v>
                </c:pt>
                <c:pt idx="86">
                  <c:v>7.2979490823542159E-2</c:v>
                </c:pt>
                <c:pt idx="87">
                  <c:v>8.8762558934662297E-2</c:v>
                </c:pt>
                <c:pt idx="88">
                  <c:v>8.5088357576996732E-2</c:v>
                </c:pt>
                <c:pt idx="89">
                  <c:v>9.0312199392512657E-2</c:v>
                </c:pt>
                <c:pt idx="90">
                  <c:v>9.7073356092532592E-2</c:v>
                </c:pt>
                <c:pt idx="91">
                  <c:v>9.7910477043522556E-2</c:v>
                </c:pt>
                <c:pt idx="92">
                  <c:v>8.3151100848616821E-2</c:v>
                </c:pt>
                <c:pt idx="93">
                  <c:v>9.0943717683637917E-2</c:v>
                </c:pt>
                <c:pt idx="94">
                  <c:v>9.5317891269441415E-2</c:v>
                </c:pt>
                <c:pt idx="95">
                  <c:v>9.2725392466482398E-2</c:v>
                </c:pt>
                <c:pt idx="96">
                  <c:v>8.4651976692492192E-2</c:v>
                </c:pt>
                <c:pt idx="97">
                  <c:v>8.9764464421317955E-2</c:v>
                </c:pt>
                <c:pt idx="98">
                  <c:v>8.9815275651735582E-2</c:v>
                </c:pt>
                <c:pt idx="99">
                  <c:v>6.678405953889327E-2</c:v>
                </c:pt>
                <c:pt idx="100">
                  <c:v>7.9004092429317066E-2</c:v>
                </c:pt>
                <c:pt idx="101">
                  <c:v>7.8227818963892651E-2</c:v>
                </c:pt>
                <c:pt idx="102">
                  <c:v>7.6290993244793895E-2</c:v>
                </c:pt>
                <c:pt idx="103">
                  <c:v>8.0797443125543905E-2</c:v>
                </c:pt>
                <c:pt idx="104">
                  <c:v>8.18476707062539E-2</c:v>
                </c:pt>
                <c:pt idx="105">
                  <c:v>7.7032671537481945E-2</c:v>
                </c:pt>
                <c:pt idx="106">
                  <c:v>6.9687472418550458E-2</c:v>
                </c:pt>
                <c:pt idx="107">
                  <c:v>7.1659957625120521E-2</c:v>
                </c:pt>
                <c:pt idx="108">
                  <c:v>8.3002993685836635E-2</c:v>
                </c:pt>
                <c:pt idx="109">
                  <c:v>8.4731728265534087E-2</c:v>
                </c:pt>
                <c:pt idx="110">
                  <c:v>8.8944451673362956E-2</c:v>
                </c:pt>
                <c:pt idx="111">
                  <c:v>9.1564165794433716E-2</c:v>
                </c:pt>
                <c:pt idx="112">
                  <c:v>8.7540567637182015E-2</c:v>
                </c:pt>
                <c:pt idx="113">
                  <c:v>8.5657780606974404E-2</c:v>
                </c:pt>
                <c:pt idx="114">
                  <c:v>8.9729433321819388E-2</c:v>
                </c:pt>
                <c:pt idx="115">
                  <c:v>9.2489403969844564E-2</c:v>
                </c:pt>
                <c:pt idx="116">
                  <c:v>9.2764787615656735E-2</c:v>
                </c:pt>
                <c:pt idx="117">
                  <c:v>9.7953663870266577E-2</c:v>
                </c:pt>
                <c:pt idx="118">
                  <c:v>0.10088478039513782</c:v>
                </c:pt>
                <c:pt idx="119">
                  <c:v>9.5869806749933464E-2</c:v>
                </c:pt>
                <c:pt idx="120">
                  <c:v>8.8184667252200602E-2</c:v>
                </c:pt>
                <c:pt idx="121">
                  <c:v>8.6687553656314503E-2</c:v>
                </c:pt>
                <c:pt idx="122">
                  <c:v>8.7060995310497491E-2</c:v>
                </c:pt>
                <c:pt idx="123">
                  <c:v>9.2145578236248485E-2</c:v>
                </c:pt>
                <c:pt idx="124">
                  <c:v>0.10016455655117375</c:v>
                </c:pt>
                <c:pt idx="125">
                  <c:v>0.10559980893895089</c:v>
                </c:pt>
                <c:pt idx="126">
                  <c:v>9.9094961591111752E-2</c:v>
                </c:pt>
                <c:pt idx="127">
                  <c:v>8.7893380539040514E-2</c:v>
                </c:pt>
                <c:pt idx="128">
                  <c:v>8.770190716187036E-2</c:v>
                </c:pt>
                <c:pt idx="129">
                  <c:v>9.3953407698538813E-2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B-4850-A1AE-9E93C4F24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47360"/>
        <c:axId val="133653248"/>
      </c:lineChart>
      <c:dateAx>
        <c:axId val="1336473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3653248"/>
        <c:crosses val="autoZero"/>
        <c:auto val="1"/>
        <c:lblOffset val="100"/>
        <c:baseTimeUnit val="days"/>
      </c:dateAx>
      <c:valAx>
        <c:axId val="133653248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3647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IND'!$A$33:$A$162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IND'!$K$33:$K$162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1.9230769230769232E-2</c:v>
                </c:pt>
                <c:pt idx="11">
                  <c:v>0</c:v>
                </c:pt>
                <c:pt idx="12">
                  <c:v>1.4705882352941176E-2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9.6153846153846159E-3</c:v>
                </c:pt>
                <c:pt idx="17">
                  <c:v>0</c:v>
                </c:pt>
                <c:pt idx="18">
                  <c:v>7.1942446043165471E-3</c:v>
                </c:pt>
                <c:pt idx="19">
                  <c:v>5.7142857142857143E-3</c:v>
                </c:pt>
                <c:pt idx="20">
                  <c:v>-4.5662100456621002E-3</c:v>
                </c:pt>
                <c:pt idx="21">
                  <c:v>9.9009900990099011E-3</c:v>
                </c:pt>
                <c:pt idx="22">
                  <c:v>8.2872928176795577E-3</c:v>
                </c:pt>
                <c:pt idx="23">
                  <c:v>0</c:v>
                </c:pt>
                <c:pt idx="24">
                  <c:v>4.11522633744856E-3</c:v>
                </c:pt>
                <c:pt idx="25">
                  <c:v>1.3289036544850499E-2</c:v>
                </c:pt>
                <c:pt idx="26">
                  <c:v>0</c:v>
                </c:pt>
                <c:pt idx="27">
                  <c:v>5.0377833753148613E-3</c:v>
                </c:pt>
                <c:pt idx="28">
                  <c:v>3.4129692832764505E-3</c:v>
                </c:pt>
                <c:pt idx="29">
                  <c:v>5.5432372505543242E-3</c:v>
                </c:pt>
                <c:pt idx="30">
                  <c:v>2.6857654431512983E-3</c:v>
                </c:pt>
                <c:pt idx="31">
                  <c:v>1.8563357546408393E-2</c:v>
                </c:pt>
                <c:pt idx="32">
                  <c:v>7.8125E-3</c:v>
                </c:pt>
                <c:pt idx="33">
                  <c:v>0</c:v>
                </c:pt>
                <c:pt idx="34">
                  <c:v>6.0790273556231003E-3</c:v>
                </c:pt>
                <c:pt idx="35">
                  <c:v>4.6982291290205997E-3</c:v>
                </c:pt>
                <c:pt idx="36">
                  <c:v>1.1349693251533743E-2</c:v>
                </c:pt>
                <c:pt idx="37">
                  <c:v>3.2809936723693462E-3</c:v>
                </c:pt>
                <c:pt idx="38">
                  <c:v>5.9071729957805904E-3</c:v>
                </c:pt>
                <c:pt idx="39">
                  <c:v>9.1743119266055051E-3</c:v>
                </c:pt>
                <c:pt idx="40">
                  <c:v>3.4019391052900155E-3</c:v>
                </c:pt>
                <c:pt idx="41">
                  <c:v>6.384919428397689E-3</c:v>
                </c:pt>
                <c:pt idx="42">
                  <c:v>5.9813604117401583E-3</c:v>
                </c:pt>
                <c:pt idx="43">
                  <c:v>3.4642032332563512E-3</c:v>
                </c:pt>
                <c:pt idx="44">
                  <c:v>3.9264078976890288E-3</c:v>
                </c:pt>
                <c:pt idx="45">
                  <c:v>1.2326656394453005E-3</c:v>
                </c:pt>
                <c:pt idx="46">
                  <c:v>4.1010968049594657E-3</c:v>
                </c:pt>
                <c:pt idx="47">
                  <c:v>3.3886213661494559E-3</c:v>
                </c:pt>
                <c:pt idx="48">
                  <c:v>2.959830866807611E-3</c:v>
                </c:pt>
                <c:pt idx="49">
                  <c:v>2.9831998743915841E-3</c:v>
                </c:pt>
                <c:pt idx="50">
                  <c:v>2.3236163920574565E-3</c:v>
                </c:pt>
                <c:pt idx="51">
                  <c:v>3.6118304484121576E-3</c:v>
                </c:pt>
                <c:pt idx="52">
                  <c:v>2.3285899094437259E-3</c:v>
                </c:pt>
                <c:pt idx="53">
                  <c:v>2.4511305839818617E-3</c:v>
                </c:pt>
                <c:pt idx="54">
                  <c:v>3.4017527675276752E-3</c:v>
                </c:pt>
                <c:pt idx="55">
                  <c:v>2.465483234714004E-3</c:v>
                </c:pt>
                <c:pt idx="56">
                  <c:v>2.8689994364465392E-3</c:v>
                </c:pt>
                <c:pt idx="57">
                  <c:v>2.8312017963487259E-3</c:v>
                </c:pt>
                <c:pt idx="58">
                  <c:v>3.2280701754385964E-3</c:v>
                </c:pt>
                <c:pt idx="59">
                  <c:v>3.1459081040365101E-3</c:v>
                </c:pt>
                <c:pt idx="60">
                  <c:v>3.1852543956510659E-3</c:v>
                </c:pt>
                <c:pt idx="61">
                  <c:v>2.8002110303964938E-3</c:v>
                </c:pt>
                <c:pt idx="62">
                  <c:v>3.8421639067122604E-3</c:v>
                </c:pt>
                <c:pt idx="63">
                  <c:v>2.4676125848241827E-3</c:v>
                </c:pt>
                <c:pt idx="64">
                  <c:v>5.9647568083438423E-3</c:v>
                </c:pt>
                <c:pt idx="65">
                  <c:v>3.9657756682488134E-3</c:v>
                </c:pt>
                <c:pt idx="66">
                  <c:v>2.7409503947564426E-3</c:v>
                </c:pt>
                <c:pt idx="67">
                  <c:v>2.8992779682752083E-3</c:v>
                </c:pt>
                <c:pt idx="68">
                  <c:v>2.5473650692564879E-3</c:v>
                </c:pt>
                <c:pt idx="69">
                  <c:v>2.9128895361976749E-3</c:v>
                </c:pt>
                <c:pt idx="70">
                  <c:v>2.680770902767715E-3</c:v>
                </c:pt>
                <c:pt idx="71">
                  <c:v>1.8644838562983175E-3</c:v>
                </c:pt>
                <c:pt idx="72">
                  <c:v>2.6347305389221557E-3</c:v>
                </c:pt>
                <c:pt idx="73">
                  <c:v>2.8657521545820425E-3</c:v>
                </c:pt>
                <c:pt idx="74">
                  <c:v>1.9957640925382862E-3</c:v>
                </c:pt>
                <c:pt idx="75">
                  <c:v>2.0241733003756399E-3</c:v>
                </c:pt>
                <c:pt idx="76">
                  <c:v>2.2359918897921285E-3</c:v>
                </c:pt>
                <c:pt idx="77">
                  <c:v>2.8756558922936157E-3</c:v>
                </c:pt>
                <c:pt idx="78">
                  <c:v>2.3443931422026556E-3</c:v>
                </c:pt>
                <c:pt idx="79">
                  <c:v>2.5198916101417008E-3</c:v>
                </c:pt>
                <c:pt idx="80">
                  <c:v>2.168769716088328E-3</c:v>
                </c:pt>
                <c:pt idx="81">
                  <c:v>2.3744697017666055E-3</c:v>
                </c:pt>
                <c:pt idx="82">
                  <c:v>2.1486177730030715E-3</c:v>
                </c:pt>
                <c:pt idx="83">
                  <c:v>2.0507191958870083E-3</c:v>
                </c:pt>
                <c:pt idx="84">
                  <c:v>2.1320213202132023E-3</c:v>
                </c:pt>
                <c:pt idx="85">
                  <c:v>1.9265816193699558E-3</c:v>
                </c:pt>
                <c:pt idx="86">
                  <c:v>2.1480667399340595E-3</c:v>
                </c:pt>
                <c:pt idx="87">
                  <c:v>2.3122231417027697E-3</c:v>
                </c:pt>
                <c:pt idx="88">
                  <c:v>2.0628649347924897E-3</c:v>
                </c:pt>
                <c:pt idx="89">
                  <c:v>2.9970475182441092E-3</c:v>
                </c:pt>
                <c:pt idx="90">
                  <c:v>2.3869405244282987E-3</c:v>
                </c:pt>
                <c:pt idx="91">
                  <c:v>2.4858983791496668E-3</c:v>
                </c:pt>
                <c:pt idx="92">
                  <c:v>2.1424975093466453E-3</c:v>
                </c:pt>
                <c:pt idx="93">
                  <c:v>2.2781626257628237E-3</c:v>
                </c:pt>
                <c:pt idx="94">
                  <c:v>2.5624029205457226E-3</c:v>
                </c:pt>
                <c:pt idx="95">
                  <c:v>2.5781652838325598E-3</c:v>
                </c:pt>
                <c:pt idx="96">
                  <c:v>2.555853440571939E-3</c:v>
                </c:pt>
                <c:pt idx="97">
                  <c:v>2.5536964110677374E-3</c:v>
                </c:pt>
                <c:pt idx="98">
                  <c:v>2.157363552954596E-3</c:v>
                </c:pt>
                <c:pt idx="99">
                  <c:v>2.1039143880852008E-3</c:v>
                </c:pt>
                <c:pt idx="100">
                  <c:v>2.1413110698824986E-3</c:v>
                </c:pt>
                <c:pt idx="101">
                  <c:v>2.6322480295529666E-3</c:v>
                </c:pt>
                <c:pt idx="102">
                  <c:v>2.7634912105626774E-3</c:v>
                </c:pt>
                <c:pt idx="103">
                  <c:v>2.7213378265957895E-3</c:v>
                </c:pt>
                <c:pt idx="104">
                  <c:v>2.1333662598865405E-3</c:v>
                </c:pt>
                <c:pt idx="105">
                  <c:v>2.1761255590968744E-3</c:v>
                </c:pt>
                <c:pt idx="106">
                  <c:v>2.4819406163050436E-3</c:v>
                </c:pt>
                <c:pt idx="107">
                  <c:v>1.3076290328898406E-2</c:v>
                </c:pt>
                <c:pt idx="108">
                  <c:v>2.151687528587166E-3</c:v>
                </c:pt>
                <c:pt idx="109">
                  <c:v>2.0949720670391061E-3</c:v>
                </c:pt>
                <c:pt idx="110">
                  <c:v>2.2971184945604233E-3</c:v>
                </c:pt>
                <c:pt idx="111">
                  <c:v>1.8185167796801549E-3</c:v>
                </c:pt>
                <c:pt idx="112">
                  <c:v>2.6258489753288212E-3</c:v>
                </c:pt>
                <c:pt idx="113">
                  <c:v>1.7891241893031016E-3</c:v>
                </c:pt>
                <c:pt idx="114">
                  <c:v>2.6121541002393071E-3</c:v>
                </c:pt>
                <c:pt idx="115">
                  <c:v>2.2838784408431775E-3</c:v>
                </c:pt>
                <c:pt idx="116">
                  <c:v>2.1821418231339203E-3</c:v>
                </c:pt>
                <c:pt idx="117">
                  <c:v>2.0267809545927171E-3</c:v>
                </c:pt>
                <c:pt idx="118">
                  <c:v>2.0771378054279159E-3</c:v>
                </c:pt>
                <c:pt idx="119">
                  <c:v>1.8714510147696884E-3</c:v>
                </c:pt>
                <c:pt idx="120">
                  <c:v>1.9893394250904244E-3</c:v>
                </c:pt>
                <c:pt idx="121">
                  <c:v>2.3567693201626961E-3</c:v>
                </c:pt>
                <c:pt idx="122">
                  <c:v>1.9712130227234532E-3</c:v>
                </c:pt>
                <c:pt idx="123">
                  <c:v>1.669993434590455E-3</c:v>
                </c:pt>
                <c:pt idx="124">
                  <c:v>1.9433782244909624E-3</c:v>
                </c:pt>
                <c:pt idx="125">
                  <c:v>2.6037131583083084E-3</c:v>
                </c:pt>
                <c:pt idx="126">
                  <c:v>1.7360118293888421E-3</c:v>
                </c:pt>
                <c:pt idx="127">
                  <c:v>1.8398101758084703E-3</c:v>
                </c:pt>
                <c:pt idx="128">
                  <c:v>1.8607625659260857E-3</c:v>
                </c:pt>
                <c:pt idx="129">
                  <c:v>1.8381242828673229E-3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97-4141-909D-54EAD5137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90112"/>
        <c:axId val="133691648"/>
      </c:lineChart>
      <c:dateAx>
        <c:axId val="1336901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3691648"/>
        <c:crosses val="autoZero"/>
        <c:auto val="1"/>
        <c:lblOffset val="100"/>
        <c:baseTimeUnit val="days"/>
      </c:dateAx>
      <c:valAx>
        <c:axId val="133691648"/>
        <c:scaling>
          <c:orientation val="minMax"/>
          <c:max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369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IND'!$A$33:$A$162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IND'!$L$33:$L$162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2.5000000000000001E-2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9.375E-2</c:v>
                </c:pt>
                <c:pt idx="15">
                  <c:v>0</c:v>
                </c:pt>
                <c:pt idx="16">
                  <c:v>9.6153846153846159E-3</c:v>
                </c:pt>
                <c:pt idx="17">
                  <c:v>0</c:v>
                </c:pt>
                <c:pt idx="18">
                  <c:v>7.1942446043165471E-3</c:v>
                </c:pt>
                <c:pt idx="19">
                  <c:v>2.8571428571428571E-2</c:v>
                </c:pt>
                <c:pt idx="20">
                  <c:v>1.3698630136986301E-2</c:v>
                </c:pt>
                <c:pt idx="21">
                  <c:v>1.3201320132013201E-2</c:v>
                </c:pt>
                <c:pt idx="22">
                  <c:v>0</c:v>
                </c:pt>
                <c:pt idx="23">
                  <c:v>2.813852813852814E-2</c:v>
                </c:pt>
                <c:pt idx="24">
                  <c:v>6.1728395061728392E-3</c:v>
                </c:pt>
                <c:pt idx="25">
                  <c:v>3.3222591362126247E-3</c:v>
                </c:pt>
                <c:pt idx="26">
                  <c:v>4.2296072507552872E-2</c:v>
                </c:pt>
                <c:pt idx="27">
                  <c:v>1.3853904282115869E-2</c:v>
                </c:pt>
                <c:pt idx="28">
                  <c:v>1.2514220705346985E-2</c:v>
                </c:pt>
                <c:pt idx="29">
                  <c:v>7.7605321507760536E-3</c:v>
                </c:pt>
                <c:pt idx="30">
                  <c:v>1.8800358102059087E-2</c:v>
                </c:pt>
                <c:pt idx="31">
                  <c:v>2.0177562550443905E-2</c:v>
                </c:pt>
                <c:pt idx="32">
                  <c:v>2.3995535714285716E-2</c:v>
                </c:pt>
                <c:pt idx="33">
                  <c:v>4.3859649122807018E-4</c:v>
                </c:pt>
                <c:pt idx="34">
                  <c:v>1.6066000868432479E-2</c:v>
                </c:pt>
                <c:pt idx="35">
                  <c:v>0</c:v>
                </c:pt>
                <c:pt idx="36">
                  <c:v>4.478527607361963E-2</c:v>
                </c:pt>
                <c:pt idx="37">
                  <c:v>1.0780407780642137E-2</c:v>
                </c:pt>
                <c:pt idx="38">
                  <c:v>1.7932489451476793E-2</c:v>
                </c:pt>
                <c:pt idx="39">
                  <c:v>2.1788990825688075E-2</c:v>
                </c:pt>
                <c:pt idx="40">
                  <c:v>2.6194931110733118E-2</c:v>
                </c:pt>
                <c:pt idx="41">
                  <c:v>2.9644268774703556E-2</c:v>
                </c:pt>
                <c:pt idx="42">
                  <c:v>1.544025594658506E-2</c:v>
                </c:pt>
                <c:pt idx="43">
                  <c:v>1.2958686168847832E-2</c:v>
                </c:pt>
                <c:pt idx="44">
                  <c:v>1.9968588736818487E-2</c:v>
                </c:pt>
                <c:pt idx="45">
                  <c:v>7.4987159732922441E-3</c:v>
                </c:pt>
                <c:pt idx="46">
                  <c:v>3.2045779685264661E-2</c:v>
                </c:pt>
                <c:pt idx="47">
                  <c:v>2.4344569288389514E-2</c:v>
                </c:pt>
                <c:pt idx="48">
                  <c:v>3.5687103594080338E-2</c:v>
                </c:pt>
                <c:pt idx="49">
                  <c:v>3.0695556602292354E-2</c:v>
                </c:pt>
                <c:pt idx="50">
                  <c:v>2.9502886917335585E-2</c:v>
                </c:pt>
                <c:pt idx="51">
                  <c:v>4.783971650538367E-2</c:v>
                </c:pt>
                <c:pt idx="52">
                  <c:v>2.554980595084088E-2</c:v>
                </c:pt>
                <c:pt idx="53">
                  <c:v>3.9340645872908878E-2</c:v>
                </c:pt>
                <c:pt idx="54">
                  <c:v>2.802121771217712E-2</c:v>
                </c:pt>
                <c:pt idx="55">
                  <c:v>2.4161735700197237E-2</c:v>
                </c:pt>
                <c:pt idx="56">
                  <c:v>2.991956555151391E-2</c:v>
                </c:pt>
                <c:pt idx="57">
                  <c:v>2.9971687982036511E-2</c:v>
                </c:pt>
                <c:pt idx="58">
                  <c:v>2.8538011695906432E-2</c:v>
                </c:pt>
                <c:pt idx="59">
                  <c:v>3.0572909743453409E-2</c:v>
                </c:pt>
                <c:pt idx="60">
                  <c:v>2.6798606982077634E-2</c:v>
                </c:pt>
                <c:pt idx="61">
                  <c:v>3.8107219674526197E-2</c:v>
                </c:pt>
                <c:pt idx="62">
                  <c:v>3.1198370922503552E-2</c:v>
                </c:pt>
                <c:pt idx="63">
                  <c:v>3.4691729868998801E-2</c:v>
                </c:pt>
                <c:pt idx="64">
                  <c:v>3.6538395991683424E-2</c:v>
                </c:pt>
                <c:pt idx="65">
                  <c:v>4.0438421184111915E-2</c:v>
                </c:pt>
                <c:pt idx="66">
                  <c:v>3.5423804558319678E-2</c:v>
                </c:pt>
                <c:pt idx="67">
                  <c:v>4.0283237155362271E-2</c:v>
                </c:pt>
                <c:pt idx="68">
                  <c:v>2.9480443666082896E-2</c:v>
                </c:pt>
                <c:pt idx="69">
                  <c:v>3.5507119001582002E-2</c:v>
                </c:pt>
                <c:pt idx="70">
                  <c:v>4.0284016809158094E-2</c:v>
                </c:pt>
                <c:pt idx="71">
                  <c:v>3.5925420645748066E-2</c:v>
                </c:pt>
                <c:pt idx="72">
                  <c:v>4.0740337506804572E-2</c:v>
                </c:pt>
                <c:pt idx="73">
                  <c:v>4.17219798975915E-2</c:v>
                </c:pt>
                <c:pt idx="74">
                  <c:v>3.1952590420332355E-2</c:v>
                </c:pt>
                <c:pt idx="75">
                  <c:v>4.4551275813075379E-2</c:v>
                </c:pt>
                <c:pt idx="76">
                  <c:v>7.5152066397589673E-2</c:v>
                </c:pt>
                <c:pt idx="77">
                  <c:v>4.8008514929135625E-2</c:v>
                </c:pt>
                <c:pt idx="78">
                  <c:v>4.363076702816851E-2</c:v>
                </c:pt>
                <c:pt idx="79">
                  <c:v>5.3090319128738843E-2</c:v>
                </c:pt>
                <c:pt idx="80">
                  <c:v>5.1146819137749738E-2</c:v>
                </c:pt>
                <c:pt idx="81">
                  <c:v>4.9563097574874947E-2</c:v>
                </c:pt>
                <c:pt idx="82">
                  <c:v>4.9493864334458078E-2</c:v>
                </c:pt>
                <c:pt idx="83">
                  <c:v>3.6985153948356539E-2</c:v>
                </c:pt>
                <c:pt idx="84">
                  <c:v>4.5196118627852944E-2</c:v>
                </c:pt>
                <c:pt idx="85">
                  <c:v>3.9234574329601667E-2</c:v>
                </c:pt>
                <c:pt idx="86">
                  <c:v>4.4597362373863525E-2</c:v>
                </c:pt>
                <c:pt idx="87">
                  <c:v>4.2252835515747454E-2</c:v>
                </c:pt>
                <c:pt idx="88">
                  <c:v>3.6956749763994268E-2</c:v>
                </c:pt>
                <c:pt idx="89">
                  <c:v>0.13043284496685423</c:v>
                </c:pt>
                <c:pt idx="90">
                  <c:v>5.0172325462251408E-2</c:v>
                </c:pt>
                <c:pt idx="91">
                  <c:v>5.4801239604931669E-2</c:v>
                </c:pt>
                <c:pt idx="92">
                  <c:v>4.1800126407353054E-2</c:v>
                </c:pt>
                <c:pt idx="93">
                  <c:v>4.670748804222332E-2</c:v>
                </c:pt>
                <c:pt idx="94">
                  <c:v>3.7456592498788049E-2</c:v>
                </c:pt>
                <c:pt idx="95">
                  <c:v>4.1053766465101019E-2</c:v>
                </c:pt>
                <c:pt idx="96">
                  <c:v>4.2743521000893653E-2</c:v>
                </c:pt>
                <c:pt idx="97">
                  <c:v>4.6963938711286138E-2</c:v>
                </c:pt>
                <c:pt idx="98">
                  <c:v>4.2593465089559517E-2</c:v>
                </c:pt>
                <c:pt idx="99">
                  <c:v>4.15008977228686E-2</c:v>
                </c:pt>
                <c:pt idx="100">
                  <c:v>4.3096784168212741E-2</c:v>
                </c:pt>
                <c:pt idx="101">
                  <c:v>4.0081958631829262E-3</c:v>
                </c:pt>
                <c:pt idx="102">
                  <c:v>8.3665394251100866E-2</c:v>
                </c:pt>
                <c:pt idx="103">
                  <c:v>5.0302449204043934E-2</c:v>
                </c:pt>
                <c:pt idx="104">
                  <c:v>5.5213713909410822E-2</c:v>
                </c:pt>
                <c:pt idx="105">
                  <c:v>4.9675924685968341E-2</c:v>
                </c:pt>
                <c:pt idx="106">
                  <c:v>6.6718482619884265E-2</c:v>
                </c:pt>
                <c:pt idx="107">
                  <c:v>4.5189256942903031E-2</c:v>
                </c:pt>
                <c:pt idx="108">
                  <c:v>4.7607697114548368E-2</c:v>
                </c:pt>
                <c:pt idx="109">
                  <c:v>6.4757083000798091E-2</c:v>
                </c:pt>
                <c:pt idx="110">
                  <c:v>5.5865921787709494E-2</c:v>
                </c:pt>
                <c:pt idx="111">
                  <c:v>8.2587998977827176E-2</c:v>
                </c:pt>
                <c:pt idx="112">
                  <c:v>5.586862494025456E-2</c:v>
                </c:pt>
                <c:pt idx="113">
                  <c:v>6.304369018332788E-2</c:v>
                </c:pt>
                <c:pt idx="114">
                  <c:v>5.895603716561619E-2</c:v>
                </c:pt>
                <c:pt idx="115">
                  <c:v>7.1095278163280914E-2</c:v>
                </c:pt>
                <c:pt idx="116">
                  <c:v>7.4739697824292003E-2</c:v>
                </c:pt>
                <c:pt idx="117">
                  <c:v>5.4068604424082803E-2</c:v>
                </c:pt>
                <c:pt idx="118">
                  <c:v>7.0075536889460804E-2</c:v>
                </c:pt>
                <c:pt idx="119">
                  <c:v>5.9147701808905155E-2</c:v>
                </c:pt>
                <c:pt idx="120">
                  <c:v>6.2340567294879114E-2</c:v>
                </c:pt>
                <c:pt idx="121">
                  <c:v>6.0848343986054619E-2</c:v>
                </c:pt>
                <c:pt idx="122">
                  <c:v>5.4267403676266868E-2</c:v>
                </c:pt>
                <c:pt idx="123">
                  <c:v>8.8267304701097615E-2</c:v>
                </c:pt>
                <c:pt idx="124">
                  <c:v>6.3027888796556436E-2</c:v>
                </c:pt>
                <c:pt idx="125">
                  <c:v>6.3100754779491411E-2</c:v>
                </c:pt>
                <c:pt idx="126">
                  <c:v>6.2700662543808766E-2</c:v>
                </c:pt>
                <c:pt idx="127">
                  <c:v>6.1199350933920808E-2</c:v>
                </c:pt>
                <c:pt idx="128">
                  <c:v>6.5095869723505326E-2</c:v>
                </c:pt>
                <c:pt idx="129">
                  <c:v>7.3777854942931334E-2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DD-473D-8953-9E26C235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42592"/>
        <c:axId val="134160768"/>
      </c:lineChart>
      <c:dateAx>
        <c:axId val="1341425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160768"/>
        <c:crosses val="autoZero"/>
        <c:auto val="1"/>
        <c:lblOffset val="100"/>
        <c:baseTimeUnit val="days"/>
      </c:dateAx>
      <c:valAx>
        <c:axId val="134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142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KOR'!$F$3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KOR'!$F$4:$F$149</c:f>
              <c:numCache>
                <c:formatCode>General</c:formatCode>
                <c:ptCount val="146"/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73</c:v>
                </c:pt>
                <c:pt idx="20">
                  <c:v>100</c:v>
                </c:pt>
                <c:pt idx="21">
                  <c:v>229</c:v>
                </c:pt>
                <c:pt idx="22">
                  <c:v>169</c:v>
                </c:pt>
                <c:pt idx="23">
                  <c:v>231</c:v>
                </c:pt>
                <c:pt idx="24">
                  <c:v>144</c:v>
                </c:pt>
                <c:pt idx="25">
                  <c:v>284</c:v>
                </c:pt>
                <c:pt idx="26">
                  <c:v>505</c:v>
                </c:pt>
                <c:pt idx="27">
                  <c:v>571</c:v>
                </c:pt>
                <c:pt idx="28">
                  <c:v>813</c:v>
                </c:pt>
                <c:pt idx="29">
                  <c:v>586</c:v>
                </c:pt>
                <c:pt idx="30">
                  <c:v>599</c:v>
                </c:pt>
                <c:pt idx="31">
                  <c:v>851</c:v>
                </c:pt>
                <c:pt idx="32">
                  <c:v>435</c:v>
                </c:pt>
                <c:pt idx="33">
                  <c:v>467</c:v>
                </c:pt>
                <c:pt idx="34">
                  <c:v>505</c:v>
                </c:pt>
                <c:pt idx="35">
                  <c:v>448</c:v>
                </c:pt>
                <c:pt idx="36">
                  <c:v>273</c:v>
                </c:pt>
                <c:pt idx="37">
                  <c:v>164</c:v>
                </c:pt>
                <c:pt idx="38">
                  <c:v>35</c:v>
                </c:pt>
                <c:pt idx="39">
                  <c:v>242</c:v>
                </c:pt>
                <c:pt idx="40">
                  <c:v>114</c:v>
                </c:pt>
                <c:pt idx="41">
                  <c:v>110</c:v>
                </c:pt>
                <c:pt idx="42">
                  <c:v>107</c:v>
                </c:pt>
                <c:pt idx="43">
                  <c:v>76</c:v>
                </c:pt>
                <c:pt idx="44">
                  <c:v>74</c:v>
                </c:pt>
                <c:pt idx="45">
                  <c:v>84</c:v>
                </c:pt>
                <c:pt idx="46">
                  <c:v>93</c:v>
                </c:pt>
                <c:pt idx="47">
                  <c:v>152</c:v>
                </c:pt>
                <c:pt idx="48">
                  <c:v>87</c:v>
                </c:pt>
                <c:pt idx="49">
                  <c:v>147</c:v>
                </c:pt>
                <c:pt idx="50">
                  <c:v>162</c:v>
                </c:pt>
                <c:pt idx="51">
                  <c:v>0</c:v>
                </c:pt>
                <c:pt idx="52">
                  <c:v>76</c:v>
                </c:pt>
                <c:pt idx="53">
                  <c:v>100</c:v>
                </c:pt>
                <c:pt idx="54">
                  <c:v>104</c:v>
                </c:pt>
                <c:pt idx="55">
                  <c:v>91</c:v>
                </c:pt>
                <c:pt idx="56">
                  <c:v>146</c:v>
                </c:pt>
                <c:pt idx="57">
                  <c:v>105</c:v>
                </c:pt>
                <c:pt idx="58">
                  <c:v>78</c:v>
                </c:pt>
                <c:pt idx="59">
                  <c:v>125</c:v>
                </c:pt>
                <c:pt idx="60">
                  <c:v>101</c:v>
                </c:pt>
                <c:pt idx="61">
                  <c:v>89</c:v>
                </c:pt>
                <c:pt idx="62">
                  <c:v>86</c:v>
                </c:pt>
                <c:pt idx="63">
                  <c:v>94</c:v>
                </c:pt>
                <c:pt idx="64">
                  <c:v>81</c:v>
                </c:pt>
                <c:pt idx="65">
                  <c:v>47</c:v>
                </c:pt>
                <c:pt idx="66">
                  <c:v>47</c:v>
                </c:pt>
                <c:pt idx="67">
                  <c:v>53</c:v>
                </c:pt>
                <c:pt idx="68">
                  <c:v>39</c:v>
                </c:pt>
                <c:pt idx="69">
                  <c:v>27</c:v>
                </c:pt>
                <c:pt idx="70">
                  <c:v>30</c:v>
                </c:pt>
                <c:pt idx="71">
                  <c:v>32</c:v>
                </c:pt>
                <c:pt idx="72">
                  <c:v>25</c:v>
                </c:pt>
                <c:pt idx="73">
                  <c:v>27</c:v>
                </c:pt>
                <c:pt idx="74">
                  <c:v>27</c:v>
                </c:pt>
                <c:pt idx="75">
                  <c:v>22</c:v>
                </c:pt>
                <c:pt idx="76">
                  <c:v>22</c:v>
                </c:pt>
                <c:pt idx="77">
                  <c:v>18</c:v>
                </c:pt>
                <c:pt idx="78">
                  <c:v>8</c:v>
                </c:pt>
                <c:pt idx="79">
                  <c:v>13</c:v>
                </c:pt>
                <c:pt idx="80">
                  <c:v>9</c:v>
                </c:pt>
                <c:pt idx="81">
                  <c:v>11</c:v>
                </c:pt>
                <c:pt idx="82">
                  <c:v>14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14</c:v>
                </c:pt>
                <c:pt idx="87">
                  <c:v>9</c:v>
                </c:pt>
                <c:pt idx="88">
                  <c:v>4</c:v>
                </c:pt>
                <c:pt idx="89">
                  <c:v>9</c:v>
                </c:pt>
                <c:pt idx="90">
                  <c:v>6</c:v>
                </c:pt>
                <c:pt idx="91">
                  <c:v>13</c:v>
                </c:pt>
                <c:pt idx="92">
                  <c:v>8</c:v>
                </c:pt>
                <c:pt idx="93">
                  <c:v>3</c:v>
                </c:pt>
                <c:pt idx="94">
                  <c:v>2</c:v>
                </c:pt>
                <c:pt idx="95">
                  <c:v>4</c:v>
                </c:pt>
                <c:pt idx="96">
                  <c:v>12</c:v>
                </c:pt>
                <c:pt idx="97">
                  <c:v>18</c:v>
                </c:pt>
                <c:pt idx="98">
                  <c:v>34</c:v>
                </c:pt>
                <c:pt idx="99">
                  <c:v>35</c:v>
                </c:pt>
                <c:pt idx="100">
                  <c:v>27</c:v>
                </c:pt>
                <c:pt idx="101">
                  <c:v>26</c:v>
                </c:pt>
                <c:pt idx="102">
                  <c:v>29</c:v>
                </c:pt>
                <c:pt idx="103">
                  <c:v>27</c:v>
                </c:pt>
                <c:pt idx="104">
                  <c:v>19</c:v>
                </c:pt>
                <c:pt idx="105">
                  <c:v>13</c:v>
                </c:pt>
                <c:pt idx="106">
                  <c:v>15</c:v>
                </c:pt>
                <c:pt idx="107">
                  <c:v>13</c:v>
                </c:pt>
                <c:pt idx="108">
                  <c:v>32</c:v>
                </c:pt>
                <c:pt idx="109">
                  <c:v>12</c:v>
                </c:pt>
                <c:pt idx="110">
                  <c:v>20</c:v>
                </c:pt>
                <c:pt idx="111">
                  <c:v>23</c:v>
                </c:pt>
                <c:pt idx="112">
                  <c:v>25</c:v>
                </c:pt>
                <c:pt idx="113">
                  <c:v>16</c:v>
                </c:pt>
                <c:pt idx="114">
                  <c:v>19</c:v>
                </c:pt>
                <c:pt idx="115">
                  <c:v>40</c:v>
                </c:pt>
                <c:pt idx="116">
                  <c:v>79</c:v>
                </c:pt>
                <c:pt idx="117">
                  <c:v>58</c:v>
                </c:pt>
                <c:pt idx="118">
                  <c:v>39</c:v>
                </c:pt>
                <c:pt idx="119">
                  <c:v>27</c:v>
                </c:pt>
                <c:pt idx="120">
                  <c:v>35</c:v>
                </c:pt>
                <c:pt idx="121">
                  <c:v>38</c:v>
                </c:pt>
                <c:pt idx="122">
                  <c:v>49</c:v>
                </c:pt>
                <c:pt idx="123">
                  <c:v>39</c:v>
                </c:pt>
                <c:pt idx="124">
                  <c:v>39</c:v>
                </c:pt>
                <c:pt idx="125">
                  <c:v>51</c:v>
                </c:pt>
                <c:pt idx="126">
                  <c:v>57</c:v>
                </c:pt>
                <c:pt idx="127">
                  <c:v>38</c:v>
                </c:pt>
                <c:pt idx="128">
                  <c:v>38</c:v>
                </c:pt>
                <c:pt idx="129">
                  <c:v>50</c:v>
                </c:pt>
                <c:pt idx="130">
                  <c:v>45</c:v>
                </c:pt>
                <c:pt idx="131">
                  <c:v>56</c:v>
                </c:pt>
                <c:pt idx="132">
                  <c:v>48</c:v>
                </c:pt>
                <c:pt idx="133">
                  <c:v>34</c:v>
                </c:pt>
                <c:pt idx="134">
                  <c:v>36</c:v>
                </c:pt>
                <c:pt idx="135">
                  <c:v>34</c:v>
                </c:pt>
                <c:pt idx="136">
                  <c:v>43</c:v>
                </c:pt>
                <c:pt 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                <c:v>48</c:v>
                </c:pt>
                <c:pt idx="141">
                  <c:v>17</c:v>
                </c:pt>
                <c:pt idx="142">
                  <c:v>46</c:v>
                </c:pt>
                <c:pt idx="143">
                  <c:v>51</c:v>
                </c:pt>
                <c:pt idx="144">
                  <c:v>28</c:v>
                </c:pt>
                <c:pt idx="145">
                  <c:v>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578-4FF8-BBD9-CFBD129F1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76544"/>
        <c:axId val="122078336"/>
      </c:lineChart>
      <c:catAx>
        <c:axId val="122076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078336"/>
        <c:crosses val="autoZero"/>
        <c:auto val="1"/>
        <c:lblAlgn val="ctr"/>
        <c:lblOffset val="100"/>
        <c:noMultiLvlLbl val="0"/>
      </c:catAx>
      <c:valAx>
        <c:axId val="122078336"/>
        <c:scaling>
          <c:orientation val="minMax"/>
          <c:max val="2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07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IND'!$A$33:$A$162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IND'!$M$33:$M$162</c:f>
              <c:numCache>
                <c:formatCode>General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13.000000405071189</c:v>
                </c:pt>
                <c:pt idx="10">
                  <c:v>6.0000002434774977</c:v>
                </c:pt>
                <c:pt idx="11">
                  <c:v>0</c:v>
                </c:pt>
                <c:pt idx="12">
                  <c:v>9.0000004760854697</c:v>
                </c:pt>
                <c:pt idx="13">
                  <c:v>0</c:v>
                </c:pt>
                <c:pt idx="14">
                  <c:v>1.2222223125601059</c:v>
                </c:pt>
                <c:pt idx="15">
                  <c:v>0</c:v>
                </c:pt>
                <c:pt idx="16">
                  <c:v>11.500000991663601</c:v>
                </c:pt>
                <c:pt idx="17">
                  <c:v>0</c:v>
                </c:pt>
                <c:pt idx="18">
                  <c:v>19.000002147819508</c:v>
                </c:pt>
                <c:pt idx="19">
                  <c:v>8.3333345048273593</c:v>
                </c:pt>
                <c:pt idx="20">
                  <c:v>43.000007602875741</c:v>
                </c:pt>
                <c:pt idx="21">
                  <c:v>9.4285736832231883</c:v>
                </c:pt>
                <c:pt idx="22">
                  <c:v>34.333343185478768</c:v>
                </c:pt>
                <c:pt idx="23">
                  <c:v>2.8461548753036792</c:v>
                </c:pt>
                <c:pt idx="24">
                  <c:v>24.200009399394077</c:v>
                </c:pt>
                <c:pt idx="25">
                  <c:v>7.0000033325996922</c:v>
                </c:pt>
                <c:pt idx="26">
                  <c:v>5.7142887246297009</c:v>
                </c:pt>
                <c:pt idx="27">
                  <c:v>6.6666709516799596</c:v>
                </c:pt>
                <c:pt idx="28">
                  <c:v>2.6428590330698802</c:v>
                </c:pt>
                <c:pt idx="29">
                  <c:v>18.916680703347456</c:v>
                </c:pt>
                <c:pt idx="30">
                  <c:v>6.0833388479947219</c:v>
                </c:pt>
                <c:pt idx="31">
                  <c:v>12.520846008381371</c:v>
                </c:pt>
                <c:pt idx="32">
                  <c:v>9.561417351997413</c:v>
                </c:pt>
                <c:pt idx="33">
                  <c:v>24.000044226027924</c:v>
                </c:pt>
                <c:pt idx="34">
                  <c:v>10.098057999477954</c:v>
                </c:pt>
                <c:pt idx="35">
                  <c:v>38.92316385119998</c:v>
                </c:pt>
                <c:pt idx="36">
                  <c:v>6.5027491475312207</c:v>
                </c:pt>
                <c:pt idx="37">
                  <c:v>8.8833640902744602</c:v>
                </c:pt>
                <c:pt idx="38">
                  <c:v>5.354002905971246</c:v>
                </c:pt>
                <c:pt idx="39">
                  <c:v>4.9938485688374916</c:v>
                </c:pt>
                <c:pt idx="40">
                  <c:v>5.0172658293143213</c:v>
                </c:pt>
                <c:pt idx="41">
                  <c:v>3.5780787718430909</c:v>
                </c:pt>
                <c:pt idx="42">
                  <c:v>4.9286015929459106</c:v>
                </c:pt>
                <c:pt idx="43">
                  <c:v>9.7500650355532414</c:v>
                </c:pt>
                <c:pt idx="44">
                  <c:v>4.854496864834748</c:v>
                </c:pt>
                <c:pt idx="45">
                  <c:v>9.8236111823901329</c:v>
                </c:pt>
                <c:pt idx="46">
                  <c:v>2.9235089534903516</c:v>
                </c:pt>
                <c:pt idx="47">
                  <c:v>2.9646590767071146</c:v>
                </c:pt>
                <c:pt idx="48">
                  <c:v>2.9978429936606275</c:v>
                </c:pt>
                <c:pt idx="49">
                  <c:v>4.4126376845216386</c:v>
                </c:pt>
                <c:pt idx="50">
                  <c:v>2.0442738816468533</c:v>
                </c:pt>
                <c:pt idx="51">
                  <c:v>2.0410870226432647</c:v>
                </c:pt>
                <c:pt idx="52">
                  <c:v>2.9930829945435375</c:v>
                </c:pt>
                <c:pt idx="53">
                  <c:v>2.5029713109768621</c:v>
                </c:pt>
                <c:pt idx="54">
                  <c:v>2.66609962948435</c:v>
                </c:pt>
                <c:pt idx="55">
                  <c:v>3.6070600013683602</c:v>
                </c:pt>
                <c:pt idx="56">
                  <c:v>2.5109853232011194</c:v>
                </c:pt>
                <c:pt idx="57">
                  <c:v>2.3229636139487893</c:v>
                </c:pt>
                <c:pt idx="58">
                  <c:v>2.7585272061695196</c:v>
                </c:pt>
                <c:pt idx="59">
                  <c:v>2.2838888973078584</c:v>
                </c:pt>
                <c:pt idx="60">
                  <c:v>2.5510526192669354</c:v>
                </c:pt>
                <c:pt idx="61">
                  <c:v>2.3750600010534146</c:v>
                </c:pt>
                <c:pt idx="62">
                  <c:v>2.6777038709010772</c:v>
                </c:pt>
                <c:pt idx="63">
                  <c:v>2.7403132064118161</c:v>
                </c:pt>
                <c:pt idx="64">
                  <c:v>3.1532647247752763</c:v>
                </c:pt>
                <c:pt idx="65">
                  <c:v>2.083755068908824</c:v>
                </c:pt>
                <c:pt idx="66">
                  <c:v>2.8002563687677786</c:v>
                </c:pt>
                <c:pt idx="67">
                  <c:v>2.1718070819630797</c:v>
                </c:pt>
                <c:pt idx="68">
                  <c:v>2.7706185204904821</c:v>
                </c:pt>
                <c:pt idx="69">
                  <c:v>2.034728539349878</c:v>
                </c:pt>
                <c:pt idx="70">
                  <c:v>2.4469916394975009</c:v>
                </c:pt>
                <c:pt idx="71">
                  <c:v>2.1703824014838964</c:v>
                </c:pt>
                <c:pt idx="72">
                  <c:v>1.7691670298691022</c:v>
                </c:pt>
                <c:pt idx="73">
                  <c:v>1.7784511297493555</c:v>
                </c:pt>
                <c:pt idx="74">
                  <c:v>2.3648608144617893</c:v>
                </c:pt>
                <c:pt idx="75">
                  <c:v>1.5826264225076629</c:v>
                </c:pt>
                <c:pt idx="76">
                  <c:v>1.1910632652679689</c:v>
                </c:pt>
                <c:pt idx="77">
                  <c:v>1.8533327485751563</c:v>
                </c:pt>
                <c:pt idx="78">
                  <c:v>1.8023826761273338</c:v>
                </c:pt>
                <c:pt idx="79">
                  <c:v>1.9079599400623222</c:v>
                </c:pt>
                <c:pt idx="80">
                  <c:v>1.7113801164373958</c:v>
                </c:pt>
                <c:pt idx="81">
                  <c:v>1.8892115791202304</c:v>
                </c:pt>
                <c:pt idx="82">
                  <c:v>1.9245715598139599</c:v>
                </c:pt>
                <c:pt idx="83">
                  <c:v>2.4526820257719768</c:v>
                </c:pt>
                <c:pt idx="84">
                  <c:v>2.0541950511750402</c:v>
                </c:pt>
                <c:pt idx="85">
                  <c:v>2.0286666520664438</c:v>
                </c:pt>
                <c:pt idx="86">
                  <c:v>1.5612112714995103</c:v>
                </c:pt>
                <c:pt idx="87">
                  <c:v>1.9917523191641373</c:v>
                </c:pt>
                <c:pt idx="88">
                  <c:v>2.1806560170785692</c:v>
                </c:pt>
                <c:pt idx="89">
                  <c:v>0.67685132402095627</c:v>
                </c:pt>
                <c:pt idx="90">
                  <c:v>1.8469313501663867</c:v>
                </c:pt>
                <c:pt idx="91">
                  <c:v>1.7091179711356752</c:v>
                </c:pt>
                <c:pt idx="92">
                  <c:v>1.8922652640462045</c:v>
                </c:pt>
                <c:pt idx="93">
                  <c:v>1.8565379135215376</c:v>
                </c:pt>
                <c:pt idx="94">
                  <c:v>2.381816191802554</c:v>
                </c:pt>
                <c:pt idx="95">
                  <c:v>2.1251727519203576</c:v>
                </c:pt>
                <c:pt idx="96">
                  <c:v>1.8687228628703645</c:v>
                </c:pt>
                <c:pt idx="97">
                  <c:v>1.8127776942399931</c:v>
                </c:pt>
                <c:pt idx="98">
                  <c:v>2.0070081018881831</c:v>
                </c:pt>
                <c:pt idx="99">
                  <c:v>1.5315754455943795</c:v>
                </c:pt>
                <c:pt idx="100">
                  <c:v>1.746406253700693</c:v>
                </c:pt>
                <c:pt idx="101">
                  <c:v>11.780510494105302</c:v>
                </c:pt>
                <c:pt idx="102">
                  <c:v>0.88270249971733794</c:v>
                </c:pt>
                <c:pt idx="103">
                  <c:v>1.5237961611239728</c:v>
                </c:pt>
                <c:pt idx="104">
                  <c:v>1.4272334435271516</c:v>
                </c:pt>
                <c:pt idx="105">
                  <c:v>1.4856244097081424</c:v>
                </c:pt>
                <c:pt idx="106">
                  <c:v>1.0070382399353079</c:v>
                </c:pt>
                <c:pt idx="107">
                  <c:v>1.2298856010196875</c:v>
                </c:pt>
                <c:pt idx="108">
                  <c:v>1.6680872217596276</c:v>
                </c:pt>
                <c:pt idx="109">
                  <c:v>1.2674513622588526</c:v>
                </c:pt>
                <c:pt idx="110">
                  <c:v>1.5292263135095479</c:v>
                </c:pt>
                <c:pt idx="111">
                  <c:v>1.0847997334410733</c:v>
                </c:pt>
                <c:pt idx="112">
                  <c:v>1.4965613292550792</c:v>
                </c:pt>
                <c:pt idx="113">
                  <c:v>1.3212102765530203</c:v>
                </c:pt>
                <c:pt idx="114">
                  <c:v>1.457399210159704</c:v>
                </c:pt>
                <c:pt idx="115">
                  <c:v>1.260431548277654</c:v>
                </c:pt>
                <c:pt idx="116">
                  <c:v>1.2059616363941312</c:v>
                </c:pt>
                <c:pt idx="117">
                  <c:v>1.7461982515856527</c:v>
                </c:pt>
                <c:pt idx="118">
                  <c:v>1.3982126209700232</c:v>
                </c:pt>
                <c:pt idx="119">
                  <c:v>1.5711428676659192</c:v>
                </c:pt>
                <c:pt idx="120">
                  <c:v>1.3708191376068946</c:v>
                </c:pt>
                <c:pt idx="121">
                  <c:v>1.3715275413925616</c:v>
                </c:pt>
                <c:pt idx="122">
                  <c:v>1.5480643092002038</c:v>
                </c:pt>
                <c:pt idx="123">
                  <c:v>1.0245535517114244</c:v>
                </c:pt>
                <c:pt idx="124">
                  <c:v>1.5416746685688845</c:v>
                </c:pt>
                <c:pt idx="125">
                  <c:v>1.6071937305529784</c:v>
                </c:pt>
                <c:pt idx="126">
                  <c:v>1.5378658590786962</c:v>
                </c:pt>
                <c:pt idx="127">
                  <c:v>1.3942663416165815</c:v>
                </c:pt>
                <c:pt idx="128">
                  <c:v>1.3098315157602907</c:v>
                </c:pt>
                <c:pt idx="129">
                  <c:v>1.2425073200200494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5E-4716-BC7D-5531CBFF9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98016"/>
        <c:axId val="134199552"/>
      </c:lineChart>
      <c:dateAx>
        <c:axId val="13419801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199552"/>
        <c:crosses val="autoZero"/>
        <c:auto val="1"/>
        <c:lblOffset val="100"/>
        <c:baseTimeUnit val="days"/>
      </c:dateAx>
      <c:valAx>
        <c:axId val="134199552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198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IND'!$F$3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IND'!$A$4:$A$162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IND'!$F$4:$F$162</c:f>
              <c:numCache>
                <c:formatCode>General</c:formatCode>
                <c:ptCount val="159"/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23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5</c:v>
                </c:pt>
                <c:pt idx="37">
                  <c:v>4</c:v>
                </c:pt>
                <c:pt idx="38">
                  <c:v>13</c:v>
                </c:pt>
                <c:pt idx="39">
                  <c:v>6</c:v>
                </c:pt>
                <c:pt idx="40">
                  <c:v>11</c:v>
                </c:pt>
                <c:pt idx="41">
                  <c:v>9</c:v>
                </c:pt>
                <c:pt idx="42">
                  <c:v>20</c:v>
                </c:pt>
                <c:pt idx="43">
                  <c:v>11</c:v>
                </c:pt>
                <c:pt idx="44">
                  <c:v>6</c:v>
                </c:pt>
                <c:pt idx="45">
                  <c:v>23</c:v>
                </c:pt>
                <c:pt idx="46">
                  <c:v>14</c:v>
                </c:pt>
                <c:pt idx="47">
                  <c:v>38</c:v>
                </c:pt>
                <c:pt idx="48">
                  <c:v>50</c:v>
                </c:pt>
                <c:pt idx="49">
                  <c:v>86</c:v>
                </c:pt>
                <c:pt idx="50">
                  <c:v>66</c:v>
                </c:pt>
                <c:pt idx="51">
                  <c:v>103</c:v>
                </c:pt>
                <c:pt idx="52">
                  <c:v>37</c:v>
                </c:pt>
                <c:pt idx="53">
                  <c:v>121</c:v>
                </c:pt>
                <c:pt idx="54">
                  <c:v>70</c:v>
                </c:pt>
                <c:pt idx="55">
                  <c:v>160</c:v>
                </c:pt>
                <c:pt idx="56">
                  <c:v>100</c:v>
                </c:pt>
                <c:pt idx="57">
                  <c:v>37</c:v>
                </c:pt>
                <c:pt idx="58">
                  <c:v>227</c:v>
                </c:pt>
                <c:pt idx="59">
                  <c:v>146</c:v>
                </c:pt>
                <c:pt idx="60">
                  <c:v>601</c:v>
                </c:pt>
                <c:pt idx="61">
                  <c:v>545</c:v>
                </c:pt>
                <c:pt idx="62">
                  <c:v>24</c:v>
                </c:pt>
                <c:pt idx="63">
                  <c:v>515</c:v>
                </c:pt>
                <c:pt idx="64">
                  <c:v>506</c:v>
                </c:pt>
                <c:pt idx="65">
                  <c:v>1190</c:v>
                </c:pt>
                <c:pt idx="66">
                  <c:v>533</c:v>
                </c:pt>
                <c:pt idx="67">
                  <c:v>605</c:v>
                </c:pt>
                <c:pt idx="68">
                  <c:v>809</c:v>
                </c:pt>
                <c:pt idx="69">
                  <c:v>873</c:v>
                </c:pt>
                <c:pt idx="70">
                  <c:v>848</c:v>
                </c:pt>
                <c:pt idx="71">
                  <c:v>759</c:v>
                </c:pt>
                <c:pt idx="72">
                  <c:v>1248</c:v>
                </c:pt>
                <c:pt idx="73">
                  <c:v>1034</c:v>
                </c:pt>
                <c:pt idx="74">
                  <c:v>835</c:v>
                </c:pt>
                <c:pt idx="75">
                  <c:v>1108</c:v>
                </c:pt>
                <c:pt idx="76">
                  <c:v>922</c:v>
                </c:pt>
                <c:pt idx="77">
                  <c:v>1370</c:v>
                </c:pt>
                <c:pt idx="78">
                  <c:v>1893</c:v>
                </c:pt>
                <c:pt idx="79">
                  <c:v>924</c:v>
                </c:pt>
                <c:pt idx="80">
                  <c:v>1541</c:v>
                </c:pt>
                <c:pt idx="81">
                  <c:v>1290</c:v>
                </c:pt>
                <c:pt idx="82">
                  <c:v>1707</c:v>
                </c:pt>
                <c:pt idx="83">
                  <c:v>1453</c:v>
                </c:pt>
                <c:pt idx="84">
                  <c:v>1753</c:v>
                </c:pt>
                <c:pt idx="85">
                  <c:v>1607</c:v>
                </c:pt>
                <c:pt idx="86">
                  <c:v>1561</c:v>
                </c:pt>
                <c:pt idx="87">
                  <c:v>1873</c:v>
                </c:pt>
                <c:pt idx="88">
                  <c:v>1738</c:v>
                </c:pt>
                <c:pt idx="89">
                  <c:v>1801</c:v>
                </c:pt>
                <c:pt idx="90">
                  <c:v>2394</c:v>
                </c:pt>
                <c:pt idx="91">
                  <c:v>2442</c:v>
                </c:pt>
                <c:pt idx="92">
                  <c:v>2806</c:v>
                </c:pt>
                <c:pt idx="93">
                  <c:v>3932</c:v>
                </c:pt>
                <c:pt idx="94">
                  <c:v>2963</c:v>
                </c:pt>
                <c:pt idx="95">
                  <c:v>3587</c:v>
                </c:pt>
                <c:pt idx="96">
                  <c:v>3364</c:v>
                </c:pt>
                <c:pt idx="97">
                  <c:v>3344</c:v>
                </c:pt>
                <c:pt idx="98">
                  <c:v>3113</c:v>
                </c:pt>
                <c:pt idx="99">
                  <c:v>4353</c:v>
                </c:pt>
                <c:pt idx="100">
                  <c:v>3607</c:v>
                </c:pt>
                <c:pt idx="101">
                  <c:v>3524</c:v>
                </c:pt>
                <c:pt idx="102">
                  <c:v>3763</c:v>
                </c:pt>
                <c:pt idx="103">
                  <c:v>3942</c:v>
                </c:pt>
                <c:pt idx="104">
                  <c:v>3787</c:v>
                </c:pt>
                <c:pt idx="105">
                  <c:v>4864</c:v>
                </c:pt>
                <c:pt idx="106">
                  <c:v>5050</c:v>
                </c:pt>
                <c:pt idx="107">
                  <c:v>4630</c:v>
                </c:pt>
                <c:pt idx="108">
                  <c:v>6147</c:v>
                </c:pt>
                <c:pt idx="109">
                  <c:v>5553</c:v>
                </c:pt>
                <c:pt idx="110">
                  <c:v>6198</c:v>
                </c:pt>
                <c:pt idx="111">
                  <c:v>6568</c:v>
                </c:pt>
                <c:pt idx="112">
                  <c:v>6629</c:v>
                </c:pt>
                <c:pt idx="113">
                  <c:v>7113</c:v>
                </c:pt>
                <c:pt idx="114">
                  <c:v>6414</c:v>
                </c:pt>
                <c:pt idx="115">
                  <c:v>5843</c:v>
                </c:pt>
                <c:pt idx="116">
                  <c:v>7293</c:v>
                </c:pt>
                <c:pt idx="117">
                  <c:v>7300</c:v>
                </c:pt>
                <c:pt idx="118">
                  <c:v>8105</c:v>
                </c:pt>
                <c:pt idx="119">
                  <c:v>8336</c:v>
                </c:pt>
                <c:pt idx="120">
                  <c:v>8782</c:v>
                </c:pt>
                <c:pt idx="121">
                  <c:v>7761</c:v>
                </c:pt>
                <c:pt idx="122">
                  <c:v>8821</c:v>
                </c:pt>
                <c:pt idx="123">
                  <c:v>9633</c:v>
                </c:pt>
                <c:pt idx="124">
                  <c:v>9889</c:v>
                </c:pt>
                <c:pt idx="125">
                  <c:v>9471</c:v>
                </c:pt>
                <c:pt idx="126">
                  <c:v>10438</c:v>
                </c:pt>
                <c:pt idx="127">
                  <c:v>10864</c:v>
                </c:pt>
                <c:pt idx="128">
                  <c:v>8442</c:v>
                </c:pt>
                <c:pt idx="129">
                  <c:v>10218</c:v>
                </c:pt>
                <c:pt idx="130">
                  <c:v>10459</c:v>
                </c:pt>
                <c:pt idx="131">
                  <c:v>10930</c:v>
                </c:pt>
                <c:pt idx="132">
                  <c:v>11458</c:v>
                </c:pt>
                <c:pt idx="133">
                  <c:v>11929</c:v>
                </c:pt>
                <c:pt idx="134">
                  <c:v>11502</c:v>
                </c:pt>
                <c:pt idx="135">
                  <c:v>10667</c:v>
                </c:pt>
                <c:pt idx="136">
                  <c:v>10974</c:v>
                </c:pt>
                <c:pt idx="137">
                  <c:v>12881</c:v>
                </c:pt>
                <c:pt idx="138">
                  <c:v>13586</c:v>
                </c:pt>
                <c:pt idx="139">
                  <c:v>14516</c:v>
                </c:pt>
                <c:pt idx="140">
                  <c:v>15403</c:v>
                </c:pt>
                <c:pt idx="141">
                  <c:v>14831</c:v>
                </c:pt>
                <c:pt idx="142">
                  <c:v>14933</c:v>
                </c:pt>
                <c:pt idx="143">
                  <c:v>15968</c:v>
                </c:pt>
                <c:pt idx="144">
                  <c:v>16922</c:v>
                </c:pt>
                <c:pt idx="145">
                  <c:v>17296</c:v>
                </c:pt>
                <c:pt idx="146">
                  <c:v>18552</c:v>
                </c:pt>
                <c:pt idx="147">
                  <c:v>19906</c:v>
                </c:pt>
                <c:pt idx="148">
                  <c:v>19459</c:v>
                </c:pt>
                <c:pt idx="149">
                  <c:v>18522</c:v>
                </c:pt>
                <c:pt idx="150">
                  <c:v>18641</c:v>
                </c:pt>
                <c:pt idx="151">
                  <c:v>19160</c:v>
                </c:pt>
                <c:pt idx="152">
                  <c:v>20903</c:v>
                </c:pt>
                <c:pt idx="153">
                  <c:v>22771</c:v>
                </c:pt>
                <c:pt idx="154">
                  <c:v>24850</c:v>
                </c:pt>
                <c:pt idx="155">
                  <c:v>24248</c:v>
                </c:pt>
                <c:pt idx="156">
                  <c:v>22251</c:v>
                </c:pt>
                <c:pt idx="157">
                  <c:v>22753</c:v>
                </c:pt>
                <c:pt idx="158">
                  <c:v>24879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97-4747-90D6-C73B32BE98BA}"/>
            </c:ext>
          </c:extLst>
        </c:ser>
        <c:ser>
          <c:idx val="2"/>
          <c:order val="2"/>
          <c:tx>
            <c:strRef>
              <c:f>'data IND'!$H$3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IND'!$A$4:$A$162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IND'!$H$4:$H$162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9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5</c:v>
                </c:pt>
                <c:pt idx="49">
                  <c:v>3</c:v>
                </c:pt>
                <c:pt idx="50">
                  <c:v>4</c:v>
                </c:pt>
                <c:pt idx="51">
                  <c:v>0</c:v>
                </c:pt>
                <c:pt idx="52">
                  <c:v>13</c:v>
                </c:pt>
                <c:pt idx="53">
                  <c:v>3</c:v>
                </c:pt>
                <c:pt idx="54">
                  <c:v>2</c:v>
                </c:pt>
                <c:pt idx="55">
                  <c:v>28</c:v>
                </c:pt>
                <c:pt idx="56">
                  <c:v>11</c:v>
                </c:pt>
                <c:pt idx="57">
                  <c:v>11</c:v>
                </c:pt>
                <c:pt idx="58">
                  <c:v>7</c:v>
                </c:pt>
                <c:pt idx="59">
                  <c:v>21</c:v>
                </c:pt>
                <c:pt idx="60">
                  <c:v>25</c:v>
                </c:pt>
                <c:pt idx="61">
                  <c:v>43</c:v>
                </c:pt>
                <c:pt idx="62">
                  <c:v>1</c:v>
                </c:pt>
                <c:pt idx="63">
                  <c:v>37</c:v>
                </c:pt>
                <c:pt idx="64">
                  <c:v>0</c:v>
                </c:pt>
                <c:pt idx="65">
                  <c:v>146</c:v>
                </c:pt>
                <c:pt idx="66">
                  <c:v>46</c:v>
                </c:pt>
                <c:pt idx="67">
                  <c:v>85</c:v>
                </c:pt>
                <c:pt idx="68">
                  <c:v>114</c:v>
                </c:pt>
                <c:pt idx="69">
                  <c:v>154</c:v>
                </c:pt>
                <c:pt idx="70">
                  <c:v>195</c:v>
                </c:pt>
                <c:pt idx="71">
                  <c:v>111</c:v>
                </c:pt>
                <c:pt idx="72">
                  <c:v>101</c:v>
                </c:pt>
                <c:pt idx="73">
                  <c:v>178</c:v>
                </c:pt>
                <c:pt idx="74">
                  <c:v>73</c:v>
                </c:pt>
                <c:pt idx="75">
                  <c:v>336</c:v>
                </c:pt>
                <c:pt idx="76">
                  <c:v>273</c:v>
                </c:pt>
                <c:pt idx="77">
                  <c:v>422</c:v>
                </c:pt>
                <c:pt idx="78">
                  <c:v>391</c:v>
                </c:pt>
                <c:pt idx="79">
                  <c:v>419</c:v>
                </c:pt>
                <c:pt idx="80">
                  <c:v>702</c:v>
                </c:pt>
                <c:pt idx="81">
                  <c:v>395</c:v>
                </c:pt>
                <c:pt idx="82">
                  <c:v>642</c:v>
                </c:pt>
                <c:pt idx="83">
                  <c:v>486</c:v>
                </c:pt>
                <c:pt idx="84">
                  <c:v>441</c:v>
                </c:pt>
                <c:pt idx="85">
                  <c:v>584</c:v>
                </c:pt>
                <c:pt idx="86">
                  <c:v>614</c:v>
                </c:pt>
                <c:pt idx="87">
                  <c:v>610</c:v>
                </c:pt>
                <c:pt idx="88">
                  <c:v>690</c:v>
                </c:pt>
                <c:pt idx="89">
                  <c:v>631</c:v>
                </c:pt>
                <c:pt idx="90">
                  <c:v>939</c:v>
                </c:pt>
                <c:pt idx="91">
                  <c:v>812</c:v>
                </c:pt>
                <c:pt idx="92">
                  <c:v>956</c:v>
                </c:pt>
                <c:pt idx="93">
                  <c:v>1072</c:v>
                </c:pt>
                <c:pt idx="94">
                  <c:v>1295</c:v>
                </c:pt>
                <c:pt idx="95">
                  <c:v>1189</c:v>
                </c:pt>
                <c:pt idx="96">
                  <c:v>1445</c:v>
                </c:pt>
                <c:pt idx="97">
                  <c:v>1111</c:v>
                </c:pt>
                <c:pt idx="98">
                  <c:v>1414</c:v>
                </c:pt>
                <c:pt idx="99">
                  <c:v>1668</c:v>
                </c:pt>
                <c:pt idx="100">
                  <c:v>1580</c:v>
                </c:pt>
                <c:pt idx="101">
                  <c:v>1871</c:v>
                </c:pt>
                <c:pt idx="102">
                  <c:v>1980</c:v>
                </c:pt>
                <c:pt idx="103">
                  <c:v>1569</c:v>
                </c:pt>
                <c:pt idx="104">
                  <c:v>2289</c:v>
                </c:pt>
                <c:pt idx="105">
                  <c:v>3966</c:v>
                </c:pt>
                <c:pt idx="106">
                  <c:v>2571</c:v>
                </c:pt>
                <c:pt idx="107">
                  <c:v>2438</c:v>
                </c:pt>
                <c:pt idx="108">
                  <c:v>3076</c:v>
                </c:pt>
                <c:pt idx="109">
                  <c:v>3113</c:v>
                </c:pt>
                <c:pt idx="110">
                  <c:v>3131</c:v>
                </c:pt>
                <c:pt idx="111">
                  <c:v>3271</c:v>
                </c:pt>
                <c:pt idx="112">
                  <c:v>2561</c:v>
                </c:pt>
                <c:pt idx="113">
                  <c:v>3307</c:v>
                </c:pt>
                <c:pt idx="114">
                  <c:v>3014</c:v>
                </c:pt>
                <c:pt idx="115">
                  <c:v>3571</c:v>
                </c:pt>
                <c:pt idx="116">
                  <c:v>3472</c:v>
                </c:pt>
                <c:pt idx="117">
                  <c:v>3171</c:v>
                </c:pt>
                <c:pt idx="118">
                  <c:v>11707</c:v>
                </c:pt>
                <c:pt idx="119">
                  <c:v>4309</c:v>
                </c:pt>
                <c:pt idx="120">
                  <c:v>4916</c:v>
                </c:pt>
                <c:pt idx="121">
                  <c:v>3902</c:v>
                </c:pt>
                <c:pt idx="122">
                  <c:v>4531</c:v>
                </c:pt>
                <c:pt idx="123">
                  <c:v>3786</c:v>
                </c:pt>
                <c:pt idx="124">
                  <c:v>4379</c:v>
                </c:pt>
                <c:pt idx="125">
                  <c:v>4783</c:v>
                </c:pt>
                <c:pt idx="126">
                  <c:v>5462</c:v>
                </c:pt>
                <c:pt idx="127">
                  <c:v>5153</c:v>
                </c:pt>
                <c:pt idx="128">
                  <c:v>5247</c:v>
                </c:pt>
                <c:pt idx="129">
                  <c:v>5575</c:v>
                </c:pt>
                <c:pt idx="130">
                  <c:v>536</c:v>
                </c:pt>
                <c:pt idx="131">
                  <c:v>11989</c:v>
                </c:pt>
                <c:pt idx="132">
                  <c:v>7135</c:v>
                </c:pt>
                <c:pt idx="133">
                  <c:v>8049</c:v>
                </c:pt>
                <c:pt idx="134">
                  <c:v>7419</c:v>
                </c:pt>
                <c:pt idx="135">
                  <c:v>10215</c:v>
                </c:pt>
                <c:pt idx="136">
                  <c:v>6922</c:v>
                </c:pt>
                <c:pt idx="137">
                  <c:v>7390</c:v>
                </c:pt>
                <c:pt idx="138">
                  <c:v>10386</c:v>
                </c:pt>
                <c:pt idx="139">
                  <c:v>9120</c:v>
                </c:pt>
                <c:pt idx="140">
                  <c:v>13897</c:v>
                </c:pt>
                <c:pt idx="141">
                  <c:v>9468</c:v>
                </c:pt>
                <c:pt idx="142">
                  <c:v>10994</c:v>
                </c:pt>
                <c:pt idx="143">
                  <c:v>10495</c:v>
                </c:pt>
                <c:pt idx="144">
                  <c:v>13012</c:v>
                </c:pt>
                <c:pt idx="145">
                  <c:v>13940</c:v>
                </c:pt>
                <c:pt idx="146">
                  <c:v>10244</c:v>
                </c:pt>
                <c:pt idx="147">
                  <c:v>13832</c:v>
                </c:pt>
                <c:pt idx="148">
                  <c:v>12010</c:v>
                </c:pt>
                <c:pt idx="149">
                  <c:v>13099</c:v>
                </c:pt>
                <c:pt idx="150">
                  <c:v>13090</c:v>
                </c:pt>
                <c:pt idx="151">
                  <c:v>11948</c:v>
                </c:pt>
                <c:pt idx="152">
                  <c:v>20032</c:v>
                </c:pt>
                <c:pt idx="153">
                  <c:v>14335</c:v>
                </c:pt>
                <c:pt idx="154">
                  <c:v>14856</c:v>
                </c:pt>
                <c:pt idx="155">
                  <c:v>15350</c:v>
                </c:pt>
                <c:pt idx="156">
                  <c:v>15501</c:v>
                </c:pt>
                <c:pt idx="157">
                  <c:v>16897</c:v>
                </c:pt>
                <c:pt idx="158">
                  <c:v>19547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72288"/>
        <c:axId val="134586368"/>
      </c:lineChart>
      <c:lineChart>
        <c:grouping val="standard"/>
        <c:varyColors val="0"/>
        <c:ser>
          <c:idx val="1"/>
          <c:order val="1"/>
          <c:tx>
            <c:strRef>
              <c:f>'data IND'!$G$3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IND'!$G$4:$G$162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-1</c:v>
                </c:pt>
                <c:pt idx="50">
                  <c:v>3</c:v>
                </c:pt>
                <c:pt idx="51">
                  <c:v>3</c:v>
                </c:pt>
                <c:pt idx="52">
                  <c:v>0</c:v>
                </c:pt>
                <c:pt idx="53">
                  <c:v>2</c:v>
                </c:pt>
                <c:pt idx="54">
                  <c:v>8</c:v>
                </c:pt>
                <c:pt idx="55">
                  <c:v>0</c:v>
                </c:pt>
                <c:pt idx="56">
                  <c:v>4</c:v>
                </c:pt>
                <c:pt idx="57">
                  <c:v>3</c:v>
                </c:pt>
                <c:pt idx="58">
                  <c:v>5</c:v>
                </c:pt>
                <c:pt idx="59">
                  <c:v>3</c:v>
                </c:pt>
                <c:pt idx="60">
                  <c:v>23</c:v>
                </c:pt>
                <c:pt idx="61">
                  <c:v>14</c:v>
                </c:pt>
                <c:pt idx="62">
                  <c:v>0</c:v>
                </c:pt>
                <c:pt idx="63">
                  <c:v>14</c:v>
                </c:pt>
                <c:pt idx="64">
                  <c:v>13</c:v>
                </c:pt>
                <c:pt idx="65">
                  <c:v>37</c:v>
                </c:pt>
                <c:pt idx="66">
                  <c:v>14</c:v>
                </c:pt>
                <c:pt idx="67">
                  <c:v>28</c:v>
                </c:pt>
                <c:pt idx="68">
                  <c:v>48</c:v>
                </c:pt>
                <c:pt idx="69">
                  <c:v>20</c:v>
                </c:pt>
                <c:pt idx="70">
                  <c:v>42</c:v>
                </c:pt>
                <c:pt idx="71">
                  <c:v>43</c:v>
                </c:pt>
                <c:pt idx="72">
                  <c:v>27</c:v>
                </c:pt>
                <c:pt idx="73">
                  <c:v>35</c:v>
                </c:pt>
                <c:pt idx="74">
                  <c:v>12</c:v>
                </c:pt>
                <c:pt idx="75">
                  <c:v>43</c:v>
                </c:pt>
                <c:pt idx="76">
                  <c:v>38</c:v>
                </c:pt>
                <c:pt idx="77">
                  <c:v>35</c:v>
                </c:pt>
                <c:pt idx="78">
                  <c:v>38</c:v>
                </c:pt>
                <c:pt idx="79">
                  <c:v>33</c:v>
                </c:pt>
                <c:pt idx="80">
                  <c:v>53</c:v>
                </c:pt>
                <c:pt idx="81">
                  <c:v>36</c:v>
                </c:pt>
                <c:pt idx="82">
                  <c:v>40</c:v>
                </c:pt>
                <c:pt idx="83">
                  <c:v>59</c:v>
                </c:pt>
                <c:pt idx="84">
                  <c:v>45</c:v>
                </c:pt>
                <c:pt idx="85">
                  <c:v>56</c:v>
                </c:pt>
                <c:pt idx="86">
                  <c:v>58</c:v>
                </c:pt>
                <c:pt idx="87">
                  <c:v>69</c:v>
                </c:pt>
                <c:pt idx="88">
                  <c:v>71</c:v>
                </c:pt>
                <c:pt idx="89">
                  <c:v>75</c:v>
                </c:pt>
                <c:pt idx="90">
                  <c:v>69</c:v>
                </c:pt>
                <c:pt idx="91">
                  <c:v>100</c:v>
                </c:pt>
                <c:pt idx="92">
                  <c:v>68</c:v>
                </c:pt>
                <c:pt idx="93">
                  <c:v>175</c:v>
                </c:pt>
                <c:pt idx="94">
                  <c:v>127</c:v>
                </c:pt>
                <c:pt idx="95">
                  <c:v>92</c:v>
                </c:pt>
                <c:pt idx="96">
                  <c:v>104</c:v>
                </c:pt>
                <c:pt idx="97">
                  <c:v>96</c:v>
                </c:pt>
                <c:pt idx="98">
                  <c:v>116</c:v>
                </c:pt>
                <c:pt idx="99">
                  <c:v>111</c:v>
                </c:pt>
                <c:pt idx="100">
                  <c:v>82</c:v>
                </c:pt>
                <c:pt idx="101">
                  <c:v>121</c:v>
                </c:pt>
                <c:pt idx="102">
                  <c:v>136</c:v>
                </c:pt>
                <c:pt idx="103">
                  <c:v>98</c:v>
                </c:pt>
                <c:pt idx="104">
                  <c:v>104</c:v>
                </c:pt>
                <c:pt idx="105">
                  <c:v>118</c:v>
                </c:pt>
                <c:pt idx="106">
                  <c:v>154</c:v>
                </c:pt>
                <c:pt idx="107">
                  <c:v>131</c:v>
                </c:pt>
                <c:pt idx="108">
                  <c:v>146</c:v>
                </c:pt>
                <c:pt idx="109">
                  <c:v>132</c:v>
                </c:pt>
                <c:pt idx="110">
                  <c:v>150</c:v>
                </c:pt>
                <c:pt idx="111">
                  <c:v>142</c:v>
                </c:pt>
                <c:pt idx="112">
                  <c:v>142</c:v>
                </c:pt>
                <c:pt idx="113">
                  <c:v>156</c:v>
                </c:pt>
                <c:pt idx="114">
                  <c:v>148</c:v>
                </c:pt>
                <c:pt idx="115">
                  <c:v>172</c:v>
                </c:pt>
                <c:pt idx="116">
                  <c:v>190</c:v>
                </c:pt>
                <c:pt idx="117">
                  <c:v>177</c:v>
                </c:pt>
                <c:pt idx="118">
                  <c:v>269</c:v>
                </c:pt>
                <c:pt idx="119">
                  <c:v>205</c:v>
                </c:pt>
                <c:pt idx="120">
                  <c:v>223</c:v>
                </c:pt>
                <c:pt idx="121">
                  <c:v>200</c:v>
                </c:pt>
                <c:pt idx="122">
                  <c:v>221</c:v>
                </c:pt>
                <c:pt idx="123">
                  <c:v>259</c:v>
                </c:pt>
                <c:pt idx="124">
                  <c:v>275</c:v>
                </c:pt>
                <c:pt idx="125">
                  <c:v>286</c:v>
                </c:pt>
                <c:pt idx="126">
                  <c:v>297</c:v>
                </c:pt>
                <c:pt idx="127">
                  <c:v>261</c:v>
                </c:pt>
                <c:pt idx="128">
                  <c:v>266</c:v>
                </c:pt>
                <c:pt idx="129">
                  <c:v>277</c:v>
                </c:pt>
                <c:pt idx="130">
                  <c:v>352</c:v>
                </c:pt>
                <c:pt idx="131">
                  <c:v>396</c:v>
                </c:pt>
                <c:pt idx="132">
                  <c:v>386</c:v>
                </c:pt>
                <c:pt idx="133">
                  <c:v>311</c:v>
                </c:pt>
                <c:pt idx="134">
                  <c:v>325</c:v>
                </c:pt>
                <c:pt idx="135">
                  <c:v>380</c:v>
                </c:pt>
                <c:pt idx="136">
                  <c:v>2003</c:v>
                </c:pt>
                <c:pt idx="137">
                  <c:v>334</c:v>
                </c:pt>
                <c:pt idx="138">
                  <c:v>336</c:v>
                </c:pt>
                <c:pt idx="139">
                  <c:v>375</c:v>
                </c:pt>
                <c:pt idx="140">
                  <c:v>306</c:v>
                </c:pt>
                <c:pt idx="141">
                  <c:v>445</c:v>
                </c:pt>
                <c:pt idx="142">
                  <c:v>312</c:v>
                </c:pt>
                <c:pt idx="143">
                  <c:v>465</c:v>
                </c:pt>
                <c:pt idx="144">
                  <c:v>418</c:v>
                </c:pt>
                <c:pt idx="145">
                  <c:v>407</c:v>
                </c:pt>
                <c:pt idx="146">
                  <c:v>384</c:v>
                </c:pt>
                <c:pt idx="147">
                  <c:v>410</c:v>
                </c:pt>
                <c:pt idx="148">
                  <c:v>380</c:v>
                </c:pt>
                <c:pt idx="149">
                  <c:v>418</c:v>
                </c:pt>
                <c:pt idx="150">
                  <c:v>507</c:v>
                </c:pt>
                <c:pt idx="151">
                  <c:v>434</c:v>
                </c:pt>
                <c:pt idx="152">
                  <c:v>379</c:v>
                </c:pt>
                <c:pt idx="153">
                  <c:v>442</c:v>
                </c:pt>
                <c:pt idx="154">
                  <c:v>613</c:v>
                </c:pt>
                <c:pt idx="155">
                  <c:v>425</c:v>
                </c:pt>
                <c:pt idx="156">
                  <c:v>466</c:v>
                </c:pt>
                <c:pt idx="157">
                  <c:v>483</c:v>
                </c:pt>
                <c:pt idx="158">
                  <c:v>487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89440"/>
        <c:axId val="134587904"/>
      </c:lineChart>
      <c:dateAx>
        <c:axId val="13457228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586368"/>
        <c:crosses val="autoZero"/>
        <c:auto val="1"/>
        <c:lblOffset val="100"/>
        <c:baseTimeUnit val="days"/>
      </c:dateAx>
      <c:valAx>
        <c:axId val="1345863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572288"/>
        <c:crosses val="autoZero"/>
        <c:crossBetween val="between"/>
      </c:valAx>
      <c:valAx>
        <c:axId val="134587904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589440"/>
        <c:crosses val="max"/>
        <c:crossBetween val="between"/>
      </c:valAx>
      <c:catAx>
        <c:axId val="134589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345879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IND'!$B$3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IND'!$A$4:$A$192</c:f>
              <c:numCache>
                <c:formatCode>m/d/yyyy</c:formatCode>
                <c:ptCount val="1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IND'!$B$4:$B$192</c:f>
              <c:numCache>
                <c:formatCode>General</c:formatCode>
                <c:ptCount val="1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5</c:v>
                </c:pt>
                <c:pt idx="31">
                  <c:v>5</c:v>
                </c:pt>
                <c:pt idx="32">
                  <c:v>28</c:v>
                </c:pt>
                <c:pt idx="33">
                  <c:v>30</c:v>
                </c:pt>
                <c:pt idx="34">
                  <c:v>31</c:v>
                </c:pt>
                <c:pt idx="35">
                  <c:v>34</c:v>
                </c:pt>
                <c:pt idx="36">
                  <c:v>39</c:v>
                </c:pt>
                <c:pt idx="37">
                  <c:v>43</c:v>
                </c:pt>
                <c:pt idx="38">
                  <c:v>56</c:v>
                </c:pt>
                <c:pt idx="39">
                  <c:v>62</c:v>
                </c:pt>
                <c:pt idx="40">
                  <c:v>73</c:v>
                </c:pt>
                <c:pt idx="41">
                  <c:v>82</c:v>
                </c:pt>
                <c:pt idx="42">
                  <c:v>102</c:v>
                </c:pt>
                <c:pt idx="43">
                  <c:v>113</c:v>
                </c:pt>
                <c:pt idx="44">
                  <c:v>119</c:v>
                </c:pt>
                <c:pt idx="45">
                  <c:v>142</c:v>
                </c:pt>
                <c:pt idx="46">
                  <c:v>156</c:v>
                </c:pt>
                <c:pt idx="47">
                  <c:v>194</c:v>
                </c:pt>
                <c:pt idx="48">
                  <c:v>244</c:v>
                </c:pt>
                <c:pt idx="49">
                  <c:v>330</c:v>
                </c:pt>
                <c:pt idx="50">
                  <c:v>396</c:v>
                </c:pt>
                <c:pt idx="51">
                  <c:v>499</c:v>
                </c:pt>
                <c:pt idx="52">
                  <c:v>536</c:v>
                </c:pt>
                <c:pt idx="53">
                  <c:v>657</c:v>
                </c:pt>
                <c:pt idx="54">
                  <c:v>727</c:v>
                </c:pt>
                <c:pt idx="55">
                  <c:v>887</c:v>
                </c:pt>
                <c:pt idx="56">
                  <c:v>987</c:v>
                </c:pt>
                <c:pt idx="57">
                  <c:v>1024</c:v>
                </c:pt>
                <c:pt idx="58">
                  <c:v>1251</c:v>
                </c:pt>
                <c:pt idx="59">
                  <c:v>1397</c:v>
                </c:pt>
                <c:pt idx="60">
                  <c:v>1998</c:v>
                </c:pt>
                <c:pt idx="61">
                  <c:v>2543</c:v>
                </c:pt>
                <c:pt idx="62">
                  <c:v>2567</c:v>
                </c:pt>
                <c:pt idx="63">
                  <c:v>3082</c:v>
                </c:pt>
                <c:pt idx="64">
                  <c:v>3588</c:v>
                </c:pt>
                <c:pt idx="65">
                  <c:v>4778</c:v>
                </c:pt>
                <c:pt idx="66">
                  <c:v>5311</c:v>
                </c:pt>
                <c:pt idx="67">
                  <c:v>5916</c:v>
                </c:pt>
                <c:pt idx="68">
                  <c:v>6725</c:v>
                </c:pt>
                <c:pt idx="69">
                  <c:v>7598</c:v>
                </c:pt>
                <c:pt idx="70">
                  <c:v>8446</c:v>
                </c:pt>
                <c:pt idx="71">
                  <c:v>9205</c:v>
                </c:pt>
                <c:pt idx="72">
                  <c:v>10453</c:v>
                </c:pt>
                <c:pt idx="73">
                  <c:v>11487</c:v>
                </c:pt>
                <c:pt idx="74">
                  <c:v>12322</c:v>
                </c:pt>
                <c:pt idx="75">
                  <c:v>13430</c:v>
                </c:pt>
                <c:pt idx="76">
                  <c:v>14352</c:v>
                </c:pt>
                <c:pt idx="77">
                  <c:v>15722</c:v>
                </c:pt>
                <c:pt idx="78">
                  <c:v>17615</c:v>
                </c:pt>
                <c:pt idx="79">
                  <c:v>18539</c:v>
                </c:pt>
                <c:pt idx="80">
                  <c:v>20080</c:v>
                </c:pt>
                <c:pt idx="81">
                  <c:v>21370</c:v>
                </c:pt>
                <c:pt idx="82">
                  <c:v>23077</c:v>
                </c:pt>
                <c:pt idx="83">
                  <c:v>24530</c:v>
                </c:pt>
                <c:pt idx="84">
                  <c:v>26283</c:v>
                </c:pt>
                <c:pt idx="85">
                  <c:v>27890</c:v>
                </c:pt>
                <c:pt idx="86">
                  <c:v>29451</c:v>
                </c:pt>
                <c:pt idx="87">
                  <c:v>31324</c:v>
                </c:pt>
                <c:pt idx="88">
                  <c:v>33062</c:v>
                </c:pt>
                <c:pt idx="89">
                  <c:v>34863</c:v>
                </c:pt>
                <c:pt idx="90">
                  <c:v>37257</c:v>
                </c:pt>
                <c:pt idx="91">
                  <c:v>39699</c:v>
                </c:pt>
                <c:pt idx="92">
                  <c:v>42505</c:v>
                </c:pt>
                <c:pt idx="93">
                  <c:v>46437</c:v>
                </c:pt>
                <c:pt idx="94">
                  <c:v>49400</c:v>
                </c:pt>
                <c:pt idx="95">
                  <c:v>52987</c:v>
                </c:pt>
                <c:pt idx="96">
                  <c:v>56351</c:v>
                </c:pt>
                <c:pt idx="97">
                  <c:v>59695</c:v>
                </c:pt>
                <c:pt idx="98">
                  <c:v>62808</c:v>
                </c:pt>
                <c:pt idx="99">
                  <c:v>67161</c:v>
                </c:pt>
                <c:pt idx="100">
                  <c:v>70768</c:v>
                </c:pt>
                <c:pt idx="101">
                  <c:v>74292</c:v>
                </c:pt>
                <c:pt idx="102">
                  <c:v>78055</c:v>
                </c:pt>
                <c:pt idx="103">
                  <c:v>81997</c:v>
                </c:pt>
                <c:pt idx="104">
                  <c:v>85784</c:v>
                </c:pt>
                <c:pt idx="105">
                  <c:v>90648</c:v>
                </c:pt>
                <c:pt idx="106">
                  <c:v>95698</c:v>
                </c:pt>
                <c:pt idx="107">
                  <c:v>100328</c:v>
                </c:pt>
                <c:pt idx="108">
                  <c:v>106475</c:v>
                </c:pt>
                <c:pt idx="109">
                  <c:v>112028</c:v>
                </c:pt>
                <c:pt idx="110">
                  <c:v>118226</c:v>
                </c:pt>
                <c:pt idx="111">
                  <c:v>124794</c:v>
                </c:pt>
                <c:pt idx="112">
                  <c:v>131423</c:v>
                </c:pt>
                <c:pt idx="113">
                  <c:v>138536</c:v>
                </c:pt>
                <c:pt idx="114">
                  <c:v>144950</c:v>
                </c:pt>
                <c:pt idx="115">
                  <c:v>150793</c:v>
                </c:pt>
                <c:pt idx="116">
                  <c:v>158086</c:v>
                </c:pt>
                <c:pt idx="117">
                  <c:v>165386</c:v>
                </c:pt>
                <c:pt idx="118">
                  <c:v>173491</c:v>
                </c:pt>
                <c:pt idx="119">
                  <c:v>181827</c:v>
                </c:pt>
                <c:pt idx="120">
                  <c:v>190609</c:v>
                </c:pt>
                <c:pt idx="121">
                  <c:v>198370</c:v>
                </c:pt>
                <c:pt idx="122">
                  <c:v>207191</c:v>
                </c:pt>
                <c:pt idx="123">
                  <c:v>216824</c:v>
                </c:pt>
                <c:pt idx="124">
                  <c:v>226713</c:v>
                </c:pt>
                <c:pt idx="125">
                  <c:v>236184</c:v>
                </c:pt>
                <c:pt idx="126">
                  <c:v>246622</c:v>
                </c:pt>
                <c:pt idx="127">
                  <c:v>257486</c:v>
                </c:pt>
                <c:pt idx="128">
                  <c:v>265928</c:v>
                </c:pt>
                <c:pt idx="129">
                  <c:v>276146</c:v>
                </c:pt>
                <c:pt idx="130">
                  <c:v>286605</c:v>
                </c:pt>
                <c:pt idx="131">
                  <c:v>297535</c:v>
                </c:pt>
                <c:pt idx="132">
                  <c:v>308993</c:v>
                </c:pt>
                <c:pt idx="133">
                  <c:v>320922</c:v>
                </c:pt>
                <c:pt idx="134">
                  <c:v>332424</c:v>
                </c:pt>
                <c:pt idx="135">
                  <c:v>343091</c:v>
                </c:pt>
                <c:pt idx="136">
                  <c:v>354065</c:v>
                </c:pt>
                <c:pt idx="137">
                  <c:v>366946</c:v>
                </c:pt>
                <c:pt idx="138">
                  <c:v>380532</c:v>
                </c:pt>
                <c:pt idx="139">
                  <c:v>395048</c:v>
                </c:pt>
                <c:pt idx="140">
                  <c:v>410451</c:v>
                </c:pt>
                <c:pt idx="141">
                  <c:v>425282</c:v>
                </c:pt>
                <c:pt idx="142">
                  <c:v>440215</c:v>
                </c:pt>
                <c:pt idx="143">
                  <c:v>456183</c:v>
                </c:pt>
                <c:pt idx="144">
                  <c:v>473105</c:v>
                </c:pt>
                <c:pt idx="145">
                  <c:v>490401</c:v>
                </c:pt>
                <c:pt idx="146">
                  <c:v>508953</c:v>
                </c:pt>
                <c:pt idx="147">
                  <c:v>528859</c:v>
                </c:pt>
                <c:pt idx="148">
                  <c:v>548318</c:v>
                </c:pt>
                <c:pt idx="149">
                  <c:v>566840</c:v>
                </c:pt>
                <c:pt idx="150">
                  <c:v>585481</c:v>
                </c:pt>
                <c:pt idx="151">
                  <c:v>604641</c:v>
                </c:pt>
                <c:pt idx="152">
                  <c:v>625544</c:v>
                </c:pt>
                <c:pt idx="153">
                  <c:v>648315</c:v>
                </c:pt>
                <c:pt idx="154">
                  <c:v>673165</c:v>
                </c:pt>
                <c:pt idx="155">
                  <c:v>697413</c:v>
                </c:pt>
                <c:pt idx="156">
                  <c:v>719664</c:v>
                </c:pt>
                <c:pt idx="157">
                  <c:v>742417</c:v>
                </c:pt>
                <c:pt idx="158">
                  <c:v>767296</c:v>
                </c:pt>
                <c:pt idx="159">
                  <c:v>793802</c:v>
                </c:pt>
                <c:pt idx="160">
                  <c:v>820916</c:v>
                </c:pt>
                <c:pt idx="161">
                  <c:v>849522</c:v>
                </c:pt>
                <c:pt idx="162">
                  <c:v>878254</c:v>
                </c:pt>
                <c:pt idx="163">
                  <c:v>906752</c:v>
                </c:pt>
                <c:pt idx="164">
                  <c:v>936181</c:v>
                </c:pt>
                <c:pt idx="165">
                  <c:v>968857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ser>
          <c:idx val="2"/>
          <c:order val="2"/>
          <c:tx>
            <c:strRef>
              <c:f>'data IND'!$D$3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IND'!$A$4:$A$192</c:f>
              <c:numCache>
                <c:formatCode>m/d/yyyy</c:formatCode>
                <c:ptCount val="1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IND'!$D$4:$D$192</c:f>
              <c:numCache>
                <c:formatCode>General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13</c:v>
                </c:pt>
                <c:pt idx="44">
                  <c:v>13</c:v>
                </c:pt>
                <c:pt idx="45">
                  <c:v>14</c:v>
                </c:pt>
                <c:pt idx="46">
                  <c:v>14</c:v>
                </c:pt>
                <c:pt idx="47">
                  <c:v>15</c:v>
                </c:pt>
                <c:pt idx="48">
                  <c:v>20</c:v>
                </c:pt>
                <c:pt idx="49">
                  <c:v>23</c:v>
                </c:pt>
                <c:pt idx="50">
                  <c:v>27</c:v>
                </c:pt>
                <c:pt idx="51">
                  <c:v>27</c:v>
                </c:pt>
                <c:pt idx="52">
                  <c:v>40</c:v>
                </c:pt>
                <c:pt idx="53">
                  <c:v>43</c:v>
                </c:pt>
                <c:pt idx="54">
                  <c:v>45</c:v>
                </c:pt>
                <c:pt idx="55">
                  <c:v>73</c:v>
                </c:pt>
                <c:pt idx="56">
                  <c:v>84</c:v>
                </c:pt>
                <c:pt idx="57">
                  <c:v>95</c:v>
                </c:pt>
                <c:pt idx="58">
                  <c:v>102</c:v>
                </c:pt>
                <c:pt idx="59">
                  <c:v>123</c:v>
                </c:pt>
                <c:pt idx="60">
                  <c:v>148</c:v>
                </c:pt>
                <c:pt idx="61">
                  <c:v>191</c:v>
                </c:pt>
                <c:pt idx="62">
                  <c:v>192</c:v>
                </c:pt>
                <c:pt idx="63">
                  <c:v>229</c:v>
                </c:pt>
                <c:pt idx="64">
                  <c:v>229</c:v>
                </c:pt>
                <c:pt idx="65">
                  <c:v>375</c:v>
                </c:pt>
                <c:pt idx="66">
                  <c:v>421</c:v>
                </c:pt>
                <c:pt idx="67">
                  <c:v>506</c:v>
                </c:pt>
                <c:pt idx="68">
                  <c:v>620</c:v>
                </c:pt>
                <c:pt idx="69">
                  <c:v>774</c:v>
                </c:pt>
                <c:pt idx="70">
                  <c:v>969</c:v>
                </c:pt>
                <c:pt idx="71">
                  <c:v>1080</c:v>
                </c:pt>
                <c:pt idx="72">
                  <c:v>1181</c:v>
                </c:pt>
                <c:pt idx="73">
                  <c:v>1359</c:v>
                </c:pt>
                <c:pt idx="74">
                  <c:v>1432</c:v>
                </c:pt>
                <c:pt idx="75">
                  <c:v>1768</c:v>
                </c:pt>
                <c:pt idx="76">
                  <c:v>2041</c:v>
                </c:pt>
                <c:pt idx="77">
                  <c:v>2463</c:v>
                </c:pt>
                <c:pt idx="78">
                  <c:v>2854</c:v>
                </c:pt>
                <c:pt idx="79">
                  <c:v>3273</c:v>
                </c:pt>
                <c:pt idx="80">
                  <c:v>3975</c:v>
                </c:pt>
                <c:pt idx="81">
                  <c:v>4370</c:v>
                </c:pt>
                <c:pt idx="82">
                  <c:v>5012</c:v>
                </c:pt>
                <c:pt idx="83">
                  <c:v>5498</c:v>
                </c:pt>
                <c:pt idx="84">
                  <c:v>5939</c:v>
                </c:pt>
                <c:pt idx="85">
                  <c:v>6523</c:v>
                </c:pt>
                <c:pt idx="86">
                  <c:v>7137</c:v>
                </c:pt>
                <c:pt idx="87">
                  <c:v>7747</c:v>
                </c:pt>
                <c:pt idx="88">
                  <c:v>8437</c:v>
                </c:pt>
                <c:pt idx="89">
                  <c:v>9068</c:v>
                </c:pt>
                <c:pt idx="90">
                  <c:v>10007</c:v>
                </c:pt>
                <c:pt idx="91">
                  <c:v>10819</c:v>
                </c:pt>
                <c:pt idx="92">
                  <c:v>11775</c:v>
                </c:pt>
                <c:pt idx="93">
                  <c:v>12847</c:v>
                </c:pt>
                <c:pt idx="94">
                  <c:v>14142</c:v>
                </c:pt>
                <c:pt idx="95">
                  <c:v>15331</c:v>
                </c:pt>
                <c:pt idx="96">
                  <c:v>16776</c:v>
                </c:pt>
                <c:pt idx="97">
                  <c:v>17887</c:v>
                </c:pt>
                <c:pt idx="98">
                  <c:v>19301</c:v>
                </c:pt>
                <c:pt idx="99">
                  <c:v>20969</c:v>
                </c:pt>
                <c:pt idx="100">
                  <c:v>22549</c:v>
                </c:pt>
                <c:pt idx="101">
                  <c:v>24420</c:v>
                </c:pt>
                <c:pt idx="102">
                  <c:v>26400</c:v>
                </c:pt>
                <c:pt idx="103">
                  <c:v>27969</c:v>
                </c:pt>
                <c:pt idx="104">
                  <c:v>30258</c:v>
                </c:pt>
                <c:pt idx="105">
                  <c:v>34224</c:v>
                </c:pt>
                <c:pt idx="106">
                  <c:v>36795</c:v>
                </c:pt>
                <c:pt idx="107">
                  <c:v>39233</c:v>
                </c:pt>
                <c:pt idx="108">
                  <c:v>42309</c:v>
                </c:pt>
                <c:pt idx="109">
                  <c:v>45422</c:v>
                </c:pt>
                <c:pt idx="110">
                  <c:v>48553</c:v>
                </c:pt>
                <c:pt idx="111">
                  <c:v>51824</c:v>
                </c:pt>
                <c:pt idx="112">
                  <c:v>54385</c:v>
                </c:pt>
                <c:pt idx="113">
                  <c:v>57692</c:v>
                </c:pt>
                <c:pt idx="114">
                  <c:v>60706</c:v>
                </c:pt>
                <c:pt idx="115">
                  <c:v>64277</c:v>
                </c:pt>
                <c:pt idx="116">
                  <c:v>67749</c:v>
                </c:pt>
                <c:pt idx="117">
                  <c:v>70920</c:v>
                </c:pt>
                <c:pt idx="118">
                  <c:v>82627</c:v>
                </c:pt>
                <c:pt idx="119">
                  <c:v>86936</c:v>
                </c:pt>
                <c:pt idx="120">
                  <c:v>91852</c:v>
                </c:pt>
                <c:pt idx="121">
                  <c:v>95754</c:v>
                </c:pt>
                <c:pt idx="122">
                  <c:v>100285</c:v>
                </c:pt>
                <c:pt idx="123">
                  <c:v>104071</c:v>
                </c:pt>
                <c:pt idx="124">
                  <c:v>108450</c:v>
                </c:pt>
                <c:pt idx="125">
                  <c:v>113233</c:v>
                </c:pt>
                <c:pt idx="126">
                  <c:v>118695</c:v>
                </c:pt>
                <c:pt idx="127">
                  <c:v>123848</c:v>
                </c:pt>
                <c:pt idx="128">
                  <c:v>129095</c:v>
                </c:pt>
                <c:pt idx="129">
                  <c:v>134670</c:v>
                </c:pt>
                <c:pt idx="130">
                  <c:v>135206</c:v>
                </c:pt>
                <c:pt idx="131">
                  <c:v>147195</c:v>
                </c:pt>
                <c:pt idx="132">
                  <c:v>154330</c:v>
                </c:pt>
                <c:pt idx="133">
                  <c:v>162379</c:v>
                </c:pt>
                <c:pt idx="134">
                  <c:v>169798</c:v>
                </c:pt>
                <c:pt idx="135">
                  <c:v>180013</c:v>
                </c:pt>
                <c:pt idx="136">
                  <c:v>186935</c:v>
                </c:pt>
                <c:pt idx="137">
                  <c:v>194325</c:v>
                </c:pt>
                <c:pt idx="138">
                  <c:v>204711</c:v>
                </c:pt>
                <c:pt idx="139">
                  <c:v>213831</c:v>
                </c:pt>
                <c:pt idx="140">
                  <c:v>227728</c:v>
                </c:pt>
                <c:pt idx="141">
                  <c:v>237196</c:v>
                </c:pt>
                <c:pt idx="142">
                  <c:v>248190</c:v>
                </c:pt>
                <c:pt idx="143">
                  <c:v>258685</c:v>
                </c:pt>
                <c:pt idx="144">
                  <c:v>271697</c:v>
                </c:pt>
                <c:pt idx="145">
                  <c:v>285637</c:v>
                </c:pt>
                <c:pt idx="146">
                  <c:v>295881</c:v>
                </c:pt>
                <c:pt idx="147">
                  <c:v>309713</c:v>
                </c:pt>
                <c:pt idx="148">
                  <c:v>321723</c:v>
                </c:pt>
                <c:pt idx="149">
                  <c:v>334822</c:v>
                </c:pt>
                <c:pt idx="150">
                  <c:v>347912</c:v>
                </c:pt>
                <c:pt idx="151">
                  <c:v>359860</c:v>
                </c:pt>
                <c:pt idx="152">
                  <c:v>379892</c:v>
                </c:pt>
                <c:pt idx="153">
                  <c:v>394227</c:v>
                </c:pt>
                <c:pt idx="154">
                  <c:v>409083</c:v>
                </c:pt>
                <c:pt idx="155">
                  <c:v>424433</c:v>
                </c:pt>
                <c:pt idx="156">
                  <c:v>439934</c:v>
                </c:pt>
                <c:pt idx="157">
                  <c:v>456831</c:v>
                </c:pt>
                <c:pt idx="158">
                  <c:v>476378</c:v>
                </c:pt>
                <c:pt idx="159">
                  <c:v>495513</c:v>
                </c:pt>
                <c:pt idx="160">
                  <c:v>515386</c:v>
                </c:pt>
                <c:pt idx="161">
                  <c:v>534618</c:v>
                </c:pt>
                <c:pt idx="162">
                  <c:v>553471</c:v>
                </c:pt>
                <c:pt idx="163">
                  <c:v>571460</c:v>
                </c:pt>
                <c:pt idx="164">
                  <c:v>592032</c:v>
                </c:pt>
                <c:pt idx="165">
                  <c:v>612768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92224"/>
        <c:axId val="134710400"/>
      </c:lineChart>
      <c:lineChart>
        <c:grouping val="standard"/>
        <c:varyColors val="0"/>
        <c:ser>
          <c:idx val="1"/>
          <c:order val="1"/>
          <c:tx>
            <c:strRef>
              <c:f>'data IND'!$C$3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IND'!$C$4:$C$192</c:f>
              <c:numCache>
                <c:formatCode>General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3</c:v>
                </c:pt>
                <c:pt idx="46">
                  <c:v>3</c:v>
                </c:pt>
                <c:pt idx="47">
                  <c:v>4</c:v>
                </c:pt>
                <c:pt idx="48">
                  <c:v>5</c:v>
                </c:pt>
                <c:pt idx="49">
                  <c:v>4</c:v>
                </c:pt>
                <c:pt idx="50">
                  <c:v>7</c:v>
                </c:pt>
                <c:pt idx="51">
                  <c:v>10</c:v>
                </c:pt>
                <c:pt idx="52">
                  <c:v>10</c:v>
                </c:pt>
                <c:pt idx="53">
                  <c:v>12</c:v>
                </c:pt>
                <c:pt idx="54">
                  <c:v>20</c:v>
                </c:pt>
                <c:pt idx="55">
                  <c:v>20</c:v>
                </c:pt>
                <c:pt idx="56">
                  <c:v>24</c:v>
                </c:pt>
                <c:pt idx="57">
                  <c:v>27</c:v>
                </c:pt>
                <c:pt idx="58">
                  <c:v>32</c:v>
                </c:pt>
                <c:pt idx="59">
                  <c:v>35</c:v>
                </c:pt>
                <c:pt idx="60">
                  <c:v>58</c:v>
                </c:pt>
                <c:pt idx="61">
                  <c:v>72</c:v>
                </c:pt>
                <c:pt idx="62">
                  <c:v>72</c:v>
                </c:pt>
                <c:pt idx="63">
                  <c:v>86</c:v>
                </c:pt>
                <c:pt idx="64">
                  <c:v>99</c:v>
                </c:pt>
                <c:pt idx="65">
                  <c:v>136</c:v>
                </c:pt>
                <c:pt idx="66">
                  <c:v>150</c:v>
                </c:pt>
                <c:pt idx="67">
                  <c:v>178</c:v>
                </c:pt>
                <c:pt idx="68">
                  <c:v>226</c:v>
                </c:pt>
                <c:pt idx="69">
                  <c:v>246</c:v>
                </c:pt>
                <c:pt idx="70">
                  <c:v>288</c:v>
                </c:pt>
                <c:pt idx="71">
                  <c:v>331</c:v>
                </c:pt>
                <c:pt idx="72">
                  <c:v>358</c:v>
                </c:pt>
                <c:pt idx="73">
                  <c:v>393</c:v>
                </c:pt>
                <c:pt idx="74">
                  <c:v>405</c:v>
                </c:pt>
                <c:pt idx="75">
                  <c:v>448</c:v>
                </c:pt>
                <c:pt idx="76">
                  <c:v>486</c:v>
                </c:pt>
                <c:pt idx="77">
                  <c:v>521</c:v>
                </c:pt>
                <c:pt idx="78">
                  <c:v>559</c:v>
                </c:pt>
                <c:pt idx="79">
                  <c:v>592</c:v>
                </c:pt>
                <c:pt idx="80">
                  <c:v>645</c:v>
                </c:pt>
                <c:pt idx="81">
                  <c:v>681</c:v>
                </c:pt>
                <c:pt idx="82">
                  <c:v>721</c:v>
                </c:pt>
                <c:pt idx="83">
                  <c:v>780</c:v>
                </c:pt>
                <c:pt idx="84">
                  <c:v>825</c:v>
                </c:pt>
                <c:pt idx="85">
                  <c:v>881</c:v>
                </c:pt>
                <c:pt idx="86">
                  <c:v>939</c:v>
                </c:pt>
                <c:pt idx="87">
                  <c:v>1008</c:v>
                </c:pt>
                <c:pt idx="88">
                  <c:v>1079</c:v>
                </c:pt>
                <c:pt idx="89">
                  <c:v>1154</c:v>
                </c:pt>
                <c:pt idx="90">
                  <c:v>1223</c:v>
                </c:pt>
                <c:pt idx="91">
                  <c:v>1323</c:v>
                </c:pt>
                <c:pt idx="92">
                  <c:v>1391</c:v>
                </c:pt>
                <c:pt idx="93">
                  <c:v>1566</c:v>
                </c:pt>
                <c:pt idx="94">
                  <c:v>1693</c:v>
                </c:pt>
                <c:pt idx="95">
                  <c:v>1785</c:v>
                </c:pt>
                <c:pt idx="96">
                  <c:v>1889</c:v>
                </c:pt>
                <c:pt idx="97">
                  <c:v>1985</c:v>
                </c:pt>
                <c:pt idx="98">
                  <c:v>2101</c:v>
                </c:pt>
                <c:pt idx="99">
                  <c:v>2212</c:v>
                </c:pt>
                <c:pt idx="100">
                  <c:v>2294</c:v>
                </c:pt>
                <c:pt idx="101">
                  <c:v>2415</c:v>
                </c:pt>
                <c:pt idx="102">
                  <c:v>2551</c:v>
                </c:pt>
                <c:pt idx="103">
                  <c:v>2649</c:v>
                </c:pt>
                <c:pt idx="104">
                  <c:v>2753</c:v>
                </c:pt>
                <c:pt idx="105">
                  <c:v>2871</c:v>
                </c:pt>
                <c:pt idx="106">
                  <c:v>3025</c:v>
                </c:pt>
                <c:pt idx="107">
                  <c:v>3156</c:v>
                </c:pt>
                <c:pt idx="108">
                  <c:v>3302</c:v>
                </c:pt>
                <c:pt idx="109">
                  <c:v>3434</c:v>
                </c:pt>
                <c:pt idx="110">
                  <c:v>3584</c:v>
                </c:pt>
                <c:pt idx="111">
                  <c:v>3726</c:v>
                </c:pt>
                <c:pt idx="112">
                  <c:v>3868</c:v>
                </c:pt>
                <c:pt idx="113">
                  <c:v>4024</c:v>
                </c:pt>
                <c:pt idx="114">
                  <c:v>4172</c:v>
                </c:pt>
                <c:pt idx="115">
                  <c:v>4344</c:v>
                </c:pt>
                <c:pt idx="116">
                  <c:v>4534</c:v>
                </c:pt>
                <c:pt idx="117">
                  <c:v>4711</c:v>
                </c:pt>
                <c:pt idx="118">
                  <c:v>4980</c:v>
                </c:pt>
                <c:pt idx="119">
                  <c:v>5185</c:v>
                </c:pt>
                <c:pt idx="120">
                  <c:v>5408</c:v>
                </c:pt>
                <c:pt idx="121">
                  <c:v>5608</c:v>
                </c:pt>
                <c:pt idx="122">
                  <c:v>5829</c:v>
                </c:pt>
                <c:pt idx="123">
                  <c:v>6088</c:v>
                </c:pt>
                <c:pt idx="124">
                  <c:v>6363</c:v>
                </c:pt>
                <c:pt idx="125">
                  <c:v>6649</c:v>
                </c:pt>
                <c:pt idx="126">
                  <c:v>6946</c:v>
                </c:pt>
                <c:pt idx="127">
                  <c:v>7207</c:v>
                </c:pt>
                <c:pt idx="128">
                  <c:v>7473</c:v>
                </c:pt>
                <c:pt idx="129">
                  <c:v>7750</c:v>
                </c:pt>
                <c:pt idx="130">
                  <c:v>8102</c:v>
                </c:pt>
                <c:pt idx="131">
                  <c:v>8498</c:v>
                </c:pt>
                <c:pt idx="132">
                  <c:v>8884</c:v>
                </c:pt>
                <c:pt idx="133">
                  <c:v>9195</c:v>
                </c:pt>
                <c:pt idx="134">
                  <c:v>9520</c:v>
                </c:pt>
                <c:pt idx="135">
                  <c:v>9900</c:v>
                </c:pt>
                <c:pt idx="136">
                  <c:v>11903</c:v>
                </c:pt>
                <c:pt idx="137">
                  <c:v>12237</c:v>
                </c:pt>
                <c:pt idx="138">
                  <c:v>12573</c:v>
                </c:pt>
                <c:pt idx="139">
                  <c:v>12948</c:v>
                </c:pt>
                <c:pt idx="140">
                  <c:v>13254</c:v>
                </c:pt>
                <c:pt idx="141">
                  <c:v>13699</c:v>
                </c:pt>
                <c:pt idx="142">
                  <c:v>14011</c:v>
                </c:pt>
                <c:pt idx="143">
                  <c:v>14476</c:v>
                </c:pt>
                <c:pt idx="144">
                  <c:v>14894</c:v>
                </c:pt>
                <c:pt idx="145">
                  <c:v>15301</c:v>
                </c:pt>
                <c:pt idx="146">
                  <c:v>15685</c:v>
                </c:pt>
                <c:pt idx="147">
                  <c:v>16095</c:v>
                </c:pt>
                <c:pt idx="148">
                  <c:v>16475</c:v>
                </c:pt>
                <c:pt idx="149">
                  <c:v>16893</c:v>
                </c:pt>
                <c:pt idx="150">
                  <c:v>17400</c:v>
                </c:pt>
                <c:pt idx="151">
                  <c:v>17834</c:v>
                </c:pt>
                <c:pt idx="152">
                  <c:v>18213</c:v>
                </c:pt>
                <c:pt idx="153">
                  <c:v>18655</c:v>
                </c:pt>
                <c:pt idx="154">
                  <c:v>19268</c:v>
                </c:pt>
                <c:pt idx="155">
                  <c:v>19693</c:v>
                </c:pt>
                <c:pt idx="156">
                  <c:v>20159</c:v>
                </c:pt>
                <c:pt idx="157">
                  <c:v>20642</c:v>
                </c:pt>
                <c:pt idx="158">
                  <c:v>21129</c:v>
                </c:pt>
                <c:pt idx="159">
                  <c:v>21604</c:v>
                </c:pt>
                <c:pt idx="160">
                  <c:v>22123</c:v>
                </c:pt>
                <c:pt idx="161">
                  <c:v>22673</c:v>
                </c:pt>
                <c:pt idx="162">
                  <c:v>23174</c:v>
                </c:pt>
                <c:pt idx="163">
                  <c:v>23727</c:v>
                </c:pt>
                <c:pt idx="164">
                  <c:v>24309</c:v>
                </c:pt>
                <c:pt idx="165">
                  <c:v>24914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726016"/>
        <c:axId val="134711936"/>
      </c:lineChart>
      <c:dateAx>
        <c:axId val="13469222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710400"/>
        <c:crosses val="autoZero"/>
        <c:auto val="1"/>
        <c:lblOffset val="100"/>
        <c:baseTimeUnit val="days"/>
      </c:dateAx>
      <c:valAx>
        <c:axId val="13471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692224"/>
        <c:crosses val="autoZero"/>
        <c:crossBetween val="between"/>
      </c:valAx>
      <c:valAx>
        <c:axId val="1347119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726016"/>
        <c:crosses val="max"/>
        <c:crossBetween val="between"/>
      </c:valAx>
      <c:catAx>
        <c:axId val="13472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347119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IND'!$AB$3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IND'!$A$4:$A$192</c:f>
              <c:numCache>
                <c:formatCode>m/d/yyyy</c:formatCode>
                <c:ptCount val="1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IND'!$AB$4:$AB$192</c:f>
              <c:numCache>
                <c:formatCode>General</c:formatCode>
                <c:ptCount val="189"/>
                <c:pt idx="7" formatCode="#,##0">
                  <c:v>0.2857142857142857</c:v>
                </c:pt>
                <c:pt idx="8" formatCode="#,##0">
                  <c:v>0.14285714285714285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0.2857142857142857</c:v>
                </c:pt>
                <c:pt idx="31" formatCode="#,##0">
                  <c:v>0.2857142857142857</c:v>
                </c:pt>
                <c:pt idx="32" formatCode="#,##0">
                  <c:v>3.5714285714285716</c:v>
                </c:pt>
                <c:pt idx="33" formatCode="#,##0">
                  <c:v>3.8571428571428572</c:v>
                </c:pt>
                <c:pt idx="34" formatCode="#,##0">
                  <c:v>4</c:v>
                </c:pt>
                <c:pt idx="35" formatCode="#,##0">
                  <c:v>4.4285714285714288</c:v>
                </c:pt>
                <c:pt idx="36" formatCode="#,##0">
                  <c:v>5.1428571428571432</c:v>
                </c:pt>
                <c:pt idx="37" formatCode="#,##0">
                  <c:v>5.4285714285714288</c:v>
                </c:pt>
                <c:pt idx="38" formatCode="#,##0">
                  <c:v>7.2857142857142856</c:v>
                </c:pt>
                <c:pt idx="39" formatCode="#,##0">
                  <c:v>4.8571428571428568</c:v>
                </c:pt>
                <c:pt idx="40" formatCode="#,##0">
                  <c:v>6.1428571428571432</c:v>
                </c:pt>
                <c:pt idx="41" formatCode="#,##0">
                  <c:v>7.2857142857142856</c:v>
                </c:pt>
                <c:pt idx="42" formatCode="#,##0">
                  <c:v>9.7142857142857135</c:v>
                </c:pt>
                <c:pt idx="43" formatCode="#,##0">
                  <c:v>10.571428571428571</c:v>
                </c:pt>
                <c:pt idx="44" formatCode="#,##0">
                  <c:v>10.857142857142858</c:v>
                </c:pt>
                <c:pt idx="45" formatCode="#,##0">
                  <c:v>12.285714285714286</c:v>
                </c:pt>
                <c:pt idx="46" formatCode="#,##0">
                  <c:v>13.428571428571429</c:v>
                </c:pt>
                <c:pt idx="47" formatCode="#,##0">
                  <c:v>17.285714285714285</c:v>
                </c:pt>
                <c:pt idx="48" formatCode="#,##0">
                  <c:v>23.142857142857142</c:v>
                </c:pt>
                <c:pt idx="49" formatCode="#,##0">
                  <c:v>32.571428571428569</c:v>
                </c:pt>
                <c:pt idx="50" formatCode="#,##0">
                  <c:v>40.428571428571431</c:v>
                </c:pt>
                <c:pt idx="51" formatCode="#,##0">
                  <c:v>54.285714285714285</c:v>
                </c:pt>
                <c:pt idx="52" formatCode="#,##0">
                  <c:v>56.285714285714285</c:v>
                </c:pt>
                <c:pt idx="53" formatCode="#,##0">
                  <c:v>71.571428571428569</c:v>
                </c:pt>
                <c:pt idx="54" formatCode="#,##0">
                  <c:v>76.142857142857139</c:v>
                </c:pt>
                <c:pt idx="55" formatCode="#,##0">
                  <c:v>91.857142857142861</c:v>
                </c:pt>
                <c:pt idx="56" formatCode="#,##0">
                  <c:v>93.857142857142861</c:v>
                </c:pt>
                <c:pt idx="57" formatCode="#,##0">
                  <c:v>89.714285714285708</c:v>
                </c:pt>
                <c:pt idx="58" formatCode="#,##0">
                  <c:v>107.42857142857143</c:v>
                </c:pt>
                <c:pt idx="59" formatCode="#,##0">
                  <c:v>123</c:v>
                </c:pt>
                <c:pt idx="60" formatCode="#,##0">
                  <c:v>191.57142857142858</c:v>
                </c:pt>
                <c:pt idx="61" formatCode="#,##0">
                  <c:v>259.42857142857144</c:v>
                </c:pt>
                <c:pt idx="62" formatCode="#,##0">
                  <c:v>240</c:v>
                </c:pt>
                <c:pt idx="63" formatCode="#,##0">
                  <c:v>299.28571428571428</c:v>
                </c:pt>
                <c:pt idx="64" formatCode="#,##0">
                  <c:v>366.28571428571428</c:v>
                </c:pt>
                <c:pt idx="65" formatCode="#,##0">
                  <c:v>503.85714285714283</c:v>
                </c:pt>
                <c:pt idx="66" formatCode="#,##0">
                  <c:v>559.14285714285711</c:v>
                </c:pt>
                <c:pt idx="67" formatCode="#,##0">
                  <c:v>559.71428571428567</c:v>
                </c:pt>
                <c:pt idx="68" formatCode="#,##0">
                  <c:v>597.42857142857144</c:v>
                </c:pt>
                <c:pt idx="69" formatCode="#,##0">
                  <c:v>718.71428571428567</c:v>
                </c:pt>
                <c:pt idx="70" formatCode="#,##0">
                  <c:v>766.28571428571433</c:v>
                </c:pt>
                <c:pt idx="71" formatCode="#,##0">
                  <c:v>802.42857142857144</c:v>
                </c:pt>
                <c:pt idx="72" formatCode="#,##0">
                  <c:v>810.71428571428567</c:v>
                </c:pt>
                <c:pt idx="73" formatCode="#,##0">
                  <c:v>882.28571428571433</c:v>
                </c:pt>
                <c:pt idx="74" formatCode="#,##0">
                  <c:v>915.14285714285711</c:v>
                </c:pt>
                <c:pt idx="75" formatCode="#,##0">
                  <c:v>957.85714285714289</c:v>
                </c:pt>
                <c:pt idx="76" formatCode="#,##0">
                  <c:v>964.85714285714289</c:v>
                </c:pt>
                <c:pt idx="77" formatCode="#,##0">
                  <c:v>1039.4285714285713</c:v>
                </c:pt>
                <c:pt idx="78" formatCode="#,##0">
                  <c:v>1201.4285714285713</c:v>
                </c:pt>
                <c:pt idx="79" formatCode="#,##0">
                  <c:v>1155.1428571428571</c:v>
                </c:pt>
                <c:pt idx="80" formatCode="#,##0">
                  <c:v>1227.5714285714287</c:v>
                </c:pt>
                <c:pt idx="81" formatCode="#,##0">
                  <c:v>1292.5714285714287</c:v>
                </c:pt>
                <c:pt idx="82" formatCode="#,##0">
                  <c:v>1378.1428571428571</c:v>
                </c:pt>
                <c:pt idx="83" formatCode="#,##0">
                  <c:v>1454</c:v>
                </c:pt>
                <c:pt idx="84" formatCode="#,##0">
                  <c:v>1508.7142857142858</c:v>
                </c:pt>
                <c:pt idx="85" formatCode="#,##0">
                  <c:v>1467.8571428571429</c:v>
                </c:pt>
                <c:pt idx="86" formatCode="#,##0">
                  <c:v>1558.8571428571429</c:v>
                </c:pt>
                <c:pt idx="87" formatCode="#,##0">
                  <c:v>1606.2857142857142</c:v>
                </c:pt>
                <c:pt idx="88" formatCode="#,##0">
                  <c:v>1670.2857142857142</c:v>
                </c:pt>
                <c:pt idx="89" formatCode="#,##0">
                  <c:v>1683.7142857142858</c:v>
                </c:pt>
                <c:pt idx="90" formatCode="#,##0">
                  <c:v>1818.1428571428571</c:v>
                </c:pt>
                <c:pt idx="91" formatCode="#,##0">
                  <c:v>1916.5714285714287</c:v>
                </c:pt>
                <c:pt idx="92" formatCode="#,##0">
                  <c:v>2087.8571428571427</c:v>
                </c:pt>
                <c:pt idx="93" formatCode="#,##0">
                  <c:v>2426.5714285714284</c:v>
                </c:pt>
                <c:pt idx="94" formatCode="#,##0">
                  <c:v>2582.2857142857142</c:v>
                </c:pt>
                <c:pt idx="95" formatCode="#,##0">
                  <c:v>2846.4285714285716</c:v>
                </c:pt>
                <c:pt idx="96" formatCode="#,##0">
                  <c:v>3069.7142857142858</c:v>
                </c:pt>
                <c:pt idx="97" formatCode="#,##0">
                  <c:v>3205.4285714285716</c:v>
                </c:pt>
                <c:pt idx="98" formatCode="#,##0">
                  <c:v>3301.2857142857142</c:v>
                </c:pt>
                <c:pt idx="99" formatCode="#,##0">
                  <c:v>3522.2857142857142</c:v>
                </c:pt>
                <c:pt idx="100" formatCode="#,##0">
                  <c:v>3475.8571428571427</c:v>
                </c:pt>
                <c:pt idx="101" formatCode="#,##0">
                  <c:v>3556</c:v>
                </c:pt>
                <c:pt idx="102" formatCode="#,##0">
                  <c:v>3581.1428571428573</c:v>
                </c:pt>
                <c:pt idx="103" formatCode="#,##0">
                  <c:v>3663.7142857142858</c:v>
                </c:pt>
                <c:pt idx="104" formatCode="#,##0">
                  <c:v>3727</c:v>
                </c:pt>
                <c:pt idx="105" formatCode="#,##0">
                  <c:v>3977.1428571428573</c:v>
                </c:pt>
                <c:pt idx="106" formatCode="#,##0">
                  <c:v>4076.7142857142858</c:v>
                </c:pt>
                <c:pt idx="107" formatCode="#,##0">
                  <c:v>4222.8571428571431</c:v>
                </c:pt>
                <c:pt idx="108" formatCode="#,##0">
                  <c:v>4597.5714285714284</c:v>
                </c:pt>
                <c:pt idx="109" formatCode="#,##0">
                  <c:v>4853.2857142857147</c:v>
                </c:pt>
                <c:pt idx="110" formatCode="#,##0">
                  <c:v>5175.5714285714284</c:v>
                </c:pt>
                <c:pt idx="111" formatCode="#,##0">
                  <c:v>5572.8571428571431</c:v>
                </c:pt>
                <c:pt idx="112" formatCode="#,##0">
                  <c:v>5825</c:v>
                </c:pt>
                <c:pt idx="113" formatCode="#,##0">
                  <c:v>6119.7142857142853</c:v>
                </c:pt>
                <c:pt idx="114" formatCode="#,##0">
                  <c:v>6374.5714285714284</c:v>
                </c:pt>
                <c:pt idx="115" formatCode="#,##0">
                  <c:v>6331.1428571428569</c:v>
                </c:pt>
                <c:pt idx="116" formatCode="#,##0">
                  <c:v>6579.7142857142853</c:v>
                </c:pt>
                <c:pt idx="117" formatCode="#,##0">
                  <c:v>6737.1428571428569</c:v>
                </c:pt>
                <c:pt idx="118" formatCode="#,##0">
                  <c:v>6956.7142857142853</c:v>
                </c:pt>
                <c:pt idx="119" formatCode="#,##0">
                  <c:v>7200.5714285714284</c:v>
                </c:pt>
                <c:pt idx="120" formatCode="#,##0">
                  <c:v>7439</c:v>
                </c:pt>
                <c:pt idx="121" formatCode="#,##0">
                  <c:v>7631.4285714285716</c:v>
                </c:pt>
                <c:pt idx="122" formatCode="#,##0">
                  <c:v>8056.8571428571431</c:v>
                </c:pt>
                <c:pt idx="123" formatCode="#,##0">
                  <c:v>8391.1428571428569</c:v>
                </c:pt>
                <c:pt idx="124" formatCode="#,##0">
                  <c:v>8761</c:v>
                </c:pt>
                <c:pt idx="125" formatCode="#,##0">
                  <c:v>8956.1428571428569</c:v>
                </c:pt>
                <c:pt idx="126" formatCode="#,##0">
                  <c:v>9256.4285714285706</c:v>
                </c:pt>
                <c:pt idx="127" formatCode="#,##0">
                  <c:v>9553.8571428571431</c:v>
                </c:pt>
                <c:pt idx="128" formatCode="#,##0">
                  <c:v>9651.1428571428569</c:v>
                </c:pt>
                <c:pt idx="129" formatCode="#,##0">
                  <c:v>9850.7142857142862</c:v>
                </c:pt>
                <c:pt idx="130" formatCode="#,##0">
                  <c:v>9968.7142857142862</c:v>
                </c:pt>
                <c:pt idx="131" formatCode="#,##0">
                  <c:v>10117.428571428571</c:v>
                </c:pt>
                <c:pt idx="132" formatCode="#,##0">
                  <c:v>10401.285714285714</c:v>
                </c:pt>
                <c:pt idx="133" formatCode="#,##0">
                  <c:v>10614.285714285714</c:v>
                </c:pt>
                <c:pt idx="134" formatCode="#,##0">
                  <c:v>10705.428571428571</c:v>
                </c:pt>
                <c:pt idx="135" formatCode="#,##0">
                  <c:v>11023.285714285714</c:v>
                </c:pt>
                <c:pt idx="136" formatCode="#,##0">
                  <c:v>11131.285714285714</c:v>
                </c:pt>
                <c:pt idx="137" formatCode="#,##0">
                  <c:v>11477.285714285714</c:v>
                </c:pt>
                <c:pt idx="138" formatCode="#,##0">
                  <c:v>11856.714285714286</c:v>
                </c:pt>
                <c:pt idx="139" formatCode="#,##0">
                  <c:v>12293.571428571429</c:v>
                </c:pt>
                <c:pt idx="140" formatCode="#,##0">
                  <c:v>12789.857142857143</c:v>
                </c:pt>
                <c:pt idx="141" formatCode="#,##0">
                  <c:v>13265.428571428571</c:v>
                </c:pt>
                <c:pt idx="142" formatCode="#,##0">
                  <c:v>13874.857142857143</c:v>
                </c:pt>
                <c:pt idx="143" formatCode="#,##0">
                  <c:v>14588.285714285714</c:v>
                </c:pt>
                <c:pt idx="144" formatCode="#,##0">
                  <c:v>15165.571428571429</c:v>
                </c:pt>
                <c:pt idx="145" formatCode="#,##0">
                  <c:v>15695.571428571429</c:v>
                </c:pt>
                <c:pt idx="146" formatCode="#,##0">
                  <c:v>16272.142857142857</c:v>
                </c:pt>
                <c:pt idx="147" formatCode="#,##0">
                  <c:v>16915.428571428572</c:v>
                </c:pt>
                <c:pt idx="148" formatCode="#,##0">
                  <c:v>17576.571428571428</c:v>
                </c:pt>
                <c:pt idx="149" formatCode="#,##0">
                  <c:v>18089.285714285714</c:v>
                </c:pt>
                <c:pt idx="150" formatCode="#,##0">
                  <c:v>18471.142857142859</c:v>
                </c:pt>
                <c:pt idx="151" formatCode="#,##0">
                  <c:v>18790.857142857141</c:v>
                </c:pt>
                <c:pt idx="152" formatCode="#,##0">
                  <c:v>19306.142857142859</c:v>
                </c:pt>
                <c:pt idx="153" formatCode="#,##0">
                  <c:v>19908.857142857141</c:v>
                </c:pt>
                <c:pt idx="154" formatCode="#,##0">
                  <c:v>20615.142857142859</c:v>
                </c:pt>
                <c:pt idx="155" formatCode="#,##0">
                  <c:v>21299.285714285714</c:v>
                </c:pt>
                <c:pt idx="156" formatCode="#,##0">
                  <c:v>21832</c:v>
                </c:pt>
                <c:pt idx="157" formatCode="#,##0">
                  <c:v>22419.428571428572</c:v>
                </c:pt>
                <c:pt idx="158" formatCode="#,##0">
                  <c:v>23236.428571428572</c:v>
                </c:pt>
                <c:pt idx="159" formatCode="#,##0">
                  <c:v>24036.857142857141</c:v>
                </c:pt>
                <c:pt idx="160" formatCode="#,##0">
                  <c:v>24657.285714285714</c:v>
                </c:pt>
                <c:pt idx="161" formatCode="#,##0">
                  <c:v>25193.857142857141</c:v>
                </c:pt>
                <c:pt idx="162" formatCode="#,##0">
                  <c:v>25834.428571428572</c:v>
                </c:pt>
                <c:pt idx="163" formatCode="#,##0">
                  <c:v>26726.857142857141</c:v>
                </c:pt>
                <c:pt idx="164" formatCode="#,##0">
                  <c:v>27680.571428571428</c:v>
                </c:pt>
                <c:pt idx="165" formatCode="#,##0">
                  <c:v>28794.428571428572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94656"/>
        <c:axId val="135096192"/>
      </c:lineChart>
      <c:lineChart>
        <c:grouping val="standard"/>
        <c:varyColors val="0"/>
        <c:ser>
          <c:idx val="1"/>
          <c:order val="1"/>
          <c:tx>
            <c:strRef>
              <c:f>'data IND'!$AC$3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IND'!$A$4:$A$192</c:f>
              <c:numCache>
                <c:formatCode>m/d/yyyy</c:formatCode>
                <c:ptCount val="1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IND'!$AC$4:$AC$192</c:f>
              <c:numCache>
                <c:formatCode>General</c:formatCode>
                <c:ptCount val="1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</c:v>
                </c:pt>
                <c:pt idx="39" formatCode="#,##0">
                  <c:v>0.14285714285714285</c:v>
                </c:pt>
                <c:pt idx="40" formatCode="#,##0">
                  <c:v>0.14285714285714285</c:v>
                </c:pt>
                <c:pt idx="41" formatCode="#,##0">
                  <c:v>0.2857142857142857</c:v>
                </c:pt>
                <c:pt idx="42" formatCode="#,##0">
                  <c:v>0.2857142857142857</c:v>
                </c:pt>
                <c:pt idx="43" formatCode="#,##0">
                  <c:v>0.2857142857142857</c:v>
                </c:pt>
                <c:pt idx="44" formatCode="#,##0">
                  <c:v>0.2857142857142857</c:v>
                </c:pt>
                <c:pt idx="45" formatCode="#,##0">
                  <c:v>0.42857142857142855</c:v>
                </c:pt>
                <c:pt idx="46" formatCode="#,##0">
                  <c:v>0.2857142857142857</c:v>
                </c:pt>
                <c:pt idx="47" formatCode="#,##0">
                  <c:v>0.42857142857142855</c:v>
                </c:pt>
                <c:pt idx="48" formatCode="#,##0">
                  <c:v>0.42857142857142855</c:v>
                </c:pt>
                <c:pt idx="49" formatCode="#,##0">
                  <c:v>0.2857142857142857</c:v>
                </c:pt>
                <c:pt idx="50" formatCode="#,##0">
                  <c:v>0.7142857142857143</c:v>
                </c:pt>
                <c:pt idx="51" formatCode="#,##0">
                  <c:v>1.1428571428571428</c:v>
                </c:pt>
                <c:pt idx="52" formatCode="#,##0">
                  <c:v>1</c:v>
                </c:pt>
                <c:pt idx="53" formatCode="#,##0">
                  <c:v>1.2857142857142858</c:v>
                </c:pt>
                <c:pt idx="54" formatCode="#,##0">
                  <c:v>2.2857142857142856</c:v>
                </c:pt>
                <c:pt idx="55" formatCode="#,##0">
                  <c:v>2.1428571428571428</c:v>
                </c:pt>
                <c:pt idx="56" formatCode="#,##0">
                  <c:v>2.8571428571428572</c:v>
                </c:pt>
                <c:pt idx="57" formatCode="#,##0">
                  <c:v>2.8571428571428572</c:v>
                </c:pt>
                <c:pt idx="58" formatCode="#,##0">
                  <c:v>3.1428571428571428</c:v>
                </c:pt>
                <c:pt idx="59" formatCode="#,##0">
                  <c:v>3.5714285714285716</c:v>
                </c:pt>
                <c:pt idx="60" formatCode="#,##0">
                  <c:v>6.5714285714285712</c:v>
                </c:pt>
                <c:pt idx="61" formatCode="#,##0">
                  <c:v>7.4285714285714288</c:v>
                </c:pt>
                <c:pt idx="62" formatCode="#,##0">
                  <c:v>7.4285714285714288</c:v>
                </c:pt>
                <c:pt idx="63" formatCode="#,##0">
                  <c:v>8.8571428571428577</c:v>
                </c:pt>
                <c:pt idx="64" formatCode="#,##0">
                  <c:v>10.285714285714286</c:v>
                </c:pt>
                <c:pt idx="65" formatCode="#,##0">
                  <c:v>14.857142857142858</c:v>
                </c:pt>
                <c:pt idx="66" formatCode="#,##0">
                  <c:v>16.428571428571427</c:v>
                </c:pt>
                <c:pt idx="67" formatCode="#,##0">
                  <c:v>17.142857142857142</c:v>
                </c:pt>
                <c:pt idx="68" formatCode="#,##0">
                  <c:v>22</c:v>
                </c:pt>
                <c:pt idx="69" formatCode="#,##0">
                  <c:v>24.857142857142858</c:v>
                </c:pt>
                <c:pt idx="70" formatCode="#,##0">
                  <c:v>28.857142857142858</c:v>
                </c:pt>
                <c:pt idx="71" formatCode="#,##0">
                  <c:v>33.142857142857146</c:v>
                </c:pt>
                <c:pt idx="72" formatCode="#,##0">
                  <c:v>31.714285714285715</c:v>
                </c:pt>
                <c:pt idx="73" formatCode="#,##0">
                  <c:v>34.714285714285715</c:v>
                </c:pt>
                <c:pt idx="74" formatCode="#,##0">
                  <c:v>32.428571428571431</c:v>
                </c:pt>
                <c:pt idx="75" formatCode="#,##0">
                  <c:v>31.714285714285715</c:v>
                </c:pt>
                <c:pt idx="76" formatCode="#,##0">
                  <c:v>34.285714285714285</c:v>
                </c:pt>
                <c:pt idx="77" formatCode="#,##0">
                  <c:v>33.285714285714285</c:v>
                </c:pt>
                <c:pt idx="78" formatCode="#,##0">
                  <c:v>32.571428571428569</c:v>
                </c:pt>
                <c:pt idx="79" formatCode="#,##0">
                  <c:v>33.428571428571431</c:v>
                </c:pt>
                <c:pt idx="80" formatCode="#,##0">
                  <c:v>36</c:v>
                </c:pt>
                <c:pt idx="81" formatCode="#,##0">
                  <c:v>39.428571428571431</c:v>
                </c:pt>
                <c:pt idx="82" formatCode="#,##0">
                  <c:v>39</c:v>
                </c:pt>
                <c:pt idx="83" formatCode="#,##0">
                  <c:v>42</c:v>
                </c:pt>
                <c:pt idx="84" formatCode="#,##0">
                  <c:v>43.428571428571431</c:v>
                </c:pt>
                <c:pt idx="85" formatCode="#,##0">
                  <c:v>46</c:v>
                </c:pt>
                <c:pt idx="86" formatCode="#,##0">
                  <c:v>49.571428571428569</c:v>
                </c:pt>
                <c:pt idx="87" formatCode="#,##0">
                  <c:v>51.857142857142854</c:v>
                </c:pt>
                <c:pt idx="88" formatCode="#,##0">
                  <c:v>56.857142857142854</c:v>
                </c:pt>
                <c:pt idx="89" formatCode="#,##0">
                  <c:v>61.857142857142854</c:v>
                </c:pt>
                <c:pt idx="90" formatCode="#,##0">
                  <c:v>63.285714285714285</c:v>
                </c:pt>
                <c:pt idx="91" formatCode="#,##0">
                  <c:v>71.142857142857139</c:v>
                </c:pt>
                <c:pt idx="92" formatCode="#,##0">
                  <c:v>72.857142857142861</c:v>
                </c:pt>
                <c:pt idx="93" formatCode="#,##0">
                  <c:v>89.571428571428569</c:v>
                </c:pt>
                <c:pt idx="94" formatCode="#,##0">
                  <c:v>97.857142857142861</c:v>
                </c:pt>
                <c:pt idx="95" formatCode="#,##0">
                  <c:v>100.85714285714286</c:v>
                </c:pt>
                <c:pt idx="96" formatCode="#,##0">
                  <c:v>105</c:v>
                </c:pt>
                <c:pt idx="97" formatCode="#,##0">
                  <c:v>108.85714285714286</c:v>
                </c:pt>
                <c:pt idx="98" formatCode="#,##0">
                  <c:v>111.14285714285714</c:v>
                </c:pt>
                <c:pt idx="99" formatCode="#,##0">
                  <c:v>117.28571428571429</c:v>
                </c:pt>
                <c:pt idx="100" formatCode="#,##0">
                  <c:v>104</c:v>
                </c:pt>
                <c:pt idx="101" formatCode="#,##0">
                  <c:v>103.14285714285714</c:v>
                </c:pt>
                <c:pt idx="102" formatCode="#,##0">
                  <c:v>109.42857142857143</c:v>
                </c:pt>
                <c:pt idx="103" formatCode="#,##0">
                  <c:v>108.57142857142857</c:v>
                </c:pt>
                <c:pt idx="104" formatCode="#,##0">
                  <c:v>109.71428571428571</c:v>
                </c:pt>
                <c:pt idx="105" formatCode="#,##0">
                  <c:v>110</c:v>
                </c:pt>
                <c:pt idx="106" formatCode="#,##0">
                  <c:v>116.14285714285714</c:v>
                </c:pt>
                <c:pt idx="107" formatCode="#,##0">
                  <c:v>123.14285714285714</c:v>
                </c:pt>
                <c:pt idx="108" formatCode="#,##0">
                  <c:v>126.71428571428571</c:v>
                </c:pt>
                <c:pt idx="109" formatCode="#,##0">
                  <c:v>126.14285714285714</c:v>
                </c:pt>
                <c:pt idx="110" formatCode="#,##0">
                  <c:v>133.57142857142858</c:v>
                </c:pt>
                <c:pt idx="111" formatCode="#,##0">
                  <c:v>139</c:v>
                </c:pt>
                <c:pt idx="112" formatCode="#,##0">
                  <c:v>142.42857142857142</c:v>
                </c:pt>
                <c:pt idx="113" formatCode="#,##0">
                  <c:v>142.71428571428572</c:v>
                </c:pt>
                <c:pt idx="114" formatCode="#,##0">
                  <c:v>145.14285714285714</c:v>
                </c:pt>
                <c:pt idx="115" formatCode="#,##0">
                  <c:v>148.85714285714286</c:v>
                </c:pt>
                <c:pt idx="116" formatCode="#,##0">
                  <c:v>157.14285714285714</c:v>
                </c:pt>
                <c:pt idx="117" formatCode="#,##0">
                  <c:v>161</c:v>
                </c:pt>
                <c:pt idx="118" formatCode="#,##0">
                  <c:v>179.14285714285714</c:v>
                </c:pt>
                <c:pt idx="119" formatCode="#,##0">
                  <c:v>188.14285714285714</c:v>
                </c:pt>
                <c:pt idx="120" formatCode="#,##0">
                  <c:v>197.71428571428572</c:v>
                </c:pt>
                <c:pt idx="121" formatCode="#,##0">
                  <c:v>205.14285714285714</c:v>
                </c:pt>
                <c:pt idx="122" formatCode="#,##0">
                  <c:v>212.14285714285714</c:v>
                </c:pt>
                <c:pt idx="123" formatCode="#,##0">
                  <c:v>222</c:v>
                </c:pt>
                <c:pt idx="124" formatCode="#,##0">
                  <c:v>236</c:v>
                </c:pt>
                <c:pt idx="125" formatCode="#,##0">
                  <c:v>238.42857142857142</c:v>
                </c:pt>
                <c:pt idx="126" formatCode="#,##0">
                  <c:v>251.57142857142858</c:v>
                </c:pt>
                <c:pt idx="127" formatCode="#,##0">
                  <c:v>257</c:v>
                </c:pt>
                <c:pt idx="128" formatCode="#,##0">
                  <c:v>266.42857142857144</c:v>
                </c:pt>
                <c:pt idx="129" formatCode="#,##0">
                  <c:v>274.42857142857144</c:v>
                </c:pt>
                <c:pt idx="130" formatCode="#,##0">
                  <c:v>287.71428571428572</c:v>
                </c:pt>
                <c:pt idx="131" formatCode="#,##0">
                  <c:v>305</c:v>
                </c:pt>
                <c:pt idx="132" formatCode="#,##0">
                  <c:v>319.28571428571428</c:v>
                </c:pt>
                <c:pt idx="133" formatCode="#,##0">
                  <c:v>321.28571428571428</c:v>
                </c:pt>
                <c:pt idx="134" formatCode="#,##0">
                  <c:v>330.42857142857144</c:v>
                </c:pt>
                <c:pt idx="135" formatCode="#,##0">
                  <c:v>346.71428571428572</c:v>
                </c:pt>
                <c:pt idx="136" formatCode="#,##0">
                  <c:v>593.28571428571433</c:v>
                </c:pt>
                <c:pt idx="137" formatCode="#,##0">
                  <c:v>590.71428571428567</c:v>
                </c:pt>
                <c:pt idx="138" formatCode="#,##0">
                  <c:v>582.14285714285711</c:v>
                </c:pt>
                <c:pt idx="139" formatCode="#,##0">
                  <c:v>580.57142857142856</c:v>
                </c:pt>
                <c:pt idx="140" formatCode="#,##0">
                  <c:v>579.85714285714289</c:v>
                </c:pt>
                <c:pt idx="141" formatCode="#,##0">
                  <c:v>597</c:v>
                </c:pt>
                <c:pt idx="142" formatCode="#,##0">
                  <c:v>587.28571428571433</c:v>
                </c:pt>
                <c:pt idx="143" formatCode="#,##0">
                  <c:v>367.57142857142856</c:v>
                </c:pt>
                <c:pt idx="144" formatCode="#,##0">
                  <c:v>379.57142857142856</c:v>
                </c:pt>
                <c:pt idx="145" formatCode="#,##0">
                  <c:v>389.71428571428572</c:v>
                </c:pt>
                <c:pt idx="146" formatCode="#,##0">
                  <c:v>391</c:v>
                </c:pt>
                <c:pt idx="147" formatCode="#,##0">
                  <c:v>405.85714285714283</c:v>
                </c:pt>
                <c:pt idx="148" formatCode="#,##0">
                  <c:v>396.57142857142856</c:v>
                </c:pt>
                <c:pt idx="149" formatCode="#,##0">
                  <c:v>411.71428571428572</c:v>
                </c:pt>
                <c:pt idx="150" formatCode="#,##0">
                  <c:v>417.71428571428572</c:v>
                </c:pt>
                <c:pt idx="151" formatCode="#,##0">
                  <c:v>420</c:v>
                </c:pt>
                <c:pt idx="152" formatCode="#,##0">
                  <c:v>416</c:v>
                </c:pt>
                <c:pt idx="153" formatCode="#,##0">
                  <c:v>424.28571428571428</c:v>
                </c:pt>
                <c:pt idx="154" formatCode="#,##0">
                  <c:v>453.28571428571428</c:v>
                </c:pt>
                <c:pt idx="155" formatCode="#,##0">
                  <c:v>459.71428571428572</c:v>
                </c:pt>
                <c:pt idx="156" formatCode="#,##0">
                  <c:v>466.57142857142856</c:v>
                </c:pt>
                <c:pt idx="157" formatCode="#,##0">
                  <c:v>463.14285714285717</c:v>
                </c:pt>
                <c:pt idx="158" formatCode="#,##0">
                  <c:v>470.71428571428572</c:v>
                </c:pt>
                <c:pt idx="159" formatCode="#,##0">
                  <c:v>484.42857142857144</c:v>
                </c:pt>
                <c:pt idx="160" formatCode="#,##0">
                  <c:v>495.42857142857144</c:v>
                </c:pt>
                <c:pt idx="161" formatCode="#,##0">
                  <c:v>486.42857142857144</c:v>
                </c:pt>
                <c:pt idx="162" formatCode="#,##0">
                  <c:v>497.28571428571428</c:v>
                </c:pt>
                <c:pt idx="163" formatCode="#,##0">
                  <c:v>509.71428571428572</c:v>
                </c:pt>
                <c:pt idx="164" formatCode="#,##0">
                  <c:v>523.85714285714289</c:v>
                </c:pt>
                <c:pt idx="165" formatCode="#,##0">
                  <c:v>540.71428571428567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IND'!$AC$2</c:f>
              <c:strCache>
                <c:ptCount val="1"/>
                <c:pt idx="0">
                  <c:v>Modelled Deaths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'data IND'!$A$4:$A$192</c:f>
              <c:numCache>
                <c:formatCode>m/d/yyyy</c:formatCode>
                <c:ptCount val="1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IND'!$AD$4:$AD$192</c:f>
              <c:numCache>
                <c:formatCode>General</c:formatCode>
                <c:ptCount val="189"/>
                <c:pt idx="38">
                  <c:v>0.20571428571428574</c:v>
                </c:pt>
                <c:pt idx="39">
                  <c:v>0.21714285714285717</c:v>
                </c:pt>
                <c:pt idx="40">
                  <c:v>0.29142857142857143</c:v>
                </c:pt>
                <c:pt idx="41">
                  <c:v>0.19428571428571428</c:v>
                </c:pt>
                <c:pt idx="42">
                  <c:v>0.24571428571428575</c:v>
                </c:pt>
                <c:pt idx="43">
                  <c:v>0.29142857142857143</c:v>
                </c:pt>
                <c:pt idx="44">
                  <c:v>0.38857142857142857</c:v>
                </c:pt>
                <c:pt idx="45">
                  <c:v>0.42285714285714288</c:v>
                </c:pt>
                <c:pt idx="46">
                  <c:v>0.43428571428571433</c:v>
                </c:pt>
                <c:pt idx="47">
                  <c:v>0.49142857142857149</c:v>
                </c:pt>
                <c:pt idx="48">
                  <c:v>0.53714285714285714</c:v>
                </c:pt>
                <c:pt idx="49">
                  <c:v>0.69142857142857139</c:v>
                </c:pt>
                <c:pt idx="50">
                  <c:v>0.92571428571428571</c:v>
                </c:pt>
                <c:pt idx="51">
                  <c:v>1.3028571428571427</c:v>
                </c:pt>
                <c:pt idx="52">
                  <c:v>1.6171428571428572</c:v>
                </c:pt>
                <c:pt idx="53">
                  <c:v>2.1714285714285713</c:v>
                </c:pt>
                <c:pt idx="54">
                  <c:v>2.2514285714285713</c:v>
                </c:pt>
                <c:pt idx="55">
                  <c:v>2.862857142857143</c:v>
                </c:pt>
                <c:pt idx="56">
                  <c:v>3.0457142857142858</c:v>
                </c:pt>
                <c:pt idx="57">
                  <c:v>3.6742857142857144</c:v>
                </c:pt>
                <c:pt idx="58">
                  <c:v>3.7542857142857144</c:v>
                </c:pt>
                <c:pt idx="59">
                  <c:v>3.5885714285714285</c:v>
                </c:pt>
                <c:pt idx="60">
                  <c:v>4.2971428571428572</c:v>
                </c:pt>
                <c:pt idx="61">
                  <c:v>4.92</c:v>
                </c:pt>
                <c:pt idx="62">
                  <c:v>7.6628571428571437</c:v>
                </c:pt>
                <c:pt idx="63">
                  <c:v>10.377142857142857</c:v>
                </c:pt>
                <c:pt idx="64">
                  <c:v>9.6</c:v>
                </c:pt>
                <c:pt idx="65">
                  <c:v>11.971428571428572</c:v>
                </c:pt>
                <c:pt idx="66">
                  <c:v>14.651428571428571</c:v>
                </c:pt>
                <c:pt idx="67">
                  <c:v>20.154285714285713</c:v>
                </c:pt>
                <c:pt idx="68">
                  <c:v>22.365714285714287</c:v>
                </c:pt>
                <c:pt idx="69">
                  <c:v>22.388571428571428</c:v>
                </c:pt>
                <c:pt idx="70">
                  <c:v>23.897142857142857</c:v>
                </c:pt>
                <c:pt idx="71">
                  <c:v>28.748571428571427</c:v>
                </c:pt>
                <c:pt idx="72">
                  <c:v>30.651428571428575</c:v>
                </c:pt>
                <c:pt idx="73">
                  <c:v>32.097142857142856</c:v>
                </c:pt>
                <c:pt idx="74">
                  <c:v>32.428571428571431</c:v>
                </c:pt>
                <c:pt idx="75">
                  <c:v>35.291428571428575</c:v>
                </c:pt>
                <c:pt idx="76">
                  <c:v>36.605714285714285</c:v>
                </c:pt>
                <c:pt idx="77">
                  <c:v>38.314285714285717</c:v>
                </c:pt>
                <c:pt idx="78">
                  <c:v>38.594285714285718</c:v>
                </c:pt>
                <c:pt idx="79">
                  <c:v>41.577142857142853</c:v>
                </c:pt>
                <c:pt idx="80">
                  <c:v>48.057142857142857</c:v>
                </c:pt>
                <c:pt idx="81">
                  <c:v>46.205714285714286</c:v>
                </c:pt>
                <c:pt idx="82">
                  <c:v>49.102857142857147</c:v>
                </c:pt>
                <c:pt idx="83">
                  <c:v>51.702857142857148</c:v>
                </c:pt>
                <c:pt idx="84">
                  <c:v>55.125714285714288</c:v>
                </c:pt>
                <c:pt idx="85">
                  <c:v>58.160000000000004</c:v>
                </c:pt>
                <c:pt idx="86">
                  <c:v>60.348571428571432</c:v>
                </c:pt>
                <c:pt idx="87">
                  <c:v>58.714285714285715</c:v>
                </c:pt>
                <c:pt idx="88">
                  <c:v>62.354285714285716</c:v>
                </c:pt>
                <c:pt idx="89">
                  <c:v>64.251428571428576</c:v>
                </c:pt>
                <c:pt idx="90">
                  <c:v>66.811428571428564</c:v>
                </c:pt>
                <c:pt idx="91">
                  <c:v>67.348571428571432</c:v>
                </c:pt>
                <c:pt idx="92">
                  <c:v>72.72571428571429</c:v>
                </c:pt>
                <c:pt idx="93">
                  <c:v>76.662857142857149</c:v>
                </c:pt>
                <c:pt idx="94">
                  <c:v>83.514285714285705</c:v>
                </c:pt>
                <c:pt idx="95">
                  <c:v>97.062857142857141</c:v>
                </c:pt>
                <c:pt idx="96">
                  <c:v>103.29142857142857</c:v>
                </c:pt>
                <c:pt idx="97">
                  <c:v>113.85714285714286</c:v>
                </c:pt>
                <c:pt idx="98">
                  <c:v>122.78857142857143</c:v>
                </c:pt>
                <c:pt idx="99">
                  <c:v>128.21714285714287</c:v>
                </c:pt>
                <c:pt idx="100">
                  <c:v>132.05142857142857</c:v>
                </c:pt>
                <c:pt idx="101">
                  <c:v>140.89142857142858</c:v>
                </c:pt>
                <c:pt idx="102">
                  <c:v>139.03428571428572</c:v>
                </c:pt>
                <c:pt idx="103">
                  <c:v>142.24</c:v>
                </c:pt>
                <c:pt idx="104">
                  <c:v>143.24571428571429</c:v>
                </c:pt>
                <c:pt idx="105">
                  <c:v>146.54857142857142</c:v>
                </c:pt>
                <c:pt idx="106">
                  <c:v>149.08000000000001</c:v>
                </c:pt>
                <c:pt idx="107">
                  <c:v>159.08571428571429</c:v>
                </c:pt>
                <c:pt idx="108">
                  <c:v>163.06857142857143</c:v>
                </c:pt>
                <c:pt idx="109">
                  <c:v>168.91428571428574</c:v>
                </c:pt>
                <c:pt idx="110">
                  <c:v>183.90285714285713</c:v>
                </c:pt>
                <c:pt idx="111">
                  <c:v>194.13142857142859</c:v>
                </c:pt>
                <c:pt idx="112">
                  <c:v>207.02285714285713</c:v>
                </c:pt>
                <c:pt idx="113">
                  <c:v>222.91428571428574</c:v>
                </c:pt>
                <c:pt idx="114">
                  <c:v>233</c:v>
                </c:pt>
                <c:pt idx="115">
                  <c:v>244.78857142857143</c:v>
                </c:pt>
                <c:pt idx="116">
                  <c:v>254.98285714285714</c:v>
                </c:pt>
                <c:pt idx="117">
                  <c:v>253.24571428571429</c:v>
                </c:pt>
                <c:pt idx="118">
                  <c:v>263.18857142857144</c:v>
                </c:pt>
                <c:pt idx="119">
                  <c:v>269.48571428571427</c:v>
                </c:pt>
                <c:pt idx="120">
                  <c:v>278.26857142857142</c:v>
                </c:pt>
                <c:pt idx="121">
                  <c:v>288.02285714285716</c:v>
                </c:pt>
                <c:pt idx="122">
                  <c:v>297.56</c:v>
                </c:pt>
                <c:pt idx="123">
                  <c:v>305.25714285714287</c:v>
                </c:pt>
                <c:pt idx="124">
                  <c:v>322.27428571428572</c:v>
                </c:pt>
                <c:pt idx="125">
                  <c:v>335.64571428571429</c:v>
                </c:pt>
                <c:pt idx="126">
                  <c:v>350.44</c:v>
                </c:pt>
                <c:pt idx="127">
                  <c:v>358.24571428571426</c:v>
                </c:pt>
                <c:pt idx="128">
                  <c:v>370.25714285714281</c:v>
                </c:pt>
                <c:pt idx="129">
                  <c:v>382.15428571428572</c:v>
                </c:pt>
                <c:pt idx="130">
                  <c:v>386.04571428571427</c:v>
                </c:pt>
                <c:pt idx="131">
                  <c:v>394.02857142857147</c:v>
                </c:pt>
                <c:pt idx="132">
                  <c:v>398.74857142857144</c:v>
                </c:pt>
                <c:pt idx="133">
                  <c:v>404.69714285714281</c:v>
                </c:pt>
                <c:pt idx="134">
                  <c:v>416.05142857142857</c:v>
                </c:pt>
                <c:pt idx="135">
                  <c:v>424.57142857142856</c:v>
                </c:pt>
                <c:pt idx="136">
                  <c:v>428.21714285714285</c:v>
                </c:pt>
                <c:pt idx="137">
                  <c:v>440.93142857142857</c:v>
                </c:pt>
                <c:pt idx="138">
                  <c:v>445.25142857142856</c:v>
                </c:pt>
                <c:pt idx="139">
                  <c:v>459.09142857142854</c:v>
                </c:pt>
                <c:pt idx="140">
                  <c:v>474.26857142857148</c:v>
                </c:pt>
                <c:pt idx="141">
                  <c:v>491.74285714285719</c:v>
                </c:pt>
                <c:pt idx="142">
                  <c:v>511.59428571428572</c:v>
                </c:pt>
                <c:pt idx="143">
                  <c:v>530.61714285714288</c:v>
                </c:pt>
                <c:pt idx="144">
                  <c:v>554.99428571428575</c:v>
                </c:pt>
                <c:pt idx="145">
                  <c:v>583.53142857142859</c:v>
                </c:pt>
                <c:pt idx="146">
                  <c:v>606.62285714285724</c:v>
                </c:pt>
                <c:pt idx="147">
                  <c:v>627.82285714285717</c:v>
                </c:pt>
                <c:pt idx="148">
                  <c:v>650.88571428571424</c:v>
                </c:pt>
                <c:pt idx="149">
                  <c:v>676.61714285714288</c:v>
                </c:pt>
                <c:pt idx="150">
                  <c:v>703.06285714285707</c:v>
                </c:pt>
                <c:pt idx="151">
                  <c:v>723.57142857142856</c:v>
                </c:pt>
                <c:pt idx="152">
                  <c:v>738.84571428571439</c:v>
                </c:pt>
                <c:pt idx="153">
                  <c:v>751.63428571428562</c:v>
                </c:pt>
                <c:pt idx="154">
                  <c:v>772.24571428571437</c:v>
                </c:pt>
                <c:pt idx="155">
                  <c:v>796.35428571428565</c:v>
                </c:pt>
                <c:pt idx="156">
                  <c:v>824.60571428571438</c:v>
                </c:pt>
                <c:pt idx="157">
                  <c:v>851.97142857142853</c:v>
                </c:pt>
                <c:pt idx="158">
                  <c:v>873.28</c:v>
                </c:pt>
                <c:pt idx="159">
                  <c:v>896.77714285714296</c:v>
                </c:pt>
                <c:pt idx="160">
                  <c:v>929.45714285714291</c:v>
                </c:pt>
                <c:pt idx="161">
                  <c:v>961.47428571428566</c:v>
                </c:pt>
                <c:pt idx="162">
                  <c:v>986.29142857142858</c:v>
                </c:pt>
                <c:pt idx="163">
                  <c:v>1007.7542857142856</c:v>
                </c:pt>
                <c:pt idx="164">
                  <c:v>1033.3771428571429</c:v>
                </c:pt>
                <c:pt idx="165">
                  <c:v>1069.0742857142857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03616"/>
        <c:axId val="135097728"/>
      </c:lineChart>
      <c:dateAx>
        <c:axId val="13509465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096192"/>
        <c:crosses val="autoZero"/>
        <c:auto val="1"/>
        <c:lblOffset val="100"/>
        <c:baseTimeUnit val="days"/>
      </c:dateAx>
      <c:valAx>
        <c:axId val="135096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094656"/>
        <c:crosses val="autoZero"/>
        <c:crossBetween val="between"/>
      </c:valAx>
      <c:valAx>
        <c:axId val="135097728"/>
        <c:scaling>
          <c:orientation val="minMax"/>
          <c:max val="14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103616"/>
        <c:crosses val="max"/>
        <c:crossBetween val="between"/>
      </c:valAx>
      <c:dateAx>
        <c:axId val="1351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3509772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Observed Death rate / Predicted death rate</a:t>
            </a:r>
          </a:p>
        </c:rich>
      </c:tx>
      <c:layout>
        <c:manualLayout>
          <c:xMode val="edge"/>
          <c:yMode val="edge"/>
          <c:x val="0.1988113208376316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594591522484111E-2"/>
          <c:y val="0.10051929801608417"/>
          <c:w val="0.91681569469001389"/>
          <c:h val="0.71350764754085438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IND'!$A$58:$A$192</c:f>
              <c:numCache>
                <c:formatCode>m/d/yyyy</c:formatCode>
                <c:ptCount val="135"/>
                <c:pt idx="0">
                  <c:v>43916</c:v>
                </c:pt>
                <c:pt idx="1">
                  <c:v>43917</c:v>
                </c:pt>
                <c:pt idx="2">
                  <c:v>43918</c:v>
                </c:pt>
                <c:pt idx="3">
                  <c:v>43919</c:v>
                </c:pt>
                <c:pt idx="4">
                  <c:v>43920</c:v>
                </c:pt>
                <c:pt idx="5">
                  <c:v>43921</c:v>
                </c:pt>
                <c:pt idx="6">
                  <c:v>43922</c:v>
                </c:pt>
                <c:pt idx="7">
                  <c:v>43923</c:v>
                </c:pt>
                <c:pt idx="8">
                  <c:v>43924</c:v>
                </c:pt>
                <c:pt idx="9">
                  <c:v>43925</c:v>
                </c:pt>
                <c:pt idx="10">
                  <c:v>43926</c:v>
                </c:pt>
                <c:pt idx="11">
                  <c:v>43927</c:v>
                </c:pt>
                <c:pt idx="12">
                  <c:v>43928</c:v>
                </c:pt>
                <c:pt idx="13">
                  <c:v>43929</c:v>
                </c:pt>
                <c:pt idx="14">
                  <c:v>43930</c:v>
                </c:pt>
                <c:pt idx="15">
                  <c:v>43931</c:v>
                </c:pt>
                <c:pt idx="16">
                  <c:v>43932</c:v>
                </c:pt>
                <c:pt idx="17">
                  <c:v>43933</c:v>
                </c:pt>
                <c:pt idx="18">
                  <c:v>43934</c:v>
                </c:pt>
                <c:pt idx="19">
                  <c:v>43935</c:v>
                </c:pt>
                <c:pt idx="20">
                  <c:v>43936</c:v>
                </c:pt>
                <c:pt idx="21">
                  <c:v>43937</c:v>
                </c:pt>
                <c:pt idx="22">
                  <c:v>43938</c:v>
                </c:pt>
                <c:pt idx="23">
                  <c:v>43939</c:v>
                </c:pt>
                <c:pt idx="24">
                  <c:v>43940</c:v>
                </c:pt>
                <c:pt idx="25">
                  <c:v>43941</c:v>
                </c:pt>
                <c:pt idx="26">
                  <c:v>43942</c:v>
                </c:pt>
                <c:pt idx="27">
                  <c:v>43943</c:v>
                </c:pt>
                <c:pt idx="28">
                  <c:v>43944</c:v>
                </c:pt>
                <c:pt idx="29">
                  <c:v>43945</c:v>
                </c:pt>
                <c:pt idx="30">
                  <c:v>43946</c:v>
                </c:pt>
                <c:pt idx="31">
                  <c:v>43947</c:v>
                </c:pt>
                <c:pt idx="32">
                  <c:v>43948</c:v>
                </c:pt>
                <c:pt idx="33">
                  <c:v>43949</c:v>
                </c:pt>
                <c:pt idx="34">
                  <c:v>43950</c:v>
                </c:pt>
                <c:pt idx="35">
                  <c:v>43951</c:v>
                </c:pt>
                <c:pt idx="36">
                  <c:v>43952</c:v>
                </c:pt>
                <c:pt idx="37">
                  <c:v>43953</c:v>
                </c:pt>
                <c:pt idx="38">
                  <c:v>43954</c:v>
                </c:pt>
                <c:pt idx="39">
                  <c:v>43955</c:v>
                </c:pt>
                <c:pt idx="40">
                  <c:v>43956</c:v>
                </c:pt>
                <c:pt idx="41">
                  <c:v>43957</c:v>
                </c:pt>
                <c:pt idx="42">
                  <c:v>43958</c:v>
                </c:pt>
                <c:pt idx="43">
                  <c:v>43959</c:v>
                </c:pt>
                <c:pt idx="44">
                  <c:v>43960</c:v>
                </c:pt>
                <c:pt idx="45">
                  <c:v>43961</c:v>
                </c:pt>
                <c:pt idx="46">
                  <c:v>43962</c:v>
                </c:pt>
                <c:pt idx="47">
                  <c:v>43963</c:v>
                </c:pt>
                <c:pt idx="48">
                  <c:v>43964</c:v>
                </c:pt>
                <c:pt idx="49">
                  <c:v>43965</c:v>
                </c:pt>
                <c:pt idx="50">
                  <c:v>43966</c:v>
                </c:pt>
                <c:pt idx="51">
                  <c:v>43967</c:v>
                </c:pt>
                <c:pt idx="52">
                  <c:v>43968</c:v>
                </c:pt>
                <c:pt idx="53">
                  <c:v>43969</c:v>
                </c:pt>
                <c:pt idx="54">
                  <c:v>43970</c:v>
                </c:pt>
                <c:pt idx="55">
                  <c:v>43971</c:v>
                </c:pt>
                <c:pt idx="56">
                  <c:v>43972</c:v>
                </c:pt>
                <c:pt idx="57">
                  <c:v>43973</c:v>
                </c:pt>
                <c:pt idx="58">
                  <c:v>43974</c:v>
                </c:pt>
                <c:pt idx="59">
                  <c:v>43975</c:v>
                </c:pt>
                <c:pt idx="60">
                  <c:v>43976</c:v>
                </c:pt>
                <c:pt idx="61">
                  <c:v>43977</c:v>
                </c:pt>
                <c:pt idx="62">
                  <c:v>43978</c:v>
                </c:pt>
                <c:pt idx="63">
                  <c:v>43979</c:v>
                </c:pt>
                <c:pt idx="64">
                  <c:v>43980</c:v>
                </c:pt>
                <c:pt idx="65">
                  <c:v>43981</c:v>
                </c:pt>
                <c:pt idx="66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43987</c:v>
                </c:pt>
                <c:pt idx="72">
                  <c:v>43988</c:v>
                </c:pt>
                <c:pt idx="73">
                  <c:v>43989</c:v>
                </c:pt>
                <c:pt idx="74">
                  <c:v>43990</c:v>
                </c:pt>
                <c:pt idx="75">
                  <c:v>43991</c:v>
                </c:pt>
                <c:pt idx="76">
                  <c:v>43992</c:v>
                </c:pt>
                <c:pt idx="77">
                  <c:v>43993</c:v>
                </c:pt>
                <c:pt idx="78">
                  <c:v>43994</c:v>
                </c:pt>
                <c:pt idx="79">
                  <c:v>43995</c:v>
                </c:pt>
                <c:pt idx="80">
                  <c:v>43996</c:v>
                </c:pt>
                <c:pt idx="81">
                  <c:v>43997</c:v>
                </c:pt>
                <c:pt idx="82">
                  <c:v>43998</c:v>
                </c:pt>
                <c:pt idx="83">
                  <c:v>43999</c:v>
                </c:pt>
                <c:pt idx="84">
                  <c:v>44000</c:v>
                </c:pt>
                <c:pt idx="85">
                  <c:v>44001</c:v>
                </c:pt>
                <c:pt idx="86">
                  <c:v>44002</c:v>
                </c:pt>
                <c:pt idx="87">
                  <c:v>44003</c:v>
                </c:pt>
                <c:pt idx="88">
                  <c:v>44004</c:v>
                </c:pt>
                <c:pt idx="89">
                  <c:v>44005</c:v>
                </c:pt>
                <c:pt idx="90">
                  <c:v>44006</c:v>
                </c:pt>
                <c:pt idx="91">
                  <c:v>44007</c:v>
                </c:pt>
                <c:pt idx="92">
                  <c:v>44008</c:v>
                </c:pt>
                <c:pt idx="93">
                  <c:v>44009</c:v>
                </c:pt>
                <c:pt idx="94">
                  <c:v>44010</c:v>
                </c:pt>
                <c:pt idx="95">
                  <c:v>44011</c:v>
                </c:pt>
                <c:pt idx="96">
                  <c:v>44012</c:v>
                </c:pt>
                <c:pt idx="97">
                  <c:v>44013</c:v>
                </c:pt>
                <c:pt idx="98">
                  <c:v>44014</c:v>
                </c:pt>
                <c:pt idx="99">
                  <c:v>44015</c:v>
                </c:pt>
                <c:pt idx="100">
                  <c:v>44016</c:v>
                </c:pt>
                <c:pt idx="101">
                  <c:v>44017</c:v>
                </c:pt>
                <c:pt idx="102">
                  <c:v>44018</c:v>
                </c:pt>
                <c:pt idx="103">
                  <c:v>44019</c:v>
                </c:pt>
                <c:pt idx="104">
                  <c:v>44020</c:v>
                </c:pt>
                <c:pt idx="105">
                  <c:v>44021</c:v>
                </c:pt>
                <c:pt idx="106">
                  <c:v>44022</c:v>
                </c:pt>
                <c:pt idx="107">
                  <c:v>44023</c:v>
                </c:pt>
                <c:pt idx="108">
                  <c:v>44024</c:v>
                </c:pt>
                <c:pt idx="109">
                  <c:v>44025</c:v>
                </c:pt>
                <c:pt idx="110">
                  <c:v>44026</c:v>
                </c:pt>
                <c:pt idx="111">
                  <c:v>44027</c:v>
                </c:pt>
              </c:numCache>
            </c:numRef>
          </c:cat>
          <c:val>
            <c:numRef>
              <c:f>'data IND'!$AE$58:$AE$192</c:f>
              <c:numCache>
                <c:formatCode>0%</c:formatCode>
                <c:ptCount val="135"/>
                <c:pt idx="0">
                  <c:v>1.015228426395939</c:v>
                </c:pt>
                <c:pt idx="1">
                  <c:v>0.74850299401197595</c:v>
                </c:pt>
                <c:pt idx="2">
                  <c:v>0.93808630393996251</c:v>
                </c:pt>
                <c:pt idx="3">
                  <c:v>0.77760497667185069</c:v>
                </c:pt>
                <c:pt idx="4">
                  <c:v>0.83713850837138504</c:v>
                </c:pt>
                <c:pt idx="5">
                  <c:v>0.99522292993630579</c:v>
                </c:pt>
                <c:pt idx="6">
                  <c:v>1.5292553191489362</c:v>
                </c:pt>
                <c:pt idx="7">
                  <c:v>1.5098722415795587</c:v>
                </c:pt>
                <c:pt idx="8">
                  <c:v>0.96942580164056669</c:v>
                </c:pt>
                <c:pt idx="9">
                  <c:v>0.8535242290748899</c:v>
                </c:pt>
                <c:pt idx="10">
                  <c:v>1.0714285714285716</c:v>
                </c:pt>
                <c:pt idx="11">
                  <c:v>1.2410501193317423</c:v>
                </c:pt>
                <c:pt idx="12">
                  <c:v>1.1212948517940717</c:v>
                </c:pt>
                <c:pt idx="13">
                  <c:v>0.85058123050751344</c:v>
                </c:pt>
                <c:pt idx="14">
                  <c:v>0.98364844149207964</c:v>
                </c:pt>
                <c:pt idx="15">
                  <c:v>1.1102603369065851</c:v>
                </c:pt>
                <c:pt idx="16">
                  <c:v>1.2075561932089909</c:v>
                </c:pt>
                <c:pt idx="17">
                  <c:v>1.1528523156430135</c:v>
                </c:pt>
                <c:pt idx="18">
                  <c:v>1.0346756152125278</c:v>
                </c:pt>
                <c:pt idx="19">
                  <c:v>1.0815381876446502</c:v>
                </c:pt>
                <c:pt idx="20">
                  <c:v>1</c:v>
                </c:pt>
                <c:pt idx="21">
                  <c:v>0.89863989637305697</c:v>
                </c:pt>
                <c:pt idx="22">
                  <c:v>0.93662191695285668</c:v>
                </c:pt>
                <c:pt idx="23">
                  <c:v>0.86875466070096929</c:v>
                </c:pt>
                <c:pt idx="24">
                  <c:v>0.84394432928634866</c:v>
                </c:pt>
                <c:pt idx="25">
                  <c:v>0.80401319406267191</c:v>
                </c:pt>
                <c:pt idx="26">
                  <c:v>0.74910820451843041</c:v>
                </c:pt>
                <c:pt idx="27">
                  <c:v>0.85332673757111055</c:v>
                </c:pt>
                <c:pt idx="28">
                  <c:v>0.79425113464447805</c:v>
                </c:pt>
                <c:pt idx="29">
                  <c:v>0.81233421750663126</c:v>
                </c:pt>
                <c:pt idx="30">
                  <c:v>0.78780968176635224</c:v>
                </c:pt>
                <c:pt idx="31">
                  <c:v>0.79092159559834929</c:v>
                </c:pt>
                <c:pt idx="32">
                  <c:v>0.82141842628538952</c:v>
                </c:pt>
                <c:pt idx="33">
                  <c:v>0.88321167883211671</c:v>
                </c:pt>
                <c:pt idx="34">
                  <c:v>0.91184017595307909</c:v>
                </c:pt>
                <c:pt idx="35">
                  <c:v>0.96273568125222331</c:v>
                </c:pt>
                <c:pt idx="36">
                  <c:v>0.94722887444406445</c:v>
                </c:pt>
                <c:pt idx="37">
                  <c:v>1.056338028169014</c:v>
                </c:pt>
                <c:pt idx="38">
                  <c:v>1.0018071815824625</c:v>
                </c:pt>
                <c:pt idx="39">
                  <c:v>1.168381037567084</c:v>
                </c:pt>
                <c:pt idx="40">
                  <c:v>1.1717413616147796</c:v>
                </c:pt>
                <c:pt idx="41">
                  <c:v>1.0390910161309315</c:v>
                </c:pt>
                <c:pt idx="42">
                  <c:v>1.0165412701925205</c:v>
                </c:pt>
                <c:pt idx="43">
                  <c:v>0.95608531994981183</c:v>
                </c:pt>
                <c:pt idx="44">
                  <c:v>0.90515636634400587</c:v>
                </c:pt>
                <c:pt idx="45">
                  <c:v>0.91474284695605657</c:v>
                </c:pt>
                <c:pt idx="46">
                  <c:v>0.78757194166774847</c:v>
                </c:pt>
                <c:pt idx="47">
                  <c:v>0.73207332900713817</c:v>
                </c:pt>
                <c:pt idx="48">
                  <c:v>0.78706177304673053</c:v>
                </c:pt>
                <c:pt idx="49">
                  <c:v>0.76329744496223684</c:v>
                </c:pt>
                <c:pt idx="50">
                  <c:v>0.7659167065581618</c:v>
                </c:pt>
                <c:pt idx="51">
                  <c:v>0.75060438274974661</c:v>
                </c:pt>
                <c:pt idx="52">
                  <c:v>0.77906397332208965</c:v>
                </c:pt>
                <c:pt idx="53">
                  <c:v>0.77406609195402298</c:v>
                </c:pt>
                <c:pt idx="54">
                  <c:v>0.77706135893751971</c:v>
                </c:pt>
                <c:pt idx="55">
                  <c:v>0.74678619756427589</c:v>
                </c:pt>
                <c:pt idx="56">
                  <c:v>0.72631513531988945</c:v>
                </c:pt>
                <c:pt idx="57">
                  <c:v>0.71600977246637032</c:v>
                </c:pt>
                <c:pt idx="58">
                  <c:v>0.68798476358718152</c:v>
                </c:pt>
                <c:pt idx="59">
                  <c:v>0.64022045629325808</c:v>
                </c:pt>
                <c:pt idx="60">
                  <c:v>0.62293071735131822</c:v>
                </c:pt>
                <c:pt idx="61">
                  <c:v>0.6081049535459172</c:v>
                </c:pt>
                <c:pt idx="62">
                  <c:v>0.61628792972076551</c:v>
                </c:pt>
                <c:pt idx="63">
                  <c:v>0.63574619793311971</c:v>
                </c:pt>
                <c:pt idx="64">
                  <c:v>0.68066351122497715</c:v>
                </c:pt>
                <c:pt idx="65">
                  <c:v>0.69815521628498733</c:v>
                </c:pt>
                <c:pt idx="66">
                  <c:v>0.71051604821652259</c:v>
                </c:pt>
                <c:pt idx="67">
                  <c:v>0.71224505991587961</c:v>
                </c:pt>
                <c:pt idx="68">
                  <c:v>0.71294144758320044</c:v>
                </c:pt>
                <c:pt idx="69">
                  <c:v>0.72725570947210783</c:v>
                </c:pt>
                <c:pt idx="70">
                  <c:v>0.73229547147061946</c:v>
                </c:pt>
                <c:pt idx="71">
                  <c:v>0.71035786032891823</c:v>
                </c:pt>
                <c:pt idx="72">
                  <c:v>0.71787304123795392</c:v>
                </c:pt>
                <c:pt idx="73">
                  <c:v>0.71738471599700127</c:v>
                </c:pt>
                <c:pt idx="74">
                  <c:v>0.71957712786480454</c:v>
                </c:pt>
                <c:pt idx="75">
                  <c:v>0.71810936495357147</c:v>
                </c:pt>
                <c:pt idx="76">
                  <c:v>0.74528553243139239</c:v>
                </c:pt>
                <c:pt idx="77">
                  <c:v>0.77405554347037919</c:v>
                </c:pt>
                <c:pt idx="78">
                  <c:v>0.80071939353119037</c:v>
                </c:pt>
                <c:pt idx="79">
                  <c:v>0.79389172855892243</c:v>
                </c:pt>
                <c:pt idx="80">
                  <c:v>0.79420126632696508</c:v>
                </c:pt>
                <c:pt idx="81">
                  <c:v>0.81662180349932711</c:v>
                </c:pt>
                <c:pt idx="82">
                  <c:v>1.3854786623608852</c:v>
                </c:pt>
                <c:pt idx="83">
                  <c:v>1.3396964866581131</c:v>
                </c:pt>
                <c:pt idx="84">
                  <c:v>1.3074474775086948</c:v>
                </c:pt>
                <c:pt idx="85">
                  <c:v>1.2646096015732939</c:v>
                </c:pt>
                <c:pt idx="86">
                  <c:v>1.2226345530561344</c:v>
                </c:pt>
                <c:pt idx="87">
                  <c:v>1.2140491546104235</c:v>
                </c:pt>
                <c:pt idx="88">
                  <c:v>1.1479520602262954</c:v>
                </c:pt>
                <c:pt idx="89">
                  <c:v>0.6927243748519244</c:v>
                </c:pt>
                <c:pt idx="90">
                  <c:v>0.68391952555496061</c:v>
                </c:pt>
                <c:pt idx="91">
                  <c:v>0.66785483460310624</c:v>
                </c:pt>
                <c:pt idx="92">
                  <c:v>0.64455203986473109</c:v>
                </c:pt>
                <c:pt idx="93">
                  <c:v>0.646451683368375</c:v>
                </c:pt>
                <c:pt idx="94">
                  <c:v>0.60927966287695889</c:v>
                </c:pt>
                <c:pt idx="95">
                  <c:v>0.60848929126410378</c:v>
                </c:pt>
                <c:pt idx="96">
                  <c:v>0.59413504990409316</c:v>
                </c:pt>
                <c:pt idx="97">
                  <c:v>0.58045409674234949</c:v>
                </c:pt>
                <c:pt idx="98">
                  <c:v>0.5630404182585963</c:v>
                </c:pt>
                <c:pt idx="99">
                  <c:v>0.56448424765843574</c:v>
                </c:pt>
                <c:pt idx="100">
                  <c:v>0.58697083829721097</c:v>
                </c:pt>
                <c:pt idx="101">
                  <c:v>0.57727357529312162</c:v>
                </c:pt>
                <c:pt idx="102">
                  <c:v>0.56581153936773232</c:v>
                </c:pt>
                <c:pt idx="103">
                  <c:v>0.54361313256648447</c:v>
                </c:pt>
                <c:pt idx="104">
                  <c:v>0.53901874051196152</c:v>
                </c:pt>
                <c:pt idx="105">
                  <c:v>0.54018835703726353</c:v>
                </c:pt>
                <c:pt idx="106">
                  <c:v>0.53303003289170325</c:v>
                </c:pt>
                <c:pt idx="107">
                  <c:v>0.50591948079734694</c:v>
                </c:pt>
                <c:pt idx="108">
                  <c:v>0.5041975423085614</c:v>
                </c:pt>
                <c:pt idx="109">
                  <c:v>0.50579222826425951</c:v>
                </c:pt>
                <c:pt idx="110">
                  <c:v>0.50693703308431171</c:v>
                </c:pt>
                <c:pt idx="111">
                  <c:v>0.50577802959035323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8576"/>
        <c:axId val="135130112"/>
      </c:lineChart>
      <c:dateAx>
        <c:axId val="1351285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5130112"/>
        <c:crosses val="autoZero"/>
        <c:auto val="1"/>
        <c:lblOffset val="100"/>
        <c:baseTimeUnit val="days"/>
      </c:dateAx>
      <c:valAx>
        <c:axId val="135130112"/>
        <c:scaling>
          <c:orientation val="minMax"/>
          <c:max val="2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5128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BAL'!$A$33:$A$162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BAL'!$J$33:$J$162</c:f>
              <c:numCache>
                <c:formatCode>0.0%</c:formatCode>
                <c:ptCount val="130"/>
                <c:pt idx="0">
                  <c:v>0.10000001931025285</c:v>
                </c:pt>
                <c:pt idx="1">
                  <c:v>0</c:v>
                </c:pt>
                <c:pt idx="2">
                  <c:v>0.18181822043868826</c:v>
                </c:pt>
                <c:pt idx="3">
                  <c:v>0.15384619246666176</c:v>
                </c:pt>
                <c:pt idx="4">
                  <c:v>0.42857155270878017</c:v>
                </c:pt>
                <c:pt idx="5">
                  <c:v>0.60000024330923729</c:v>
                </c:pt>
                <c:pt idx="6">
                  <c:v>6.2500039827414158E-2</c:v>
                </c:pt>
                <c:pt idx="7">
                  <c:v>0.59375040129138534</c:v>
                </c:pt>
                <c:pt idx="8">
                  <c:v>3.9215727166844662E-2</c:v>
                </c:pt>
                <c:pt idx="9">
                  <c:v>0.84905752192227102</c:v>
                </c:pt>
                <c:pt idx="10">
                  <c:v>0.66326659971461843</c:v>
                </c:pt>
                <c:pt idx="11">
                  <c:v>0.36708978430173622</c:v>
                </c:pt>
                <c:pt idx="12">
                  <c:v>0.72222534620492296</c:v>
                </c:pt>
                <c:pt idx="13">
                  <c:v>0.3224955913709267</c:v>
                </c:pt>
                <c:pt idx="14">
                  <c:v>0.16322471329889462</c:v>
                </c:pt>
                <c:pt idx="15">
                  <c:v>0.16163590709026418</c:v>
                </c:pt>
                <c:pt idx="16">
                  <c:v>0.14724116594702438</c:v>
                </c:pt>
                <c:pt idx="17">
                  <c:v>0.21709954356771524</c:v>
                </c:pt>
                <c:pt idx="18">
                  <c:v>0.13214121808660481</c:v>
                </c:pt>
                <c:pt idx="19">
                  <c:v>0.23553368590312351</c:v>
                </c:pt>
                <c:pt idx="20">
                  <c:v>0.22555124564170487</c:v>
                </c:pt>
                <c:pt idx="21">
                  <c:v>0.20432172362831896</c:v>
                </c:pt>
                <c:pt idx="22">
                  <c:v>0.18383013560019271</c:v>
                </c:pt>
                <c:pt idx="23">
                  <c:v>0.22804611216686468</c:v>
                </c:pt>
                <c:pt idx="24">
                  <c:v>0.15599687377144497</c:v>
                </c:pt>
                <c:pt idx="25">
                  <c:v>0.13560715368495516</c:v>
                </c:pt>
                <c:pt idx="26">
                  <c:v>0.19481813603956843</c:v>
                </c:pt>
                <c:pt idx="27">
                  <c:v>0.15369628993484971</c:v>
                </c:pt>
                <c:pt idx="28">
                  <c:v>0.15371751828159552</c:v>
                </c:pt>
                <c:pt idx="29">
                  <c:v>0.11094057812703187</c:v>
                </c:pt>
                <c:pt idx="30">
                  <c:v>0.1058657293267474</c:v>
                </c:pt>
                <c:pt idx="31">
                  <c:v>0.10926586308614687</c:v>
                </c:pt>
                <c:pt idx="32">
                  <c:v>0.10477620107850412</c:v>
                </c:pt>
                <c:pt idx="33">
                  <c:v>0.14891241809899672</c:v>
                </c:pt>
                <c:pt idx="34">
                  <c:v>0.10769103402083129</c:v>
                </c:pt>
                <c:pt idx="35">
                  <c:v>9.2217361769117115E-2</c:v>
                </c:pt>
                <c:pt idx="36">
                  <c:v>6.8611682920069902E-2</c:v>
                </c:pt>
                <c:pt idx="37">
                  <c:v>9.1161019453112765E-2</c:v>
                </c:pt>
                <c:pt idx="38">
                  <c:v>7.3236447653596687E-2</c:v>
                </c:pt>
                <c:pt idx="39">
                  <c:v>7.9199643100884246E-2</c:v>
                </c:pt>
                <c:pt idx="40">
                  <c:v>6.9281133279582019E-2</c:v>
                </c:pt>
                <c:pt idx="41">
                  <c:v>8.4792750682963935E-2</c:v>
                </c:pt>
                <c:pt idx="42">
                  <c:v>6.1662217840439147E-2</c:v>
                </c:pt>
                <c:pt idx="43">
                  <c:v>6.5863985684791265E-2</c:v>
                </c:pt>
                <c:pt idx="44">
                  <c:v>6.7109339580176369E-2</c:v>
                </c:pt>
                <c:pt idx="45">
                  <c:v>6.388041182364565E-2</c:v>
                </c:pt>
                <c:pt idx="46">
                  <c:v>8.4518406138278462E-2</c:v>
                </c:pt>
                <c:pt idx="47">
                  <c:v>5.8394372299461483E-2</c:v>
                </c:pt>
                <c:pt idx="48">
                  <c:v>5.1891861113424871E-2</c:v>
                </c:pt>
                <c:pt idx="49">
                  <c:v>4.9034947707515181E-2</c:v>
                </c:pt>
                <c:pt idx="50">
                  <c:v>3.7559598175773048E-2</c:v>
                </c:pt>
                <c:pt idx="51">
                  <c:v>4.067916898001412E-2</c:v>
                </c:pt>
                <c:pt idx="52">
                  <c:v>5.1715945069892195E-2</c:v>
                </c:pt>
                <c:pt idx="53">
                  <c:v>4.3018966477543281E-2</c:v>
                </c:pt>
                <c:pt idx="54">
                  <c:v>4.1676692546879397E-2</c:v>
                </c:pt>
                <c:pt idx="55">
                  <c:v>3.7713882309766765E-2</c:v>
                </c:pt>
                <c:pt idx="56">
                  <c:v>4.3084243656983205E-2</c:v>
                </c:pt>
                <c:pt idx="57">
                  <c:v>3.5607336285120625E-2</c:v>
                </c:pt>
                <c:pt idx="58">
                  <c:v>3.0664633228192247E-2</c:v>
                </c:pt>
                <c:pt idx="59">
                  <c:v>3.9816271234500544E-2</c:v>
                </c:pt>
                <c:pt idx="60">
                  <c:v>3.6534353016344903E-2</c:v>
                </c:pt>
                <c:pt idx="61">
                  <c:v>2.213991013423991E-2</c:v>
                </c:pt>
                <c:pt idx="62">
                  <c:v>3.2465430753154993E-2</c:v>
                </c:pt>
                <c:pt idx="63">
                  <c:v>3.0534785343880492E-2</c:v>
                </c:pt>
                <c:pt idx="64">
                  <c:v>2.8132817195417215E-2</c:v>
                </c:pt>
                <c:pt idx="65">
                  <c:v>2.7769733348733207E-2</c:v>
                </c:pt>
                <c:pt idx="66">
                  <c:v>2.6512199333213089E-2</c:v>
                </c:pt>
                <c:pt idx="67">
                  <c:v>2.9904564956927365E-2</c:v>
                </c:pt>
                <c:pt idx="68">
                  <c:v>2.8001081748948411E-2</c:v>
                </c:pt>
                <c:pt idx="69">
                  <c:v>2.7649145546359683E-2</c:v>
                </c:pt>
                <c:pt idx="70">
                  <c:v>1.8715569953324639E-2</c:v>
                </c:pt>
                <c:pt idx="71">
                  <c:v>2.4784937544962103E-2</c:v>
                </c:pt>
                <c:pt idx="72">
                  <c:v>1.9816251381527667E-2</c:v>
                </c:pt>
                <c:pt idx="73">
                  <c:v>2.0932940400373162E-2</c:v>
                </c:pt>
                <c:pt idx="74">
                  <c:v>2.6736765882104069E-2</c:v>
                </c:pt>
                <c:pt idx="75">
                  <c:v>2.0832578705627932E-2</c:v>
                </c:pt>
                <c:pt idx="76">
                  <c:v>2.6608216415618068E-2</c:v>
                </c:pt>
                <c:pt idx="77">
                  <c:v>2.4486993108401221E-2</c:v>
                </c:pt>
                <c:pt idx="78">
                  <c:v>2.0219424530806267E-2</c:v>
                </c:pt>
                <c:pt idx="79">
                  <c:v>1.9573060001618525E-2</c:v>
                </c:pt>
                <c:pt idx="80">
                  <c:v>2.6262303084528617E-2</c:v>
                </c:pt>
                <c:pt idx="81">
                  <c:v>2.7429213577450984E-2</c:v>
                </c:pt>
                <c:pt idx="82">
                  <c:v>2.3716164026430741E-2</c:v>
                </c:pt>
                <c:pt idx="83">
                  <c:v>2.2557860876114603E-2</c:v>
                </c:pt>
                <c:pt idx="84">
                  <c:v>2.6593426801000131E-2</c:v>
                </c:pt>
                <c:pt idx="85">
                  <c:v>2.1549854991793564E-2</c:v>
                </c:pt>
                <c:pt idx="86">
                  <c:v>1.7854503056452985E-2</c:v>
                </c:pt>
                <c:pt idx="87">
                  <c:v>2.3190377346624057E-2</c:v>
                </c:pt>
                <c:pt idx="88">
                  <c:v>2.5910950328640794E-2</c:v>
                </c:pt>
                <c:pt idx="89">
                  <c:v>2.8189178722977576E-2</c:v>
                </c:pt>
                <c:pt idx="90">
                  <c:v>2.2339886433103473E-2</c:v>
                </c:pt>
                <c:pt idx="91">
                  <c:v>2.1511262597513355E-2</c:v>
                </c:pt>
                <c:pt idx="92">
                  <c:v>2.2746670615316843E-2</c:v>
                </c:pt>
                <c:pt idx="93">
                  <c:v>2.2605131241691952E-2</c:v>
                </c:pt>
                <c:pt idx="94">
                  <c:v>3.8213601556269176E-2</c:v>
                </c:pt>
                <c:pt idx="95">
                  <c:v>4.0768244797695842E-2</c:v>
                </c:pt>
                <c:pt idx="96">
                  <c:v>4.4847739247710995E-2</c:v>
                </c:pt>
                <c:pt idx="97">
                  <c:v>4.0447544426740041E-2</c:v>
                </c:pt>
                <c:pt idx="98">
                  <c:v>5.0616399718361078E-2</c:v>
                </c:pt>
                <c:pt idx="99">
                  <c:v>8.0502848662929144E-2</c:v>
                </c:pt>
                <c:pt idx="100">
                  <c:v>5.2206621953919119E-2</c:v>
                </c:pt>
                <c:pt idx="101">
                  <c:v>7.1809983975746894E-2</c:v>
                </c:pt>
                <c:pt idx="102">
                  <c:v>7.9380887932377187E-2</c:v>
                </c:pt>
                <c:pt idx="103">
                  <c:v>7.1018223720382939E-2</c:v>
                </c:pt>
                <c:pt idx="104">
                  <c:v>8.1709683809290015E-2</c:v>
                </c:pt>
                <c:pt idx="105">
                  <c:v>6.2288359491863586E-2</c:v>
                </c:pt>
                <c:pt idx="106">
                  <c:v>6.1136119742888594E-2</c:v>
                </c:pt>
                <c:pt idx="107">
                  <c:v>6.4069035304746932E-2</c:v>
                </c:pt>
                <c:pt idx="108">
                  <c:v>7.5121806094698956E-2</c:v>
                </c:pt>
                <c:pt idx="109">
                  <c:v>7.3074814256789175E-2</c:v>
                </c:pt>
                <c:pt idx="110">
                  <c:v>6.8843815513780895E-2</c:v>
                </c:pt>
                <c:pt idx="111">
                  <c:v>6.5073673989775052E-2</c:v>
                </c:pt>
                <c:pt idx="112">
                  <c:v>4.9184116264682158E-2</c:v>
                </c:pt>
                <c:pt idx="113">
                  <c:v>0.11432448513985413</c:v>
                </c:pt>
                <c:pt idx="114">
                  <c:v>5.1553597391953004E-2</c:v>
                </c:pt>
                <c:pt idx="115">
                  <c:v>6.3598589481300413E-2</c:v>
                </c:pt>
                <c:pt idx="116">
                  <c:v>8.2540353752674225E-2</c:v>
                </c:pt>
                <c:pt idx="117">
                  <c:v>7.6634507978496816E-2</c:v>
                </c:pt>
                <c:pt idx="118">
                  <c:v>6.2606692502789343E-2</c:v>
                </c:pt>
                <c:pt idx="119">
                  <c:v>5.752077074482273E-2</c:v>
                </c:pt>
                <c:pt idx="120">
                  <c:v>0.10739130305867917</c:v>
                </c:pt>
                <c:pt idx="121">
                  <c:v>8.2745237747340925E-2</c:v>
                </c:pt>
                <c:pt idx="122">
                  <c:v>6.9751730588236194E-2</c:v>
                </c:pt>
                <c:pt idx="123">
                  <c:v>8.5103583412109746E-2</c:v>
                </c:pt>
                <c:pt idx="124">
                  <c:v>7.4812277309198497E-2</c:v>
                </c:pt>
                <c:pt idx="125">
                  <c:v>6.2728279962118119E-2</c:v>
                </c:pt>
                <c:pt idx="126">
                  <c:v>6.4053148568438523E-2</c:v>
                </c:pt>
                <c:pt idx="127">
                  <c:v>7.431250519672597E-2</c:v>
                </c:pt>
                <c:pt idx="128">
                  <c:v>6.7995420149593283E-2</c:v>
                </c:pt>
                <c:pt idx="129">
                  <c:v>8.1331172905852497E-2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B-4850-A1AE-9E93C4F24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30464"/>
        <c:axId val="119232000"/>
      </c:lineChart>
      <c:dateAx>
        <c:axId val="11923046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9232000"/>
        <c:crosses val="autoZero"/>
        <c:auto val="1"/>
        <c:lblOffset val="100"/>
        <c:baseTimeUnit val="days"/>
      </c:dateAx>
      <c:valAx>
        <c:axId val="119232000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9230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BAL'!$A$33:$A$162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BAL'!$K$33:$K$162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2.0408163265306121E-2</c:v>
                </c:pt>
                <c:pt idx="11">
                  <c:v>0</c:v>
                </c:pt>
                <c:pt idx="12">
                  <c:v>0</c:v>
                </c:pt>
                <c:pt idx="13">
                  <c:v>5.4200542005420054E-3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1.3568521031207597E-3</c:v>
                </c:pt>
                <c:pt idx="18">
                  <c:v>2.2396416573348264E-3</c:v>
                </c:pt>
                <c:pt idx="19">
                  <c:v>9.9800399201596798E-4</c:v>
                </c:pt>
                <c:pt idx="20">
                  <c:v>8.0840743734842356E-4</c:v>
                </c:pt>
                <c:pt idx="21">
                  <c:v>4.045853000674309E-3</c:v>
                </c:pt>
                <c:pt idx="22">
                  <c:v>5.6561085972850677E-3</c:v>
                </c:pt>
                <c:pt idx="23">
                  <c:v>3.840614498319731E-3</c:v>
                </c:pt>
                <c:pt idx="24">
                  <c:v>3.5813768404297651E-3</c:v>
                </c:pt>
                <c:pt idx="25">
                  <c:v>2.8030833917309038E-3</c:v>
                </c:pt>
                <c:pt idx="26">
                  <c:v>2.7829313543599257E-3</c:v>
                </c:pt>
                <c:pt idx="27">
                  <c:v>7.8947368421052634E-3</c:v>
                </c:pt>
                <c:pt idx="28">
                  <c:v>3.7037037037037038E-3</c:v>
                </c:pt>
                <c:pt idx="29">
                  <c:v>6.3446582071223908E-3</c:v>
                </c:pt>
                <c:pt idx="30">
                  <c:v>5.7976435384327661E-3</c:v>
                </c:pt>
                <c:pt idx="31">
                  <c:v>4.4383748719699556E-3</c:v>
                </c:pt>
                <c:pt idx="32">
                  <c:v>5.1522248243559719E-3</c:v>
                </c:pt>
                <c:pt idx="33">
                  <c:v>5.3329489766503315E-3</c:v>
                </c:pt>
                <c:pt idx="34">
                  <c:v>4.9461001902346225E-3</c:v>
                </c:pt>
                <c:pt idx="35">
                  <c:v>3.1431897555296855E-3</c:v>
                </c:pt>
                <c:pt idx="36">
                  <c:v>5.2767607150549217E-3</c:v>
                </c:pt>
                <c:pt idx="37">
                  <c:v>4.5008183306055648E-3</c:v>
                </c:pt>
                <c:pt idx="38">
                  <c:v>3.6228429783582801E-3</c:v>
                </c:pt>
                <c:pt idx="39">
                  <c:v>3.2502708559046588E-3</c:v>
                </c:pt>
                <c:pt idx="40">
                  <c:v>3.0745580322828594E-3</c:v>
                </c:pt>
                <c:pt idx="41">
                  <c:v>2.8446033810143041E-3</c:v>
                </c:pt>
                <c:pt idx="42">
                  <c:v>3.0441400304414001E-3</c:v>
                </c:pt>
                <c:pt idx="43">
                  <c:v>2.2654194679918153E-3</c:v>
                </c:pt>
                <c:pt idx="44">
                  <c:v>3.3959387344930348E-3</c:v>
                </c:pt>
                <c:pt idx="45">
                  <c:v>2.4586351252574921E-3</c:v>
                </c:pt>
                <c:pt idx="46">
                  <c:v>2.2334247973964647E-3</c:v>
                </c:pt>
                <c:pt idx="47">
                  <c:v>2.5822723997117464E-3</c:v>
                </c:pt>
                <c:pt idx="48">
                  <c:v>1.493964383889088E-3</c:v>
                </c:pt>
                <c:pt idx="49">
                  <c:v>2.9758431555607424E-3</c:v>
                </c:pt>
                <c:pt idx="50">
                  <c:v>2.3428571428571431E-3</c:v>
                </c:pt>
                <c:pt idx="51">
                  <c:v>1.922750664480009E-3</c:v>
                </c:pt>
                <c:pt idx="52">
                  <c:v>2.2256843979523702E-3</c:v>
                </c:pt>
                <c:pt idx="53">
                  <c:v>1.7961138627333587E-3</c:v>
                </c:pt>
                <c:pt idx="54">
                  <c:v>1.8018972918543642E-3</c:v>
                </c:pt>
                <c:pt idx="55">
                  <c:v>2.6774464510709787E-3</c:v>
                </c:pt>
                <c:pt idx="56">
                  <c:v>1.7018204321592491E-3</c:v>
                </c:pt>
                <c:pt idx="57">
                  <c:v>2.0755290067834362E-3</c:v>
                </c:pt>
                <c:pt idx="58">
                  <c:v>2.2923207255693425E-3</c:v>
                </c:pt>
                <c:pt idx="59">
                  <c:v>2.5833374732972328E-3</c:v>
                </c:pt>
                <c:pt idx="60">
                  <c:v>2.1966220833740113E-3</c:v>
                </c:pt>
                <c:pt idx="61">
                  <c:v>2.0070491482279225E-3</c:v>
                </c:pt>
                <c:pt idx="62">
                  <c:v>2.4124858451085619E-3</c:v>
                </c:pt>
                <c:pt idx="63">
                  <c:v>1.7171172055143993E-3</c:v>
                </c:pt>
                <c:pt idx="64">
                  <c:v>2.2195915951464932E-3</c:v>
                </c:pt>
                <c:pt idx="65">
                  <c:v>1.6819193668068267E-3</c:v>
                </c:pt>
                <c:pt idx="66">
                  <c:v>2.0838501612503099E-3</c:v>
                </c:pt>
                <c:pt idx="67">
                  <c:v>1.7076845806127574E-3</c:v>
                </c:pt>
                <c:pt idx="68">
                  <c:v>2.5345972524965783E-3</c:v>
                </c:pt>
                <c:pt idx="69">
                  <c:v>1.7396643471142038E-3</c:v>
                </c:pt>
                <c:pt idx="70">
                  <c:v>1.7336485421591804E-3</c:v>
                </c:pt>
                <c:pt idx="71">
                  <c:v>1.7352894778356208E-3</c:v>
                </c:pt>
                <c:pt idx="72">
                  <c:v>1.6142918639690056E-3</c:v>
                </c:pt>
                <c:pt idx="73">
                  <c:v>2.607778949120568E-3</c:v>
                </c:pt>
                <c:pt idx="74">
                  <c:v>1.3556258472661546E-3</c:v>
                </c:pt>
                <c:pt idx="75">
                  <c:v>1.7997480352750614E-3</c:v>
                </c:pt>
                <c:pt idx="76">
                  <c:v>1.9604239416773877E-3</c:v>
                </c:pt>
                <c:pt idx="77">
                  <c:v>1.6024653312788906E-3</c:v>
                </c:pt>
                <c:pt idx="78">
                  <c:v>1.1958710976837865E-3</c:v>
                </c:pt>
                <c:pt idx="79">
                  <c:v>1.7414601473543202E-3</c:v>
                </c:pt>
                <c:pt idx="80">
                  <c:v>1.5073655361425146E-3</c:v>
                </c:pt>
                <c:pt idx="81">
                  <c:v>1.5188125647221263E-3</c:v>
                </c:pt>
                <c:pt idx="82">
                  <c:v>1.3360523169959919E-3</c:v>
                </c:pt>
                <c:pt idx="83">
                  <c:v>9.243458475540387E-4</c:v>
                </c:pt>
                <c:pt idx="84">
                  <c:v>1.3176195007686114E-3</c:v>
                </c:pt>
                <c:pt idx="85">
                  <c:v>1.8435218641693091E-3</c:v>
                </c:pt>
                <c:pt idx="86">
                  <c:v>1.4866572511707426E-3</c:v>
                </c:pt>
                <c:pt idx="87">
                  <c:v>1.5144631228229592E-3</c:v>
                </c:pt>
                <c:pt idx="88">
                  <c:v>1.1627005658476088E-3</c:v>
                </c:pt>
                <c:pt idx="89">
                  <c:v>1.7653667148130317E-3</c:v>
                </c:pt>
                <c:pt idx="90">
                  <c:v>1.5365952284674485E-3</c:v>
                </c:pt>
                <c:pt idx="91">
                  <c:v>9.0237899917965548E-4</c:v>
                </c:pt>
                <c:pt idx="92">
                  <c:v>1.6589250165892503E-3</c:v>
                </c:pt>
                <c:pt idx="93">
                  <c:v>1.7437515569210329E-3</c:v>
                </c:pt>
                <c:pt idx="94">
                  <c:v>1.1620185922974768E-3</c:v>
                </c:pt>
                <c:pt idx="95">
                  <c:v>1.2546002007360322E-3</c:v>
                </c:pt>
                <c:pt idx="96">
                  <c:v>2.1494708994708994E-3</c:v>
                </c:pt>
                <c:pt idx="97">
                  <c:v>9.7967180994366888E-4</c:v>
                </c:pt>
                <c:pt idx="98">
                  <c:v>1.7184239597397815E-3</c:v>
                </c:pt>
                <c:pt idx="99">
                  <c:v>1.9982515299113274E-3</c:v>
                </c:pt>
                <c:pt idx="100">
                  <c:v>2.4837374334713189E-3</c:v>
                </c:pt>
                <c:pt idx="101">
                  <c:v>1.7385257301808068E-3</c:v>
                </c:pt>
                <c:pt idx="102">
                  <c:v>1.9150613946152979E-3</c:v>
                </c:pt>
                <c:pt idx="103">
                  <c:v>2.2678185745140388E-3</c:v>
                </c:pt>
                <c:pt idx="104">
                  <c:v>2.5020850708924102E-3</c:v>
                </c:pt>
                <c:pt idx="105">
                  <c:v>2.7788805081381501E-3</c:v>
                </c:pt>
                <c:pt idx="106">
                  <c:v>2.6595744680851063E-3</c:v>
                </c:pt>
                <c:pt idx="107">
                  <c:v>2.5823111684958036E-3</c:v>
                </c:pt>
                <c:pt idx="108">
                  <c:v>2.5225225225225223E-3</c:v>
                </c:pt>
                <c:pt idx="109">
                  <c:v>3.091721058055651E-3</c:v>
                </c:pt>
                <c:pt idx="110">
                  <c:v>2.071422653078134E-3</c:v>
                </c:pt>
                <c:pt idx="111">
                  <c:v>2.8157683024939663E-3</c:v>
                </c:pt>
                <c:pt idx="112">
                  <c:v>1.4746972989754734E-3</c:v>
                </c:pt>
                <c:pt idx="113">
                  <c:v>2.6575550493545936E-3</c:v>
                </c:pt>
                <c:pt idx="114">
                  <c:v>1.6930022573363431E-3</c:v>
                </c:pt>
                <c:pt idx="115">
                  <c:v>1.9313008690853911E-3</c:v>
                </c:pt>
                <c:pt idx="116">
                  <c:v>1.5329245534524128E-3</c:v>
                </c:pt>
                <c:pt idx="117">
                  <c:v>1.7514270887389724E-3</c:v>
                </c:pt>
                <c:pt idx="118">
                  <c:v>1.4977533699450823E-3</c:v>
                </c:pt>
                <c:pt idx="119">
                  <c:v>2.6749346464830688E-3</c:v>
                </c:pt>
                <c:pt idx="120">
                  <c:v>3.7540221666070789E-3</c:v>
                </c:pt>
                <c:pt idx="121">
                  <c:v>2.2656471254602095E-3</c:v>
                </c:pt>
                <c:pt idx="122">
                  <c:v>1.8914829226113273E-3</c:v>
                </c:pt>
                <c:pt idx="123">
                  <c:v>2.5706940874035988E-3</c:v>
                </c:pt>
                <c:pt idx="124">
                  <c:v>2.6967638833399919E-3</c:v>
                </c:pt>
                <c:pt idx="125">
                  <c:v>2.0640330245283926E-3</c:v>
                </c:pt>
                <c:pt idx="126">
                  <c:v>2.2793878215564964E-3</c:v>
                </c:pt>
                <c:pt idx="127">
                  <c:v>2.3763619244047884E-3</c:v>
                </c:pt>
                <c:pt idx="128">
                  <c:v>3.0137340164463769E-3</c:v>
                </c:pt>
                <c:pt idx="129">
                  <c:v>2.0897768118364958E-3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97-4141-909D-54EAD5137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85184"/>
        <c:axId val="134286720"/>
      </c:lineChart>
      <c:dateAx>
        <c:axId val="1342851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286720"/>
        <c:crosses val="autoZero"/>
        <c:auto val="1"/>
        <c:lblOffset val="100"/>
        <c:baseTimeUnit val="days"/>
      </c:dateAx>
      <c:valAx>
        <c:axId val="134286720"/>
        <c:scaling>
          <c:orientation val="minMax"/>
          <c:max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285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BAL'!$A$33:$A$162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BAL'!$L$33:$L$162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7.6923076923076927E-2</c:v>
                </c:pt>
                <c:pt idx="4">
                  <c:v>0</c:v>
                </c:pt>
                <c:pt idx="5">
                  <c:v>0</c:v>
                </c:pt>
                <c:pt idx="6">
                  <c:v>6.25E-2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3.0612244897959183E-2</c:v>
                </c:pt>
                <c:pt idx="11">
                  <c:v>0</c:v>
                </c:pt>
                <c:pt idx="12">
                  <c:v>1.3888888888888888E-2</c:v>
                </c:pt>
                <c:pt idx="13">
                  <c:v>5.4200542005420054E-3</c:v>
                </c:pt>
                <c:pt idx="14">
                  <c:v>0</c:v>
                </c:pt>
                <c:pt idx="15">
                  <c:v>3.552397868561279E-3</c:v>
                </c:pt>
                <c:pt idx="16">
                  <c:v>1.6871165644171779E-2</c:v>
                </c:pt>
                <c:pt idx="17">
                  <c:v>4.0705563093622792E-3</c:v>
                </c:pt>
                <c:pt idx="18">
                  <c:v>7.8387458006718928E-3</c:v>
                </c:pt>
                <c:pt idx="19">
                  <c:v>0</c:v>
                </c:pt>
                <c:pt idx="20">
                  <c:v>2.5869037995149554E-2</c:v>
                </c:pt>
                <c:pt idx="21">
                  <c:v>8.091706001348618E-3</c:v>
                </c:pt>
                <c:pt idx="22">
                  <c:v>0</c:v>
                </c:pt>
                <c:pt idx="23">
                  <c:v>1.7762842054728757E-2</c:v>
                </c:pt>
                <c:pt idx="24">
                  <c:v>1.6713091922005572E-2</c:v>
                </c:pt>
                <c:pt idx="25">
                  <c:v>-3.5038542396636298E-4</c:v>
                </c:pt>
                <c:pt idx="26">
                  <c:v>1.7006802721088437E-2</c:v>
                </c:pt>
                <c:pt idx="27">
                  <c:v>8.9473684210526309E-3</c:v>
                </c:pt>
                <c:pt idx="28">
                  <c:v>1.8981481481481481E-2</c:v>
                </c:pt>
                <c:pt idx="29">
                  <c:v>1.0233319688907082E-2</c:v>
                </c:pt>
                <c:pt idx="30">
                  <c:v>4.4884982233027865E-3</c:v>
                </c:pt>
                <c:pt idx="31">
                  <c:v>1.1437350631614886E-2</c:v>
                </c:pt>
                <c:pt idx="32">
                  <c:v>1.6393442622950821E-2</c:v>
                </c:pt>
                <c:pt idx="33">
                  <c:v>7.062554050158547E-3</c:v>
                </c:pt>
                <c:pt idx="34">
                  <c:v>1.3316423589093214E-2</c:v>
                </c:pt>
                <c:pt idx="35">
                  <c:v>8.0325960419091961E-3</c:v>
                </c:pt>
                <c:pt idx="36">
                  <c:v>1.0553521430109843E-2</c:v>
                </c:pt>
                <c:pt idx="37">
                  <c:v>1.3707037643207857E-2</c:v>
                </c:pt>
                <c:pt idx="38">
                  <c:v>1.3633330155400896E-2</c:v>
                </c:pt>
                <c:pt idx="39">
                  <c:v>1.8779342723004695E-2</c:v>
                </c:pt>
                <c:pt idx="40">
                  <c:v>1.5372790161414296E-2</c:v>
                </c:pt>
                <c:pt idx="41">
                  <c:v>1.3979193758127438E-2</c:v>
                </c:pt>
                <c:pt idx="42">
                  <c:v>1.719939117199391E-2</c:v>
                </c:pt>
                <c:pt idx="43">
                  <c:v>9.1347559193218353E-3</c:v>
                </c:pt>
                <c:pt idx="44">
                  <c:v>2.0722156767620764E-2</c:v>
                </c:pt>
                <c:pt idx="45">
                  <c:v>2.0067778589939529E-2</c:v>
                </c:pt>
                <c:pt idx="46">
                  <c:v>1.965413821708889E-2</c:v>
                </c:pt>
                <c:pt idx="47">
                  <c:v>5.086476098967091E-2</c:v>
                </c:pt>
                <c:pt idx="48">
                  <c:v>2.6234014581092386E-2</c:v>
                </c:pt>
                <c:pt idx="49">
                  <c:v>2.4915392694596802E-2</c:v>
                </c:pt>
                <c:pt idx="50">
                  <c:v>2.4742857142857143E-2</c:v>
                </c:pt>
                <c:pt idx="51">
                  <c:v>2.2394390092178928E-2</c:v>
                </c:pt>
                <c:pt idx="52">
                  <c:v>2.7153349655018918E-2</c:v>
                </c:pt>
                <c:pt idx="53">
                  <c:v>1.4205627823436564E-2</c:v>
                </c:pt>
                <c:pt idx="54">
                  <c:v>3.0367269065663258E-2</c:v>
                </c:pt>
                <c:pt idx="55">
                  <c:v>1.7009659806803863E-2</c:v>
                </c:pt>
                <c:pt idx="56">
                  <c:v>2.2639368779330617E-2</c:v>
                </c:pt>
                <c:pt idx="57">
                  <c:v>1.7667307887010226E-2</c:v>
                </c:pt>
                <c:pt idx="58">
                  <c:v>2.5265361040514276E-2</c:v>
                </c:pt>
                <c:pt idx="59">
                  <c:v>1.9474390183317602E-2</c:v>
                </c:pt>
                <c:pt idx="60">
                  <c:v>3.7147320121058286E-2</c:v>
                </c:pt>
                <c:pt idx="61">
                  <c:v>2.5846876835715685E-2</c:v>
                </c:pt>
                <c:pt idx="62">
                  <c:v>2.6488109891191963E-2</c:v>
                </c:pt>
                <c:pt idx="63">
                  <c:v>3.414610214394348E-2</c:v>
                </c:pt>
                <c:pt idx="64">
                  <c:v>2.8805366479234488E-2</c:v>
                </c:pt>
                <c:pt idx="65">
                  <c:v>2.9037843185753153E-2</c:v>
                </c:pt>
                <c:pt idx="66">
                  <c:v>3.6566608781939965E-2</c:v>
                </c:pt>
                <c:pt idx="67">
                  <c:v>3.736815670517328E-2</c:v>
                </c:pt>
                <c:pt idx="68">
                  <c:v>3.4723982359203126E-2</c:v>
                </c:pt>
                <c:pt idx="69">
                  <c:v>5.1934097421203439E-2</c:v>
                </c:pt>
                <c:pt idx="70">
                  <c:v>1.7914368268978197E-2</c:v>
                </c:pt>
                <c:pt idx="71">
                  <c:v>4.5801125308934112E-2</c:v>
                </c:pt>
                <c:pt idx="72">
                  <c:v>4.8374946190271204E-2</c:v>
                </c:pt>
                <c:pt idx="73">
                  <c:v>3.600954336126061E-2</c:v>
                </c:pt>
                <c:pt idx="74">
                  <c:v>8.3822864889290555E-2</c:v>
                </c:pt>
                <c:pt idx="75">
                  <c:v>3.9774431579578856E-2</c:v>
                </c:pt>
                <c:pt idx="76">
                  <c:v>3.0631624088709182E-2</c:v>
                </c:pt>
                <c:pt idx="77">
                  <c:v>4.363636363636364E-2</c:v>
                </c:pt>
                <c:pt idx="78">
                  <c:v>7.9305135951661637E-2</c:v>
                </c:pt>
                <c:pt idx="79">
                  <c:v>4.0254521098459478E-2</c:v>
                </c:pt>
                <c:pt idx="80">
                  <c:v>3.227132579650565E-2</c:v>
                </c:pt>
                <c:pt idx="81">
                  <c:v>4.4114601311701758E-2</c:v>
                </c:pt>
                <c:pt idx="82">
                  <c:v>3.3401307924899794E-2</c:v>
                </c:pt>
                <c:pt idx="83">
                  <c:v>5.0270193401592722E-2</c:v>
                </c:pt>
                <c:pt idx="84">
                  <c:v>3.2574482102335114E-2</c:v>
                </c:pt>
                <c:pt idx="85">
                  <c:v>2.7652827962539636E-2</c:v>
                </c:pt>
                <c:pt idx="86">
                  <c:v>3.4713446814836839E-2</c:v>
                </c:pt>
                <c:pt idx="87">
                  <c:v>4.4752385279418445E-2</c:v>
                </c:pt>
                <c:pt idx="88">
                  <c:v>5.8755135260832494E-2</c:v>
                </c:pt>
                <c:pt idx="89">
                  <c:v>3.4183919114106884E-2</c:v>
                </c:pt>
                <c:pt idx="90">
                  <c:v>3.4937323089365147E-2</c:v>
                </c:pt>
                <c:pt idx="91">
                  <c:v>3.1583264971287939E-2</c:v>
                </c:pt>
                <c:pt idx="92">
                  <c:v>2.2146648971466489E-2</c:v>
                </c:pt>
                <c:pt idx="93">
                  <c:v>2.0426803952503528E-2</c:v>
                </c:pt>
                <c:pt idx="94">
                  <c:v>4.4654714475431609E-2</c:v>
                </c:pt>
                <c:pt idx="95">
                  <c:v>2.776848444295751E-2</c:v>
                </c:pt>
                <c:pt idx="96">
                  <c:v>3.0009920634920636E-2</c:v>
                </c:pt>
                <c:pt idx="97">
                  <c:v>0.37431627071597684</c:v>
                </c:pt>
                <c:pt idx="98">
                  <c:v>6.6036577881428749E-2</c:v>
                </c:pt>
                <c:pt idx="99">
                  <c:v>2.2480329711502434E-2</c:v>
                </c:pt>
                <c:pt idx="100">
                  <c:v>2.9213483146067417E-2</c:v>
                </c:pt>
                <c:pt idx="101">
                  <c:v>4.1145108947612426E-2</c:v>
                </c:pt>
                <c:pt idx="102">
                  <c:v>3.424580376253239E-2</c:v>
                </c:pt>
                <c:pt idx="103">
                  <c:v>3.282937365010799E-2</c:v>
                </c:pt>
                <c:pt idx="104">
                  <c:v>2.8669724770642203E-2</c:v>
                </c:pt>
                <c:pt idx="105">
                  <c:v>1.4589122667725288E-2</c:v>
                </c:pt>
                <c:pt idx="106">
                  <c:v>2.8495440729483283E-2</c:v>
                </c:pt>
                <c:pt idx="107">
                  <c:v>3.7720188139813704E-2</c:v>
                </c:pt>
                <c:pt idx="108">
                  <c:v>2.3513513513513513E-2</c:v>
                </c:pt>
                <c:pt idx="109">
                  <c:v>3.3407763655101341E-2</c:v>
                </c:pt>
                <c:pt idx="110">
                  <c:v>3.6788466318667661E-2</c:v>
                </c:pt>
                <c:pt idx="111">
                  <c:v>2.5663716814159292E-2</c:v>
                </c:pt>
                <c:pt idx="112">
                  <c:v>2.5457932319155541E-2</c:v>
                </c:pt>
                <c:pt idx="113">
                  <c:v>3.5155656795747912E-2</c:v>
                </c:pt>
                <c:pt idx="114">
                  <c:v>2.7088036117381489E-2</c:v>
                </c:pt>
                <c:pt idx="115">
                  <c:v>2.6693337012001654E-2</c:v>
                </c:pt>
                <c:pt idx="116">
                  <c:v>5.3452412689949345E-2</c:v>
                </c:pt>
                <c:pt idx="117">
                  <c:v>3.5352880124545925E-2</c:v>
                </c:pt>
                <c:pt idx="118">
                  <c:v>3.4510733899151276E-2</c:v>
                </c:pt>
                <c:pt idx="119">
                  <c:v>3.4530974527326889E-2</c:v>
                </c:pt>
                <c:pt idx="120">
                  <c:v>5.1483732570611368E-2</c:v>
                </c:pt>
                <c:pt idx="121">
                  <c:v>3.2285471537807989E-2</c:v>
                </c:pt>
                <c:pt idx="122">
                  <c:v>3.7667531344574144E-2</c:v>
                </c:pt>
                <c:pt idx="123">
                  <c:v>3.1897591941660981E-2</c:v>
                </c:pt>
                <c:pt idx="124">
                  <c:v>3.1612065521374348E-2</c:v>
                </c:pt>
                <c:pt idx="125">
                  <c:v>2.8704459271348341E-2</c:v>
                </c:pt>
                <c:pt idx="126">
                  <c:v>2.4189421779783227E-2</c:v>
                </c:pt>
                <c:pt idx="127">
                  <c:v>3.0399497825404655E-2</c:v>
                </c:pt>
                <c:pt idx="128">
                  <c:v>3.4787101218409611E-2</c:v>
                </c:pt>
                <c:pt idx="129">
                  <c:v>4.0667056758338212E-2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DD-473D-8953-9E26C235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20128"/>
        <c:axId val="134321664"/>
      </c:lineChart>
      <c:dateAx>
        <c:axId val="13432012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321664"/>
        <c:crosses val="autoZero"/>
        <c:auto val="1"/>
        <c:lblOffset val="100"/>
        <c:baseTimeUnit val="days"/>
      </c:dateAx>
      <c:valAx>
        <c:axId val="13432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320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BAL'!$A$33:$A$162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BAL'!$M$33:$M$162</c:f>
              <c:numCache>
                <c:formatCode>General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2.0000005020666025</c:v>
                </c:pt>
                <c:pt idx="4">
                  <c:v>0</c:v>
                </c:pt>
                <c:pt idx="5">
                  <c:v>0</c:v>
                </c:pt>
                <c:pt idx="6">
                  <c:v>1.0000006372386265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13.000025354406521</c:v>
                </c:pt>
                <c:pt idx="11">
                  <c:v>0</c:v>
                </c:pt>
                <c:pt idx="12">
                  <c:v>52.000224926754456</c:v>
                </c:pt>
                <c:pt idx="13">
                  <c:v>29.750218303967987</c:v>
                </c:pt>
                <c:pt idx="14">
                  <c:v>0</c:v>
                </c:pt>
                <c:pt idx="15">
                  <c:v>45.500507845909368</c:v>
                </c:pt>
                <c:pt idx="16">
                  <c:v>8.7273854724963549</c:v>
                </c:pt>
                <c:pt idx="17">
                  <c:v>40.000590902351533</c:v>
                </c:pt>
                <c:pt idx="18">
                  <c:v>13.111345305704234</c:v>
                </c:pt>
                <c:pt idx="19">
                  <c:v>236.00475327492978</c:v>
                </c:pt>
                <c:pt idx="20">
                  <c:v>8.4547542684481503</c:v>
                </c:pt>
                <c:pt idx="21">
                  <c:v>16.833839785599835</c:v>
                </c:pt>
                <c:pt idx="22">
                  <c:v>32.501167974114068</c:v>
                </c:pt>
                <c:pt idx="23">
                  <c:v>10.556001147635092</c:v>
                </c:pt>
                <c:pt idx="24">
                  <c:v>7.6866694860321809</c:v>
                </c:pt>
                <c:pt idx="25">
                  <c:v>55.288973802408862</c:v>
                </c:pt>
                <c:pt idx="26">
                  <c:v>9.8444039367494423</c:v>
                </c:pt>
                <c:pt idx="27">
                  <c:v>9.1257172148817016</c:v>
                </c:pt>
                <c:pt idx="28">
                  <c:v>6.7761191732295174</c:v>
                </c:pt>
                <c:pt idx="29">
                  <c:v>6.6920452435639222</c:v>
                </c:pt>
                <c:pt idx="30">
                  <c:v>10.292073722002153</c:v>
                </c:pt>
                <c:pt idx="31">
                  <c:v>6.8825744726736389</c:v>
                </c:pt>
                <c:pt idx="32">
                  <c:v>4.8629823761436146</c:v>
                </c:pt>
                <c:pt idx="33">
                  <c:v>12.013422753149294</c:v>
                </c:pt>
                <c:pt idx="34">
                  <c:v>5.8968319670434353</c:v>
                </c:pt>
                <c:pt idx="35">
                  <c:v>8.2515326832991267</c:v>
                </c:pt>
                <c:pt idx="36">
                  <c:v>4.3342046775222389</c:v>
                </c:pt>
                <c:pt idx="37">
                  <c:v>5.0066861020990467</c:v>
                </c:pt>
                <c:pt idx="38">
                  <c:v>4.2440723725888159</c:v>
                </c:pt>
                <c:pt idx="39">
                  <c:v>3.5951444548581715</c:v>
                </c:pt>
                <c:pt idx="40">
                  <c:v>3.7556147665306758</c:v>
                </c:pt>
                <c:pt idx="41">
                  <c:v>5.0400483304501851</c:v>
                </c:pt>
                <c:pt idx="42">
                  <c:v>3.0460208361780845</c:v>
                </c:pt>
                <c:pt idx="43">
                  <c:v>5.7774537186582293</c:v>
                </c:pt>
                <c:pt idx="44">
                  <c:v>2.7825306344895542</c:v>
                </c:pt>
                <c:pt idx="45">
                  <c:v>2.8358003467080928</c:v>
                </c:pt>
                <c:pt idx="46">
                  <c:v>3.8614808821952238</c:v>
                </c:pt>
                <c:pt idx="47">
                  <c:v>1.0925652668883512</c:v>
                </c:pt>
                <c:pt idx="48">
                  <c:v>1.8714620773104564</c:v>
                </c:pt>
                <c:pt idx="49">
                  <c:v>1.758077267387856</c:v>
                </c:pt>
                <c:pt idx="50">
                  <c:v>1.3866940254768529</c:v>
                </c:pt>
                <c:pt idx="51">
                  <c:v>1.6728598722641621</c:v>
                </c:pt>
                <c:pt idx="52">
                  <c:v>1.7603010696895882</c:v>
                </c:pt>
                <c:pt idx="53">
                  <c:v>2.6883927588159957</c:v>
                </c:pt>
                <c:pt idx="54">
                  <c:v>1.2955477951681502</c:v>
                </c:pt>
                <c:pt idx="55">
                  <c:v>1.9156640806304996</c:v>
                </c:pt>
                <c:pt idx="56">
                  <c:v>1.7700139168486468</c:v>
                </c:pt>
                <c:pt idx="57">
                  <c:v>1.8035572332724943</c:v>
                </c:pt>
                <c:pt idx="58">
                  <c:v>1.1127435714107303</c:v>
                </c:pt>
                <c:pt idx="59">
                  <c:v>1.8050939722505888</c:v>
                </c:pt>
                <c:pt idx="60">
                  <c:v>0.9285890271623346</c:v>
                </c:pt>
                <c:pt idx="61">
                  <c:v>0.79485779300923176</c:v>
                </c:pt>
                <c:pt idx="62">
                  <c:v>1.1233481499613818</c:v>
                </c:pt>
                <c:pt idx="63">
                  <c:v>0.85142343319331881</c:v>
                </c:pt>
                <c:pt idx="64">
                  <c:v>0.90678018413336814</c:v>
                </c:pt>
                <c:pt idx="65">
                  <c:v>0.9039696612635133</c:v>
                </c:pt>
                <c:pt idx="66">
                  <c:v>0.68594785309487782</c:v>
                </c:pt>
                <c:pt idx="67">
                  <c:v>0.76529548623704857</c:v>
                </c:pt>
                <c:pt idx="68">
                  <c:v>0.75153379545783028</c:v>
                </c:pt>
                <c:pt idx="69">
                  <c:v>0.51513336564161449</c:v>
                </c:pt>
                <c:pt idx="70">
                  <c:v>0.95254244401479826</c:v>
                </c:pt>
                <c:pt idx="71">
                  <c:v>0.52138844833246056</c:v>
                </c:pt>
                <c:pt idx="72">
                  <c:v>0.39641035056438123</c:v>
                </c:pt>
                <c:pt idx="73">
                  <c:v>0.54206089775276656</c:v>
                </c:pt>
                <c:pt idx="74">
                  <c:v>0.31389104985196981</c:v>
                </c:pt>
                <c:pt idx="75">
                  <c:v>0.50109416225701586</c:v>
                </c:pt>
                <c:pt idx="76">
                  <c:v>0.81640209878220638</c:v>
                </c:pt>
                <c:pt idx="77">
                  <c:v>0.54128264738938658</c:v>
                </c:pt>
                <c:pt idx="78">
                  <c:v>0.25116983342099292</c:v>
                </c:pt>
                <c:pt idx="79">
                  <c:v>0.46606983385034217</c:v>
                </c:pt>
                <c:pt idx="80">
                  <c:v>0.77748136616368191</c:v>
                </c:pt>
                <c:pt idx="81">
                  <c:v>0.60107739586895237</c:v>
                </c:pt>
                <c:pt idx="82">
                  <c:v>0.68272787170014493</c:v>
                </c:pt>
                <c:pt idx="83">
                  <c:v>0.44063021578010519</c:v>
                </c:pt>
                <c:pt idx="84">
                  <c:v>0.78464968364678789</c:v>
                </c:pt>
                <c:pt idx="85">
                  <c:v>0.73059395885928125</c:v>
                </c:pt>
                <c:pt idx="86">
                  <c:v>0.49321689860053808</c:v>
                </c:pt>
                <c:pt idx="87">
                  <c:v>0.50123097093210689</c:v>
                </c:pt>
                <c:pt idx="88">
                  <c:v>0.43244135858964411</c:v>
                </c:pt>
                <c:pt idx="89">
                  <c:v>0.78413737778068426</c:v>
                </c:pt>
                <c:pt idx="90">
                  <c:v>0.61248934755060847</c:v>
                </c:pt>
                <c:pt idx="91">
                  <c:v>0.66217750268608022</c:v>
                </c:pt>
                <c:pt idx="92">
                  <c:v>0.95551867922738631</c:v>
                </c:pt>
                <c:pt idx="93">
                  <c:v>1.0196014814370644</c:v>
                </c:pt>
                <c:pt idx="94">
                  <c:v>0.83405339048900551</c:v>
                </c:pt>
                <c:pt idx="95">
                  <c:v>1.4046833855943845</c:v>
                </c:pt>
                <c:pt idx="96">
                  <c:v>1.3945456399493887</c:v>
                </c:pt>
                <c:pt idx="97">
                  <c:v>0.10777506453842478</c:v>
                </c:pt>
                <c:pt idx="98">
                  <c:v>0.74705037772733274</c:v>
                </c:pt>
                <c:pt idx="99">
                  <c:v>3.2887056594085395</c:v>
                </c:pt>
                <c:pt idx="100">
                  <c:v>1.6470410023148736</c:v>
                </c:pt>
                <c:pt idx="101">
                  <c:v>1.6745311938993086</c:v>
                </c:pt>
                <c:pt idx="102">
                  <c:v>2.1952153961860197</c:v>
                </c:pt>
                <c:pt idx="103">
                  <c:v>2.0234730820022957</c:v>
                </c:pt>
                <c:pt idx="104">
                  <c:v>2.6212685187247819</c:v>
                </c:pt>
                <c:pt idx="105">
                  <c:v>3.5863857728000998</c:v>
                </c:pt>
                <c:pt idx="106">
                  <c:v>1.9623203312595461</c:v>
                </c:pt>
                <c:pt idx="107">
                  <c:v>1.5897037753074852</c:v>
                </c:pt>
                <c:pt idx="108">
                  <c:v>2.8853012029451852</c:v>
                </c:pt>
                <c:pt idx="109">
                  <c:v>2.0020779698965958</c:v>
                </c:pt>
                <c:pt idx="110">
                  <c:v>1.7715906384559095</c:v>
                </c:pt>
                <c:pt idx="111">
                  <c:v>2.2849315471550957</c:v>
                </c:pt>
                <c:pt idx="112">
                  <c:v>1.8261906454010517</c:v>
                </c:pt>
                <c:pt idx="113">
                  <c:v>3.0234005407467448</c:v>
                </c:pt>
                <c:pt idx="114">
                  <c:v>1.7912347956576613</c:v>
                </c:pt>
                <c:pt idx="115">
                  <c:v>2.2218128922889</c:v>
                </c:pt>
                <c:pt idx="116">
                  <c:v>1.5011339002486352</c:v>
                </c:pt>
                <c:pt idx="117">
                  <c:v>2.0653803758680191</c:v>
                </c:pt>
                <c:pt idx="118">
                  <c:v>1.7386648885003404</c:v>
                </c:pt>
                <c:pt idx="119">
                  <c:v>1.5460116960483481</c:v>
                </c:pt>
                <c:pt idx="120">
                  <c:v>1.944164884499195</c:v>
                </c:pt>
                <c:pt idx="121">
                  <c:v>2.3948642170972199</c:v>
                </c:pt>
                <c:pt idx="122">
                  <c:v>1.763232271591151</c:v>
                </c:pt>
                <c:pt idx="123">
                  <c:v>2.4690401878511783</c:v>
                </c:pt>
                <c:pt idx="124">
                  <c:v>2.1805546445988222</c:v>
                </c:pt>
                <c:pt idx="125">
                  <c:v>2.0387180287844098</c:v>
                </c:pt>
                <c:pt idx="126">
                  <c:v>2.4199482157745567</c:v>
                </c:pt>
                <c:pt idx="127">
                  <c:v>2.2672938487039391</c:v>
                </c:pt>
                <c:pt idx="128">
                  <c:v>1.7987808927273385</c:v>
                </c:pt>
                <c:pt idx="129">
                  <c:v>1.9021795141206517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5E-4716-BC7D-5531CBFF9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792"/>
        <c:axId val="134483328"/>
      </c:lineChart>
      <c:dateAx>
        <c:axId val="134481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483328"/>
        <c:crosses val="autoZero"/>
        <c:auto val="1"/>
        <c:lblOffset val="100"/>
        <c:baseTimeUnit val="days"/>
      </c:dateAx>
      <c:valAx>
        <c:axId val="134483328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481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BAL'!$F$3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BAL'!$A$4:$A$162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BAL'!$F$4:$F$162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4</c:v>
                </c:pt>
                <c:pt idx="26">
                  <c:v>0</c:v>
                </c:pt>
                <c:pt idx="27">
                  <c:v>4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2</c:v>
                </c:pt>
                <c:pt idx="32">
                  <c:v>2</c:v>
                </c:pt>
                <c:pt idx="33">
                  <c:v>6</c:v>
                </c:pt>
                <c:pt idx="34">
                  <c:v>12</c:v>
                </c:pt>
                <c:pt idx="35">
                  <c:v>2</c:v>
                </c:pt>
                <c:pt idx="36">
                  <c:v>19</c:v>
                </c:pt>
                <c:pt idx="37">
                  <c:v>2</c:v>
                </c:pt>
                <c:pt idx="38">
                  <c:v>45</c:v>
                </c:pt>
                <c:pt idx="39">
                  <c:v>65</c:v>
                </c:pt>
                <c:pt idx="40">
                  <c:v>58</c:v>
                </c:pt>
                <c:pt idx="41">
                  <c:v>156</c:v>
                </c:pt>
                <c:pt idx="42">
                  <c:v>119</c:v>
                </c:pt>
                <c:pt idx="43">
                  <c:v>79</c:v>
                </c:pt>
                <c:pt idx="44">
                  <c:v>91</c:v>
                </c:pt>
                <c:pt idx="45">
                  <c:v>96</c:v>
                </c:pt>
                <c:pt idx="46">
                  <c:v>160</c:v>
                </c:pt>
                <c:pt idx="47">
                  <c:v>118</c:v>
                </c:pt>
                <c:pt idx="48">
                  <c:v>236</c:v>
                </c:pt>
                <c:pt idx="49">
                  <c:v>279</c:v>
                </c:pt>
                <c:pt idx="50">
                  <c:v>303</c:v>
                </c:pt>
                <c:pt idx="51">
                  <c:v>325</c:v>
                </c:pt>
                <c:pt idx="52">
                  <c:v>475</c:v>
                </c:pt>
                <c:pt idx="53">
                  <c:v>392</c:v>
                </c:pt>
                <c:pt idx="54">
                  <c:v>387</c:v>
                </c:pt>
                <c:pt idx="55">
                  <c:v>630</c:v>
                </c:pt>
                <c:pt idx="56">
                  <c:v>584</c:v>
                </c:pt>
                <c:pt idx="57">
                  <c:v>664</c:v>
                </c:pt>
                <c:pt idx="58">
                  <c:v>542</c:v>
                </c:pt>
                <c:pt idx="59">
                  <c:v>566</c:v>
                </c:pt>
                <c:pt idx="60">
                  <c:v>640</c:v>
                </c:pt>
                <c:pt idx="61">
                  <c:v>671</c:v>
                </c:pt>
                <c:pt idx="62">
                  <c:v>1033</c:v>
                </c:pt>
                <c:pt idx="63">
                  <c:v>849</c:v>
                </c:pt>
                <c:pt idx="64">
                  <c:v>792</c:v>
                </c:pt>
                <c:pt idx="65">
                  <c:v>637</c:v>
                </c:pt>
                <c:pt idx="66">
                  <c:v>891</c:v>
                </c:pt>
                <c:pt idx="67">
                  <c:v>768</c:v>
                </c:pt>
                <c:pt idx="68">
                  <c:v>877</c:v>
                </c:pt>
                <c:pt idx="69">
                  <c:v>811</c:v>
                </c:pt>
                <c:pt idx="70">
                  <c:v>1043</c:v>
                </c:pt>
                <c:pt idx="71">
                  <c:v>810</c:v>
                </c:pt>
                <c:pt idx="72">
                  <c:v>901</c:v>
                </c:pt>
                <c:pt idx="73">
                  <c:v>968</c:v>
                </c:pt>
                <c:pt idx="74">
                  <c:v>961</c:v>
                </c:pt>
                <c:pt idx="75">
                  <c:v>1324</c:v>
                </c:pt>
                <c:pt idx="76">
                  <c:v>972</c:v>
                </c:pt>
                <c:pt idx="77">
                  <c:v>868</c:v>
                </c:pt>
                <c:pt idx="78">
                  <c:v>840</c:v>
                </c:pt>
                <c:pt idx="79">
                  <c:v>657</c:v>
                </c:pt>
                <c:pt idx="80">
                  <c:v>719</c:v>
                </c:pt>
                <c:pt idx="81">
                  <c:v>929</c:v>
                </c:pt>
                <c:pt idx="82">
                  <c:v>790</c:v>
                </c:pt>
                <c:pt idx="83">
                  <c:v>786</c:v>
                </c:pt>
                <c:pt idx="84">
                  <c:v>718</c:v>
                </c:pt>
                <c:pt idx="85">
                  <c:v>835</c:v>
                </c:pt>
                <c:pt idx="86">
                  <c:v>703</c:v>
                </c:pt>
                <c:pt idx="87">
                  <c:v>615</c:v>
                </c:pt>
                <c:pt idx="88">
                  <c:v>801</c:v>
                </c:pt>
                <c:pt idx="89">
                  <c:v>748</c:v>
                </c:pt>
                <c:pt idx="90">
                  <c:v>452</c:v>
                </c:pt>
                <c:pt idx="91">
                  <c:v>659</c:v>
                </c:pt>
                <c:pt idx="92">
                  <c:v>622</c:v>
                </c:pt>
                <c:pt idx="93">
                  <c:v>570</c:v>
                </c:pt>
                <c:pt idx="94">
                  <c:v>561</c:v>
                </c:pt>
                <c:pt idx="95">
                  <c:v>534</c:v>
                </c:pt>
                <c:pt idx="96">
                  <c:v>595</c:v>
                </c:pt>
                <c:pt idx="97">
                  <c:v>552</c:v>
                </c:pt>
                <c:pt idx="98">
                  <c:v>540</c:v>
                </c:pt>
                <c:pt idx="99">
                  <c:v>356</c:v>
                </c:pt>
                <c:pt idx="100">
                  <c:v>471</c:v>
                </c:pt>
                <c:pt idx="101">
                  <c:v>368</c:v>
                </c:pt>
                <c:pt idx="102">
                  <c:v>377</c:v>
                </c:pt>
                <c:pt idx="103">
                  <c:v>473</c:v>
                </c:pt>
                <c:pt idx="104">
                  <c:v>347</c:v>
                </c:pt>
                <c:pt idx="105">
                  <c:v>434</c:v>
                </c:pt>
                <c:pt idx="106">
                  <c:v>397</c:v>
                </c:pt>
                <c:pt idx="107">
                  <c:v>321</c:v>
                </c:pt>
                <c:pt idx="108">
                  <c:v>292</c:v>
                </c:pt>
                <c:pt idx="109">
                  <c:v>383</c:v>
                </c:pt>
                <c:pt idx="110">
                  <c:v>397</c:v>
                </c:pt>
                <c:pt idx="111">
                  <c:v>337</c:v>
                </c:pt>
                <c:pt idx="112">
                  <c:v>317</c:v>
                </c:pt>
                <c:pt idx="113">
                  <c:v>363</c:v>
                </c:pt>
                <c:pt idx="114">
                  <c:v>292</c:v>
                </c:pt>
                <c:pt idx="115">
                  <c:v>240</c:v>
                </c:pt>
                <c:pt idx="116">
                  <c:v>306</c:v>
                </c:pt>
                <c:pt idx="117">
                  <c:v>334</c:v>
                </c:pt>
                <c:pt idx="118">
                  <c:v>351</c:v>
                </c:pt>
                <c:pt idx="119">
                  <c:v>276</c:v>
                </c:pt>
                <c:pt idx="120">
                  <c:v>262</c:v>
                </c:pt>
                <c:pt idx="121">
                  <c:v>274</c:v>
                </c:pt>
                <c:pt idx="122">
                  <c:v>272</c:v>
                </c:pt>
                <c:pt idx="123">
                  <c:v>460</c:v>
                </c:pt>
                <c:pt idx="124">
                  <c:v>487</c:v>
                </c:pt>
                <c:pt idx="125">
                  <c:v>542</c:v>
                </c:pt>
                <c:pt idx="126">
                  <c:v>495</c:v>
                </c:pt>
                <c:pt idx="127">
                  <c:v>412</c:v>
                </c:pt>
                <c:pt idx="128">
                  <c:v>644</c:v>
                </c:pt>
                <c:pt idx="129">
                  <c:v>441</c:v>
                </c:pt>
                <c:pt idx="130">
                  <c:v>619</c:v>
                </c:pt>
                <c:pt idx="131">
                  <c:v>704</c:v>
                </c:pt>
                <c:pt idx="132">
                  <c:v>657</c:v>
                </c:pt>
                <c:pt idx="133">
                  <c:v>783</c:v>
                </c:pt>
                <c:pt idx="134">
                  <c:v>627</c:v>
                </c:pt>
                <c:pt idx="135">
                  <c:v>643</c:v>
                </c:pt>
                <c:pt idx="136">
                  <c:v>694</c:v>
                </c:pt>
                <c:pt idx="137">
                  <c:v>833</c:v>
                </c:pt>
                <c:pt idx="138">
                  <c:v>850</c:v>
                </c:pt>
                <c:pt idx="139">
                  <c:v>830</c:v>
                </c:pt>
                <c:pt idx="140">
                  <c:v>808</c:v>
                </c:pt>
                <c:pt idx="141">
                  <c:v>633</c:v>
                </c:pt>
                <c:pt idx="142">
                  <c:v>1504</c:v>
                </c:pt>
                <c:pt idx="143">
                  <c:v>730</c:v>
                </c:pt>
                <c:pt idx="144">
                  <c:v>921</c:v>
                </c:pt>
                <c:pt idx="145">
                  <c:v>1237</c:v>
                </c:pt>
                <c:pt idx="146">
                  <c:v>1180</c:v>
                </c:pt>
                <c:pt idx="147">
                  <c:v>1002</c:v>
                </c:pt>
                <c:pt idx="148">
                  <c:v>945</c:v>
                </c:pt>
                <c:pt idx="149">
                  <c:v>1800</c:v>
                </c:pt>
                <c:pt idx="150">
                  <c:v>1459</c:v>
                </c:pt>
                <c:pt idx="151">
                  <c:v>1289</c:v>
                </c:pt>
                <c:pt idx="152">
                  <c:v>1620</c:v>
                </c:pt>
                <c:pt idx="153">
                  <c:v>1496</c:v>
                </c:pt>
                <c:pt idx="154">
                  <c:v>1305</c:v>
                </c:pt>
                <c:pt idx="155">
                  <c:v>1375</c:v>
                </c:pt>
                <c:pt idx="156">
                  <c:v>1655</c:v>
                </c:pt>
                <c:pt idx="157">
                  <c:v>1577</c:v>
                </c:pt>
                <c:pt idx="158">
                  <c:v>1943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97-4747-90D6-C73B32BE98BA}"/>
            </c:ext>
          </c:extLst>
        </c:ser>
        <c:ser>
          <c:idx val="2"/>
          <c:order val="2"/>
          <c:tx>
            <c:strRef>
              <c:f>'data BAL'!$H$3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BAL'!$A$4:$A$162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BAL'!$H$4:$H$162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3</c:v>
                </c:pt>
                <c:pt idx="42">
                  <c:v>2</c:v>
                </c:pt>
                <c:pt idx="43">
                  <c:v>0</c:v>
                </c:pt>
                <c:pt idx="44">
                  <c:v>2</c:v>
                </c:pt>
                <c:pt idx="45">
                  <c:v>11</c:v>
                </c:pt>
                <c:pt idx="46">
                  <c:v>3</c:v>
                </c:pt>
                <c:pt idx="47">
                  <c:v>7</c:v>
                </c:pt>
                <c:pt idx="48">
                  <c:v>0</c:v>
                </c:pt>
                <c:pt idx="49">
                  <c:v>32</c:v>
                </c:pt>
                <c:pt idx="50">
                  <c:v>12</c:v>
                </c:pt>
                <c:pt idx="51">
                  <c:v>0</c:v>
                </c:pt>
                <c:pt idx="52">
                  <c:v>37</c:v>
                </c:pt>
                <c:pt idx="53">
                  <c:v>42</c:v>
                </c:pt>
                <c:pt idx="54">
                  <c:v>-1</c:v>
                </c:pt>
                <c:pt idx="55">
                  <c:v>55</c:v>
                </c:pt>
                <c:pt idx="56">
                  <c:v>34</c:v>
                </c:pt>
                <c:pt idx="57">
                  <c:v>82</c:v>
                </c:pt>
                <c:pt idx="58">
                  <c:v>50</c:v>
                </c:pt>
                <c:pt idx="59">
                  <c:v>24</c:v>
                </c:pt>
                <c:pt idx="60">
                  <c:v>67</c:v>
                </c:pt>
                <c:pt idx="61">
                  <c:v>105</c:v>
                </c:pt>
                <c:pt idx="62">
                  <c:v>49</c:v>
                </c:pt>
                <c:pt idx="63">
                  <c:v>105</c:v>
                </c:pt>
                <c:pt idx="64">
                  <c:v>69</c:v>
                </c:pt>
                <c:pt idx="65">
                  <c:v>98</c:v>
                </c:pt>
                <c:pt idx="66">
                  <c:v>134</c:v>
                </c:pt>
                <c:pt idx="67">
                  <c:v>143</c:v>
                </c:pt>
                <c:pt idx="68">
                  <c:v>208</c:v>
                </c:pt>
                <c:pt idx="69">
                  <c:v>180</c:v>
                </c:pt>
                <c:pt idx="70">
                  <c:v>172</c:v>
                </c:pt>
                <c:pt idx="71">
                  <c:v>226</c:v>
                </c:pt>
                <c:pt idx="72">
                  <c:v>125</c:v>
                </c:pt>
                <c:pt idx="73">
                  <c:v>299</c:v>
                </c:pt>
                <c:pt idx="74">
                  <c:v>302</c:v>
                </c:pt>
                <c:pt idx="75">
                  <c:v>308</c:v>
                </c:pt>
                <c:pt idx="76">
                  <c:v>847</c:v>
                </c:pt>
                <c:pt idx="77">
                  <c:v>439</c:v>
                </c:pt>
                <c:pt idx="78">
                  <c:v>427</c:v>
                </c:pt>
                <c:pt idx="79">
                  <c:v>433</c:v>
                </c:pt>
                <c:pt idx="80">
                  <c:v>396</c:v>
                </c:pt>
                <c:pt idx="81">
                  <c:v>488</c:v>
                </c:pt>
                <c:pt idx="82">
                  <c:v>261</c:v>
                </c:pt>
                <c:pt idx="83">
                  <c:v>573</c:v>
                </c:pt>
                <c:pt idx="84">
                  <c:v>324</c:v>
                </c:pt>
                <c:pt idx="85">
                  <c:v>439</c:v>
                </c:pt>
                <c:pt idx="86">
                  <c:v>349</c:v>
                </c:pt>
                <c:pt idx="87">
                  <c:v>507</c:v>
                </c:pt>
                <c:pt idx="88">
                  <c:v>392</c:v>
                </c:pt>
                <c:pt idx="89">
                  <c:v>761</c:v>
                </c:pt>
                <c:pt idx="90">
                  <c:v>528</c:v>
                </c:pt>
                <c:pt idx="91">
                  <c:v>538</c:v>
                </c:pt>
                <c:pt idx="92">
                  <c:v>696</c:v>
                </c:pt>
                <c:pt idx="93">
                  <c:v>584</c:v>
                </c:pt>
                <c:pt idx="94">
                  <c:v>587</c:v>
                </c:pt>
                <c:pt idx="95">
                  <c:v>737</c:v>
                </c:pt>
                <c:pt idx="96">
                  <c:v>744</c:v>
                </c:pt>
                <c:pt idx="97">
                  <c:v>685</c:v>
                </c:pt>
                <c:pt idx="98">
                  <c:v>1015</c:v>
                </c:pt>
                <c:pt idx="99">
                  <c:v>341</c:v>
                </c:pt>
                <c:pt idx="100">
                  <c:v>871</c:v>
                </c:pt>
                <c:pt idx="101">
                  <c:v>899</c:v>
                </c:pt>
                <c:pt idx="102">
                  <c:v>649</c:v>
                </c:pt>
                <c:pt idx="103">
                  <c:v>1484</c:v>
                </c:pt>
                <c:pt idx="104">
                  <c:v>663</c:v>
                </c:pt>
                <c:pt idx="105">
                  <c:v>500</c:v>
                </c:pt>
                <c:pt idx="106">
                  <c:v>708</c:v>
                </c:pt>
                <c:pt idx="107">
                  <c:v>1260</c:v>
                </c:pt>
                <c:pt idx="108">
                  <c:v>601</c:v>
                </c:pt>
                <c:pt idx="109">
                  <c:v>471</c:v>
                </c:pt>
                <c:pt idx="110">
                  <c:v>639</c:v>
                </c:pt>
                <c:pt idx="111">
                  <c:v>475</c:v>
                </c:pt>
                <c:pt idx="112">
                  <c:v>707</c:v>
                </c:pt>
                <c:pt idx="113">
                  <c:v>445</c:v>
                </c:pt>
                <c:pt idx="114">
                  <c:v>375</c:v>
                </c:pt>
                <c:pt idx="115">
                  <c:v>467</c:v>
                </c:pt>
                <c:pt idx="116">
                  <c:v>591</c:v>
                </c:pt>
                <c:pt idx="117">
                  <c:v>758</c:v>
                </c:pt>
                <c:pt idx="118">
                  <c:v>426</c:v>
                </c:pt>
                <c:pt idx="119">
                  <c:v>432</c:v>
                </c:pt>
                <c:pt idx="120">
                  <c:v>385</c:v>
                </c:pt>
                <c:pt idx="121">
                  <c:v>267</c:v>
                </c:pt>
                <c:pt idx="122">
                  <c:v>246</c:v>
                </c:pt>
                <c:pt idx="123">
                  <c:v>538</c:v>
                </c:pt>
                <c:pt idx="124">
                  <c:v>332</c:v>
                </c:pt>
                <c:pt idx="125">
                  <c:v>363</c:v>
                </c:pt>
                <c:pt idx="126">
                  <c:v>4585</c:v>
                </c:pt>
                <c:pt idx="127">
                  <c:v>538</c:v>
                </c:pt>
                <c:pt idx="128">
                  <c:v>180</c:v>
                </c:pt>
                <c:pt idx="129">
                  <c:v>247</c:v>
                </c:pt>
                <c:pt idx="130">
                  <c:v>355</c:v>
                </c:pt>
                <c:pt idx="131">
                  <c:v>304</c:v>
                </c:pt>
                <c:pt idx="132">
                  <c:v>304</c:v>
                </c:pt>
                <c:pt idx="133">
                  <c:v>275</c:v>
                </c:pt>
                <c:pt idx="134">
                  <c:v>147</c:v>
                </c:pt>
                <c:pt idx="135">
                  <c:v>300</c:v>
                </c:pt>
                <c:pt idx="136">
                  <c:v>409</c:v>
                </c:pt>
                <c:pt idx="137">
                  <c:v>261</c:v>
                </c:pt>
                <c:pt idx="138">
                  <c:v>389</c:v>
                </c:pt>
                <c:pt idx="139">
                  <c:v>444</c:v>
                </c:pt>
                <c:pt idx="140">
                  <c:v>319</c:v>
                </c:pt>
                <c:pt idx="141">
                  <c:v>328</c:v>
                </c:pt>
                <c:pt idx="142">
                  <c:v>463</c:v>
                </c:pt>
                <c:pt idx="143">
                  <c:v>384</c:v>
                </c:pt>
                <c:pt idx="144">
                  <c:v>387</c:v>
                </c:pt>
                <c:pt idx="145">
                  <c:v>802</c:v>
                </c:pt>
                <c:pt idx="146">
                  <c:v>545</c:v>
                </c:pt>
                <c:pt idx="147">
                  <c:v>553</c:v>
                </c:pt>
                <c:pt idx="148">
                  <c:v>568</c:v>
                </c:pt>
                <c:pt idx="149">
                  <c:v>864</c:v>
                </c:pt>
                <c:pt idx="150">
                  <c:v>570</c:v>
                </c:pt>
                <c:pt idx="151">
                  <c:v>697</c:v>
                </c:pt>
                <c:pt idx="152">
                  <c:v>608</c:v>
                </c:pt>
                <c:pt idx="153">
                  <c:v>633</c:v>
                </c:pt>
                <c:pt idx="154">
                  <c:v>598</c:v>
                </c:pt>
                <c:pt idx="155">
                  <c:v>520</c:v>
                </c:pt>
                <c:pt idx="156">
                  <c:v>678</c:v>
                </c:pt>
                <c:pt idx="157">
                  <c:v>808</c:v>
                </c:pt>
                <c:pt idx="158">
                  <c:v>973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2480"/>
        <c:axId val="134538368"/>
      </c:lineChart>
      <c:lineChart>
        <c:grouping val="standard"/>
        <c:varyColors val="0"/>
        <c:ser>
          <c:idx val="1"/>
          <c:order val="1"/>
          <c:tx>
            <c:strRef>
              <c:f>'data BAL'!$G$3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BAL'!$G$4:$G$162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6</c:v>
                </c:pt>
                <c:pt idx="51">
                  <c:v>10</c:v>
                </c:pt>
                <c:pt idx="52">
                  <c:v>8</c:v>
                </c:pt>
                <c:pt idx="53">
                  <c:v>9</c:v>
                </c:pt>
                <c:pt idx="54">
                  <c:v>8</c:v>
                </c:pt>
                <c:pt idx="55">
                  <c:v>9</c:v>
                </c:pt>
                <c:pt idx="56">
                  <c:v>30</c:v>
                </c:pt>
                <c:pt idx="57">
                  <c:v>16</c:v>
                </c:pt>
                <c:pt idx="58">
                  <c:v>31</c:v>
                </c:pt>
                <c:pt idx="59">
                  <c:v>31</c:v>
                </c:pt>
                <c:pt idx="60">
                  <c:v>26</c:v>
                </c:pt>
                <c:pt idx="61">
                  <c:v>33</c:v>
                </c:pt>
                <c:pt idx="62">
                  <c:v>37</c:v>
                </c:pt>
                <c:pt idx="63">
                  <c:v>39</c:v>
                </c:pt>
                <c:pt idx="64">
                  <c:v>27</c:v>
                </c:pt>
                <c:pt idx="65">
                  <c:v>49</c:v>
                </c:pt>
                <c:pt idx="66">
                  <c:v>44</c:v>
                </c:pt>
                <c:pt idx="67">
                  <c:v>38</c:v>
                </c:pt>
                <c:pt idx="68">
                  <c:v>36</c:v>
                </c:pt>
                <c:pt idx="69">
                  <c:v>36</c:v>
                </c:pt>
                <c:pt idx="70">
                  <c:v>35</c:v>
                </c:pt>
                <c:pt idx="71">
                  <c:v>40</c:v>
                </c:pt>
                <c:pt idx="72">
                  <c:v>31</c:v>
                </c:pt>
                <c:pt idx="73">
                  <c:v>49</c:v>
                </c:pt>
                <c:pt idx="74">
                  <c:v>37</c:v>
                </c:pt>
                <c:pt idx="75">
                  <c:v>35</c:v>
                </c:pt>
                <c:pt idx="76">
                  <c:v>43</c:v>
                </c:pt>
                <c:pt idx="77">
                  <c:v>25</c:v>
                </c:pt>
                <c:pt idx="78">
                  <c:v>51</c:v>
                </c:pt>
                <c:pt idx="79">
                  <c:v>41</c:v>
                </c:pt>
                <c:pt idx="80">
                  <c:v>34</c:v>
                </c:pt>
                <c:pt idx="81">
                  <c:v>40</c:v>
                </c:pt>
                <c:pt idx="82">
                  <c:v>33</c:v>
                </c:pt>
                <c:pt idx="83">
                  <c:v>34</c:v>
                </c:pt>
                <c:pt idx="84">
                  <c:v>51</c:v>
                </c:pt>
                <c:pt idx="85">
                  <c:v>33</c:v>
                </c:pt>
                <c:pt idx="86">
                  <c:v>41</c:v>
                </c:pt>
                <c:pt idx="87">
                  <c:v>46</c:v>
                </c:pt>
                <c:pt idx="88">
                  <c:v>52</c:v>
                </c:pt>
                <c:pt idx="89">
                  <c:v>45</c:v>
                </c:pt>
                <c:pt idx="90">
                  <c:v>41</c:v>
                </c:pt>
                <c:pt idx="91">
                  <c:v>49</c:v>
                </c:pt>
                <c:pt idx="92">
                  <c:v>35</c:v>
                </c:pt>
                <c:pt idx="93">
                  <c:v>45</c:v>
                </c:pt>
                <c:pt idx="94">
                  <c:v>34</c:v>
                </c:pt>
                <c:pt idx="95">
                  <c:v>42</c:v>
                </c:pt>
                <c:pt idx="96">
                  <c:v>34</c:v>
                </c:pt>
                <c:pt idx="97">
                  <c:v>50</c:v>
                </c:pt>
                <c:pt idx="98">
                  <c:v>34</c:v>
                </c:pt>
                <c:pt idx="99">
                  <c:v>33</c:v>
                </c:pt>
                <c:pt idx="100">
                  <c:v>33</c:v>
                </c:pt>
                <c:pt idx="101">
                  <c:v>30</c:v>
                </c:pt>
                <c:pt idx="102">
                  <c:v>47</c:v>
                </c:pt>
                <c:pt idx="103">
                  <c:v>24</c:v>
                </c:pt>
                <c:pt idx="104">
                  <c:v>30</c:v>
                </c:pt>
                <c:pt idx="105">
                  <c:v>32</c:v>
                </c:pt>
                <c:pt idx="106">
                  <c:v>26</c:v>
                </c:pt>
                <c:pt idx="107">
                  <c:v>19</c:v>
                </c:pt>
                <c:pt idx="108">
                  <c:v>26</c:v>
                </c:pt>
                <c:pt idx="109">
                  <c:v>22</c:v>
                </c:pt>
                <c:pt idx="110">
                  <c:v>22</c:v>
                </c:pt>
                <c:pt idx="111">
                  <c:v>19</c:v>
                </c:pt>
                <c:pt idx="112">
                  <c:v>13</c:v>
                </c:pt>
                <c:pt idx="113">
                  <c:v>18</c:v>
                </c:pt>
                <c:pt idx="114">
                  <c:v>25</c:v>
                </c:pt>
                <c:pt idx="115">
                  <c:v>20</c:v>
                </c:pt>
                <c:pt idx="116">
                  <c:v>20</c:v>
                </c:pt>
                <c:pt idx="117">
                  <c:v>15</c:v>
                </c:pt>
                <c:pt idx="118">
                  <c:v>22</c:v>
                </c:pt>
                <c:pt idx="119">
                  <c:v>19</c:v>
                </c:pt>
                <c:pt idx="120">
                  <c:v>11</c:v>
                </c:pt>
                <c:pt idx="121">
                  <c:v>20</c:v>
                </c:pt>
                <c:pt idx="122">
                  <c:v>21</c:v>
                </c:pt>
                <c:pt idx="123">
                  <c:v>14</c:v>
                </c:pt>
                <c:pt idx="124">
                  <c:v>15</c:v>
                </c:pt>
                <c:pt idx="125">
                  <c:v>26</c:v>
                </c:pt>
                <c:pt idx="126">
                  <c:v>12</c:v>
                </c:pt>
                <c:pt idx="127">
                  <c:v>14</c:v>
                </c:pt>
                <c:pt idx="128">
                  <c:v>16</c:v>
                </c:pt>
                <c:pt idx="129">
                  <c:v>21</c:v>
                </c:pt>
                <c:pt idx="130">
                  <c:v>15</c:v>
                </c:pt>
                <c:pt idx="131">
                  <c:v>17</c:v>
                </c:pt>
                <c:pt idx="132">
                  <c:v>21</c:v>
                </c:pt>
                <c:pt idx="133">
                  <c:v>24</c:v>
                </c:pt>
                <c:pt idx="134">
                  <c:v>28</c:v>
                </c:pt>
                <c:pt idx="135">
                  <c:v>28</c:v>
                </c:pt>
                <c:pt idx="136">
                  <c:v>28</c:v>
                </c:pt>
                <c:pt idx="137">
                  <c:v>28</c:v>
                </c:pt>
                <c:pt idx="138">
                  <c:v>36</c:v>
                </c:pt>
                <c:pt idx="139">
                  <c:v>25</c:v>
                </c:pt>
                <c:pt idx="140">
                  <c:v>35</c:v>
                </c:pt>
                <c:pt idx="141">
                  <c:v>19</c:v>
                </c:pt>
                <c:pt idx="142">
                  <c:v>35</c:v>
                </c:pt>
                <c:pt idx="143">
                  <c:v>24</c:v>
                </c:pt>
                <c:pt idx="144">
                  <c:v>28</c:v>
                </c:pt>
                <c:pt idx="145">
                  <c:v>23</c:v>
                </c:pt>
                <c:pt idx="146">
                  <c:v>27</c:v>
                </c:pt>
                <c:pt idx="147">
                  <c:v>24</c:v>
                </c:pt>
                <c:pt idx="148">
                  <c:v>44</c:v>
                </c:pt>
                <c:pt idx="149">
                  <c:v>63</c:v>
                </c:pt>
                <c:pt idx="150">
                  <c:v>40</c:v>
                </c:pt>
                <c:pt idx="151">
                  <c:v>35</c:v>
                </c:pt>
                <c:pt idx="152">
                  <c:v>49</c:v>
                </c:pt>
                <c:pt idx="153">
                  <c:v>54</c:v>
                </c:pt>
                <c:pt idx="154">
                  <c:v>43</c:v>
                </c:pt>
                <c:pt idx="155">
                  <c:v>49</c:v>
                </c:pt>
                <c:pt idx="156">
                  <c:v>53</c:v>
                </c:pt>
                <c:pt idx="157">
                  <c:v>70</c:v>
                </c:pt>
                <c:pt idx="158">
                  <c:v>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729536"/>
        <c:axId val="134539904"/>
      </c:lineChart>
      <c:dateAx>
        <c:axId val="13453248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538368"/>
        <c:crosses val="autoZero"/>
        <c:auto val="1"/>
        <c:lblOffset val="100"/>
        <c:baseTimeUnit val="days"/>
      </c:dateAx>
      <c:valAx>
        <c:axId val="134538368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4532480"/>
        <c:crosses val="autoZero"/>
        <c:crossBetween val="between"/>
      </c:valAx>
      <c:valAx>
        <c:axId val="134539904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729536"/>
        <c:crosses val="max"/>
        <c:crossBetween val="between"/>
      </c:valAx>
      <c:catAx>
        <c:axId val="135729536"/>
        <c:scaling>
          <c:orientation val="minMax"/>
        </c:scaling>
        <c:delete val="1"/>
        <c:axPos val="b"/>
        <c:majorTickMark val="out"/>
        <c:minorTickMark val="none"/>
        <c:tickLblPos val="nextTo"/>
        <c:crossAx val="1345399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KOR'!$AB$3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KOR'!$A$4:$A$182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KOR'!$AB$4:$AB$182</c:f>
              <c:numCache>
                <c:formatCode>General</c:formatCode>
                <c:ptCount val="179"/>
                <c:pt idx="7" formatCode="#,##0">
                  <c:v>1.7142857142857142</c:v>
                </c:pt>
                <c:pt idx="8" formatCode="#,##0">
                  <c:v>1.4285714285714286</c:v>
                </c:pt>
                <c:pt idx="9" formatCode="#,##0">
                  <c:v>1.7142857142857142</c:v>
                </c:pt>
                <c:pt idx="10" formatCode="#,##0">
                  <c:v>1.7142857142857142</c:v>
                </c:pt>
                <c:pt idx="11" formatCode="#,##0">
                  <c:v>1.2857142857142858</c:v>
                </c:pt>
                <c:pt idx="12" formatCode="#,##0">
                  <c:v>0.7142857142857143</c:v>
                </c:pt>
                <c:pt idx="13" formatCode="#,##0">
                  <c:v>0.5714285714285714</c:v>
                </c:pt>
                <c:pt idx="14" formatCode="#,##0">
                  <c:v>0.5714285714285714</c:v>
                </c:pt>
                <c:pt idx="15" formatCode="#,##0">
                  <c:v>0.5714285714285714</c:v>
                </c:pt>
                <c:pt idx="16" formatCode="#,##0">
                  <c:v>0.42857142857142855</c:v>
                </c:pt>
                <c:pt idx="17" formatCode="#,##0">
                  <c:v>0.42857142857142855</c:v>
                </c:pt>
                <c:pt idx="18" formatCode="#,##0">
                  <c:v>0.42857142857142855</c:v>
                </c:pt>
                <c:pt idx="19" formatCode="#,##0">
                  <c:v>10.857142857142858</c:v>
                </c:pt>
                <c:pt idx="20" formatCode="#,##0">
                  <c:v>25.142857142857142</c:v>
                </c:pt>
                <c:pt idx="21" formatCode="#,##0">
                  <c:v>57.857142857142854</c:v>
                </c:pt>
                <c:pt idx="22" formatCode="#,##0">
                  <c:v>81.857142857142861</c:v>
                </c:pt>
                <c:pt idx="23" formatCode="#,##0">
                  <c:v>114.71428571428571</c:v>
                </c:pt>
                <c:pt idx="24" formatCode="#,##0">
                  <c:v>135.14285714285714</c:v>
                </c:pt>
                <c:pt idx="25" formatCode="#,##0">
                  <c:v>175.71428571428572</c:v>
                </c:pt>
                <c:pt idx="26" formatCode="#,##0">
                  <c:v>237.42857142857142</c:v>
                </c:pt>
                <c:pt idx="27" formatCode="#,##0">
                  <c:v>304.71428571428572</c:v>
                </c:pt>
                <c:pt idx="28" formatCode="#,##0">
                  <c:v>388.14285714285717</c:v>
                </c:pt>
                <c:pt idx="29" formatCode="#,##0">
                  <c:v>447.71428571428572</c:v>
                </c:pt>
                <c:pt idx="30" formatCode="#,##0">
                  <c:v>500.28571428571428</c:v>
                </c:pt>
                <c:pt idx="31" formatCode="#,##0">
                  <c:v>601.28571428571433</c:v>
                </c:pt>
                <c:pt idx="32" formatCode="#,##0">
                  <c:v>622.85714285714289</c:v>
                </c:pt>
                <c:pt idx="33" formatCode="#,##0">
                  <c:v>617.42857142857144</c:v>
                </c:pt>
                <c:pt idx="34" formatCode="#,##0">
                  <c:v>608</c:v>
                </c:pt>
                <c:pt idx="35" formatCode="#,##0">
                  <c:v>555.85714285714289</c:v>
                </c:pt>
                <c:pt idx="36" formatCode="#,##0">
                  <c:v>511.14285714285717</c:v>
                </c:pt>
                <c:pt idx="37" formatCode="#,##0">
                  <c:v>449</c:v>
                </c:pt>
                <c:pt idx="38" formatCode="#,##0">
                  <c:v>332.42857142857144</c:v>
                </c:pt>
                <c:pt idx="39" formatCode="#,##0">
                  <c:v>304.85714285714283</c:v>
                </c:pt>
                <c:pt idx="40" formatCode="#,##0">
                  <c:v>254.42857142857142</c:v>
                </c:pt>
                <c:pt idx="41" formatCode="#,##0">
                  <c:v>198</c:v>
                </c:pt>
                <c:pt idx="42" formatCode="#,##0">
                  <c:v>149.28571428571428</c:v>
                </c:pt>
                <c:pt idx="43" formatCode="#,##0">
                  <c:v>121.14285714285714</c:v>
                </c:pt>
                <c:pt idx="44" formatCode="#,##0">
                  <c:v>108.28571428571429</c:v>
                </c:pt>
                <c:pt idx="45" formatCode="#,##0">
                  <c:v>115.28571428571429</c:v>
                </c:pt>
                <c:pt idx="46" formatCode="#,##0">
                  <c:v>94</c:v>
                </c:pt>
                <c:pt idx="47" formatCode="#,##0">
                  <c:v>99.428571428571431</c:v>
                </c:pt>
                <c:pt idx="48" formatCode="#,##0">
                  <c:v>96.142857142857139</c:v>
                </c:pt>
                <c:pt idx="49" formatCode="#,##0">
                  <c:v>101.85714285714286</c:v>
                </c:pt>
                <c:pt idx="50" formatCode="#,##0">
                  <c:v>114.14285714285714</c:v>
                </c:pt>
                <c:pt idx="51" formatCode="#,##0">
                  <c:v>103.57142857142857</c:v>
                </c:pt>
                <c:pt idx="52" formatCode="#,##0">
                  <c:v>102.42857142857143</c:v>
                </c:pt>
                <c:pt idx="53" formatCode="#,##0">
                  <c:v>103.42857142857143</c:v>
                </c:pt>
                <c:pt idx="54" formatCode="#,##0">
                  <c:v>96.571428571428569</c:v>
                </c:pt>
                <c:pt idx="55" formatCode="#,##0">
                  <c:v>97.142857142857139</c:v>
                </c:pt>
                <c:pt idx="56" formatCode="#,##0">
                  <c:v>97</c:v>
                </c:pt>
                <c:pt idx="57" formatCode="#,##0">
                  <c:v>88.857142857142861</c:v>
                </c:pt>
                <c:pt idx="58" formatCode="#,##0">
                  <c:v>100</c:v>
                </c:pt>
                <c:pt idx="59" formatCode="#,##0">
                  <c:v>107</c:v>
                </c:pt>
                <c:pt idx="60" formatCode="#,##0">
                  <c:v>107.14285714285714</c:v>
                </c:pt>
                <c:pt idx="61" formatCode="#,##0">
                  <c:v>105</c:v>
                </c:pt>
                <c:pt idx="62" formatCode="#,##0">
                  <c:v>104.28571428571429</c:v>
                </c:pt>
                <c:pt idx="63" formatCode="#,##0">
                  <c:v>96.857142857142861</c:v>
                </c:pt>
                <c:pt idx="64" formatCode="#,##0">
                  <c:v>93.428571428571431</c:v>
                </c:pt>
                <c:pt idx="65" formatCode="#,##0">
                  <c:v>89</c:v>
                </c:pt>
                <c:pt idx="66" formatCode="#,##0">
                  <c:v>77.857142857142861</c:v>
                </c:pt>
                <c:pt idx="67" formatCode="#,##0">
                  <c:v>71</c:v>
                </c:pt>
                <c:pt idx="68" formatCode="#,##0">
                  <c:v>63.857142857142854</c:v>
                </c:pt>
                <c:pt idx="69" formatCode="#,##0">
                  <c:v>55.428571428571431</c:v>
                </c:pt>
                <c:pt idx="70" formatCode="#,##0">
                  <c:v>46.285714285714285</c:v>
                </c:pt>
                <c:pt idx="71" formatCode="#,##0">
                  <c:v>39.285714285714285</c:v>
                </c:pt>
                <c:pt idx="72" formatCode="#,##0">
                  <c:v>36.142857142857146</c:v>
                </c:pt>
                <c:pt idx="73" formatCode="#,##0">
                  <c:v>33.285714285714285</c:v>
                </c:pt>
                <c:pt idx="74" formatCode="#,##0">
                  <c:v>29.571428571428573</c:v>
                </c:pt>
                <c:pt idx="75" formatCode="#,##0">
                  <c:v>27.142857142857142</c:v>
                </c:pt>
                <c:pt idx="76" formatCode="#,##0">
                  <c:v>26.428571428571427</c:v>
                </c:pt>
                <c:pt idx="77" formatCode="#,##0">
                  <c:v>24.714285714285715</c:v>
                </c:pt>
                <c:pt idx="78" formatCode="#,##0">
                  <c:v>21.285714285714285</c:v>
                </c:pt>
                <c:pt idx="79" formatCode="#,##0">
                  <c:v>19.571428571428573</c:v>
                </c:pt>
                <c:pt idx="80" formatCode="#,##0">
                  <c:v>17</c:v>
                </c:pt>
                <c:pt idx="81" formatCode="#,##0">
                  <c:v>14.714285714285714</c:v>
                </c:pt>
                <c:pt idx="82" formatCode="#,##0">
                  <c:v>13.571428571428571</c:v>
                </c:pt>
                <c:pt idx="83" formatCode="#,##0">
                  <c:v>11.857142857142858</c:v>
                </c:pt>
                <c:pt idx="84" formatCode="#,##0">
                  <c:v>10.714285714285714</c:v>
                </c:pt>
                <c:pt idx="85" formatCode="#,##0">
                  <c:v>11</c:v>
                </c:pt>
                <c:pt idx="86" formatCode="#,##0">
                  <c:v>11.142857142857142</c:v>
                </c:pt>
                <c:pt idx="87" formatCode="#,##0">
                  <c:v>11.142857142857142</c:v>
                </c:pt>
                <c:pt idx="88" formatCode="#,##0">
                  <c:v>10.142857142857142</c:v>
                </c:pt>
                <c:pt idx="89" formatCode="#,##0">
                  <c:v>9.4285714285714288</c:v>
                </c:pt>
                <c:pt idx="90" formatCode="#,##0">
                  <c:v>8.8571428571428577</c:v>
                </c:pt>
                <c:pt idx="91" formatCode="#,##0">
                  <c:v>9.2857142857142865</c:v>
                </c:pt>
                <c:pt idx="92" formatCode="#,##0">
                  <c:v>9</c:v>
                </c:pt>
                <c:pt idx="93" formatCode="#,##0">
                  <c:v>7.4285714285714288</c:v>
                </c:pt>
                <c:pt idx="94" formatCode="#,##0">
                  <c:v>6.4285714285714288</c:v>
                </c:pt>
                <c:pt idx="95" formatCode="#,##0">
                  <c:v>6.4285714285714288</c:v>
                </c:pt>
                <c:pt idx="96" formatCode="#,##0">
                  <c:v>6.8571428571428568</c:v>
                </c:pt>
                <c:pt idx="97" formatCode="#,##0">
                  <c:v>8.5714285714285712</c:v>
                </c:pt>
                <c:pt idx="98" formatCode="#,##0">
                  <c:v>11.571428571428571</c:v>
                </c:pt>
                <c:pt idx="99" formatCode="#,##0">
                  <c:v>15.428571428571429</c:v>
                </c:pt>
                <c:pt idx="100" formatCode="#,##0">
                  <c:v>18.857142857142858</c:v>
                </c:pt>
                <c:pt idx="101" formatCode="#,##0">
                  <c:v>22.285714285714285</c:v>
                </c:pt>
                <c:pt idx="102" formatCode="#,##0">
                  <c:v>25.857142857142858</c:v>
                </c:pt>
                <c:pt idx="103" formatCode="#,##0">
                  <c:v>28</c:v>
                </c:pt>
                <c:pt idx="104" formatCode="#,##0">
                  <c:v>28.142857142857142</c:v>
                </c:pt>
                <c:pt idx="105" formatCode="#,##0">
                  <c:v>25.142857142857142</c:v>
                </c:pt>
                <c:pt idx="106" formatCode="#,##0">
                  <c:v>22.285714285714285</c:v>
                </c:pt>
                <c:pt idx="107" formatCode="#,##0">
                  <c:v>20.285714285714285</c:v>
                </c:pt>
                <c:pt idx="108" formatCode="#,##0">
                  <c:v>21.142857142857142</c:v>
                </c:pt>
                <c:pt idx="109" formatCode="#,##0">
                  <c:v>18.714285714285715</c:v>
                </c:pt>
                <c:pt idx="110" formatCode="#,##0">
                  <c:v>17.714285714285715</c:v>
                </c:pt>
                <c:pt idx="111" formatCode="#,##0">
                  <c:v>18.285714285714285</c:v>
                </c:pt>
                <c:pt idx="112" formatCode="#,##0">
                  <c:v>20</c:v>
                </c:pt>
                <c:pt idx="113" formatCode="#,##0">
                  <c:v>20.142857142857142</c:v>
                </c:pt>
                <c:pt idx="114" formatCode="#,##0">
                  <c:v>21</c:v>
                </c:pt>
                <c:pt idx="115" formatCode="#,##0">
                  <c:v>22.142857142857142</c:v>
                </c:pt>
                <c:pt idx="116" formatCode="#,##0">
                  <c:v>31.714285714285715</c:v>
                </c:pt>
                <c:pt idx="117" formatCode="#,##0">
                  <c:v>37.142857142857146</c:v>
                </c:pt>
                <c:pt idx="118" formatCode="#,##0">
                  <c:v>39.428571428571431</c:v>
                </c:pt>
                <c:pt idx="119" formatCode="#,##0">
                  <c:v>39.714285714285715</c:v>
                </c:pt>
                <c:pt idx="120" formatCode="#,##0">
                  <c:v>42.428571428571431</c:v>
                </c:pt>
                <c:pt idx="121" formatCode="#,##0">
                  <c:v>45.142857142857146</c:v>
                </c:pt>
                <c:pt idx="122" formatCode="#,##0">
                  <c:v>46.428571428571431</c:v>
                </c:pt>
                <c:pt idx="123" formatCode="#,##0">
                  <c:v>40.714285714285715</c:v>
                </c:pt>
                <c:pt idx="124" formatCode="#,##0">
                  <c:v>38</c:v>
                </c:pt>
                <c:pt idx="125" formatCode="#,##0">
                  <c:v>39.714285714285715</c:v>
                </c:pt>
                <c:pt idx="126" formatCode="#,##0">
                  <c:v>44</c:v>
                </c:pt>
                <c:pt idx="127" formatCode="#,##0">
                  <c:v>44.428571428571431</c:v>
                </c:pt>
                <c:pt idx="128" formatCode="#,##0">
                  <c:v>44.428571428571431</c:v>
                </c:pt>
                <c:pt idx="129" formatCode="#,##0">
                  <c:v>44.571428571428569</c:v>
                </c:pt>
                <c:pt idx="130" formatCode="#,##0">
                  <c:v>45.428571428571431</c:v>
                </c:pt>
                <c:pt idx="131" formatCode="#,##0">
                  <c:v>47.857142857142854</c:v>
                </c:pt>
                <c:pt idx="132" formatCode="#,##0">
                  <c:v>47.428571428571431</c:v>
                </c:pt>
                <c:pt idx="133" formatCode="#,##0">
                  <c:v>44.142857142857146</c:v>
                </c:pt>
                <c:pt idx="134" formatCode="#,##0">
                  <c:v>43.857142857142854</c:v>
                </c:pt>
                <c:pt idx="135" formatCode="#,##0">
                  <c:v>43.285714285714285</c:v>
                </c:pt>
                <c:pt idx="136" formatCode="#,##0">
                  <c:v>42.285714285714285</c:v>
                </c:pt>
                <c:pt idx="137" formatCode="#,##0">
                  <c:v>44.285714285714285</c:v>
                </c:pt>
                <c:pt idx="138" formatCode="#,##0">
                  <c:v>43.285714285714285</c:v>
                </c:pt>
                <c:pt idx="139" formatCode="#,##0">
                  <c:v>46</c:v>
                </c:pt>
                <c:pt idx="140" formatCode="#,##0">
                  <c:v>48</c:v>
                </c:pt>
                <c:pt idx="141" formatCode="#,##0">
                  <c:v>45.285714285714285</c:v>
                </c:pt>
                <c:pt idx="142" formatCode="#,##0">
                  <c:v>47</c:v>
                </c:pt>
                <c:pt idx="143" formatCode="#,##0">
                  <c:v>48.142857142857146</c:v>
                </c:pt>
                <c:pt idx="144" formatCode="#,##0">
                  <c:v>43.714285714285715</c:v>
                </c:pt>
                <c:pt idx="145" formatCode="#,##0">
                  <c:v>42.285714285714285</c:v>
                </c:pt>
                <c:pt idx="146" formatCode="#,##0">
                  <c:v>40</c:v>
                </c:pt>
                <c:pt idx="147" formatCode="#,##0">
                  <c:v>42</c:v>
                </c:pt>
                <c:pt idx="148" formatCode="#,##0">
                  <c:v>45.571428571428569</c:v>
                </c:pt>
                <c:pt idx="149" formatCode="#,##0">
                  <c:v>45.142857142857146</c:v>
                </c:pt>
                <c:pt idx="150" formatCode="#,##0">
                  <c:v>45</c:v>
                </c:pt>
                <c:pt idx="151" formatCode="#,##0">
                  <c:v>48.714285714285715</c:v>
                </c:pt>
                <c:pt idx="152" formatCode="#,##0">
                  <c:v>52.142857142857146</c:v>
                </c:pt>
                <c:pt idx="153" formatCode="#,##0">
                  <c:v>53.857142857142854</c:v>
                </c:pt>
                <c:pt idx="154" formatCode="#,##0">
                  <c:v>53.714285714285715</c:v>
                </c:pt>
                <c:pt idx="155" formatCode="#,##0">
                  <c:v>54.285714285714285</c:v>
                </c:pt>
                <c:pt idx="156" formatCode="#,##0">
                  <c:v>54.428571428571431</c:v>
                </c:pt>
                <c:pt idx="157" formatCode="#,##0">
                  <c:v>56.285714285714285</c:v>
                </c:pt>
                <c:pt idx="158" formatCode="#,##0">
                  <c:v>55.571428571428569</c:v>
                </c:pt>
                <c:pt idx="159" formatCode="#,##0">
                  <c:v>53</c:v>
                </c:pt>
                <c:pt idx="160" formatCode="#,##0">
                  <c:v>49</c:v>
                </c:pt>
                <c:pt idx="161" formatCode="#,##0">
                  <c:v>46.571428571428569</c:v>
                </c:pt>
                <c:pt idx="162" formatCode="#,##0">
                  <c:v>48.857142857142854</c:v>
                </c:pt>
                <c:pt idx="163" formatCode="#,##0">
                  <c:v>47.285714285714285</c:v>
                </c:pt>
                <c:pt idx="164" formatCode="#,##0">
                  <c:v>43.857142857142854</c:v>
                </c:pt>
                <c:pt idx="165" formatCode="#,##0">
                  <c:v>45.571428571428569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A63-43FF-968F-FEA33022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212736"/>
        <c:axId val="122214272"/>
      </c:lineChart>
      <c:lineChart>
        <c:grouping val="standard"/>
        <c:varyColors val="0"/>
        <c:ser>
          <c:idx val="1"/>
          <c:order val="1"/>
          <c:tx>
            <c:strRef>
              <c:f>'Data KOR'!$AC$3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KOR'!$AC$4:$AC$182</c:f>
              <c:numCache>
                <c:formatCode>General</c:formatCode>
                <c:ptCount val="17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0.14285714285714285</c:v>
                </c:pt>
                <c:pt idx="20" formatCode="#,##0">
                  <c:v>0.2857142857142857</c:v>
                </c:pt>
                <c:pt idx="21" formatCode="#,##0">
                  <c:v>0.2857142857142857</c:v>
                </c:pt>
                <c:pt idx="22" formatCode="#,##0">
                  <c:v>0.8571428571428571</c:v>
                </c:pt>
                <c:pt idx="23" formatCode="#,##0">
                  <c:v>1.1428571428571428</c:v>
                </c:pt>
                <c:pt idx="24" formatCode="#,##0">
                  <c:v>1.4285714285714286</c:v>
                </c:pt>
                <c:pt idx="25" formatCode="#,##0">
                  <c:v>1.7142857142857142</c:v>
                </c:pt>
                <c:pt idx="26" formatCode="#,##0">
                  <c:v>1.7142857142857142</c:v>
                </c:pt>
                <c:pt idx="27" formatCode="#,##0">
                  <c:v>1.5714285714285714</c:v>
                </c:pt>
                <c:pt idx="28" formatCode="#,##0">
                  <c:v>2</c:v>
                </c:pt>
                <c:pt idx="29" formatCode="#,##0">
                  <c:v>1.5714285714285714</c:v>
                </c:pt>
                <c:pt idx="30" formatCode="#,##0">
                  <c:v>2.8571428571428572</c:v>
                </c:pt>
                <c:pt idx="31" formatCode="#,##0">
                  <c:v>2.5714285714285716</c:v>
                </c:pt>
                <c:pt idx="32" formatCode="#,##0">
                  <c:v>3.2857142857142856</c:v>
                </c:pt>
                <c:pt idx="33" formatCode="#,##0">
                  <c:v>3.1428571428571428</c:v>
                </c:pt>
                <c:pt idx="34" formatCode="#,##0">
                  <c:v>4.1428571428571432</c:v>
                </c:pt>
                <c:pt idx="35" formatCode="#,##0">
                  <c:v>4</c:v>
                </c:pt>
                <c:pt idx="36" formatCode="#,##0">
                  <c:v>4.7142857142857144</c:v>
                </c:pt>
                <c:pt idx="37" formatCode="#,##0">
                  <c:v>3.5714285714285716</c:v>
                </c:pt>
                <c:pt idx="38" formatCode="#,##0">
                  <c:v>3.7142857142857144</c:v>
                </c:pt>
                <c:pt idx="39" formatCode="#,##0">
                  <c:v>3.5714285714285716</c:v>
                </c:pt>
                <c:pt idx="40" formatCode="#,##0">
                  <c:v>4.4285714285714288</c:v>
                </c:pt>
                <c:pt idx="41" formatCode="#,##0">
                  <c:v>3.4285714285714284</c:v>
                </c:pt>
                <c:pt idx="42" formatCode="#,##0">
                  <c:v>4</c:v>
                </c:pt>
                <c:pt idx="43" formatCode="#,##0">
                  <c:v>3.5714285714285716</c:v>
                </c:pt>
                <c:pt idx="44" formatCode="#,##0">
                  <c:v>3.1428571428571428</c:v>
                </c:pt>
                <c:pt idx="45" formatCode="#,##0">
                  <c:v>3.8571428571428572</c:v>
                </c:pt>
                <c:pt idx="46" formatCode="#,##0">
                  <c:v>3.4285714285714284</c:v>
                </c:pt>
                <c:pt idx="47" formatCode="#,##0">
                  <c:v>3.5714285714285716</c:v>
                </c:pt>
                <c:pt idx="48" formatCode="#,##0">
                  <c:v>4</c:v>
                </c:pt>
                <c:pt idx="49" formatCode="#,##0">
                  <c:v>4.2857142857142856</c:v>
                </c:pt>
                <c:pt idx="50" formatCode="#,##0">
                  <c:v>5.1428571428571432</c:v>
                </c:pt>
                <c:pt idx="51" formatCode="#,##0">
                  <c:v>5.1428571428571432</c:v>
                </c:pt>
                <c:pt idx="52" formatCode="#,##0">
                  <c:v>5.5714285714285712</c:v>
                </c:pt>
                <c:pt idx="53" formatCode="#,##0">
                  <c:v>6</c:v>
                </c:pt>
                <c:pt idx="54" formatCode="#,##0">
                  <c:v>5.7142857142857144</c:v>
                </c:pt>
                <c:pt idx="55" formatCode="#,##0">
                  <c:v>6.4285714285714288</c:v>
                </c:pt>
                <c:pt idx="56" formatCode="#,##0">
                  <c:v>6</c:v>
                </c:pt>
                <c:pt idx="57" formatCode="#,##0">
                  <c:v>5.8571428571428568</c:v>
                </c:pt>
                <c:pt idx="58" formatCode="#,##0">
                  <c:v>6.7142857142857144</c:v>
                </c:pt>
                <c:pt idx="59" formatCode="#,##0">
                  <c:v>6</c:v>
                </c:pt>
                <c:pt idx="60" formatCode="#,##0">
                  <c:v>5.5714285714285712</c:v>
                </c:pt>
                <c:pt idx="61" formatCode="#,##0">
                  <c:v>5.4285714285714288</c:v>
                </c:pt>
                <c:pt idx="62" formatCode="#,##0">
                  <c:v>5</c:v>
                </c:pt>
                <c:pt idx="63" formatCode="#,##0">
                  <c:v>4.7142857142857144</c:v>
                </c:pt>
                <c:pt idx="64" formatCode="#,##0">
                  <c:v>4.4285714285714288</c:v>
                </c:pt>
                <c:pt idx="65" formatCode="#,##0">
                  <c:v>4</c:v>
                </c:pt>
                <c:pt idx="66" formatCode="#,##0">
                  <c:v>4.2857142857142856</c:v>
                </c:pt>
                <c:pt idx="67" formatCode="#,##0">
                  <c:v>5</c:v>
                </c:pt>
                <c:pt idx="68" formatCode="#,##0">
                  <c:v>5</c:v>
                </c:pt>
                <c:pt idx="69" formatCode="#,##0">
                  <c:v>4.8571428571428568</c:v>
                </c:pt>
                <c:pt idx="70" formatCode="#,##0">
                  <c:v>4.8571428571428568</c:v>
                </c:pt>
                <c:pt idx="71" formatCode="#,##0">
                  <c:v>4.4285714285714288</c:v>
                </c:pt>
                <c:pt idx="72" formatCode="#,##0">
                  <c:v>4.4285714285714288</c:v>
                </c:pt>
                <c:pt idx="73" formatCode="#,##0">
                  <c:v>4.2857142857142856</c:v>
                </c:pt>
                <c:pt idx="74" formatCode="#,##0">
                  <c:v>3.5714285714285716</c:v>
                </c:pt>
                <c:pt idx="75" formatCode="#,##0">
                  <c:v>3.5714285714285716</c:v>
                </c:pt>
                <c:pt idx="76" formatCode="#,##0">
                  <c:v>3.1428571428571428</c:v>
                </c:pt>
                <c:pt idx="77" formatCode="#,##0">
                  <c:v>3</c:v>
                </c:pt>
                <c:pt idx="78" formatCode="#,##0">
                  <c:v>2.8571428571428572</c:v>
                </c:pt>
                <c:pt idx="79" formatCode="#,##0">
                  <c:v>2.7142857142857144</c:v>
                </c:pt>
                <c:pt idx="80" formatCode="#,##0">
                  <c:v>2.1428571428571428</c:v>
                </c:pt>
                <c:pt idx="81" formatCode="#,##0">
                  <c:v>1.8571428571428572</c:v>
                </c:pt>
                <c:pt idx="82" formatCode="#,##0">
                  <c:v>1.5714285714285714</c:v>
                </c:pt>
                <c:pt idx="83" formatCode="#,##0">
                  <c:v>1.4285714285714286</c:v>
                </c:pt>
                <c:pt idx="84" formatCode="#,##0">
                  <c:v>1.4285714285714286</c:v>
                </c:pt>
                <c:pt idx="85" formatCode="#,##0">
                  <c:v>1.2857142857142858</c:v>
                </c:pt>
                <c:pt idx="86" formatCode="#,##0">
                  <c:v>1.1428571428571428</c:v>
                </c:pt>
                <c:pt idx="87" formatCode="#,##0">
                  <c:v>1.2857142857142858</c:v>
                </c:pt>
                <c:pt idx="88" formatCode="#,##0">
                  <c:v>1.2857142857142858</c:v>
                </c:pt>
                <c:pt idx="89" formatCode="#,##0">
                  <c:v>1.1428571428571428</c:v>
                </c:pt>
                <c:pt idx="90" formatCode="#,##0">
                  <c:v>1.4285714285714286</c:v>
                </c:pt>
                <c:pt idx="91" formatCode="#,##0">
                  <c:v>1.1428571428571428</c:v>
                </c:pt>
                <c:pt idx="92" formatCode="#,##0">
                  <c:v>1.2857142857142858</c:v>
                </c:pt>
                <c:pt idx="93" formatCode="#,##0">
                  <c:v>1.4285714285714286</c:v>
                </c:pt>
                <c:pt idx="94" formatCode="#,##0">
                  <c:v>1.2857142857142858</c:v>
                </c:pt>
                <c:pt idx="95" formatCode="#,##0">
                  <c:v>1.2857142857142858</c:v>
                </c:pt>
                <c:pt idx="96" formatCode="#,##0">
                  <c:v>1.1428571428571428</c:v>
                </c:pt>
                <c:pt idx="97" formatCode="#,##0">
                  <c:v>0.8571428571428571</c:v>
                </c:pt>
                <c:pt idx="98" formatCode="#,##0">
                  <c:v>0.8571428571428571</c:v>
                </c:pt>
                <c:pt idx="99" formatCode="#,##0">
                  <c:v>0.5714285714285714</c:v>
                </c:pt>
                <c:pt idx="100" formatCode="#,##0">
                  <c:v>0.5714285714285714</c:v>
                </c:pt>
                <c:pt idx="101" formatCode="#,##0">
                  <c:v>0.5714285714285714</c:v>
                </c:pt>
                <c:pt idx="102" formatCode="#,##0">
                  <c:v>0.5714285714285714</c:v>
                </c:pt>
                <c:pt idx="103" formatCode="#,##0">
                  <c:v>0.5714285714285714</c:v>
                </c:pt>
                <c:pt idx="104" formatCode="#,##0">
                  <c:v>0.8571428571428571</c:v>
                </c:pt>
                <c:pt idx="105" formatCode="#,##0">
                  <c:v>0.8571428571428571</c:v>
                </c:pt>
                <c:pt idx="106" formatCode="#,##0">
                  <c:v>1</c:v>
                </c:pt>
                <c:pt idx="107" formatCode="#,##0">
                  <c:v>0.7142857142857143</c:v>
                </c:pt>
                <c:pt idx="108" formatCode="#,##0">
                  <c:v>0.5714285714285714</c:v>
                </c:pt>
                <c:pt idx="109" formatCode="#,##0">
                  <c:v>0.5714285714285714</c:v>
                </c:pt>
                <c:pt idx="110" formatCode="#,##0">
                  <c:v>0.5714285714285714</c:v>
                </c:pt>
                <c:pt idx="111" formatCode="#,##0">
                  <c:v>0.5714285714285714</c:v>
                </c:pt>
                <c:pt idx="112" formatCode="#,##0">
                  <c:v>0.5714285714285714</c:v>
                </c:pt>
                <c:pt idx="113" formatCode="#,##0">
                  <c:v>0.5714285714285714</c:v>
                </c:pt>
                <c:pt idx="114" formatCode="#,##0">
                  <c:v>0.8571428571428571</c:v>
                </c:pt>
                <c:pt idx="115" formatCode="#,##0">
                  <c:v>0.8571428571428571</c:v>
                </c:pt>
                <c:pt idx="116" formatCode="#,##0">
                  <c:v>0.7142857142857143</c:v>
                </c:pt>
                <c:pt idx="117" formatCode="#,##0">
                  <c:v>0.7142857142857143</c:v>
                </c:pt>
                <c:pt idx="118" formatCode="#,##0">
                  <c:v>0.42857142857142855</c:v>
                </c:pt>
                <c:pt idx="119" formatCode="#,##0">
                  <c:v>0.5714285714285714</c:v>
                </c:pt>
                <c:pt idx="120" formatCode="#,##0">
                  <c:v>0.5714285714285714</c:v>
                </c:pt>
                <c:pt idx="121" formatCode="#,##0">
                  <c:v>0.42857142857142855</c:v>
                </c:pt>
                <c:pt idx="122" formatCode="#,##0">
                  <c:v>0.5714285714285714</c:v>
                </c:pt>
                <c:pt idx="123" formatCode="#,##0">
                  <c:v>0.5714285714285714</c:v>
                </c:pt>
                <c:pt idx="124" formatCode="#,##0">
                  <c:v>0.5714285714285714</c:v>
                </c:pt>
                <c:pt idx="125" formatCode="#,##0">
                  <c:v>0.5714285714285714</c:v>
                </c:pt>
                <c:pt idx="126" formatCode="#,##0">
                  <c:v>0.42857142857142855</c:v>
                </c:pt>
                <c:pt idx="127" formatCode="#,##0">
                  <c:v>0.2857142857142857</c:v>
                </c:pt>
                <c:pt idx="128" formatCode="#,##0">
                  <c:v>0.2857142857142857</c:v>
                </c:pt>
                <c:pt idx="129" formatCode="#,##0">
                  <c:v>0.42857142857142855</c:v>
                </c:pt>
                <c:pt idx="130" formatCode="#,##0">
                  <c:v>0.42857142857142855</c:v>
                </c:pt>
                <c:pt idx="131" formatCode="#,##0">
                  <c:v>0.5714285714285714</c:v>
                </c:pt>
                <c:pt idx="132" formatCode="#,##0">
                  <c:v>0.5714285714285714</c:v>
                </c:pt>
                <c:pt idx="133" formatCode="#,##0">
                  <c:v>0.5714285714285714</c:v>
                </c:pt>
                <c:pt idx="134" formatCode="#,##0">
                  <c:v>0.5714285714285714</c:v>
                </c:pt>
                <c:pt idx="135" formatCode="#,##0">
                  <c:v>0.5714285714285714</c:v>
                </c:pt>
                <c:pt idx="136" formatCode="#,##0">
                  <c:v>0.42857142857142855</c:v>
                </c:pt>
                <c:pt idx="137" formatCode="#,##0">
                  <c:v>0.5714285714285714</c:v>
                </c:pt>
                <c:pt idx="138" formatCode="#,##0">
                  <c:v>0.42857142857142855</c:v>
                </c:pt>
                <c:pt idx="139" formatCode="#,##0">
                  <c:v>0.42857142857142855</c:v>
                </c:pt>
                <c:pt idx="140" formatCode="#,##0">
                  <c:v>0.42857142857142855</c:v>
                </c:pt>
                <c:pt idx="141" formatCode="#,##0">
                  <c:v>0.42857142857142855</c:v>
                </c:pt>
                <c:pt idx="142" formatCode="#,##0">
                  <c:v>0.42857142857142855</c:v>
                </c:pt>
                <c:pt idx="143" formatCode="#,##0">
                  <c:v>0.2857142857142857</c:v>
                </c:pt>
                <c:pt idx="144" formatCode="#,##0">
                  <c:v>0.2857142857142857</c:v>
                </c:pt>
                <c:pt idx="145" formatCode="#,##0">
                  <c:v>0.2857142857142857</c:v>
                </c:pt>
                <c:pt idx="146" formatCode="#,##0">
                  <c:v>0.2857142857142857</c:v>
                </c:pt>
                <c:pt idx="147" formatCode="#,##0">
                  <c:v>0.2857142857142857</c:v>
                </c:pt>
                <c:pt idx="148" formatCode="#,##0">
                  <c:v>0.2857142857142857</c:v>
                </c:pt>
                <c:pt idx="149" formatCode="#,##0">
                  <c:v>0.14285714285714285</c:v>
                </c:pt>
                <c:pt idx="150" formatCode="#,##0">
                  <c:v>0.14285714285714285</c:v>
                </c:pt>
                <c:pt idx="151" formatCode="#,##0">
                  <c:v>0</c:v>
                </c:pt>
                <c:pt idx="152" formatCode="#,##0">
                  <c:v>0</c:v>
                </c:pt>
                <c:pt idx="153" formatCode="#,##0">
                  <c:v>0.14285714285714285</c:v>
                </c:pt>
                <c:pt idx="154" formatCode="#,##0">
                  <c:v>0.14285714285714285</c:v>
                </c:pt>
                <c:pt idx="155" formatCode="#,##0">
                  <c:v>0.2857142857142857</c:v>
                </c:pt>
                <c:pt idx="156" formatCode="#,##0">
                  <c:v>0.42857142857142855</c:v>
                </c:pt>
                <c:pt idx="157" formatCode="#,##0">
                  <c:v>0.42857142857142855</c:v>
                </c:pt>
                <c:pt idx="158" formatCode="#,##0">
                  <c:v>0.7142857142857143</c:v>
                </c:pt>
                <c:pt idx="159" formatCode="#,##0">
                  <c:v>0.8571428571428571</c:v>
                </c:pt>
                <c:pt idx="160" formatCode="#,##0">
                  <c:v>0.7142857142857143</c:v>
                </c:pt>
                <c:pt idx="161" formatCode="#,##0">
                  <c:v>0.8571428571428571</c:v>
                </c:pt>
                <c:pt idx="162" formatCode="#,##0">
                  <c:v>0.7142857142857143</c:v>
                </c:pt>
                <c:pt idx="163" formatCode="#,##0">
                  <c:v>0.5714285714285714</c:v>
                </c:pt>
                <c:pt idx="164" formatCode="#,##0">
                  <c:v>0.5714285714285714</c:v>
                </c:pt>
                <c:pt idx="165" formatCode="#,##0">
                  <c:v>0.5714285714285714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A63-43FF-968F-FEA33022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221696"/>
        <c:axId val="122215808"/>
      </c:lineChart>
      <c:dateAx>
        <c:axId val="12221273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214272"/>
        <c:crosses val="autoZero"/>
        <c:auto val="1"/>
        <c:lblOffset val="100"/>
        <c:baseTimeUnit val="days"/>
      </c:dateAx>
      <c:valAx>
        <c:axId val="12221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212736"/>
        <c:crosses val="autoZero"/>
        <c:crossBetween val="between"/>
      </c:valAx>
      <c:valAx>
        <c:axId val="1222158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221696"/>
        <c:crosses val="max"/>
        <c:crossBetween val="between"/>
      </c:valAx>
      <c:catAx>
        <c:axId val="122221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222158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BAL'!$B$3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BAL'!$A$4:$A$162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BAL'!$B$4:$B$162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5</c:v>
                </c:pt>
                <c:pt idx="26">
                  <c:v>5</c:v>
                </c:pt>
                <c:pt idx="27">
                  <c:v>9</c:v>
                </c:pt>
                <c:pt idx="28">
                  <c:v>10</c:v>
                </c:pt>
                <c:pt idx="29">
                  <c:v>11</c:v>
                </c:pt>
                <c:pt idx="30">
                  <c:v>11</c:v>
                </c:pt>
                <c:pt idx="31">
                  <c:v>13</c:v>
                </c:pt>
                <c:pt idx="32">
                  <c:v>15</c:v>
                </c:pt>
                <c:pt idx="33">
                  <c:v>21</c:v>
                </c:pt>
                <c:pt idx="34">
                  <c:v>33</c:v>
                </c:pt>
                <c:pt idx="35">
                  <c:v>35</c:v>
                </c:pt>
                <c:pt idx="36">
                  <c:v>54</c:v>
                </c:pt>
                <c:pt idx="37">
                  <c:v>56</c:v>
                </c:pt>
                <c:pt idx="38">
                  <c:v>101</c:v>
                </c:pt>
                <c:pt idx="39">
                  <c:v>166</c:v>
                </c:pt>
                <c:pt idx="40">
                  <c:v>224</c:v>
                </c:pt>
                <c:pt idx="41">
                  <c:v>380</c:v>
                </c:pt>
                <c:pt idx="42">
                  <c:v>499</c:v>
                </c:pt>
                <c:pt idx="43">
                  <c:v>578</c:v>
                </c:pt>
                <c:pt idx="44">
                  <c:v>669</c:v>
                </c:pt>
                <c:pt idx="45">
                  <c:v>765</c:v>
                </c:pt>
                <c:pt idx="46">
                  <c:v>925</c:v>
                </c:pt>
                <c:pt idx="47">
                  <c:v>1043</c:v>
                </c:pt>
                <c:pt idx="48">
                  <c:v>1279</c:v>
                </c:pt>
                <c:pt idx="49">
                  <c:v>1558</c:v>
                </c:pt>
                <c:pt idx="50">
                  <c:v>1861</c:v>
                </c:pt>
                <c:pt idx="51">
                  <c:v>2186</c:v>
                </c:pt>
                <c:pt idx="52">
                  <c:v>2661</c:v>
                </c:pt>
                <c:pt idx="53">
                  <c:v>3053</c:v>
                </c:pt>
                <c:pt idx="54">
                  <c:v>3440</c:v>
                </c:pt>
                <c:pt idx="55">
                  <c:v>4070</c:v>
                </c:pt>
                <c:pt idx="56">
                  <c:v>4654</c:v>
                </c:pt>
                <c:pt idx="57">
                  <c:v>5318</c:v>
                </c:pt>
                <c:pt idx="58">
                  <c:v>5860</c:v>
                </c:pt>
                <c:pt idx="59">
                  <c:v>6426</c:v>
                </c:pt>
                <c:pt idx="60">
                  <c:v>7066</c:v>
                </c:pt>
                <c:pt idx="61">
                  <c:v>7737</c:v>
                </c:pt>
                <c:pt idx="62">
                  <c:v>8770</c:v>
                </c:pt>
                <c:pt idx="63">
                  <c:v>9619</c:v>
                </c:pt>
                <c:pt idx="64">
                  <c:v>10411</c:v>
                </c:pt>
                <c:pt idx="65">
                  <c:v>11048</c:v>
                </c:pt>
                <c:pt idx="66">
                  <c:v>11939</c:v>
                </c:pt>
                <c:pt idx="67">
                  <c:v>12707</c:v>
                </c:pt>
                <c:pt idx="68">
                  <c:v>13584</c:v>
                </c:pt>
                <c:pt idx="69">
                  <c:v>14395</c:v>
                </c:pt>
                <c:pt idx="70">
                  <c:v>15438</c:v>
                </c:pt>
                <c:pt idx="71">
                  <c:v>16248</c:v>
                </c:pt>
                <c:pt idx="72">
                  <c:v>17149</c:v>
                </c:pt>
                <c:pt idx="73">
                  <c:v>18117</c:v>
                </c:pt>
                <c:pt idx="74">
                  <c:v>19078</c:v>
                </c:pt>
                <c:pt idx="75">
                  <c:v>20402</c:v>
                </c:pt>
                <c:pt idx="76">
                  <c:v>21374</c:v>
                </c:pt>
                <c:pt idx="77">
                  <c:v>22242</c:v>
                </c:pt>
                <c:pt idx="78">
                  <c:v>23082</c:v>
                </c:pt>
                <c:pt idx="79">
                  <c:v>23739</c:v>
                </c:pt>
                <c:pt idx="80">
                  <c:v>24458</c:v>
                </c:pt>
                <c:pt idx="81">
                  <c:v>25387</c:v>
                </c:pt>
                <c:pt idx="82">
                  <c:v>26177</c:v>
                </c:pt>
                <c:pt idx="83">
                  <c:v>26963</c:v>
                </c:pt>
                <c:pt idx="84">
                  <c:v>27681</c:v>
                </c:pt>
                <c:pt idx="85">
                  <c:v>28516</c:v>
                </c:pt>
                <c:pt idx="86">
                  <c:v>29219</c:v>
                </c:pt>
                <c:pt idx="87">
                  <c:v>29834</c:v>
                </c:pt>
                <c:pt idx="88">
                  <c:v>30635</c:v>
                </c:pt>
                <c:pt idx="89">
                  <c:v>31383</c:v>
                </c:pt>
                <c:pt idx="90">
                  <c:v>31835</c:v>
                </c:pt>
                <c:pt idx="91">
                  <c:v>32494</c:v>
                </c:pt>
                <c:pt idx="92">
                  <c:v>33116</c:v>
                </c:pt>
                <c:pt idx="93">
                  <c:v>33686</c:v>
                </c:pt>
                <c:pt idx="94">
                  <c:v>34247</c:v>
                </c:pt>
                <c:pt idx="95">
                  <c:v>34781</c:v>
                </c:pt>
                <c:pt idx="96">
                  <c:v>35376</c:v>
                </c:pt>
                <c:pt idx="97">
                  <c:v>35928</c:v>
                </c:pt>
                <c:pt idx="98">
                  <c:v>36468</c:v>
                </c:pt>
                <c:pt idx="99">
                  <c:v>36824</c:v>
                </c:pt>
                <c:pt idx="100">
                  <c:v>37295</c:v>
                </c:pt>
                <c:pt idx="101">
                  <c:v>37663</c:v>
                </c:pt>
                <c:pt idx="102">
                  <c:v>38040</c:v>
                </c:pt>
                <c:pt idx="103">
                  <c:v>38513</c:v>
                </c:pt>
                <c:pt idx="104">
                  <c:v>38860</c:v>
                </c:pt>
                <c:pt idx="105">
                  <c:v>39294</c:v>
                </c:pt>
                <c:pt idx="106">
                  <c:v>39691</c:v>
                </c:pt>
                <c:pt idx="107">
                  <c:v>40012</c:v>
                </c:pt>
                <c:pt idx="108">
                  <c:v>40304</c:v>
                </c:pt>
                <c:pt idx="109">
                  <c:v>40687</c:v>
                </c:pt>
                <c:pt idx="110">
                  <c:v>41084</c:v>
                </c:pt>
                <c:pt idx="111">
                  <c:v>41421</c:v>
                </c:pt>
                <c:pt idx="112">
                  <c:v>41738</c:v>
                </c:pt>
                <c:pt idx="113">
                  <c:v>42101</c:v>
                </c:pt>
                <c:pt idx="114">
                  <c:v>42393</c:v>
                </c:pt>
                <c:pt idx="115">
                  <c:v>42633</c:v>
                </c:pt>
                <c:pt idx="116">
                  <c:v>42939</c:v>
                </c:pt>
                <c:pt idx="117">
                  <c:v>43273</c:v>
                </c:pt>
                <c:pt idx="118">
                  <c:v>43624</c:v>
                </c:pt>
                <c:pt idx="119">
                  <c:v>43900</c:v>
                </c:pt>
                <c:pt idx="120">
                  <c:v>44162</c:v>
                </c:pt>
                <c:pt idx="121">
                  <c:v>44436</c:v>
                </c:pt>
                <c:pt idx="122">
                  <c:v>44708</c:v>
                </c:pt>
                <c:pt idx="123">
                  <c:v>45168</c:v>
                </c:pt>
                <c:pt idx="124">
                  <c:v>45655</c:v>
                </c:pt>
                <c:pt idx="125">
                  <c:v>46197</c:v>
                </c:pt>
                <c:pt idx="126">
                  <c:v>46692</c:v>
                </c:pt>
                <c:pt idx="127">
                  <c:v>47104</c:v>
                </c:pt>
                <c:pt idx="128">
                  <c:v>47748</c:v>
                </c:pt>
                <c:pt idx="129">
                  <c:v>48189</c:v>
                </c:pt>
                <c:pt idx="130">
                  <c:v>48808</c:v>
                </c:pt>
                <c:pt idx="131">
                  <c:v>49512</c:v>
                </c:pt>
                <c:pt idx="132">
                  <c:v>50169</c:v>
                </c:pt>
                <c:pt idx="133">
                  <c:v>50952</c:v>
                </c:pt>
                <c:pt idx="134">
                  <c:v>51579</c:v>
                </c:pt>
                <c:pt idx="135">
                  <c:v>52222</c:v>
                </c:pt>
                <c:pt idx="136">
                  <c:v>52916</c:v>
                </c:pt>
                <c:pt idx="137">
                  <c:v>53749</c:v>
                </c:pt>
                <c:pt idx="138">
                  <c:v>54599</c:v>
                </c:pt>
                <c:pt idx="139">
                  <c:v>55429</c:v>
                </c:pt>
                <c:pt idx="140">
                  <c:v>56237</c:v>
                </c:pt>
                <c:pt idx="141">
                  <c:v>56870</c:v>
                </c:pt>
                <c:pt idx="142">
                  <c:v>58374</c:v>
                </c:pt>
                <c:pt idx="143">
                  <c:v>59104</c:v>
                </c:pt>
                <c:pt idx="144">
                  <c:v>60025</c:v>
                </c:pt>
                <c:pt idx="145">
                  <c:v>61262</c:v>
                </c:pt>
                <c:pt idx="146">
                  <c:v>62442</c:v>
                </c:pt>
                <c:pt idx="147">
                  <c:v>63444</c:v>
                </c:pt>
                <c:pt idx="148">
                  <c:v>64389</c:v>
                </c:pt>
                <c:pt idx="149">
                  <c:v>66189</c:v>
                </c:pt>
                <c:pt idx="150">
                  <c:v>67648</c:v>
                </c:pt>
                <c:pt idx="151">
                  <c:v>68937</c:v>
                </c:pt>
                <c:pt idx="152">
                  <c:v>70557</c:v>
                </c:pt>
                <c:pt idx="153">
                  <c:v>72053</c:v>
                </c:pt>
                <c:pt idx="154">
                  <c:v>73358</c:v>
                </c:pt>
                <c:pt idx="155">
                  <c:v>74733</c:v>
                </c:pt>
                <c:pt idx="156">
                  <c:v>76388</c:v>
                </c:pt>
                <c:pt idx="157">
                  <c:v>77965</c:v>
                </c:pt>
                <c:pt idx="158">
                  <c:v>79908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ser>
          <c:idx val="2"/>
          <c:order val="2"/>
          <c:tx>
            <c:strRef>
              <c:f>'data BAL'!$D$3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BAL'!$A$4:$A$162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BAL'!$D$4:$D$162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6</c:v>
                </c:pt>
                <c:pt idx="40">
                  <c:v>6</c:v>
                </c:pt>
                <c:pt idx="41">
                  <c:v>9</c:v>
                </c:pt>
                <c:pt idx="42">
                  <c:v>11</c:v>
                </c:pt>
                <c:pt idx="43">
                  <c:v>11</c:v>
                </c:pt>
                <c:pt idx="44">
                  <c:v>13</c:v>
                </c:pt>
                <c:pt idx="45">
                  <c:v>24</c:v>
                </c:pt>
                <c:pt idx="46">
                  <c:v>27</c:v>
                </c:pt>
                <c:pt idx="47">
                  <c:v>34</c:v>
                </c:pt>
                <c:pt idx="48">
                  <c:v>34</c:v>
                </c:pt>
                <c:pt idx="49">
                  <c:v>66</c:v>
                </c:pt>
                <c:pt idx="50">
                  <c:v>78</c:v>
                </c:pt>
                <c:pt idx="51">
                  <c:v>78</c:v>
                </c:pt>
                <c:pt idx="52">
                  <c:v>115</c:v>
                </c:pt>
                <c:pt idx="53">
                  <c:v>157</c:v>
                </c:pt>
                <c:pt idx="54">
                  <c:v>156</c:v>
                </c:pt>
                <c:pt idx="55">
                  <c:v>211</c:v>
                </c:pt>
                <c:pt idx="56">
                  <c:v>245</c:v>
                </c:pt>
                <c:pt idx="57">
                  <c:v>327</c:v>
                </c:pt>
                <c:pt idx="58">
                  <c:v>377</c:v>
                </c:pt>
                <c:pt idx="59">
                  <c:v>401</c:v>
                </c:pt>
                <c:pt idx="60">
                  <c:v>468</c:v>
                </c:pt>
                <c:pt idx="61">
                  <c:v>573</c:v>
                </c:pt>
                <c:pt idx="62">
                  <c:v>622</c:v>
                </c:pt>
                <c:pt idx="63">
                  <c:v>727</c:v>
                </c:pt>
                <c:pt idx="64">
                  <c:v>796</c:v>
                </c:pt>
                <c:pt idx="65">
                  <c:v>894</c:v>
                </c:pt>
                <c:pt idx="66">
                  <c:v>1028</c:v>
                </c:pt>
                <c:pt idx="67">
                  <c:v>1171</c:v>
                </c:pt>
                <c:pt idx="68">
                  <c:v>1379</c:v>
                </c:pt>
                <c:pt idx="69">
                  <c:v>1559</c:v>
                </c:pt>
                <c:pt idx="70">
                  <c:v>1731</c:v>
                </c:pt>
                <c:pt idx="71">
                  <c:v>1957</c:v>
                </c:pt>
                <c:pt idx="72">
                  <c:v>2082</c:v>
                </c:pt>
                <c:pt idx="73">
                  <c:v>2381</c:v>
                </c:pt>
                <c:pt idx="74">
                  <c:v>2683</c:v>
                </c:pt>
                <c:pt idx="75">
                  <c:v>2991</c:v>
                </c:pt>
                <c:pt idx="76">
                  <c:v>3838</c:v>
                </c:pt>
                <c:pt idx="77">
                  <c:v>4277</c:v>
                </c:pt>
                <c:pt idx="78">
                  <c:v>4704</c:v>
                </c:pt>
                <c:pt idx="79">
                  <c:v>5137</c:v>
                </c:pt>
                <c:pt idx="80">
                  <c:v>5533</c:v>
                </c:pt>
                <c:pt idx="81">
                  <c:v>6021</c:v>
                </c:pt>
                <c:pt idx="82">
                  <c:v>6282</c:v>
                </c:pt>
                <c:pt idx="83">
                  <c:v>6855</c:v>
                </c:pt>
                <c:pt idx="84">
                  <c:v>7179</c:v>
                </c:pt>
                <c:pt idx="85">
                  <c:v>7618</c:v>
                </c:pt>
                <c:pt idx="86">
                  <c:v>7967</c:v>
                </c:pt>
                <c:pt idx="87">
                  <c:v>8474</c:v>
                </c:pt>
                <c:pt idx="88">
                  <c:v>8866</c:v>
                </c:pt>
                <c:pt idx="89">
                  <c:v>9627</c:v>
                </c:pt>
                <c:pt idx="90">
                  <c:v>10155</c:v>
                </c:pt>
                <c:pt idx="91">
                  <c:v>10693</c:v>
                </c:pt>
                <c:pt idx="92">
                  <c:v>11389</c:v>
                </c:pt>
                <c:pt idx="93">
                  <c:v>11973</c:v>
                </c:pt>
                <c:pt idx="94">
                  <c:v>12560</c:v>
                </c:pt>
                <c:pt idx="95">
                  <c:v>13297</c:v>
                </c:pt>
                <c:pt idx="96">
                  <c:v>14041</c:v>
                </c:pt>
                <c:pt idx="97">
                  <c:v>14726</c:v>
                </c:pt>
                <c:pt idx="98">
                  <c:v>15741</c:v>
                </c:pt>
                <c:pt idx="99">
                  <c:v>16082</c:v>
                </c:pt>
                <c:pt idx="100">
                  <c:v>16953</c:v>
                </c:pt>
                <c:pt idx="101">
                  <c:v>17852</c:v>
                </c:pt>
                <c:pt idx="102">
                  <c:v>18501</c:v>
                </c:pt>
                <c:pt idx="103">
                  <c:v>19985</c:v>
                </c:pt>
                <c:pt idx="104">
                  <c:v>20648</c:v>
                </c:pt>
                <c:pt idx="105">
                  <c:v>21148</c:v>
                </c:pt>
                <c:pt idx="106">
                  <c:v>21856</c:v>
                </c:pt>
                <c:pt idx="107">
                  <c:v>23116</c:v>
                </c:pt>
                <c:pt idx="108">
                  <c:v>23717</c:v>
                </c:pt>
                <c:pt idx="109">
                  <c:v>24188</c:v>
                </c:pt>
                <c:pt idx="110">
                  <c:v>24827</c:v>
                </c:pt>
                <c:pt idx="111">
                  <c:v>25302</c:v>
                </c:pt>
                <c:pt idx="112">
                  <c:v>26009</c:v>
                </c:pt>
                <c:pt idx="113">
                  <c:v>26454</c:v>
                </c:pt>
                <c:pt idx="114">
                  <c:v>26829</c:v>
                </c:pt>
                <c:pt idx="115">
                  <c:v>27296</c:v>
                </c:pt>
                <c:pt idx="116">
                  <c:v>27887</c:v>
                </c:pt>
                <c:pt idx="117">
                  <c:v>28645</c:v>
                </c:pt>
                <c:pt idx="118">
                  <c:v>29071</c:v>
                </c:pt>
                <c:pt idx="119">
                  <c:v>29503</c:v>
                </c:pt>
                <c:pt idx="120">
                  <c:v>29888</c:v>
                </c:pt>
                <c:pt idx="121">
                  <c:v>30155</c:v>
                </c:pt>
                <c:pt idx="122">
                  <c:v>30401</c:v>
                </c:pt>
                <c:pt idx="123">
                  <c:v>30939</c:v>
                </c:pt>
                <c:pt idx="124">
                  <c:v>31271</c:v>
                </c:pt>
                <c:pt idx="125">
                  <c:v>31634</c:v>
                </c:pt>
                <c:pt idx="126">
                  <c:v>36219</c:v>
                </c:pt>
                <c:pt idx="127">
                  <c:v>36757</c:v>
                </c:pt>
                <c:pt idx="128">
                  <c:v>36937</c:v>
                </c:pt>
                <c:pt idx="129">
                  <c:v>37184</c:v>
                </c:pt>
                <c:pt idx="130">
                  <c:v>37539</c:v>
                </c:pt>
                <c:pt idx="131">
                  <c:v>37843</c:v>
                </c:pt>
                <c:pt idx="132">
                  <c:v>38147</c:v>
                </c:pt>
                <c:pt idx="133">
                  <c:v>38422</c:v>
                </c:pt>
                <c:pt idx="134">
                  <c:v>38569</c:v>
                </c:pt>
                <c:pt idx="135">
                  <c:v>38869</c:v>
                </c:pt>
                <c:pt idx="136">
                  <c:v>39278</c:v>
                </c:pt>
                <c:pt idx="137">
                  <c:v>39539</c:v>
                </c:pt>
                <c:pt idx="138">
                  <c:v>39928</c:v>
                </c:pt>
                <c:pt idx="139">
                  <c:v>40372</c:v>
                </c:pt>
                <c:pt idx="140">
                  <c:v>40691</c:v>
                </c:pt>
                <c:pt idx="141">
                  <c:v>41019</c:v>
                </c:pt>
                <c:pt idx="142">
                  <c:v>41482</c:v>
                </c:pt>
                <c:pt idx="143">
                  <c:v>41866</c:v>
                </c:pt>
                <c:pt idx="144">
                  <c:v>42253</c:v>
                </c:pt>
                <c:pt idx="145">
                  <c:v>43055</c:v>
                </c:pt>
                <c:pt idx="146">
                  <c:v>43600</c:v>
                </c:pt>
                <c:pt idx="147">
                  <c:v>44153</c:v>
                </c:pt>
                <c:pt idx="148">
                  <c:v>44721</c:v>
                </c:pt>
                <c:pt idx="149">
                  <c:v>45585</c:v>
                </c:pt>
                <c:pt idx="150">
                  <c:v>46155</c:v>
                </c:pt>
                <c:pt idx="151">
                  <c:v>46852</c:v>
                </c:pt>
                <c:pt idx="152">
                  <c:v>47460</c:v>
                </c:pt>
                <c:pt idx="153">
                  <c:v>48093</c:v>
                </c:pt>
                <c:pt idx="154">
                  <c:v>48691</c:v>
                </c:pt>
                <c:pt idx="155">
                  <c:v>49211</c:v>
                </c:pt>
                <c:pt idx="156">
                  <c:v>49889</c:v>
                </c:pt>
                <c:pt idx="157">
                  <c:v>50697</c:v>
                </c:pt>
                <c:pt idx="158">
                  <c:v>51670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762688"/>
        <c:axId val="135764224"/>
      </c:lineChart>
      <c:lineChart>
        <c:grouping val="standard"/>
        <c:varyColors val="0"/>
        <c:ser>
          <c:idx val="1"/>
          <c:order val="1"/>
          <c:tx>
            <c:strRef>
              <c:f>'data BAL'!$C$3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BAL'!$C$4:$C$162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5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15</c:v>
                </c:pt>
                <c:pt idx="51">
                  <c:v>25</c:v>
                </c:pt>
                <c:pt idx="52">
                  <c:v>33</c:v>
                </c:pt>
                <c:pt idx="53">
                  <c:v>42</c:v>
                </c:pt>
                <c:pt idx="54">
                  <c:v>50</c:v>
                </c:pt>
                <c:pt idx="55">
                  <c:v>59</c:v>
                </c:pt>
                <c:pt idx="56">
                  <c:v>89</c:v>
                </c:pt>
                <c:pt idx="57">
                  <c:v>105</c:v>
                </c:pt>
                <c:pt idx="58">
                  <c:v>136</c:v>
                </c:pt>
                <c:pt idx="59">
                  <c:v>167</c:v>
                </c:pt>
                <c:pt idx="60">
                  <c:v>193</c:v>
                </c:pt>
                <c:pt idx="61">
                  <c:v>226</c:v>
                </c:pt>
                <c:pt idx="62">
                  <c:v>263</c:v>
                </c:pt>
                <c:pt idx="63">
                  <c:v>302</c:v>
                </c:pt>
                <c:pt idx="64">
                  <c:v>329</c:v>
                </c:pt>
                <c:pt idx="65">
                  <c:v>378</c:v>
                </c:pt>
                <c:pt idx="66">
                  <c:v>422</c:v>
                </c:pt>
                <c:pt idx="67">
                  <c:v>460</c:v>
                </c:pt>
                <c:pt idx="68">
                  <c:v>496</c:v>
                </c:pt>
                <c:pt idx="69">
                  <c:v>532</c:v>
                </c:pt>
                <c:pt idx="70">
                  <c:v>567</c:v>
                </c:pt>
                <c:pt idx="71">
                  <c:v>607</c:v>
                </c:pt>
                <c:pt idx="72">
                  <c:v>638</c:v>
                </c:pt>
                <c:pt idx="73">
                  <c:v>687</c:v>
                </c:pt>
                <c:pt idx="74">
                  <c:v>724</c:v>
                </c:pt>
                <c:pt idx="75">
                  <c:v>759</c:v>
                </c:pt>
                <c:pt idx="76">
                  <c:v>802</c:v>
                </c:pt>
                <c:pt idx="77">
                  <c:v>827</c:v>
                </c:pt>
                <c:pt idx="78">
                  <c:v>878</c:v>
                </c:pt>
                <c:pt idx="79">
                  <c:v>919</c:v>
                </c:pt>
                <c:pt idx="80">
                  <c:v>953</c:v>
                </c:pt>
                <c:pt idx="81">
                  <c:v>993</c:v>
                </c:pt>
                <c:pt idx="82">
                  <c:v>1026</c:v>
                </c:pt>
                <c:pt idx="83">
                  <c:v>1060</c:v>
                </c:pt>
                <c:pt idx="84">
                  <c:v>1111</c:v>
                </c:pt>
                <c:pt idx="85">
                  <c:v>1144</c:v>
                </c:pt>
                <c:pt idx="86">
                  <c:v>1185</c:v>
                </c:pt>
                <c:pt idx="87">
                  <c:v>1231</c:v>
                </c:pt>
                <c:pt idx="88">
                  <c:v>1283</c:v>
                </c:pt>
                <c:pt idx="89">
                  <c:v>1328</c:v>
                </c:pt>
                <c:pt idx="90">
                  <c:v>1369</c:v>
                </c:pt>
                <c:pt idx="91">
                  <c:v>1418</c:v>
                </c:pt>
                <c:pt idx="92">
                  <c:v>1453</c:v>
                </c:pt>
                <c:pt idx="93">
                  <c:v>1498</c:v>
                </c:pt>
                <c:pt idx="94">
                  <c:v>1532</c:v>
                </c:pt>
                <c:pt idx="95">
                  <c:v>1574</c:v>
                </c:pt>
                <c:pt idx="96">
                  <c:v>1608</c:v>
                </c:pt>
                <c:pt idx="97">
                  <c:v>1658</c:v>
                </c:pt>
                <c:pt idx="98">
                  <c:v>1692</c:v>
                </c:pt>
                <c:pt idx="99">
                  <c:v>1725</c:v>
                </c:pt>
                <c:pt idx="100">
                  <c:v>1758</c:v>
                </c:pt>
                <c:pt idx="101">
                  <c:v>1788</c:v>
                </c:pt>
                <c:pt idx="102">
                  <c:v>1835</c:v>
                </c:pt>
                <c:pt idx="103">
                  <c:v>1859</c:v>
                </c:pt>
                <c:pt idx="104">
                  <c:v>1889</c:v>
                </c:pt>
                <c:pt idx="105">
                  <c:v>1921</c:v>
                </c:pt>
                <c:pt idx="106">
                  <c:v>1947</c:v>
                </c:pt>
                <c:pt idx="107">
                  <c:v>1966</c:v>
                </c:pt>
                <c:pt idx="108">
                  <c:v>1992</c:v>
                </c:pt>
                <c:pt idx="109">
                  <c:v>2014</c:v>
                </c:pt>
                <c:pt idx="110">
                  <c:v>2036</c:v>
                </c:pt>
                <c:pt idx="111">
                  <c:v>2055</c:v>
                </c:pt>
                <c:pt idx="112">
                  <c:v>2068</c:v>
                </c:pt>
                <c:pt idx="113">
                  <c:v>2086</c:v>
                </c:pt>
                <c:pt idx="114">
                  <c:v>2111</c:v>
                </c:pt>
                <c:pt idx="115">
                  <c:v>2131</c:v>
                </c:pt>
                <c:pt idx="116">
                  <c:v>2151</c:v>
                </c:pt>
                <c:pt idx="117">
                  <c:v>2166</c:v>
                </c:pt>
                <c:pt idx="118">
                  <c:v>2188</c:v>
                </c:pt>
                <c:pt idx="119">
                  <c:v>2207</c:v>
                </c:pt>
                <c:pt idx="120">
                  <c:v>2218</c:v>
                </c:pt>
                <c:pt idx="121">
                  <c:v>2238</c:v>
                </c:pt>
                <c:pt idx="122">
                  <c:v>2259</c:v>
                </c:pt>
                <c:pt idx="123">
                  <c:v>2273</c:v>
                </c:pt>
                <c:pt idx="124">
                  <c:v>2288</c:v>
                </c:pt>
                <c:pt idx="125">
                  <c:v>2314</c:v>
                </c:pt>
                <c:pt idx="126">
                  <c:v>2326</c:v>
                </c:pt>
                <c:pt idx="127">
                  <c:v>2340</c:v>
                </c:pt>
                <c:pt idx="128">
                  <c:v>2356</c:v>
                </c:pt>
                <c:pt idx="129">
                  <c:v>2377</c:v>
                </c:pt>
                <c:pt idx="130">
                  <c:v>2392</c:v>
                </c:pt>
                <c:pt idx="131">
                  <c:v>2409</c:v>
                </c:pt>
                <c:pt idx="132">
                  <c:v>2430</c:v>
                </c:pt>
                <c:pt idx="133">
                  <c:v>2454</c:v>
                </c:pt>
                <c:pt idx="134">
                  <c:v>2482</c:v>
                </c:pt>
                <c:pt idx="135">
                  <c:v>2510</c:v>
                </c:pt>
                <c:pt idx="136">
                  <c:v>2538</c:v>
                </c:pt>
                <c:pt idx="137">
                  <c:v>2566</c:v>
                </c:pt>
                <c:pt idx="138">
                  <c:v>2602</c:v>
                </c:pt>
                <c:pt idx="139">
                  <c:v>2627</c:v>
                </c:pt>
                <c:pt idx="140">
                  <c:v>2662</c:v>
                </c:pt>
                <c:pt idx="141">
                  <c:v>2681</c:v>
                </c:pt>
                <c:pt idx="142">
                  <c:v>2716</c:v>
                </c:pt>
                <c:pt idx="143">
                  <c:v>2740</c:v>
                </c:pt>
                <c:pt idx="144">
                  <c:v>2768</c:v>
                </c:pt>
                <c:pt idx="145">
                  <c:v>2791</c:v>
                </c:pt>
                <c:pt idx="146">
                  <c:v>2818</c:v>
                </c:pt>
                <c:pt idx="147">
                  <c:v>2842</c:v>
                </c:pt>
                <c:pt idx="148">
                  <c:v>2886</c:v>
                </c:pt>
                <c:pt idx="149">
                  <c:v>2949</c:v>
                </c:pt>
                <c:pt idx="150">
                  <c:v>2989</c:v>
                </c:pt>
                <c:pt idx="151">
                  <c:v>3024</c:v>
                </c:pt>
                <c:pt idx="152">
                  <c:v>3073</c:v>
                </c:pt>
                <c:pt idx="153">
                  <c:v>3127</c:v>
                </c:pt>
                <c:pt idx="154">
                  <c:v>3170</c:v>
                </c:pt>
                <c:pt idx="155">
                  <c:v>3219</c:v>
                </c:pt>
                <c:pt idx="156">
                  <c:v>3272</c:v>
                </c:pt>
                <c:pt idx="157">
                  <c:v>3342</c:v>
                </c:pt>
                <c:pt idx="158">
                  <c:v>3392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788032"/>
        <c:axId val="135786496"/>
      </c:lineChart>
      <c:dateAx>
        <c:axId val="13576268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764224"/>
        <c:crosses val="autoZero"/>
        <c:auto val="1"/>
        <c:lblOffset val="100"/>
        <c:baseTimeUnit val="days"/>
      </c:dateAx>
      <c:valAx>
        <c:axId val="13576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762688"/>
        <c:crosses val="autoZero"/>
        <c:crossBetween val="between"/>
      </c:valAx>
      <c:valAx>
        <c:axId val="135786496"/>
        <c:scaling>
          <c:orientation val="minMax"/>
          <c:max val="50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788032"/>
        <c:crosses val="max"/>
        <c:crossBetween val="between"/>
      </c:valAx>
      <c:catAx>
        <c:axId val="135788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357864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BAL'!$AB$3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BAL'!$A$4:$A$182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BAL'!$AB$4:$AB$182</c:f>
              <c:numCache>
                <c:formatCode>General</c:formatCode>
                <c:ptCount val="17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0.14285714285714285</c:v>
                </c:pt>
                <c:pt idx="25" formatCode="#,##0">
                  <c:v>0.7142857142857143</c:v>
                </c:pt>
                <c:pt idx="26" formatCode="#,##0">
                  <c:v>0.7142857142857143</c:v>
                </c:pt>
                <c:pt idx="27" formatCode="#,##0">
                  <c:v>1.2857142857142858</c:v>
                </c:pt>
                <c:pt idx="28" formatCode="#,##0">
                  <c:v>1.4285714285714286</c:v>
                </c:pt>
                <c:pt idx="29" formatCode="#,##0">
                  <c:v>1.5714285714285714</c:v>
                </c:pt>
                <c:pt idx="30" formatCode="#,##0">
                  <c:v>1.5714285714285714</c:v>
                </c:pt>
                <c:pt idx="31" formatCode="#,##0">
                  <c:v>1.7142857142857142</c:v>
                </c:pt>
                <c:pt idx="32" formatCode="#,##0">
                  <c:v>1.4285714285714286</c:v>
                </c:pt>
                <c:pt idx="33" formatCode="#,##0">
                  <c:v>2.2857142857142856</c:v>
                </c:pt>
                <c:pt idx="34" formatCode="#,##0">
                  <c:v>3.4285714285714284</c:v>
                </c:pt>
                <c:pt idx="35" formatCode="#,##0">
                  <c:v>3.5714285714285716</c:v>
                </c:pt>
                <c:pt idx="36" formatCode="#,##0">
                  <c:v>6.1428571428571432</c:v>
                </c:pt>
                <c:pt idx="37" formatCode="#,##0">
                  <c:v>6.4285714285714288</c:v>
                </c:pt>
                <c:pt idx="38" formatCode="#,##0">
                  <c:v>12.571428571428571</c:v>
                </c:pt>
                <c:pt idx="39" formatCode="#,##0">
                  <c:v>21.571428571428573</c:v>
                </c:pt>
                <c:pt idx="40" formatCode="#,##0">
                  <c:v>29</c:v>
                </c:pt>
                <c:pt idx="41" formatCode="#,##0">
                  <c:v>49.571428571428569</c:v>
                </c:pt>
                <c:pt idx="42" formatCode="#,##0">
                  <c:v>66.285714285714292</c:v>
                </c:pt>
                <c:pt idx="43" formatCode="#,##0">
                  <c:v>74.857142857142861</c:v>
                </c:pt>
                <c:pt idx="44" formatCode="#,##0">
                  <c:v>87.571428571428569</c:v>
                </c:pt>
                <c:pt idx="45" formatCode="#,##0">
                  <c:v>94.857142857142861</c:v>
                </c:pt>
                <c:pt idx="46" formatCode="#,##0">
                  <c:v>108.42857142857143</c:v>
                </c:pt>
                <c:pt idx="47" formatCode="#,##0">
                  <c:v>117</c:v>
                </c:pt>
                <c:pt idx="48" formatCode="#,##0">
                  <c:v>128.42857142857142</c:v>
                </c:pt>
                <c:pt idx="49" formatCode="#,##0">
                  <c:v>151.28571428571428</c:v>
                </c:pt>
                <c:pt idx="50" formatCode="#,##0">
                  <c:v>183.28571428571428</c:v>
                </c:pt>
                <c:pt idx="51" formatCode="#,##0">
                  <c:v>216.71428571428572</c:v>
                </c:pt>
                <c:pt idx="52" formatCode="#,##0">
                  <c:v>270.85714285714283</c:v>
                </c:pt>
                <c:pt idx="53" formatCode="#,##0">
                  <c:v>304</c:v>
                </c:pt>
                <c:pt idx="54" formatCode="#,##0">
                  <c:v>342.42857142857144</c:v>
                </c:pt>
                <c:pt idx="55" formatCode="#,##0">
                  <c:v>398.71428571428572</c:v>
                </c:pt>
                <c:pt idx="56" formatCode="#,##0">
                  <c:v>442.28571428571428</c:v>
                </c:pt>
                <c:pt idx="57" formatCode="#,##0">
                  <c:v>493.85714285714283</c:v>
                </c:pt>
                <c:pt idx="58" formatCode="#,##0">
                  <c:v>524.85714285714289</c:v>
                </c:pt>
                <c:pt idx="59" formatCode="#,##0">
                  <c:v>537.85714285714289</c:v>
                </c:pt>
                <c:pt idx="60" formatCode="#,##0">
                  <c:v>573.28571428571433</c:v>
                </c:pt>
                <c:pt idx="61" formatCode="#,##0">
                  <c:v>613.85714285714289</c:v>
                </c:pt>
                <c:pt idx="62" formatCode="#,##0">
                  <c:v>671.42857142857144</c:v>
                </c:pt>
                <c:pt idx="63" formatCode="#,##0">
                  <c:v>709.28571428571433</c:v>
                </c:pt>
                <c:pt idx="64" formatCode="#,##0">
                  <c:v>727.57142857142856</c:v>
                </c:pt>
                <c:pt idx="65" formatCode="#,##0">
                  <c:v>741.14285714285711</c:v>
                </c:pt>
                <c:pt idx="66" formatCode="#,##0">
                  <c:v>787.57142857142856</c:v>
                </c:pt>
                <c:pt idx="67" formatCode="#,##0">
                  <c:v>805.85714285714289</c:v>
                </c:pt>
                <c:pt idx="68" formatCode="#,##0">
                  <c:v>835.28571428571433</c:v>
                </c:pt>
                <c:pt idx="69" formatCode="#,##0">
                  <c:v>803.57142857142856</c:v>
                </c:pt>
                <c:pt idx="70" formatCode="#,##0">
                  <c:v>831.28571428571433</c:v>
                </c:pt>
                <c:pt idx="71" formatCode="#,##0">
                  <c:v>833.85714285714289</c:v>
                </c:pt>
                <c:pt idx="72" formatCode="#,##0">
                  <c:v>871.57142857142856</c:v>
                </c:pt>
                <c:pt idx="73" formatCode="#,##0">
                  <c:v>882.57142857142856</c:v>
                </c:pt>
                <c:pt idx="74" formatCode="#,##0">
                  <c:v>910.14285714285711</c:v>
                </c:pt>
                <c:pt idx="75" formatCode="#,##0">
                  <c:v>974</c:v>
                </c:pt>
                <c:pt idx="76" formatCode="#,##0">
                  <c:v>997</c:v>
                </c:pt>
                <c:pt idx="77" formatCode="#,##0">
                  <c:v>972</c:v>
                </c:pt>
                <c:pt idx="78" formatCode="#,##0">
                  <c:v>976.28571428571433</c:v>
                </c:pt>
                <c:pt idx="79" formatCode="#,##0">
                  <c:v>941.42857142857144</c:v>
                </c:pt>
                <c:pt idx="80" formatCode="#,##0">
                  <c:v>905.85714285714289</c:v>
                </c:pt>
                <c:pt idx="81" formatCode="#,##0">
                  <c:v>901.28571428571433</c:v>
                </c:pt>
                <c:pt idx="82" formatCode="#,##0">
                  <c:v>825</c:v>
                </c:pt>
                <c:pt idx="83" formatCode="#,##0">
                  <c:v>798.42857142857144</c:v>
                </c:pt>
                <c:pt idx="84" formatCode="#,##0">
                  <c:v>777</c:v>
                </c:pt>
                <c:pt idx="85" formatCode="#,##0">
                  <c:v>776.28571428571433</c:v>
                </c:pt>
                <c:pt idx="86" formatCode="#,##0">
                  <c:v>782.85714285714289</c:v>
                </c:pt>
                <c:pt idx="87" formatCode="#,##0">
                  <c:v>768</c:v>
                </c:pt>
                <c:pt idx="88" formatCode="#,##0">
                  <c:v>749.71428571428567</c:v>
                </c:pt>
                <c:pt idx="89" formatCode="#,##0">
                  <c:v>743.71428571428567</c:v>
                </c:pt>
                <c:pt idx="90" formatCode="#,##0">
                  <c:v>696</c:v>
                </c:pt>
                <c:pt idx="91" formatCode="#,##0">
                  <c:v>687.57142857142856</c:v>
                </c:pt>
                <c:pt idx="92" formatCode="#,##0">
                  <c:v>657.14285714285711</c:v>
                </c:pt>
                <c:pt idx="93" formatCode="#,##0">
                  <c:v>638.14285714285711</c:v>
                </c:pt>
                <c:pt idx="94" formatCode="#,##0">
                  <c:v>630.42857142857144</c:v>
                </c:pt>
                <c:pt idx="95" formatCode="#,##0">
                  <c:v>592.28571428571433</c:v>
                </c:pt>
                <c:pt idx="96" formatCode="#,##0">
                  <c:v>570.42857142857144</c:v>
                </c:pt>
                <c:pt idx="97" formatCode="#,##0">
                  <c:v>584.71428571428567</c:v>
                </c:pt>
                <c:pt idx="98" formatCode="#,##0">
                  <c:v>567.71428571428567</c:v>
                </c:pt>
                <c:pt idx="99" formatCode="#,##0">
                  <c:v>529.71428571428567</c:v>
                </c:pt>
                <c:pt idx="100" formatCode="#,##0">
                  <c:v>515.57142857142856</c:v>
                </c:pt>
                <c:pt idx="101" formatCode="#,##0">
                  <c:v>488</c:v>
                </c:pt>
                <c:pt idx="102" formatCode="#,##0">
                  <c:v>465.57142857142856</c:v>
                </c:pt>
                <c:pt idx="103" formatCode="#,##0">
                  <c:v>448.14285714285717</c:v>
                </c:pt>
                <c:pt idx="104" formatCode="#,##0">
                  <c:v>418.85714285714283</c:v>
                </c:pt>
                <c:pt idx="105" formatCode="#,##0">
                  <c:v>403.71428571428572</c:v>
                </c:pt>
                <c:pt idx="106" formatCode="#,##0">
                  <c:v>409.57142857142856</c:v>
                </c:pt>
                <c:pt idx="107" formatCode="#,##0">
                  <c:v>388.14285714285717</c:v>
                </c:pt>
                <c:pt idx="108" formatCode="#,##0">
                  <c:v>377.28571428571428</c:v>
                </c:pt>
                <c:pt idx="109" formatCode="#,##0">
                  <c:v>378.14285714285717</c:v>
                </c:pt>
                <c:pt idx="110" formatCode="#,##0">
                  <c:v>367.28571428571428</c:v>
                </c:pt>
                <c:pt idx="111" formatCode="#,##0">
                  <c:v>365.85714285714283</c:v>
                </c:pt>
                <c:pt idx="112" formatCode="#,##0">
                  <c:v>349.14285714285717</c:v>
                </c:pt>
                <c:pt idx="113" formatCode="#,##0">
                  <c:v>344.28571428571428</c:v>
                </c:pt>
                <c:pt idx="114" formatCode="#,##0">
                  <c:v>340.14285714285717</c:v>
                </c:pt>
                <c:pt idx="115" formatCode="#,##0">
                  <c:v>332.71428571428572</c:v>
                </c:pt>
                <c:pt idx="116" formatCode="#,##0">
                  <c:v>321.71428571428572</c:v>
                </c:pt>
                <c:pt idx="117" formatCode="#,##0">
                  <c:v>312.71428571428572</c:v>
                </c:pt>
                <c:pt idx="118" formatCode="#,##0">
                  <c:v>314.71428571428572</c:v>
                </c:pt>
                <c:pt idx="119" formatCode="#,##0">
                  <c:v>308.85714285714283</c:v>
                </c:pt>
                <c:pt idx="120" formatCode="#,##0">
                  <c:v>294.42857142857144</c:v>
                </c:pt>
                <c:pt idx="121" formatCode="#,##0">
                  <c:v>291.85714285714283</c:v>
                </c:pt>
                <c:pt idx="122" formatCode="#,##0">
                  <c:v>296.42857142857144</c:v>
                </c:pt>
                <c:pt idx="123" formatCode="#,##0">
                  <c:v>318.42857142857144</c:v>
                </c:pt>
                <c:pt idx="124" formatCode="#,##0">
                  <c:v>340.28571428571428</c:v>
                </c:pt>
                <c:pt idx="125" formatCode="#,##0">
                  <c:v>367.57142857142856</c:v>
                </c:pt>
                <c:pt idx="126" formatCode="#,##0">
                  <c:v>398.85714285714283</c:v>
                </c:pt>
                <c:pt idx="127" formatCode="#,##0">
                  <c:v>420.28571428571428</c:v>
                </c:pt>
                <c:pt idx="128" formatCode="#,##0">
                  <c:v>473.14285714285717</c:v>
                </c:pt>
                <c:pt idx="129" formatCode="#,##0">
                  <c:v>497.28571428571428</c:v>
                </c:pt>
                <c:pt idx="130" formatCode="#,##0">
                  <c:v>520</c:v>
                </c:pt>
                <c:pt idx="131" formatCode="#,##0">
                  <c:v>551</c:v>
                </c:pt>
                <c:pt idx="132" formatCode="#,##0">
                  <c:v>567.42857142857144</c:v>
                </c:pt>
                <c:pt idx="133" formatCode="#,##0">
                  <c:v>608.57142857142856</c:v>
                </c:pt>
                <c:pt idx="134" formatCode="#,##0">
                  <c:v>639.28571428571433</c:v>
                </c:pt>
                <c:pt idx="135" formatCode="#,##0">
                  <c:v>639.14285714285711</c:v>
                </c:pt>
                <c:pt idx="136" formatCode="#,##0">
                  <c:v>675.28571428571433</c:v>
                </c:pt>
                <c:pt idx="137" formatCode="#,##0">
                  <c:v>705.85714285714289</c:v>
                </c:pt>
                <c:pt idx="138" formatCode="#,##0">
                  <c:v>726.71428571428567</c:v>
                </c:pt>
                <c:pt idx="139" formatCode="#,##0">
                  <c:v>751.42857142857144</c:v>
                </c:pt>
                <c:pt idx="140" formatCode="#,##0">
                  <c:v>755</c:v>
                </c:pt>
                <c:pt idx="141" formatCode="#,##0">
                  <c:v>755.85714285714289</c:v>
                </c:pt>
                <c:pt idx="142" formatCode="#,##0">
                  <c:v>878.85714285714289</c:v>
                </c:pt>
                <c:pt idx="143" formatCode="#,##0">
                  <c:v>884</c:v>
                </c:pt>
                <c:pt idx="144" formatCode="#,##0">
                  <c:v>896.57142857142856</c:v>
                </c:pt>
                <c:pt idx="145" formatCode="#,##0">
                  <c:v>951.85714285714289</c:v>
                </c:pt>
                <c:pt idx="146" formatCode="#,##0">
                  <c:v>1001.8571428571429</c:v>
                </c:pt>
                <c:pt idx="147" formatCode="#,##0">
                  <c:v>1029.5714285714287</c:v>
                </c:pt>
                <c:pt idx="148" formatCode="#,##0">
                  <c:v>1074.1428571428571</c:v>
                </c:pt>
                <c:pt idx="149" formatCode="#,##0">
                  <c:v>1116.4285714285713</c:v>
                </c:pt>
                <c:pt idx="150" formatCode="#,##0">
                  <c:v>1220.5714285714287</c:v>
                </c:pt>
                <c:pt idx="151" formatCode="#,##0">
                  <c:v>1273.1428571428571</c:v>
                </c:pt>
                <c:pt idx="152" formatCode="#,##0">
                  <c:v>1327.8571428571429</c:v>
                </c:pt>
                <c:pt idx="153" formatCode="#,##0">
                  <c:v>1373</c:v>
                </c:pt>
                <c:pt idx="154" formatCode="#,##0">
                  <c:v>1416.2857142857142</c:v>
                </c:pt>
                <c:pt idx="155" formatCode="#,##0">
                  <c:v>1477.7142857142858</c:v>
                </c:pt>
                <c:pt idx="156" formatCode="#,##0">
                  <c:v>1457</c:v>
                </c:pt>
                <c:pt idx="157" formatCode="#,##0">
                  <c:v>1473.8571428571429</c:v>
                </c:pt>
                <c:pt idx="158" formatCode="#,##0">
                  <c:v>1567.2857142857142</c:v>
                </c:pt>
                <c:pt idx="159" formatCode="#,##0">
                  <c:v>1629</c:v>
                </c:pt>
                <c:pt idx="160" formatCode="#,##0">
                  <c:v>1732.5714285714287</c:v>
                </c:pt>
                <c:pt idx="161" formatCode="#,##0">
                  <c:v>1916</c:v>
                </c:pt>
                <c:pt idx="162" formatCode="#,##0">
                  <c:v>1938.7142857142858</c:v>
                </c:pt>
                <c:pt idx="163" formatCode="#,##0">
                  <c:v>1912.5714285714287</c:v>
                </c:pt>
                <c:pt idx="164" formatCode="#,##0">
                  <c:v>1902.7142857142858</c:v>
                </c:pt>
                <c:pt idx="165" formatCode="#,##0">
                  <c:v>1939.5714285714287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828992"/>
        <c:axId val="135830528"/>
      </c:lineChart>
      <c:lineChart>
        <c:grouping val="standard"/>
        <c:varyColors val="0"/>
        <c:ser>
          <c:idx val="1"/>
          <c:order val="1"/>
          <c:tx>
            <c:strRef>
              <c:f>'data BAL'!$AC$3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BAL'!$A$4:$A$162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BAL'!$AC$4:$AC$182</c:f>
              <c:numCache>
                <c:formatCode>General</c:formatCode>
                <c:ptCount val="17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</c:v>
                </c:pt>
                <c:pt idx="39" formatCode="#,##0">
                  <c:v>0.2857142857142857</c:v>
                </c:pt>
                <c:pt idx="40" formatCode="#,##0">
                  <c:v>0.2857142857142857</c:v>
                </c:pt>
                <c:pt idx="41" formatCode="#,##0">
                  <c:v>0.2857142857142857</c:v>
                </c:pt>
                <c:pt idx="42" formatCode="#,##0">
                  <c:v>0.5714285714285714</c:v>
                </c:pt>
                <c:pt idx="43" formatCode="#,##0">
                  <c:v>0.5714285714285714</c:v>
                </c:pt>
                <c:pt idx="44" formatCode="#,##0">
                  <c:v>0.5714285714285714</c:v>
                </c:pt>
                <c:pt idx="45" formatCode="#,##0">
                  <c:v>0.5714285714285714</c:v>
                </c:pt>
                <c:pt idx="46" formatCode="#,##0">
                  <c:v>0.42857142857142855</c:v>
                </c:pt>
                <c:pt idx="47" formatCode="#,##0">
                  <c:v>0.7142857142857143</c:v>
                </c:pt>
                <c:pt idx="48" formatCode="#,##0">
                  <c:v>0.8571428571428571</c:v>
                </c:pt>
                <c:pt idx="49" formatCode="#,##0">
                  <c:v>0.7142857142857143</c:v>
                </c:pt>
                <c:pt idx="50" formatCode="#,##0">
                  <c:v>1.5714285714285714</c:v>
                </c:pt>
                <c:pt idx="51" formatCode="#,##0">
                  <c:v>3</c:v>
                </c:pt>
                <c:pt idx="52" formatCode="#,##0">
                  <c:v>4.1428571428571432</c:v>
                </c:pt>
                <c:pt idx="53" formatCode="#,##0">
                  <c:v>5.2857142857142856</c:v>
                </c:pt>
                <c:pt idx="54" formatCode="#,##0">
                  <c:v>6.1428571428571432</c:v>
                </c:pt>
                <c:pt idx="55" formatCode="#,##0">
                  <c:v>7.2857142857142856</c:v>
                </c:pt>
                <c:pt idx="56" formatCode="#,##0">
                  <c:v>11.428571428571429</c:v>
                </c:pt>
                <c:pt idx="57" formatCode="#,##0">
                  <c:v>12.857142857142858</c:v>
                </c:pt>
                <c:pt idx="58" formatCode="#,##0">
                  <c:v>15.857142857142858</c:v>
                </c:pt>
                <c:pt idx="59" formatCode="#,##0">
                  <c:v>19.142857142857142</c:v>
                </c:pt>
                <c:pt idx="60" formatCode="#,##0">
                  <c:v>21.571428571428573</c:v>
                </c:pt>
                <c:pt idx="61" formatCode="#,##0">
                  <c:v>25.142857142857142</c:v>
                </c:pt>
                <c:pt idx="62" formatCode="#,##0">
                  <c:v>29.142857142857142</c:v>
                </c:pt>
                <c:pt idx="63" formatCode="#,##0">
                  <c:v>30.428571428571427</c:v>
                </c:pt>
                <c:pt idx="64" formatCode="#,##0">
                  <c:v>32</c:v>
                </c:pt>
                <c:pt idx="65" formatCode="#,##0">
                  <c:v>34.571428571428569</c:v>
                </c:pt>
                <c:pt idx="66" formatCode="#,##0">
                  <c:v>36.428571428571431</c:v>
                </c:pt>
                <c:pt idx="67" formatCode="#,##0">
                  <c:v>38.142857142857146</c:v>
                </c:pt>
                <c:pt idx="68" formatCode="#,##0">
                  <c:v>38.571428571428569</c:v>
                </c:pt>
                <c:pt idx="69" formatCode="#,##0">
                  <c:v>38.428571428571431</c:v>
                </c:pt>
                <c:pt idx="70" formatCode="#,##0">
                  <c:v>37.857142857142854</c:v>
                </c:pt>
                <c:pt idx="71" formatCode="#,##0">
                  <c:v>39.714285714285715</c:v>
                </c:pt>
                <c:pt idx="72" formatCode="#,##0">
                  <c:v>37.142857142857146</c:v>
                </c:pt>
                <c:pt idx="73" formatCode="#,##0">
                  <c:v>37.857142857142854</c:v>
                </c:pt>
                <c:pt idx="74" formatCode="#,##0">
                  <c:v>37.714285714285715</c:v>
                </c:pt>
                <c:pt idx="75" formatCode="#,##0">
                  <c:v>37.571428571428569</c:v>
                </c:pt>
                <c:pt idx="76" formatCode="#,##0">
                  <c:v>38.571428571428569</c:v>
                </c:pt>
                <c:pt idx="77" formatCode="#,##0">
                  <c:v>37.142857142857146</c:v>
                </c:pt>
                <c:pt idx="78" formatCode="#,##0">
                  <c:v>38.714285714285715</c:v>
                </c:pt>
                <c:pt idx="79" formatCode="#,##0">
                  <c:v>40.142857142857146</c:v>
                </c:pt>
                <c:pt idx="80" formatCode="#,##0">
                  <c:v>38</c:v>
                </c:pt>
                <c:pt idx="81" formatCode="#,##0">
                  <c:v>38.428571428571431</c:v>
                </c:pt>
                <c:pt idx="82" formatCode="#,##0">
                  <c:v>38.142857142857146</c:v>
                </c:pt>
                <c:pt idx="83" formatCode="#,##0">
                  <c:v>36.857142857142854</c:v>
                </c:pt>
                <c:pt idx="84" formatCode="#,##0">
                  <c:v>40.571428571428569</c:v>
                </c:pt>
                <c:pt idx="85" formatCode="#,##0">
                  <c:v>38</c:v>
                </c:pt>
                <c:pt idx="86" formatCode="#,##0">
                  <c:v>38</c:v>
                </c:pt>
                <c:pt idx="87" formatCode="#,##0">
                  <c:v>39.714285714285715</c:v>
                </c:pt>
                <c:pt idx="88" formatCode="#,##0">
                  <c:v>41.428571428571431</c:v>
                </c:pt>
                <c:pt idx="89" formatCode="#,##0">
                  <c:v>43.142857142857146</c:v>
                </c:pt>
                <c:pt idx="90" formatCode="#,##0">
                  <c:v>44.142857142857146</c:v>
                </c:pt>
                <c:pt idx="91" formatCode="#,##0">
                  <c:v>43.857142857142854</c:v>
                </c:pt>
                <c:pt idx="92" formatCode="#,##0">
                  <c:v>44.142857142857146</c:v>
                </c:pt>
                <c:pt idx="93" formatCode="#,##0">
                  <c:v>44.714285714285715</c:v>
                </c:pt>
                <c:pt idx="94" formatCode="#,##0">
                  <c:v>43</c:v>
                </c:pt>
                <c:pt idx="95" formatCode="#,##0">
                  <c:v>41.571428571428569</c:v>
                </c:pt>
                <c:pt idx="96" formatCode="#,##0">
                  <c:v>40</c:v>
                </c:pt>
                <c:pt idx="97" formatCode="#,##0">
                  <c:v>41.285714285714285</c:v>
                </c:pt>
                <c:pt idx="98" formatCode="#,##0">
                  <c:v>39.142857142857146</c:v>
                </c:pt>
                <c:pt idx="99" formatCode="#,##0">
                  <c:v>38.857142857142854</c:v>
                </c:pt>
                <c:pt idx="100" formatCode="#,##0">
                  <c:v>37.142857142857146</c:v>
                </c:pt>
                <c:pt idx="101" formatCode="#,##0">
                  <c:v>36.571428571428569</c:v>
                </c:pt>
                <c:pt idx="102" formatCode="#,##0">
                  <c:v>37.285714285714285</c:v>
                </c:pt>
                <c:pt idx="103" formatCode="#,##0">
                  <c:v>35.857142857142854</c:v>
                </c:pt>
                <c:pt idx="104" formatCode="#,##0">
                  <c:v>33</c:v>
                </c:pt>
                <c:pt idx="105" formatCode="#,##0">
                  <c:v>32.714285714285715</c:v>
                </c:pt>
                <c:pt idx="106" formatCode="#,##0">
                  <c:v>31.714285714285715</c:v>
                </c:pt>
                <c:pt idx="107" formatCode="#,##0">
                  <c:v>29.714285714285715</c:v>
                </c:pt>
                <c:pt idx="108" formatCode="#,##0">
                  <c:v>29.142857142857142</c:v>
                </c:pt>
                <c:pt idx="109" formatCode="#,##0">
                  <c:v>25.571428571428573</c:v>
                </c:pt>
                <c:pt idx="110" formatCode="#,##0">
                  <c:v>25.285714285714285</c:v>
                </c:pt>
                <c:pt idx="111" formatCode="#,##0">
                  <c:v>23.714285714285715</c:v>
                </c:pt>
                <c:pt idx="112" formatCode="#,##0">
                  <c:v>21</c:v>
                </c:pt>
                <c:pt idx="113" formatCode="#,##0">
                  <c:v>19.857142857142858</c:v>
                </c:pt>
                <c:pt idx="114" formatCode="#,##0">
                  <c:v>20.714285714285715</c:v>
                </c:pt>
                <c:pt idx="115" formatCode="#,##0">
                  <c:v>19.857142857142858</c:v>
                </c:pt>
                <c:pt idx="116" formatCode="#,##0">
                  <c:v>19.571428571428573</c:v>
                </c:pt>
                <c:pt idx="117" formatCode="#,##0">
                  <c:v>18.571428571428573</c:v>
                </c:pt>
                <c:pt idx="118" formatCode="#,##0">
                  <c:v>19</c:v>
                </c:pt>
                <c:pt idx="119" formatCode="#,##0">
                  <c:v>19.857142857142858</c:v>
                </c:pt>
                <c:pt idx="120" formatCode="#,##0">
                  <c:v>18.857142857142858</c:v>
                </c:pt>
                <c:pt idx="121" formatCode="#,##0">
                  <c:v>18.142857142857142</c:v>
                </c:pt>
                <c:pt idx="122" formatCode="#,##0">
                  <c:v>18.285714285714285</c:v>
                </c:pt>
                <c:pt idx="123" formatCode="#,##0">
                  <c:v>17.428571428571427</c:v>
                </c:pt>
                <c:pt idx="124" formatCode="#,##0">
                  <c:v>17.428571428571427</c:v>
                </c:pt>
                <c:pt idx="125" formatCode="#,##0">
                  <c:v>18</c:v>
                </c:pt>
                <c:pt idx="126" formatCode="#,##0">
                  <c:v>17</c:v>
                </c:pt>
                <c:pt idx="127" formatCode="#,##0">
                  <c:v>17.428571428571427</c:v>
                </c:pt>
                <c:pt idx="128" formatCode="#,##0">
                  <c:v>16.857142857142858</c:v>
                </c:pt>
                <c:pt idx="129" formatCode="#,##0">
                  <c:v>16.857142857142858</c:v>
                </c:pt>
                <c:pt idx="130" formatCode="#,##0">
                  <c:v>17</c:v>
                </c:pt>
                <c:pt idx="131" formatCode="#,##0">
                  <c:v>17.285714285714285</c:v>
                </c:pt>
                <c:pt idx="132" formatCode="#,##0">
                  <c:v>16.571428571428573</c:v>
                </c:pt>
                <c:pt idx="133" formatCode="#,##0">
                  <c:v>18.285714285714285</c:v>
                </c:pt>
                <c:pt idx="134" formatCode="#,##0">
                  <c:v>20.285714285714285</c:v>
                </c:pt>
                <c:pt idx="135" formatCode="#,##0">
                  <c:v>22</c:v>
                </c:pt>
                <c:pt idx="136" formatCode="#,##0">
                  <c:v>23</c:v>
                </c:pt>
                <c:pt idx="137" formatCode="#,##0">
                  <c:v>24.857142857142858</c:v>
                </c:pt>
                <c:pt idx="138" formatCode="#,##0">
                  <c:v>27.571428571428573</c:v>
                </c:pt>
                <c:pt idx="139" formatCode="#,##0">
                  <c:v>28.142857142857142</c:v>
                </c:pt>
                <c:pt idx="140" formatCode="#,##0">
                  <c:v>29.714285714285715</c:v>
                </c:pt>
                <c:pt idx="141" formatCode="#,##0">
                  <c:v>28.428571428571427</c:v>
                </c:pt>
                <c:pt idx="142" formatCode="#,##0">
                  <c:v>29.428571428571427</c:v>
                </c:pt>
                <c:pt idx="143" formatCode="#,##0">
                  <c:v>28.857142857142858</c:v>
                </c:pt>
                <c:pt idx="144" formatCode="#,##0">
                  <c:v>28.857142857142858</c:v>
                </c:pt>
                <c:pt idx="145" formatCode="#,##0">
                  <c:v>27</c:v>
                </c:pt>
                <c:pt idx="146" formatCode="#,##0">
                  <c:v>27.285714285714285</c:v>
                </c:pt>
                <c:pt idx="147" formatCode="#,##0">
                  <c:v>25.714285714285715</c:v>
                </c:pt>
                <c:pt idx="148" formatCode="#,##0">
                  <c:v>29.285714285714285</c:v>
                </c:pt>
                <c:pt idx="149" formatCode="#,##0">
                  <c:v>33.285714285714285</c:v>
                </c:pt>
                <c:pt idx="150" formatCode="#,##0">
                  <c:v>35.571428571428569</c:v>
                </c:pt>
                <c:pt idx="151" formatCode="#,##0">
                  <c:v>36.571428571428569</c:v>
                </c:pt>
                <c:pt idx="152" formatCode="#,##0">
                  <c:v>40.285714285714285</c:v>
                </c:pt>
                <c:pt idx="153" formatCode="#,##0">
                  <c:v>44.142857142857146</c:v>
                </c:pt>
                <c:pt idx="154" formatCode="#,##0">
                  <c:v>46.857142857142854</c:v>
                </c:pt>
                <c:pt idx="155" formatCode="#,##0">
                  <c:v>47.571428571428569</c:v>
                </c:pt>
                <c:pt idx="156" formatCode="#,##0">
                  <c:v>46.142857142857146</c:v>
                </c:pt>
                <c:pt idx="157" formatCode="#,##0">
                  <c:v>50.428571428571431</c:v>
                </c:pt>
                <c:pt idx="158" formatCode="#,##0">
                  <c:v>52.571428571428569</c:v>
                </c:pt>
                <c:pt idx="159" formatCode="#,##0">
                  <c:v>52.142857142857146</c:v>
                </c:pt>
                <c:pt idx="160" formatCode="#,##0">
                  <c:v>52.428571428571431</c:v>
                </c:pt>
                <c:pt idx="161" formatCode="#,##0">
                  <c:v>55.285714285714285</c:v>
                </c:pt>
                <c:pt idx="162" formatCode="#,##0">
                  <c:v>53.857142857142854</c:v>
                </c:pt>
                <c:pt idx="163" formatCode="#,##0">
                  <c:v>54</c:v>
                </c:pt>
                <c:pt idx="164" formatCode="#,##0">
                  <c:v>52.142857142857146</c:v>
                </c:pt>
                <c:pt idx="165" formatCode="#,##0">
                  <c:v>53.428571428571431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BAL'!$AC$2</c:f>
              <c:strCache>
                <c:ptCount val="1"/>
                <c:pt idx="0">
                  <c:v>Modelled Deaths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'data BAL'!$A$4:$A$162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BAL'!$AD$4:$AD$182</c:f>
              <c:numCache>
                <c:formatCode>General</c:formatCode>
                <c:ptCount val="179"/>
                <c:pt idx="38">
                  <c:v>7.857142857142857E-2</c:v>
                </c:pt>
                <c:pt idx="39">
                  <c:v>0.1257142857142857</c:v>
                </c:pt>
                <c:pt idx="40">
                  <c:v>0.18857142857142856</c:v>
                </c:pt>
                <c:pt idx="41">
                  <c:v>0.19642857142857145</c:v>
                </c:pt>
                <c:pt idx="42">
                  <c:v>0.33785714285714286</c:v>
                </c:pt>
                <c:pt idx="43">
                  <c:v>0.35357142857142859</c:v>
                </c:pt>
                <c:pt idx="44">
                  <c:v>0.69142857142857139</c:v>
                </c:pt>
                <c:pt idx="45">
                  <c:v>1.1864285714285716</c:v>
                </c:pt>
                <c:pt idx="46">
                  <c:v>1.595</c:v>
                </c:pt>
                <c:pt idx="47">
                  <c:v>2.7264285714285714</c:v>
                </c:pt>
                <c:pt idx="48">
                  <c:v>3.6457142857142859</c:v>
                </c:pt>
                <c:pt idx="49">
                  <c:v>4.1171428571428574</c:v>
                </c:pt>
                <c:pt idx="50">
                  <c:v>4.8164285714285713</c:v>
                </c:pt>
                <c:pt idx="51">
                  <c:v>5.2171428571428571</c:v>
                </c:pt>
                <c:pt idx="52">
                  <c:v>5.963571428571429</c:v>
                </c:pt>
                <c:pt idx="53">
                  <c:v>6.4349999999999996</c:v>
                </c:pt>
                <c:pt idx="54">
                  <c:v>7.0635714285714277</c:v>
                </c:pt>
                <c:pt idx="55">
                  <c:v>8.3207142857142848</c:v>
                </c:pt>
                <c:pt idx="56">
                  <c:v>10.080714285714285</c:v>
                </c:pt>
                <c:pt idx="57">
                  <c:v>11.919285714285715</c:v>
                </c:pt>
                <c:pt idx="58">
                  <c:v>14.897142857142855</c:v>
                </c:pt>
                <c:pt idx="59">
                  <c:v>16.72</c:v>
                </c:pt>
                <c:pt idx="60">
                  <c:v>18.833571428571428</c:v>
                </c:pt>
                <c:pt idx="61">
                  <c:v>21.929285714285715</c:v>
                </c:pt>
                <c:pt idx="62">
                  <c:v>24.325714285714284</c:v>
                </c:pt>
                <c:pt idx="63">
                  <c:v>27.162142857142857</c:v>
                </c:pt>
                <c:pt idx="64">
                  <c:v>28.867142857142859</c:v>
                </c:pt>
                <c:pt idx="65">
                  <c:v>29.582142857142859</c:v>
                </c:pt>
                <c:pt idx="66">
                  <c:v>31.530714285714289</c:v>
                </c:pt>
                <c:pt idx="67">
                  <c:v>33.762142857142862</c:v>
                </c:pt>
                <c:pt idx="68">
                  <c:v>36.928571428571431</c:v>
                </c:pt>
                <c:pt idx="69">
                  <c:v>39.010714285714286</c:v>
                </c:pt>
                <c:pt idx="70">
                  <c:v>40.01642857142857</c:v>
                </c:pt>
                <c:pt idx="71">
                  <c:v>40.762857142857143</c:v>
                </c:pt>
                <c:pt idx="72">
                  <c:v>43.316428571428574</c:v>
                </c:pt>
                <c:pt idx="73">
                  <c:v>44.322142857142858</c:v>
                </c:pt>
                <c:pt idx="74">
                  <c:v>45.940714285714286</c:v>
                </c:pt>
                <c:pt idx="75">
                  <c:v>44.196428571428569</c:v>
                </c:pt>
                <c:pt idx="76">
                  <c:v>45.720714285714287</c:v>
                </c:pt>
                <c:pt idx="77">
                  <c:v>45.862142857142857</c:v>
                </c:pt>
                <c:pt idx="78">
                  <c:v>47.936428571428571</c:v>
                </c:pt>
                <c:pt idx="79">
                  <c:v>48.541428571428568</c:v>
                </c:pt>
                <c:pt idx="80">
                  <c:v>50.057857142857138</c:v>
                </c:pt>
                <c:pt idx="81">
                  <c:v>53.57</c:v>
                </c:pt>
                <c:pt idx="82">
                  <c:v>54.835000000000001</c:v>
                </c:pt>
                <c:pt idx="83">
                  <c:v>53.46</c:v>
                </c:pt>
                <c:pt idx="84">
                  <c:v>53.695714285714288</c:v>
                </c:pt>
                <c:pt idx="85">
                  <c:v>51.778571428571432</c:v>
                </c:pt>
                <c:pt idx="86">
                  <c:v>49.822142857142858</c:v>
                </c:pt>
                <c:pt idx="87">
                  <c:v>49.570714285714288</c:v>
                </c:pt>
                <c:pt idx="88">
                  <c:v>45.375</c:v>
                </c:pt>
                <c:pt idx="89">
                  <c:v>43.91357142857143</c:v>
                </c:pt>
                <c:pt idx="90">
                  <c:v>42.734999999999999</c:v>
                </c:pt>
                <c:pt idx="91">
                  <c:v>42.695714285714288</c:v>
                </c:pt>
                <c:pt idx="92">
                  <c:v>43.057142857142857</c:v>
                </c:pt>
                <c:pt idx="93">
                  <c:v>42.24</c:v>
                </c:pt>
                <c:pt idx="94">
                  <c:v>41.234285714285711</c:v>
                </c:pt>
                <c:pt idx="95">
                  <c:v>40.904285714285713</c:v>
                </c:pt>
                <c:pt idx="96">
                  <c:v>38.28</c:v>
                </c:pt>
                <c:pt idx="97">
                  <c:v>37.816428571428574</c:v>
                </c:pt>
                <c:pt idx="98">
                  <c:v>36.142857142857139</c:v>
                </c:pt>
                <c:pt idx="99">
                  <c:v>35.097857142857144</c:v>
                </c:pt>
                <c:pt idx="100">
                  <c:v>34.673571428571428</c:v>
                </c:pt>
                <c:pt idx="101">
                  <c:v>32.575714285714291</c:v>
                </c:pt>
                <c:pt idx="102">
                  <c:v>31.373571428571431</c:v>
                </c:pt>
                <c:pt idx="103">
                  <c:v>32.159285714285708</c:v>
                </c:pt>
                <c:pt idx="104">
                  <c:v>31.224285714285713</c:v>
                </c:pt>
                <c:pt idx="105">
                  <c:v>29.134285714285713</c:v>
                </c:pt>
                <c:pt idx="106">
                  <c:v>28.35642857142857</c:v>
                </c:pt>
                <c:pt idx="107">
                  <c:v>26.84</c:v>
                </c:pt>
                <c:pt idx="108">
                  <c:v>25.60642857142857</c:v>
                </c:pt>
                <c:pt idx="109">
                  <c:v>24.647857142857145</c:v>
                </c:pt>
                <c:pt idx="110">
                  <c:v>23.037142857142857</c:v>
                </c:pt>
                <c:pt idx="111">
                  <c:v>22.204285714285714</c:v>
                </c:pt>
                <c:pt idx="112">
                  <c:v>22.526428571428571</c:v>
                </c:pt>
                <c:pt idx="113">
                  <c:v>21.347857142857144</c:v>
                </c:pt>
                <c:pt idx="114">
                  <c:v>20.750714285714285</c:v>
                </c:pt>
                <c:pt idx="115">
                  <c:v>20.797857142857143</c:v>
                </c:pt>
                <c:pt idx="116">
                  <c:v>20.200714285714284</c:v>
                </c:pt>
                <c:pt idx="117">
                  <c:v>20.122142857142855</c:v>
                </c:pt>
                <c:pt idx="118">
                  <c:v>19.202857142857145</c:v>
                </c:pt>
                <c:pt idx="119">
                  <c:v>18.935714285714287</c:v>
                </c:pt>
                <c:pt idx="120">
                  <c:v>18.707857142857144</c:v>
                </c:pt>
                <c:pt idx="121">
                  <c:v>18.299285714285716</c:v>
                </c:pt>
                <c:pt idx="122">
                  <c:v>17.694285714285716</c:v>
                </c:pt>
                <c:pt idx="123">
                  <c:v>17.199285714285715</c:v>
                </c:pt>
                <c:pt idx="124">
                  <c:v>17.309285714285714</c:v>
                </c:pt>
                <c:pt idx="125">
                  <c:v>16.987142857142857</c:v>
                </c:pt>
                <c:pt idx="126">
                  <c:v>16.193571428571431</c:v>
                </c:pt>
                <c:pt idx="127">
                  <c:v>16.052142857142854</c:v>
                </c:pt>
                <c:pt idx="128">
                  <c:v>16.303571428571431</c:v>
                </c:pt>
                <c:pt idx="129">
                  <c:v>17.513571428571428</c:v>
                </c:pt>
                <c:pt idx="130">
                  <c:v>18.715714285714284</c:v>
                </c:pt>
                <c:pt idx="131">
                  <c:v>20.216428571428569</c:v>
                </c:pt>
                <c:pt idx="132">
                  <c:v>21.937142857142856</c:v>
                </c:pt>
                <c:pt idx="133">
                  <c:v>23.115714285714287</c:v>
                </c:pt>
                <c:pt idx="134">
                  <c:v>26.022857142857145</c:v>
                </c:pt>
                <c:pt idx="135">
                  <c:v>27.350714285714286</c:v>
                </c:pt>
                <c:pt idx="136">
                  <c:v>28.6</c:v>
                </c:pt>
                <c:pt idx="137">
                  <c:v>30.305</c:v>
                </c:pt>
                <c:pt idx="138">
                  <c:v>31.208571428571428</c:v>
                </c:pt>
                <c:pt idx="139">
                  <c:v>33.471428571428568</c:v>
                </c:pt>
                <c:pt idx="140">
                  <c:v>35.160714285714292</c:v>
                </c:pt>
                <c:pt idx="141">
                  <c:v>35.152857142857144</c:v>
                </c:pt>
                <c:pt idx="142">
                  <c:v>37.140714285714289</c:v>
                </c:pt>
                <c:pt idx="143">
                  <c:v>38.822142857142858</c:v>
                </c:pt>
                <c:pt idx="144">
                  <c:v>39.969285714285711</c:v>
                </c:pt>
                <c:pt idx="145">
                  <c:v>41.328571428571429</c:v>
                </c:pt>
                <c:pt idx="146">
                  <c:v>41.524999999999999</c:v>
                </c:pt>
                <c:pt idx="147">
                  <c:v>41.572142857142858</c:v>
                </c:pt>
                <c:pt idx="148">
                  <c:v>48.337142857142858</c:v>
                </c:pt>
                <c:pt idx="149">
                  <c:v>48.62</c:v>
                </c:pt>
                <c:pt idx="150">
                  <c:v>49.311428571428571</c:v>
                </c:pt>
                <c:pt idx="151">
                  <c:v>52.352142857142859</c:v>
                </c:pt>
                <c:pt idx="152">
                  <c:v>55.102142857142859</c:v>
                </c:pt>
                <c:pt idx="153">
                  <c:v>56.626428571428576</c:v>
                </c:pt>
                <c:pt idx="154">
                  <c:v>59.077857142857141</c:v>
                </c:pt>
                <c:pt idx="155">
                  <c:v>61.403571428571425</c:v>
                </c:pt>
                <c:pt idx="156">
                  <c:v>67.131428571428572</c:v>
                </c:pt>
                <c:pt idx="157">
                  <c:v>70.022857142857148</c:v>
                </c:pt>
                <c:pt idx="158">
                  <c:v>73.032142857142858</c:v>
                </c:pt>
                <c:pt idx="159">
                  <c:v>75.515000000000001</c:v>
                </c:pt>
                <c:pt idx="160">
                  <c:v>77.895714285714277</c:v>
                </c:pt>
                <c:pt idx="161">
                  <c:v>81.274285714285725</c:v>
                </c:pt>
                <c:pt idx="162">
                  <c:v>80.135000000000005</c:v>
                </c:pt>
                <c:pt idx="163">
                  <c:v>81.062142857142859</c:v>
                </c:pt>
                <c:pt idx="164">
                  <c:v>86.200714285714284</c:v>
                </c:pt>
                <c:pt idx="165">
                  <c:v>89.594999999999999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846144"/>
        <c:axId val="135844608"/>
      </c:lineChart>
      <c:dateAx>
        <c:axId val="1358289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830528"/>
        <c:crosses val="autoZero"/>
        <c:auto val="1"/>
        <c:lblOffset val="100"/>
        <c:baseTimeUnit val="days"/>
      </c:dateAx>
      <c:valAx>
        <c:axId val="135830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828992"/>
        <c:crosses val="autoZero"/>
        <c:crossBetween val="between"/>
      </c:valAx>
      <c:valAx>
        <c:axId val="135844608"/>
        <c:scaling>
          <c:orientation val="minMax"/>
          <c:max val="13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846144"/>
        <c:crosses val="max"/>
        <c:crossBetween val="between"/>
      </c:valAx>
      <c:dateAx>
        <c:axId val="1358461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3584460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Observed Death rate / Predicted death rate</a:t>
            </a:r>
          </a:p>
        </c:rich>
      </c:tx>
      <c:layout>
        <c:manualLayout>
          <c:xMode val="edge"/>
          <c:yMode val="edge"/>
          <c:x val="0.1988113208376316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594591522484111E-2"/>
          <c:y val="0.10051929801608417"/>
          <c:w val="0.91681569469001389"/>
          <c:h val="0.71350764754085438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BAL'!$A$58:$A$182</c:f>
              <c:numCache>
                <c:formatCode>m/d/yyyy</c:formatCode>
                <c:ptCount val="125"/>
                <c:pt idx="0">
                  <c:v>43916</c:v>
                </c:pt>
                <c:pt idx="1">
                  <c:v>43917</c:v>
                </c:pt>
                <c:pt idx="2">
                  <c:v>43918</c:v>
                </c:pt>
                <c:pt idx="3">
                  <c:v>43919</c:v>
                </c:pt>
                <c:pt idx="4">
                  <c:v>43920</c:v>
                </c:pt>
                <c:pt idx="5">
                  <c:v>43921</c:v>
                </c:pt>
                <c:pt idx="6">
                  <c:v>43922</c:v>
                </c:pt>
                <c:pt idx="7">
                  <c:v>43923</c:v>
                </c:pt>
                <c:pt idx="8">
                  <c:v>43924</c:v>
                </c:pt>
                <c:pt idx="9">
                  <c:v>43925</c:v>
                </c:pt>
                <c:pt idx="10">
                  <c:v>43926</c:v>
                </c:pt>
                <c:pt idx="11">
                  <c:v>43927</c:v>
                </c:pt>
                <c:pt idx="12">
                  <c:v>43928</c:v>
                </c:pt>
                <c:pt idx="13">
                  <c:v>43929</c:v>
                </c:pt>
                <c:pt idx="14">
                  <c:v>43930</c:v>
                </c:pt>
                <c:pt idx="15">
                  <c:v>43931</c:v>
                </c:pt>
                <c:pt idx="16">
                  <c:v>43932</c:v>
                </c:pt>
                <c:pt idx="17">
                  <c:v>43933</c:v>
                </c:pt>
                <c:pt idx="18">
                  <c:v>43934</c:v>
                </c:pt>
                <c:pt idx="19">
                  <c:v>43935</c:v>
                </c:pt>
                <c:pt idx="20">
                  <c:v>43936</c:v>
                </c:pt>
                <c:pt idx="21">
                  <c:v>43937</c:v>
                </c:pt>
                <c:pt idx="22">
                  <c:v>43938</c:v>
                </c:pt>
                <c:pt idx="23">
                  <c:v>43939</c:v>
                </c:pt>
                <c:pt idx="24">
                  <c:v>43940</c:v>
                </c:pt>
                <c:pt idx="25">
                  <c:v>43941</c:v>
                </c:pt>
                <c:pt idx="26">
                  <c:v>43942</c:v>
                </c:pt>
                <c:pt idx="27">
                  <c:v>43943</c:v>
                </c:pt>
                <c:pt idx="28">
                  <c:v>43944</c:v>
                </c:pt>
                <c:pt idx="29">
                  <c:v>43945</c:v>
                </c:pt>
                <c:pt idx="30">
                  <c:v>43946</c:v>
                </c:pt>
                <c:pt idx="31">
                  <c:v>43947</c:v>
                </c:pt>
                <c:pt idx="32">
                  <c:v>43948</c:v>
                </c:pt>
                <c:pt idx="33">
                  <c:v>43949</c:v>
                </c:pt>
                <c:pt idx="34">
                  <c:v>43950</c:v>
                </c:pt>
                <c:pt idx="35">
                  <c:v>43951</c:v>
                </c:pt>
                <c:pt idx="36">
                  <c:v>43952</c:v>
                </c:pt>
                <c:pt idx="37">
                  <c:v>43953</c:v>
                </c:pt>
                <c:pt idx="38">
                  <c:v>43954</c:v>
                </c:pt>
                <c:pt idx="39">
                  <c:v>43955</c:v>
                </c:pt>
                <c:pt idx="40">
                  <c:v>43956</c:v>
                </c:pt>
                <c:pt idx="41">
                  <c:v>43957</c:v>
                </c:pt>
                <c:pt idx="42">
                  <c:v>43958</c:v>
                </c:pt>
                <c:pt idx="43">
                  <c:v>43959</c:v>
                </c:pt>
                <c:pt idx="44">
                  <c:v>43960</c:v>
                </c:pt>
                <c:pt idx="45">
                  <c:v>43961</c:v>
                </c:pt>
                <c:pt idx="46">
                  <c:v>43962</c:v>
                </c:pt>
                <c:pt idx="47">
                  <c:v>43963</c:v>
                </c:pt>
                <c:pt idx="48">
                  <c:v>43964</c:v>
                </c:pt>
                <c:pt idx="49">
                  <c:v>43965</c:v>
                </c:pt>
                <c:pt idx="50">
                  <c:v>43966</c:v>
                </c:pt>
                <c:pt idx="51">
                  <c:v>43967</c:v>
                </c:pt>
                <c:pt idx="52">
                  <c:v>43968</c:v>
                </c:pt>
                <c:pt idx="53">
                  <c:v>43969</c:v>
                </c:pt>
                <c:pt idx="54">
                  <c:v>43970</c:v>
                </c:pt>
                <c:pt idx="55">
                  <c:v>43971</c:v>
                </c:pt>
                <c:pt idx="56">
                  <c:v>43972</c:v>
                </c:pt>
                <c:pt idx="57">
                  <c:v>43973</c:v>
                </c:pt>
                <c:pt idx="58">
                  <c:v>43974</c:v>
                </c:pt>
                <c:pt idx="59">
                  <c:v>43975</c:v>
                </c:pt>
                <c:pt idx="60">
                  <c:v>43976</c:v>
                </c:pt>
                <c:pt idx="61">
                  <c:v>43977</c:v>
                </c:pt>
                <c:pt idx="62">
                  <c:v>43978</c:v>
                </c:pt>
                <c:pt idx="63">
                  <c:v>43979</c:v>
                </c:pt>
                <c:pt idx="64">
                  <c:v>43980</c:v>
                </c:pt>
                <c:pt idx="65">
                  <c:v>43981</c:v>
                </c:pt>
                <c:pt idx="66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43987</c:v>
                </c:pt>
                <c:pt idx="72">
                  <c:v>43988</c:v>
                </c:pt>
                <c:pt idx="73">
                  <c:v>43989</c:v>
                </c:pt>
                <c:pt idx="74">
                  <c:v>43990</c:v>
                </c:pt>
                <c:pt idx="75">
                  <c:v>43991</c:v>
                </c:pt>
                <c:pt idx="76">
                  <c:v>43992</c:v>
                </c:pt>
                <c:pt idx="77">
                  <c:v>43993</c:v>
                </c:pt>
                <c:pt idx="78">
                  <c:v>43994</c:v>
                </c:pt>
                <c:pt idx="79">
                  <c:v>43995</c:v>
                </c:pt>
                <c:pt idx="80">
                  <c:v>43996</c:v>
                </c:pt>
                <c:pt idx="81">
                  <c:v>43997</c:v>
                </c:pt>
                <c:pt idx="82">
                  <c:v>43998</c:v>
                </c:pt>
                <c:pt idx="83">
                  <c:v>43999</c:v>
                </c:pt>
                <c:pt idx="84">
                  <c:v>44000</c:v>
                </c:pt>
                <c:pt idx="85">
                  <c:v>44001</c:v>
                </c:pt>
                <c:pt idx="86">
                  <c:v>44002</c:v>
                </c:pt>
                <c:pt idx="87">
                  <c:v>44003</c:v>
                </c:pt>
                <c:pt idx="88">
                  <c:v>44004</c:v>
                </c:pt>
                <c:pt idx="89">
                  <c:v>44005</c:v>
                </c:pt>
                <c:pt idx="90">
                  <c:v>44006</c:v>
                </c:pt>
                <c:pt idx="91">
                  <c:v>44007</c:v>
                </c:pt>
                <c:pt idx="92">
                  <c:v>44008</c:v>
                </c:pt>
                <c:pt idx="93">
                  <c:v>44009</c:v>
                </c:pt>
                <c:pt idx="94">
                  <c:v>44010</c:v>
                </c:pt>
                <c:pt idx="95">
                  <c:v>44011</c:v>
                </c:pt>
                <c:pt idx="96">
                  <c:v>44012</c:v>
                </c:pt>
                <c:pt idx="97">
                  <c:v>44013</c:v>
                </c:pt>
                <c:pt idx="98">
                  <c:v>44014</c:v>
                </c:pt>
                <c:pt idx="99">
                  <c:v>44015</c:v>
                </c:pt>
                <c:pt idx="100">
                  <c:v>44016</c:v>
                </c:pt>
                <c:pt idx="101">
                  <c:v>44017</c:v>
                </c:pt>
                <c:pt idx="102">
                  <c:v>44018</c:v>
                </c:pt>
                <c:pt idx="103">
                  <c:v>44019</c:v>
                </c:pt>
                <c:pt idx="104">
                  <c:v>44020</c:v>
                </c:pt>
                <c:pt idx="105">
                  <c:v>44021</c:v>
                </c:pt>
                <c:pt idx="106">
                  <c:v>44022</c:v>
                </c:pt>
                <c:pt idx="107">
                  <c:v>44023</c:v>
                </c:pt>
                <c:pt idx="108">
                  <c:v>44024</c:v>
                </c:pt>
                <c:pt idx="109">
                  <c:v>44025</c:v>
                </c:pt>
                <c:pt idx="110">
                  <c:v>44026</c:v>
                </c:pt>
                <c:pt idx="111">
                  <c:v>44027</c:v>
                </c:pt>
              </c:numCache>
            </c:numRef>
          </c:cat>
          <c:val>
            <c:numRef>
              <c:f>'data BAL'!$AE$58:$AE$182</c:f>
              <c:numCache>
                <c:formatCode>0%</c:formatCode>
                <c:ptCount val="125"/>
                <c:pt idx="0">
                  <c:v>0.8696531499646073</c:v>
                </c:pt>
                <c:pt idx="1">
                  <c:v>0.87561164048416185</c:v>
                </c:pt>
                <c:pt idx="2">
                  <c:v>1.1337065117267768</c:v>
                </c:pt>
                <c:pt idx="3">
                  <c:v>1.0786840055132738</c:v>
                </c:pt>
                <c:pt idx="4">
                  <c:v>1.0644418872266976</c:v>
                </c:pt>
                <c:pt idx="5">
                  <c:v>1.1449077238550924</c:v>
                </c:pt>
                <c:pt idx="6">
                  <c:v>1.1453711078241742</c:v>
                </c:pt>
                <c:pt idx="7">
                  <c:v>1.146542457900394</c:v>
                </c:pt>
                <c:pt idx="8">
                  <c:v>1.1980267794221284</c:v>
                </c:pt>
                <c:pt idx="9">
                  <c:v>1.1202566597417625</c:v>
                </c:pt>
                <c:pt idx="10">
                  <c:v>1.1085267481565793</c:v>
                </c:pt>
                <c:pt idx="11">
                  <c:v>1.1686586985391765</c:v>
                </c:pt>
                <c:pt idx="12">
                  <c:v>1.1553360668735699</c:v>
                </c:pt>
                <c:pt idx="13">
                  <c:v>1.1297522584466964</c:v>
                </c:pt>
                <c:pt idx="14">
                  <c:v>1.0444874274661509</c:v>
                </c:pt>
                <c:pt idx="15">
                  <c:v>0.98507735969971622</c:v>
                </c:pt>
                <c:pt idx="16">
                  <c:v>0.94604001927779657</c:v>
                </c:pt>
                <c:pt idx="17">
                  <c:v>0.97427630195556181</c:v>
                </c:pt>
                <c:pt idx="18">
                  <c:v>0.85747736754448167</c:v>
                </c:pt>
                <c:pt idx="19">
                  <c:v>0.85413611384183974</c:v>
                </c:pt>
                <c:pt idx="20">
                  <c:v>0.8209338122113905</c:v>
                </c:pt>
                <c:pt idx="21">
                  <c:v>0.85010101010101013</c:v>
                </c:pt>
                <c:pt idx="22">
                  <c:v>0.84363136433938968</c:v>
                </c:pt>
                <c:pt idx="23">
                  <c:v>0.80988054261996367</c:v>
                </c:pt>
                <c:pt idx="24">
                  <c:v>0.80761723115435624</c:v>
                </c:pt>
                <c:pt idx="25">
                  <c:v>0.82698137084669954</c:v>
                </c:pt>
                <c:pt idx="26">
                  <c:v>0.75912158787688544</c:v>
                </c:pt>
                <c:pt idx="27">
                  <c:v>0.71735246273233955</c:v>
                </c:pt>
                <c:pt idx="28">
                  <c:v>0.69559327332647292</c:v>
                </c:pt>
                <c:pt idx="29">
                  <c:v>0.68943402276735599</c:v>
                </c:pt>
                <c:pt idx="30">
                  <c:v>0.75558038683587403</c:v>
                </c:pt>
                <c:pt idx="31">
                  <c:v>0.73389433025244855</c:v>
                </c:pt>
                <c:pt idx="32">
                  <c:v>0.76271307938237443</c:v>
                </c:pt>
                <c:pt idx="33">
                  <c:v>0.80116428190607936</c:v>
                </c:pt>
                <c:pt idx="34">
                  <c:v>0.91302636757182221</c:v>
                </c:pt>
                <c:pt idx="35">
                  <c:v>0.98244929162803563</c:v>
                </c:pt>
                <c:pt idx="36">
                  <c:v>1.0329438900867474</c:v>
                </c:pt>
                <c:pt idx="37">
                  <c:v>1.0272024626091611</c:v>
                </c:pt>
                <c:pt idx="38">
                  <c:v>1.0252156602521567</c:v>
                </c:pt>
                <c:pt idx="39">
                  <c:v>1.0585768398268398</c:v>
                </c:pt>
                <c:pt idx="40">
                  <c:v>1.0428215077605323</c:v>
                </c:pt>
                <c:pt idx="41">
                  <c:v>1.0163098522683616</c:v>
                </c:pt>
                <c:pt idx="42">
                  <c:v>1.044932079414838</c:v>
                </c:pt>
                <c:pt idx="43">
                  <c:v>1.0917401733940275</c:v>
                </c:pt>
                <c:pt idx="44">
                  <c:v>1.0830039525691701</c:v>
                </c:pt>
                <c:pt idx="45">
                  <c:v>1.1071086960945926</c:v>
                </c:pt>
                <c:pt idx="46">
                  <c:v>1.0712152112559998</c:v>
                </c:pt>
                <c:pt idx="47">
                  <c:v>1.1226592992150153</c:v>
                </c:pt>
                <c:pt idx="48">
                  <c:v>1.188443412335223</c:v>
                </c:pt>
                <c:pt idx="49">
                  <c:v>1.1149856739888502</c:v>
                </c:pt>
                <c:pt idx="50">
                  <c:v>1.0568696527428285</c:v>
                </c:pt>
                <c:pt idx="51">
                  <c:v>1.1228792782190842</c:v>
                </c:pt>
                <c:pt idx="52">
                  <c:v>1.1184160810095973</c:v>
                </c:pt>
                <c:pt idx="53">
                  <c:v>1.1070896316797956</c:v>
                </c:pt>
                <c:pt idx="54">
                  <c:v>1.1381070601690424</c:v>
                </c:pt>
                <c:pt idx="55">
                  <c:v>1.0374706581273365</c:v>
                </c:pt>
                <c:pt idx="56">
                  <c:v>1.0976063499937987</c:v>
                </c:pt>
                <c:pt idx="57">
                  <c:v>1.0680048896609406</c:v>
                </c:pt>
                <c:pt idx="58">
                  <c:v>0.93223832323936962</c:v>
                </c:pt>
                <c:pt idx="59">
                  <c:v>0.93017030816073876</c:v>
                </c:pt>
                <c:pt idx="60">
                  <c:v>0.99824446662765487</c:v>
                </c:pt>
                <c:pt idx="61">
                  <c:v>0.9547686918295154</c:v>
                </c:pt>
                <c:pt idx="62">
                  <c:v>0.96884834341077064</c:v>
                </c:pt>
                <c:pt idx="63">
                  <c:v>0.92293493308721752</c:v>
                </c:pt>
                <c:pt idx="64">
                  <c:v>0.98943609581907443</c:v>
                </c:pt>
                <c:pt idx="65">
                  <c:v>1.0486608826857788</c:v>
                </c:pt>
                <c:pt idx="66">
                  <c:v>1.0079798404031919</c:v>
                </c:pt>
                <c:pt idx="67">
                  <c:v>0.99145165697333992</c:v>
                </c:pt>
                <c:pt idx="68">
                  <c:v>1.0334248344905537</c:v>
                </c:pt>
                <c:pt idx="69">
                  <c:v>1.0133311184019269</c:v>
                </c:pt>
                <c:pt idx="70">
                  <c:v>1.0068914290430404</c:v>
                </c:pt>
                <c:pt idx="71">
                  <c:v>1.0596249264149358</c:v>
                </c:pt>
                <c:pt idx="72">
                  <c:v>1.0497993030744122</c:v>
                </c:pt>
                <c:pt idx="73">
                  <c:v>1.0857473412539493</c:v>
                </c:pt>
                <c:pt idx="74">
                  <c:v>1.0339539978094194</c:v>
                </c:pt>
                <c:pt idx="75">
                  <c:v>0.96251886292263145</c:v>
                </c:pt>
                <c:pt idx="76">
                  <c:v>0.90832760857949779</c:v>
                </c:pt>
                <c:pt idx="77">
                  <c:v>0.8550330353672756</c:v>
                </c:pt>
                <c:pt idx="78">
                  <c:v>0.75540505339932285</c:v>
                </c:pt>
                <c:pt idx="79">
                  <c:v>0.79105123292750745</c:v>
                </c:pt>
                <c:pt idx="80">
                  <c:v>0.77953447518664898</c:v>
                </c:pt>
                <c:pt idx="81">
                  <c:v>0.80436656133295026</c:v>
                </c:pt>
                <c:pt idx="82">
                  <c:v>0.80419580419580416</c:v>
                </c:pt>
                <c:pt idx="83">
                  <c:v>0.82023239917976765</c:v>
                </c:pt>
                <c:pt idx="84">
                  <c:v>0.88345692575299828</c:v>
                </c:pt>
                <c:pt idx="85">
                  <c:v>0.84080239009816482</c:v>
                </c:pt>
                <c:pt idx="86">
                  <c:v>0.84509903504316897</c:v>
                </c:pt>
                <c:pt idx="87">
                  <c:v>0.80871296785467539</c:v>
                </c:pt>
                <c:pt idx="88">
                  <c:v>0.79235340500413476</c:v>
                </c:pt>
                <c:pt idx="89">
                  <c:v>0.74331659031112585</c:v>
                </c:pt>
                <c:pt idx="90">
                  <c:v>0.72198295119466738</c:v>
                </c:pt>
                <c:pt idx="91">
                  <c:v>0.65330107155202211</c:v>
                </c:pt>
                <c:pt idx="92">
                  <c:v>0.65709125311774319</c:v>
                </c:pt>
                <c:pt idx="93">
                  <c:v>0.61854607309152765</c:v>
                </c:pt>
                <c:pt idx="94">
                  <c:v>0.60586357725499462</c:v>
                </c:pt>
                <c:pt idx="95">
                  <c:v>0.68460950813891996</c:v>
                </c:pt>
                <c:pt idx="96">
                  <c:v>0.72136276725186854</c:v>
                </c:pt>
                <c:pt idx="97">
                  <c:v>0.69856602949804203</c:v>
                </c:pt>
                <c:pt idx="98">
                  <c:v>0.73110975720415328</c:v>
                </c:pt>
                <c:pt idx="99">
                  <c:v>0.77954513919547908</c:v>
                </c:pt>
                <c:pt idx="100">
                  <c:v>0.79314222152365521</c:v>
                </c:pt>
                <c:pt idx="101">
                  <c:v>0.77473390333275172</c:v>
                </c:pt>
                <c:pt idx="102">
                  <c:v>0.68735103847463397</c:v>
                </c:pt>
                <c:pt idx="103">
                  <c:v>0.72017300473314838</c:v>
                </c:pt>
                <c:pt idx="104">
                  <c:v>0.71983960095848198</c:v>
                </c:pt>
                <c:pt idx="105">
                  <c:v>0.69049668467002778</c:v>
                </c:pt>
                <c:pt idx="106">
                  <c:v>0.67306105232270264</c:v>
                </c:pt>
                <c:pt idx="107">
                  <c:v>0.68023623708078451</c:v>
                </c:pt>
                <c:pt idx="108">
                  <c:v>0.67208015046038372</c:v>
                </c:pt>
                <c:pt idx="109">
                  <c:v>0.66615559491395493</c:v>
                </c:pt>
                <c:pt idx="110">
                  <c:v>0.60490052286606844</c:v>
                </c:pt>
                <c:pt idx="111">
                  <c:v>0.59633429799175663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477888"/>
        <c:axId val="135487872"/>
      </c:lineChart>
      <c:dateAx>
        <c:axId val="1354778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5487872"/>
        <c:crosses val="autoZero"/>
        <c:auto val="1"/>
        <c:lblOffset val="100"/>
        <c:baseTimeUnit val="days"/>
      </c:dateAx>
      <c:valAx>
        <c:axId val="135487872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5477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CFR by Age Compared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'Case Fatality Rates'!$B$5</c:f>
              <c:strCache>
                <c:ptCount val="1"/>
                <c:pt idx="0">
                  <c:v>SARS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'Case Fatality Rates'!$A$7:$A$41</c:f>
              <c:numCache>
                <c:formatCode>General</c:formatCode>
                <c:ptCount val="35"/>
                <c:pt idx="0">
                  <c:v>4</c:v>
                </c:pt>
                <c:pt idx="1">
                  <c:v>4.01</c:v>
                </c:pt>
                <c:pt idx="2">
                  <c:v>9</c:v>
                </c:pt>
                <c:pt idx="3">
                  <c:v>9.01</c:v>
                </c:pt>
                <c:pt idx="4">
                  <c:v>14</c:v>
                </c:pt>
                <c:pt idx="5">
                  <c:v>14.01</c:v>
                </c:pt>
                <c:pt idx="6">
                  <c:v>17</c:v>
                </c:pt>
                <c:pt idx="7">
                  <c:v>17.010000000000002</c:v>
                </c:pt>
                <c:pt idx="8">
                  <c:v>19</c:v>
                </c:pt>
                <c:pt idx="9">
                  <c:v>19.010000000000002</c:v>
                </c:pt>
                <c:pt idx="10">
                  <c:v>24</c:v>
                </c:pt>
                <c:pt idx="11">
                  <c:v>24.01</c:v>
                </c:pt>
                <c:pt idx="12">
                  <c:v>29</c:v>
                </c:pt>
                <c:pt idx="13">
                  <c:v>29.01</c:v>
                </c:pt>
                <c:pt idx="14">
                  <c:v>34</c:v>
                </c:pt>
                <c:pt idx="15">
                  <c:v>34.01</c:v>
                </c:pt>
                <c:pt idx="16">
                  <c:v>39</c:v>
                </c:pt>
                <c:pt idx="17">
                  <c:v>39.01</c:v>
                </c:pt>
                <c:pt idx="18">
                  <c:v>44</c:v>
                </c:pt>
                <c:pt idx="19">
                  <c:v>44.01</c:v>
                </c:pt>
                <c:pt idx="20">
                  <c:v>49</c:v>
                </c:pt>
                <c:pt idx="21">
                  <c:v>49.01</c:v>
                </c:pt>
                <c:pt idx="22">
                  <c:v>54</c:v>
                </c:pt>
                <c:pt idx="23">
                  <c:v>54.01</c:v>
                </c:pt>
                <c:pt idx="24">
                  <c:v>59</c:v>
                </c:pt>
                <c:pt idx="25">
                  <c:v>59.01</c:v>
                </c:pt>
                <c:pt idx="26">
                  <c:v>64</c:v>
                </c:pt>
                <c:pt idx="27">
                  <c:v>64.010000000000005</c:v>
                </c:pt>
                <c:pt idx="28">
                  <c:v>69</c:v>
                </c:pt>
                <c:pt idx="29">
                  <c:v>69.010000000000005</c:v>
                </c:pt>
                <c:pt idx="30">
                  <c:v>74</c:v>
                </c:pt>
                <c:pt idx="31">
                  <c:v>74.010000000000005</c:v>
                </c:pt>
                <c:pt idx="32">
                  <c:v>79</c:v>
                </c:pt>
                <c:pt idx="33">
                  <c:v>79.010000000000005</c:v>
                </c:pt>
                <c:pt idx="34">
                  <c:v>95</c:v>
                </c:pt>
              </c:numCache>
            </c:numRef>
          </c:xVal>
          <c:yVal>
            <c:numRef>
              <c:f>'Case Fatality Rates'!$B$7:$B$41</c:f>
              <c:numCache>
                <c:formatCode>0.0%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1.6E-2</c:v>
                </c:pt>
                <c:pt idx="12">
                  <c:v>1.6E-2</c:v>
                </c:pt>
                <c:pt idx="13">
                  <c:v>1.6E-2</c:v>
                </c:pt>
                <c:pt idx="14">
                  <c:v>1.6E-2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0.253</c:v>
                </c:pt>
                <c:pt idx="24">
                  <c:v>0.253</c:v>
                </c:pt>
                <c:pt idx="25">
                  <c:v>0.253</c:v>
                </c:pt>
                <c:pt idx="26">
                  <c:v>0.253</c:v>
                </c:pt>
                <c:pt idx="27">
                  <c:v>0.52500000000000002</c:v>
                </c:pt>
                <c:pt idx="28">
                  <c:v>0.52500000000000002</c:v>
                </c:pt>
                <c:pt idx="29">
                  <c:v>0.52500000000000002</c:v>
                </c:pt>
                <c:pt idx="30">
                  <c:v>0.52500000000000002</c:v>
                </c:pt>
                <c:pt idx="31">
                  <c:v>0.69599999999999995</c:v>
                </c:pt>
                <c:pt idx="32">
                  <c:v>0.69599999999999995</c:v>
                </c:pt>
                <c:pt idx="33">
                  <c:v>0.69599999999999995</c:v>
                </c:pt>
                <c:pt idx="34">
                  <c:v>0.69599999999999995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34-4249-B1CA-3BE371C4F8CA}"/>
            </c:ext>
          </c:extLst>
        </c:ser>
        <c:ser>
          <c:idx val="2"/>
          <c:order val="1"/>
          <c:tx>
            <c:strRef>
              <c:f>'Case Fatality Rates'!$C$5</c:f>
              <c:strCache>
                <c:ptCount val="1"/>
                <c:pt idx="0">
                  <c:v>COVID-19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'Case Fatality Rates'!$A$7:$A$41</c:f>
              <c:numCache>
                <c:formatCode>General</c:formatCode>
                <c:ptCount val="35"/>
                <c:pt idx="0">
                  <c:v>4</c:v>
                </c:pt>
                <c:pt idx="1">
                  <c:v>4.01</c:v>
                </c:pt>
                <c:pt idx="2">
                  <c:v>9</c:v>
                </c:pt>
                <c:pt idx="3">
                  <c:v>9.01</c:v>
                </c:pt>
                <c:pt idx="4">
                  <c:v>14</c:v>
                </c:pt>
                <c:pt idx="5">
                  <c:v>14.01</c:v>
                </c:pt>
                <c:pt idx="6">
                  <c:v>17</c:v>
                </c:pt>
                <c:pt idx="7">
                  <c:v>17.010000000000002</c:v>
                </c:pt>
                <c:pt idx="8">
                  <c:v>19</c:v>
                </c:pt>
                <c:pt idx="9">
                  <c:v>19.010000000000002</c:v>
                </c:pt>
                <c:pt idx="10">
                  <c:v>24</c:v>
                </c:pt>
                <c:pt idx="11">
                  <c:v>24.01</c:v>
                </c:pt>
                <c:pt idx="12">
                  <c:v>29</c:v>
                </c:pt>
                <c:pt idx="13">
                  <c:v>29.01</c:v>
                </c:pt>
                <c:pt idx="14">
                  <c:v>34</c:v>
                </c:pt>
                <c:pt idx="15">
                  <c:v>34.01</c:v>
                </c:pt>
                <c:pt idx="16">
                  <c:v>39</c:v>
                </c:pt>
                <c:pt idx="17">
                  <c:v>39.01</c:v>
                </c:pt>
                <c:pt idx="18">
                  <c:v>44</c:v>
                </c:pt>
                <c:pt idx="19">
                  <c:v>44.01</c:v>
                </c:pt>
                <c:pt idx="20">
                  <c:v>49</c:v>
                </c:pt>
                <c:pt idx="21">
                  <c:v>49.01</c:v>
                </c:pt>
                <c:pt idx="22">
                  <c:v>54</c:v>
                </c:pt>
                <c:pt idx="23">
                  <c:v>54.01</c:v>
                </c:pt>
                <c:pt idx="24">
                  <c:v>59</c:v>
                </c:pt>
                <c:pt idx="25">
                  <c:v>59.01</c:v>
                </c:pt>
                <c:pt idx="26">
                  <c:v>64</c:v>
                </c:pt>
                <c:pt idx="27">
                  <c:v>64.010000000000005</c:v>
                </c:pt>
                <c:pt idx="28">
                  <c:v>69</c:v>
                </c:pt>
                <c:pt idx="29">
                  <c:v>69.010000000000005</c:v>
                </c:pt>
                <c:pt idx="30">
                  <c:v>74</c:v>
                </c:pt>
                <c:pt idx="31">
                  <c:v>74.010000000000005</c:v>
                </c:pt>
                <c:pt idx="32">
                  <c:v>79</c:v>
                </c:pt>
                <c:pt idx="33">
                  <c:v>79.010000000000005</c:v>
                </c:pt>
                <c:pt idx="34">
                  <c:v>95</c:v>
                </c:pt>
              </c:numCache>
            </c:numRef>
          </c:xVal>
          <c:yVal>
            <c:numRef>
              <c:f>'Case Fatality Rates'!$C$7:$C$41</c:f>
              <c:numCache>
                <c:formatCode>0.000%</c:formatCode>
                <c:ptCount val="35"/>
                <c:pt idx="0">
                  <c:v>2.5999999999999998E-5</c:v>
                </c:pt>
                <c:pt idx="1">
                  <c:v>2.5999999999999998E-5</c:v>
                </c:pt>
                <c:pt idx="2">
                  <c:v>2.5999999999999998E-5</c:v>
                </c:pt>
                <c:pt idx="3">
                  <c:v>1.4799999999999999E-4</c:v>
                </c:pt>
                <c:pt idx="4">
                  <c:v>1.4799999999999999E-4</c:v>
                </c:pt>
                <c:pt idx="5">
                  <c:v>1.4799999999999999E-4</c:v>
                </c:pt>
                <c:pt idx="6">
                  <c:v>1.4799999999999999E-4</c:v>
                </c:pt>
                <c:pt idx="7">
                  <c:v>1.4799999999999999E-4</c:v>
                </c:pt>
                <c:pt idx="8">
                  <c:v>1.4799999999999999E-4</c:v>
                </c:pt>
                <c:pt idx="9">
                  <c:v>5.9999999999999995E-4</c:v>
                </c:pt>
                <c:pt idx="10">
                  <c:v>5.9999999999999995E-4</c:v>
                </c:pt>
                <c:pt idx="11">
                  <c:v>5.9999999999999995E-4</c:v>
                </c:pt>
                <c:pt idx="12">
                  <c:v>5.9999999999999995E-4</c:v>
                </c:pt>
                <c:pt idx="13">
                  <c:v>1.4599999999999999E-3</c:v>
                </c:pt>
                <c:pt idx="14">
                  <c:v>1.4599999999999999E-3</c:v>
                </c:pt>
                <c:pt idx="15">
                  <c:v>1.4599999999999999E-3</c:v>
                </c:pt>
                <c:pt idx="16">
                  <c:v>1.4599999999999999E-3</c:v>
                </c:pt>
                <c:pt idx="17">
                  <c:v>3.0000000000000001E-3</c:v>
                </c:pt>
                <c:pt idx="18">
                  <c:v>3.0000000000000001E-3</c:v>
                </c:pt>
                <c:pt idx="19">
                  <c:v>3.0000000000000001E-3</c:v>
                </c:pt>
                <c:pt idx="20">
                  <c:v>3.0000000000000001E-3</c:v>
                </c:pt>
                <c:pt idx="21">
                  <c:v>1.2999999999999999E-2</c:v>
                </c:pt>
                <c:pt idx="22">
                  <c:v>1.2999999999999999E-2</c:v>
                </c:pt>
                <c:pt idx="23">
                  <c:v>1.2999999999999999E-2</c:v>
                </c:pt>
                <c:pt idx="24">
                  <c:v>1.2999999999999999E-2</c:v>
                </c:pt>
                <c:pt idx="25">
                  <c:v>0.04</c:v>
                </c:pt>
                <c:pt idx="26">
                  <c:v>0.04</c:v>
                </c:pt>
                <c:pt idx="27">
                  <c:v>0.04</c:v>
                </c:pt>
                <c:pt idx="28">
                  <c:v>0.04</c:v>
                </c:pt>
                <c:pt idx="29">
                  <c:v>8.5999999999999993E-2</c:v>
                </c:pt>
                <c:pt idx="30">
                  <c:v>8.5999999999999993E-2</c:v>
                </c:pt>
                <c:pt idx="31">
                  <c:v>8.5999999999999993E-2</c:v>
                </c:pt>
                <c:pt idx="32">
                  <c:v>8.5999999999999993E-2</c:v>
                </c:pt>
                <c:pt idx="33">
                  <c:v>0.13400000000000001</c:v>
                </c:pt>
                <c:pt idx="34">
                  <c:v>0.13400000000000001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434-4249-B1CA-3BE371C4F8CA}"/>
            </c:ext>
          </c:extLst>
        </c:ser>
        <c:ser>
          <c:idx val="3"/>
          <c:order val="2"/>
          <c:tx>
            <c:strRef>
              <c:f>'Case Fatality Rates'!$D$5</c:f>
              <c:strCache>
                <c:ptCount val="1"/>
                <c:pt idx="0">
                  <c:v>Influenza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'Case Fatality Rates'!$A$7:$A$41</c:f>
              <c:numCache>
                <c:formatCode>General</c:formatCode>
                <c:ptCount val="35"/>
                <c:pt idx="0">
                  <c:v>4</c:v>
                </c:pt>
                <c:pt idx="1">
                  <c:v>4.01</c:v>
                </c:pt>
                <c:pt idx="2">
                  <c:v>9</c:v>
                </c:pt>
                <c:pt idx="3">
                  <c:v>9.01</c:v>
                </c:pt>
                <c:pt idx="4">
                  <c:v>14</c:v>
                </c:pt>
                <c:pt idx="5">
                  <c:v>14.01</c:v>
                </c:pt>
                <c:pt idx="6">
                  <c:v>17</c:v>
                </c:pt>
                <c:pt idx="7">
                  <c:v>17.010000000000002</c:v>
                </c:pt>
                <c:pt idx="8">
                  <c:v>19</c:v>
                </c:pt>
                <c:pt idx="9">
                  <c:v>19.010000000000002</c:v>
                </c:pt>
                <c:pt idx="10">
                  <c:v>24</c:v>
                </c:pt>
                <c:pt idx="11">
                  <c:v>24.01</c:v>
                </c:pt>
                <c:pt idx="12">
                  <c:v>29</c:v>
                </c:pt>
                <c:pt idx="13">
                  <c:v>29.01</c:v>
                </c:pt>
                <c:pt idx="14">
                  <c:v>34</c:v>
                </c:pt>
                <c:pt idx="15">
                  <c:v>34.01</c:v>
                </c:pt>
                <c:pt idx="16">
                  <c:v>39</c:v>
                </c:pt>
                <c:pt idx="17">
                  <c:v>39.01</c:v>
                </c:pt>
                <c:pt idx="18">
                  <c:v>44</c:v>
                </c:pt>
                <c:pt idx="19">
                  <c:v>44.01</c:v>
                </c:pt>
                <c:pt idx="20">
                  <c:v>49</c:v>
                </c:pt>
                <c:pt idx="21">
                  <c:v>49.01</c:v>
                </c:pt>
                <c:pt idx="22">
                  <c:v>54</c:v>
                </c:pt>
                <c:pt idx="23">
                  <c:v>54.01</c:v>
                </c:pt>
                <c:pt idx="24">
                  <c:v>59</c:v>
                </c:pt>
                <c:pt idx="25">
                  <c:v>59.01</c:v>
                </c:pt>
                <c:pt idx="26">
                  <c:v>64</c:v>
                </c:pt>
                <c:pt idx="27">
                  <c:v>64.010000000000005</c:v>
                </c:pt>
                <c:pt idx="28">
                  <c:v>69</c:v>
                </c:pt>
                <c:pt idx="29">
                  <c:v>69.010000000000005</c:v>
                </c:pt>
                <c:pt idx="30">
                  <c:v>74</c:v>
                </c:pt>
                <c:pt idx="31">
                  <c:v>74.010000000000005</c:v>
                </c:pt>
                <c:pt idx="32">
                  <c:v>79</c:v>
                </c:pt>
                <c:pt idx="33">
                  <c:v>79.010000000000005</c:v>
                </c:pt>
                <c:pt idx="34">
                  <c:v>95</c:v>
                </c:pt>
              </c:numCache>
            </c:numRef>
          </c:xVal>
          <c:yVal>
            <c:numRef>
              <c:f>'Case Fatality Rates'!$D$7:$D$41</c:f>
              <c:numCache>
                <c:formatCode>0.0000%</c:formatCode>
                <c:ptCount val="35"/>
                <c:pt idx="0">
                  <c:v>1.2999999999999999E-5</c:v>
                </c:pt>
                <c:pt idx="1">
                  <c:v>3.9999999999999998E-6</c:v>
                </c:pt>
                <c:pt idx="2">
                  <c:v>3.9999999999999998E-6</c:v>
                </c:pt>
                <c:pt idx="3">
                  <c:v>3.9999999999999998E-6</c:v>
                </c:pt>
                <c:pt idx="4">
                  <c:v>3.9999999999999998E-6</c:v>
                </c:pt>
                <c:pt idx="5">
                  <c:v>3.9999999999999998E-6</c:v>
                </c:pt>
                <c:pt idx="6">
                  <c:v>3.9999999999999998E-6</c:v>
                </c:pt>
                <c:pt idx="7">
                  <c:v>1.8E-5</c:v>
                </c:pt>
                <c:pt idx="8">
                  <c:v>1.8E-5</c:v>
                </c:pt>
                <c:pt idx="9">
                  <c:v>1.8E-5</c:v>
                </c:pt>
                <c:pt idx="10">
                  <c:v>1.8E-5</c:v>
                </c:pt>
                <c:pt idx="11">
                  <c:v>1.8E-5</c:v>
                </c:pt>
                <c:pt idx="12">
                  <c:v>1.8E-5</c:v>
                </c:pt>
                <c:pt idx="13">
                  <c:v>1.8E-5</c:v>
                </c:pt>
                <c:pt idx="14">
                  <c:v>1.8E-5</c:v>
                </c:pt>
                <c:pt idx="15">
                  <c:v>1.8E-5</c:v>
                </c:pt>
                <c:pt idx="16">
                  <c:v>1.8E-5</c:v>
                </c:pt>
                <c:pt idx="17">
                  <c:v>1.8E-5</c:v>
                </c:pt>
                <c:pt idx="18">
                  <c:v>1.8E-5</c:v>
                </c:pt>
                <c:pt idx="19">
                  <c:v>1.8E-5</c:v>
                </c:pt>
                <c:pt idx="20">
                  <c:v>1.8E-5</c:v>
                </c:pt>
                <c:pt idx="21">
                  <c:v>9.0000000000000006E-5</c:v>
                </c:pt>
                <c:pt idx="22">
                  <c:v>9.0000000000000006E-5</c:v>
                </c:pt>
                <c:pt idx="23">
                  <c:v>9.0000000000000006E-5</c:v>
                </c:pt>
                <c:pt idx="24">
                  <c:v>9.0000000000000006E-5</c:v>
                </c:pt>
                <c:pt idx="25">
                  <c:v>9.0000000000000006E-5</c:v>
                </c:pt>
                <c:pt idx="26">
                  <c:v>9.0000000000000006E-5</c:v>
                </c:pt>
                <c:pt idx="27">
                  <c:v>4.8700000000000002E-4</c:v>
                </c:pt>
                <c:pt idx="28">
                  <c:v>4.8700000000000002E-4</c:v>
                </c:pt>
                <c:pt idx="29">
                  <c:v>4.8700000000000002E-4</c:v>
                </c:pt>
                <c:pt idx="30">
                  <c:v>4.8700000000000002E-4</c:v>
                </c:pt>
                <c:pt idx="31">
                  <c:v>4.8700000000000002E-4</c:v>
                </c:pt>
                <c:pt idx="32">
                  <c:v>4.8700000000000002E-4</c:v>
                </c:pt>
                <c:pt idx="33">
                  <c:v>4.8700000000000002E-4</c:v>
                </c:pt>
                <c:pt idx="34">
                  <c:v>4.8700000000000002E-4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434-4249-B1CA-3BE371C4F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581696"/>
        <c:axId val="135583232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'Case Fatality Rates'!$A$5</c15:sqref>
                        </c15:formulaRef>
                      </c:ext>
                    </c:extLst>
                    <c:strCache>
                      <c:ptCount val="1"/>
                      <c:pt idx="0">
                        <c:v>Age Band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'Case Fatality Rates'!$A$7:$A$41</c15:sqref>
                        </c15:formulaRef>
                      </c:ext>
                    </c:extLst>
                    <c:numCache>
                      <c:formatCode>General</c:formatCode>
                      <c:ptCount val="35"/>
                      <c:pt idx="0">
                        <c:v>4</c:v>
                      </c:pt>
                      <c:pt idx="1">
                        <c:v>4.01</c:v>
                      </c:pt>
                      <c:pt idx="2">
                        <c:v>9</c:v>
                      </c:pt>
                      <c:pt idx="3">
                        <c:v>9.01</c:v>
                      </c:pt>
                      <c:pt idx="4">
                        <c:v>14</c:v>
                      </c:pt>
                      <c:pt idx="5">
                        <c:v>14.01</c:v>
                      </c:pt>
                      <c:pt idx="6">
                        <c:v>17</c:v>
                      </c:pt>
                      <c:pt idx="7">
                        <c:v>17.010000000000002</c:v>
                      </c:pt>
                      <c:pt idx="8">
                        <c:v>19</c:v>
                      </c:pt>
                      <c:pt idx="9">
                        <c:v>19.010000000000002</c:v>
                      </c:pt>
                      <c:pt idx="10">
                        <c:v>24</c:v>
                      </c:pt>
                      <c:pt idx="11">
                        <c:v>24.01</c:v>
                      </c:pt>
                      <c:pt idx="12">
                        <c:v>29</c:v>
                      </c:pt>
                      <c:pt idx="13">
                        <c:v>29.01</c:v>
                      </c:pt>
                      <c:pt idx="14">
                        <c:v>34</c:v>
                      </c:pt>
                      <c:pt idx="15">
                        <c:v>34.01</c:v>
                      </c:pt>
                      <c:pt idx="16">
                        <c:v>39</c:v>
                      </c:pt>
                      <c:pt idx="17">
                        <c:v>39.01</c:v>
                      </c:pt>
                      <c:pt idx="18">
                        <c:v>44</c:v>
                      </c:pt>
                      <c:pt idx="19">
                        <c:v>44.01</c:v>
                      </c:pt>
                      <c:pt idx="20">
                        <c:v>49</c:v>
                      </c:pt>
                      <c:pt idx="21">
                        <c:v>49.01</c:v>
                      </c:pt>
                      <c:pt idx="22">
                        <c:v>54</c:v>
                      </c:pt>
                      <c:pt idx="23">
                        <c:v>54.01</c:v>
                      </c:pt>
                      <c:pt idx="24">
                        <c:v>59</c:v>
                      </c:pt>
                      <c:pt idx="25">
                        <c:v>59.01</c:v>
                      </c:pt>
                      <c:pt idx="26">
                        <c:v>64</c:v>
                      </c:pt>
                      <c:pt idx="27">
                        <c:v>64.010000000000005</c:v>
                      </c:pt>
                      <c:pt idx="28">
                        <c:v>69</c:v>
                      </c:pt>
                      <c:pt idx="29">
                        <c:v>69.010000000000005</c:v>
                      </c:pt>
                      <c:pt idx="30">
                        <c:v>74</c:v>
                      </c:pt>
                      <c:pt idx="31">
                        <c:v>74.010000000000005</c:v>
                      </c:pt>
                      <c:pt idx="32">
                        <c:v>79</c:v>
                      </c:pt>
                      <c:pt idx="33">
                        <c:v>79.010000000000005</c:v>
                      </c:pt>
                      <c:pt idx="34">
                        <c:v>95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'Case Fatality Rates'!$A$7:$A$41</c15:sqref>
                        </c15:formulaRef>
                      </c:ext>
                    </c:extLst>
                    <c:numCache>
                      <c:formatCode>General</c:formatCode>
                      <c:ptCount val="35"/>
                      <c:pt idx="0">
                        <c:v>4</c:v>
                      </c:pt>
                      <c:pt idx="1">
                        <c:v>4.01</c:v>
                      </c:pt>
                      <c:pt idx="2">
                        <c:v>9</c:v>
                      </c:pt>
                      <c:pt idx="3">
                        <c:v>9.01</c:v>
                      </c:pt>
                      <c:pt idx="4">
                        <c:v>14</c:v>
                      </c:pt>
                      <c:pt idx="5">
                        <c:v>14.01</c:v>
                      </c:pt>
                      <c:pt idx="6">
                        <c:v>17</c:v>
                      </c:pt>
                      <c:pt idx="7">
                        <c:v>17.010000000000002</c:v>
                      </c:pt>
                      <c:pt idx="8">
                        <c:v>19</c:v>
                      </c:pt>
                      <c:pt idx="9">
                        <c:v>19.010000000000002</c:v>
                      </c:pt>
                      <c:pt idx="10">
                        <c:v>24</c:v>
                      </c:pt>
                      <c:pt idx="11">
                        <c:v>24.01</c:v>
                      </c:pt>
                      <c:pt idx="12">
                        <c:v>29</c:v>
                      </c:pt>
                      <c:pt idx="13">
                        <c:v>29.01</c:v>
                      </c:pt>
                      <c:pt idx="14">
                        <c:v>34</c:v>
                      </c:pt>
                      <c:pt idx="15">
                        <c:v>34.01</c:v>
                      </c:pt>
                      <c:pt idx="16">
                        <c:v>39</c:v>
                      </c:pt>
                      <c:pt idx="17">
                        <c:v>39.01</c:v>
                      </c:pt>
                      <c:pt idx="18">
                        <c:v>44</c:v>
                      </c:pt>
                      <c:pt idx="19">
                        <c:v>44.01</c:v>
                      </c:pt>
                      <c:pt idx="20">
                        <c:v>49</c:v>
                      </c:pt>
                      <c:pt idx="21">
                        <c:v>49.01</c:v>
                      </c:pt>
                      <c:pt idx="22">
                        <c:v>54</c:v>
                      </c:pt>
                      <c:pt idx="23">
                        <c:v>54.01</c:v>
                      </c:pt>
                      <c:pt idx="24">
                        <c:v>59</c:v>
                      </c:pt>
                      <c:pt idx="25">
                        <c:v>59.01</c:v>
                      </c:pt>
                      <c:pt idx="26">
                        <c:v>64</c:v>
                      </c:pt>
                      <c:pt idx="27">
                        <c:v>64.010000000000005</c:v>
                      </c:pt>
                      <c:pt idx="28">
                        <c:v>69</c:v>
                      </c:pt>
                      <c:pt idx="29">
                        <c:v>69.010000000000005</c:v>
                      </c:pt>
                      <c:pt idx="30">
                        <c:v>74</c:v>
                      </c:pt>
                      <c:pt idx="31">
                        <c:v>74.010000000000005</c:v>
                      </c:pt>
                      <c:pt idx="32">
                        <c:v>79</c:v>
                      </c:pt>
                      <c:pt idx="33">
                        <c:v>79.010000000000005</c:v>
                      </c:pt>
                      <c:pt idx="34">
                        <c:v>95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3434-4249-B1CA-3BE371C4F8CA}"/>
                  </c:ext>
                </c:extLst>
              </c15:ser>
            </c15:filteredScatterSeries>
          </c:ext>
        </c:extLst>
      </c:scatterChart>
      <c:valAx>
        <c:axId val="13558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583232"/>
        <c:crosses val="autoZero"/>
        <c:crossBetween val="midCat"/>
      </c:valAx>
      <c:valAx>
        <c:axId val="13558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581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CFR by Preexisting Comorbid Conditions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'Case Fatality Rates'!$K$49</c:f>
              <c:strCache>
                <c:ptCount val="1"/>
                <c:pt idx="0">
                  <c:v>CFR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accent1">
                    <a:lumMod val="40000"/>
                    <a:lumOff val="60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A9-44EF-978E-19E5A143B1E2}"/>
              </c:ext>
            </c:extLst>
          </c:dPt>
          <c:cat>
            <c:strRef>
              <c:f>'Case Fatality Rates'!$J$50:$J$56</c:f>
              <c:strCache>
                <c:ptCount val="7"/>
                <c:pt idx="0">
                  <c:v>Cardiovascular Desease</c:v>
                </c:pt>
                <c:pt idx="1">
                  <c:v>Diabetes</c:v>
                </c:pt>
                <c:pt idx="2">
                  <c:v>Chronic respiratory Disease</c:v>
                </c:pt>
                <c:pt idx="3">
                  <c:v>Hypertension</c:v>
                </c:pt>
                <c:pt idx="4">
                  <c:v>Cancer</c:v>
                </c:pt>
                <c:pt idx="5">
                  <c:v>None</c:v>
                </c:pt>
                <c:pt idx="6">
                  <c:v>Overall</c:v>
                </c:pt>
              </c:strCache>
            </c:strRef>
          </c:cat>
          <c:val>
            <c:numRef>
              <c:f>'Case Fatality Rates'!$K$50:$K$56</c:f>
              <c:numCache>
                <c:formatCode>0.0%</c:formatCode>
                <c:ptCount val="7"/>
                <c:pt idx="0">
                  <c:v>0.105</c:v>
                </c:pt>
                <c:pt idx="1">
                  <c:v>7.2999999999999995E-2</c:v>
                </c:pt>
                <c:pt idx="2">
                  <c:v>6.3E-2</c:v>
                </c:pt>
                <c:pt idx="3">
                  <c:v>0.06</c:v>
                </c:pt>
                <c:pt idx="4">
                  <c:v>5.6000000000000001E-2</c:v>
                </c:pt>
                <c:pt idx="5">
                  <c:v>8.9999999999999993E-3</c:v>
                </c:pt>
                <c:pt idx="6">
                  <c:v>2.3E-2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0E-4F19-9158-2CE5B7A58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617536"/>
        <c:axId val="135623424"/>
      </c:barChart>
      <c:catAx>
        <c:axId val="13561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623424"/>
        <c:crosses val="autoZero"/>
        <c:auto val="1"/>
        <c:lblAlgn val="ctr"/>
        <c:lblOffset val="100"/>
        <c:noMultiLvlLbl val="0"/>
      </c:catAx>
      <c:valAx>
        <c:axId val="13562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5617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CFR compared for China</a:t>
            </a:r>
            <a:r>
              <a:rPr lang="de-DE" baseline="0"/>
              <a:t> and Italy</a:t>
            </a:r>
            <a:endParaRPr lang="de-DE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'Case Fatality Rates'!$B$76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'Case Fatality Rates'!$A$79:$A$88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80+</c:v>
                </c:pt>
                <c:pt idx="9">
                  <c:v>Overall</c:v>
                </c:pt>
              </c:strCache>
            </c:strRef>
          </c:cat>
          <c:val>
            <c:numRef>
              <c:f>'Case Fatality Rates'!$C$79:$C$88</c:f>
              <c:numCache>
                <c:formatCode>0.0%</c:formatCode>
                <c:ptCount val="10"/>
                <c:pt idx="0">
                  <c:v>0</c:v>
                </c:pt>
                <c:pt idx="1">
                  <c:v>2E-3</c:v>
                </c:pt>
                <c:pt idx="2">
                  <c:v>2E-3</c:v>
                </c:pt>
                <c:pt idx="3">
                  <c:v>2E-3</c:v>
                </c:pt>
                <c:pt idx="4">
                  <c:v>4.0000000000000001E-3</c:v>
                </c:pt>
                <c:pt idx="5">
                  <c:v>1.2999999999999999E-2</c:v>
                </c:pt>
                <c:pt idx="6">
                  <c:v>3.5999999999999997E-2</c:v>
                </c:pt>
                <c:pt idx="7">
                  <c:v>0.08</c:v>
                </c:pt>
                <c:pt idx="8">
                  <c:v>0.14799999999999999</c:v>
                </c:pt>
                <c:pt idx="9">
                  <c:v>2.3E-2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ED-427E-A0BB-BCA768F8E900}"/>
            </c:ext>
          </c:extLst>
        </c:ser>
        <c:ser>
          <c:idx val="1"/>
          <c:order val="1"/>
          <c:tx>
            <c:strRef>
              <c:f>'Case Fatality Rates'!$D$76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'Case Fatality Rates'!$A$79:$A$88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80+</c:v>
                </c:pt>
                <c:pt idx="9">
                  <c:v>Overall</c:v>
                </c:pt>
              </c:strCache>
            </c:strRef>
          </c:cat>
          <c:val>
            <c:numRef>
              <c:f>'Case Fatality Rates'!$E$79:$E$88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0.01</c:v>
                </c:pt>
                <c:pt idx="6">
                  <c:v>3.5000000000000003E-2</c:v>
                </c:pt>
                <c:pt idx="7">
                  <c:v>0.128</c:v>
                </c:pt>
                <c:pt idx="8">
                  <c:v>0.20200000000000001</c:v>
                </c:pt>
                <c:pt idx="9">
                  <c:v>7.1999999999999995E-2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ED-427E-A0BB-BCA768F8E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921088"/>
        <c:axId val="12922880"/>
      </c:barChart>
      <c:catAx>
        <c:axId val="1292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22880"/>
        <c:crosses val="autoZero"/>
        <c:auto val="1"/>
        <c:lblAlgn val="ctr"/>
        <c:lblOffset val="100"/>
        <c:noMultiLvlLbl val="0"/>
      </c:catAx>
      <c:valAx>
        <c:axId val="1292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2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CFR by Age Compared</a:t>
            </a:r>
          </a:p>
        </c:rich>
      </c:tx>
      <c:layout>
        <c:manualLayout>
          <c:xMode val="edge"/>
          <c:yMode val="edge"/>
          <c:x val="0.33672556707110646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975038276465439E-2"/>
          <c:y val="9.5426457519581703E-2"/>
          <c:w val="0.88019625801983081"/>
          <c:h val="0.69787821797865823"/>
        </c:manualLayout>
      </c:layout>
      <c:lineChart>
        <c:grouping val="standard"/>
        <c:varyColors val="0"/>
        <c:ser>
          <c:idx val="1"/>
          <c:order val="0"/>
          <c:tx>
            <c:strRef>
              <c:f>'Case Fatality Rates'!$N$5</c:f>
              <c:strCache>
                <c:ptCount val="1"/>
                <c:pt idx="0">
                  <c:v>COVID-19 AAE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'Case Fatality Rates'!$M$6:$M$26</c:f>
              <c:strCache>
                <c:ptCount val="21"/>
                <c:pt idx="0">
                  <c:v>0-4</c:v>
                </c:pt>
                <c:pt idx="1">
                  <c:v>5-10</c:v>
                </c:pt>
                <c:pt idx="2">
                  <c:v>11-14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90-94</c:v>
                </c:pt>
                <c:pt idx="19">
                  <c:v>95-99</c:v>
                </c:pt>
                <c:pt idx="20">
                  <c:v>100+</c:v>
                </c:pt>
              </c:strCache>
            </c:strRef>
          </c:cat>
          <c:val>
            <c:numRef>
              <c:f>'Case Fatality Rates'!$N$6:$N$26</c:f>
              <c:numCache>
                <c:formatCode>0.000%</c:formatCode>
                <c:ptCount val="21"/>
                <c:pt idx="0">
                  <c:v>2.5999999999999998E-5</c:v>
                </c:pt>
                <c:pt idx="1">
                  <c:v>2.5999999999999998E-5</c:v>
                </c:pt>
                <c:pt idx="2">
                  <c:v>1.4799999999999999E-4</c:v>
                </c:pt>
                <c:pt idx="3">
                  <c:v>1.4799999999999999E-4</c:v>
                </c:pt>
                <c:pt idx="4">
                  <c:v>5.9999999999999995E-4</c:v>
                </c:pt>
                <c:pt idx="5">
                  <c:v>5.9999999999999995E-4</c:v>
                </c:pt>
                <c:pt idx="6">
                  <c:v>1.4599999999999999E-3</c:v>
                </c:pt>
                <c:pt idx="7">
                  <c:v>1.4599999999999999E-3</c:v>
                </c:pt>
                <c:pt idx="8">
                  <c:v>3.0000000000000001E-3</c:v>
                </c:pt>
                <c:pt idx="9">
                  <c:v>3.0000000000000001E-3</c:v>
                </c:pt>
                <c:pt idx="10">
                  <c:v>1.2999999999999999E-2</c:v>
                </c:pt>
                <c:pt idx="11">
                  <c:v>1.2999999999999999E-2</c:v>
                </c:pt>
                <c:pt idx="12">
                  <c:v>0.04</c:v>
                </c:pt>
                <c:pt idx="13">
                  <c:v>0.04</c:v>
                </c:pt>
                <c:pt idx="14">
                  <c:v>8.5999999999999993E-2</c:v>
                </c:pt>
                <c:pt idx="15">
                  <c:v>8.5999999999999993E-2</c:v>
                </c:pt>
                <c:pt idx="16">
                  <c:v>0.13400000000000001</c:v>
                </c:pt>
                <c:pt idx="17">
                  <c:v>0.13400000000000001</c:v>
                </c:pt>
                <c:pt idx="18">
                  <c:v>0.13400000000000001</c:v>
                </c:pt>
                <c:pt idx="19">
                  <c:v>0.13400000000000001</c:v>
                </c:pt>
                <c:pt idx="20">
                  <c:v>0.13400000000000001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34-4249-B1CA-3BE371C4F8CA}"/>
            </c:ext>
          </c:extLst>
        </c:ser>
        <c:ser>
          <c:idx val="2"/>
          <c:order val="1"/>
          <c:tx>
            <c:strRef>
              <c:f>'Case Fatality Rates'!$O$5</c:f>
              <c:strCache>
                <c:ptCount val="1"/>
                <c:pt idx="0">
                  <c:v>COVID-19 ČR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'Case Fatality Rates'!$M$6:$M$26</c:f>
              <c:strCache>
                <c:ptCount val="21"/>
                <c:pt idx="0">
                  <c:v>0-4</c:v>
                </c:pt>
                <c:pt idx="1">
                  <c:v>5-10</c:v>
                </c:pt>
                <c:pt idx="2">
                  <c:v>11-14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90-94</c:v>
                </c:pt>
                <c:pt idx="19">
                  <c:v>95-99</c:v>
                </c:pt>
                <c:pt idx="20">
                  <c:v>100+</c:v>
                </c:pt>
              </c:strCache>
            </c:strRef>
          </c:cat>
          <c:val>
            <c:numRef>
              <c:f>'Case Fatality Rates'!$O$6:$O$26</c:f>
              <c:numCache>
                <c:formatCode>0%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1.5552099533437014E-3</c:v>
                </c:pt>
                <c:pt idx="7">
                  <c:v>0</c:v>
                </c:pt>
                <c:pt idx="8">
                  <c:v>5.5066079295154188E-3</c:v>
                </c:pt>
                <c:pt idx="9">
                  <c:v>9.3196644920782849E-4</c:v>
                </c:pt>
                <c:pt idx="10">
                  <c:v>3.6945812807881772E-3</c:v>
                </c:pt>
                <c:pt idx="11">
                  <c:v>1.1267605633802818E-2</c:v>
                </c:pt>
                <c:pt idx="12">
                  <c:v>1.8691588785046728E-2</c:v>
                </c:pt>
                <c:pt idx="13">
                  <c:v>7.0981210855949897E-2</c:v>
                </c:pt>
                <c:pt idx="14">
                  <c:v>0.10926365795724466</c:v>
                </c:pt>
                <c:pt idx="15">
                  <c:v>0.15635179153094461</c:v>
                </c:pt>
                <c:pt idx="16">
                  <c:v>0.22996515679442509</c:v>
                </c:pt>
                <c:pt idx="17">
                  <c:v>0.2744186046511628</c:v>
                </c:pt>
                <c:pt idx="18">
                  <c:v>0.26956521739130435</c:v>
                </c:pt>
                <c:pt idx="19">
                  <c:v>0.443</c:v>
                </c:pt>
                <c:pt idx="20" formatCode="0.00%">
                  <c:v>0.443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434-4249-B1CA-3BE371C4F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2432"/>
        <c:axId val="12972416"/>
      </c:lineChart>
      <c:catAx>
        <c:axId val="1296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72416"/>
        <c:crosses val="autoZero"/>
        <c:auto val="1"/>
        <c:lblAlgn val="ctr"/>
        <c:lblOffset val="100"/>
        <c:noMultiLvlLbl val="0"/>
      </c:catAx>
      <c:valAx>
        <c:axId val="1297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62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876509368367786"/>
          <c:y val="0.12565565131130269"/>
          <c:w val="0.40959880014998123"/>
          <c:h val="7.38194143054952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ITA'!$J$33:$J$154</c:f>
              <c:numCache>
                <c:formatCode>0.0%</c:formatCode>
                <c:ptCount val="122"/>
                <c:pt idx="0">
                  <c:v>0.53752189906866776</c:v>
                </c:pt>
                <c:pt idx="1">
                  <c:v>0.21687354617280133</c:v>
                </c:pt>
                <c:pt idx="2">
                  <c:v>0.25395950554644597</c:v>
                </c:pt>
                <c:pt idx="3">
                  <c:v>0.25940092440809404</c:v>
                </c:pt>
                <c:pt idx="4">
                  <c:v>0.2841978160697991</c:v>
                </c:pt>
                <c:pt idx="5">
                  <c:v>0.23605875195949985</c:v>
                </c:pt>
                <c:pt idx="6">
                  <c:v>0.31846159931122353</c:v>
                </c:pt>
                <c:pt idx="7">
                  <c:v>0.29483208601350308</c:v>
                </c:pt>
                <c:pt idx="8">
                  <c:v>0.28138707074232561</c:v>
                </c:pt>
                <c:pt idx="9">
                  <c:v>0.12237297838863734</c:v>
                </c:pt>
                <c:pt idx="10">
                  <c:v>0.26306439853209601</c:v>
                </c:pt>
                <c:pt idx="11">
                  <c:v>0.24547080259521711</c:v>
                </c:pt>
                <c:pt idx="12">
                  <c:v>0.19964288344896419</c:v>
                </c:pt>
                <c:pt idx="13">
                  <c:v>0.23390315747984525</c:v>
                </c:pt>
                <c:pt idx="14">
                  <c:v>0.20232431911456045</c:v>
                </c:pt>
                <c:pt idx="15">
                  <c:v>0.15698314844326525</c:v>
                </c:pt>
                <c:pt idx="16">
                  <c:v>0.15289006575648195</c:v>
                </c:pt>
                <c:pt idx="17">
                  <c:v>0.16150692060805119</c:v>
                </c:pt>
                <c:pt idx="18">
                  <c:v>0.18548050870087285</c:v>
                </c:pt>
                <c:pt idx="19">
                  <c:v>0.18047801788717191</c:v>
                </c:pt>
                <c:pt idx="20">
                  <c:v>0.17022758904689672</c:v>
                </c:pt>
                <c:pt idx="21">
                  <c:v>0.13038427734035929</c:v>
                </c:pt>
                <c:pt idx="22">
                  <c:v>0.10278504073458784</c:v>
                </c:pt>
                <c:pt idx="23">
                  <c:v>0.10338322322371288</c:v>
                </c:pt>
                <c:pt idx="24">
                  <c:v>9.6538362555143836E-2</c:v>
                </c:pt>
                <c:pt idx="25">
                  <c:v>0.10797171350610484</c:v>
                </c:pt>
                <c:pt idx="26">
                  <c:v>9.5413648146776275E-2</c:v>
                </c:pt>
                <c:pt idx="27">
                  <c:v>9.0079784057284104E-2</c:v>
                </c:pt>
                <c:pt idx="28">
                  <c:v>7.4573485293400243E-2</c:v>
                </c:pt>
                <c:pt idx="29">
                  <c:v>5.4907339336824582E-2</c:v>
                </c:pt>
                <c:pt idx="30">
                  <c:v>5.3752667497087799E-2</c:v>
                </c:pt>
                <c:pt idx="31">
                  <c:v>6.1703894958869278E-2</c:v>
                </c:pt>
                <c:pt idx="32">
                  <c:v>5.804190771776311E-2</c:v>
                </c:pt>
                <c:pt idx="33">
                  <c:v>5.5313800675628168E-2</c:v>
                </c:pt>
                <c:pt idx="34">
                  <c:v>5.6384290037515106E-2</c:v>
                </c:pt>
                <c:pt idx="35">
                  <c:v>4.8994212262584075E-2</c:v>
                </c:pt>
                <c:pt idx="36">
                  <c:v>3.9527125086015906E-2</c:v>
                </c:pt>
                <c:pt idx="37">
                  <c:v>3.2683495155299926E-2</c:v>
                </c:pt>
                <c:pt idx="38">
                  <c:v>4.0871098116169374E-2</c:v>
                </c:pt>
                <c:pt idx="39">
                  <c:v>4.423292208325786E-2</c:v>
                </c:pt>
                <c:pt idx="40">
                  <c:v>4.0880785728106779E-2</c:v>
                </c:pt>
                <c:pt idx="41">
                  <c:v>4.7881771052435546E-2</c:v>
                </c:pt>
                <c:pt idx="42">
                  <c:v>4.09132591229696E-2</c:v>
                </c:pt>
                <c:pt idx="43">
                  <c:v>3.0915232364996052E-2</c:v>
                </c:pt>
                <c:pt idx="44">
                  <c:v>2.8758702785127696E-2</c:v>
                </c:pt>
                <c:pt idx="45">
                  <c:v>2.5641586879094354E-2</c:v>
                </c:pt>
                <c:pt idx="46">
                  <c:v>3.6012540608181938E-2</c:v>
                </c:pt>
                <c:pt idx="47">
                  <c:v>3.2857011317072096E-2</c:v>
                </c:pt>
                <c:pt idx="48">
                  <c:v>3.2731106627090258E-2</c:v>
                </c:pt>
                <c:pt idx="49">
                  <c:v>2.835541740237171E-2</c:v>
                </c:pt>
                <c:pt idx="50">
                  <c:v>2.0901168260143762E-2</c:v>
                </c:pt>
                <c:pt idx="51">
                  <c:v>2.5288990679427414E-2</c:v>
                </c:pt>
                <c:pt idx="52">
                  <c:v>3.1383492761732176E-2</c:v>
                </c:pt>
                <c:pt idx="53">
                  <c:v>2.4644829555819352E-2</c:v>
                </c:pt>
                <c:pt idx="54">
                  <c:v>2.8362926750994603E-2</c:v>
                </c:pt>
                <c:pt idx="55">
                  <c:v>2.2196697834582071E-2</c:v>
                </c:pt>
                <c:pt idx="56">
                  <c:v>2.2027389900961723E-2</c:v>
                </c:pt>
                <c:pt idx="57">
                  <c:v>1.6443495167179023E-2</c:v>
                </c:pt>
                <c:pt idx="58">
                  <c:v>1.9826668897400628E-2</c:v>
                </c:pt>
                <c:pt idx="59">
                  <c:v>1.9894257812315824E-2</c:v>
                </c:pt>
                <c:pt idx="60">
                  <c:v>1.7947436078921023E-2</c:v>
                </c:pt>
                <c:pt idx="61">
                  <c:v>1.9415862816036571E-2</c:v>
                </c:pt>
                <c:pt idx="62">
                  <c:v>1.8887300956703854E-2</c:v>
                </c:pt>
                <c:pt idx="63">
                  <c:v>1.3840817003080484E-2</c:v>
                </c:pt>
                <c:pt idx="64">
                  <c:v>1.223080904621833E-2</c:v>
                </c:pt>
                <c:pt idx="65">
                  <c:v>1.0789972728740773E-2</c:v>
                </c:pt>
                <c:pt idx="66">
                  <c:v>1.4716659811009074E-2</c:v>
                </c:pt>
                <c:pt idx="67">
                  <c:v>1.5361277537150622E-2</c:v>
                </c:pt>
                <c:pt idx="68">
                  <c:v>1.485935205122871E-2</c:v>
                </c:pt>
                <c:pt idx="69">
                  <c:v>1.2356661135889837E-2</c:v>
                </c:pt>
                <c:pt idx="70">
                  <c:v>9.4871139342441613E-3</c:v>
                </c:pt>
                <c:pt idx="71">
                  <c:v>8.9614699443115245E-3</c:v>
                </c:pt>
                <c:pt idx="72">
                  <c:v>1.7058428937250913E-2</c:v>
                </c:pt>
                <c:pt idx="73">
                  <c:v>1.0967205472983091E-2</c:v>
                </c:pt>
                <c:pt idx="74">
                  <c:v>1.2690486589948161E-2</c:v>
                </c:pt>
                <c:pt idx="75">
                  <c:v>1.0360048219612632E-2</c:v>
                </c:pt>
                <c:pt idx="76">
                  <c:v>1.2186098138102761E-2</c:v>
                </c:pt>
                <c:pt idx="77">
                  <c:v>9.6530496924561796E-3</c:v>
                </c:pt>
                <c:pt idx="78">
                  <c:v>6.6229882488359126E-3</c:v>
                </c:pt>
                <c:pt idx="79">
                  <c:v>1.2261637590097125E-2</c:v>
                </c:pt>
                <c:pt idx="80">
                  <c:v>1.0248933236486934E-2</c:v>
                </c:pt>
                <c:pt idx="81">
                  <c:v>1.0269367114549727E-2</c:v>
                </c:pt>
                <c:pt idx="82">
                  <c:v>1.0736024396653276E-2</c:v>
                </c:pt>
                <c:pt idx="83">
                  <c:v>1.1320246573186706E-2</c:v>
                </c:pt>
                <c:pt idx="84">
                  <c:v>9.2294935215749309E-3</c:v>
                </c:pt>
                <c:pt idx="85">
                  <c:v>5.3211447115221692E-3</c:v>
                </c:pt>
                <c:pt idx="86">
                  <c:v>7.2064560821877791E-3</c:v>
                </c:pt>
                <c:pt idx="87">
                  <c:v>1.1073164067835917E-2</c:v>
                </c:pt>
                <c:pt idx="88">
                  <c:v>1.1679858617680007E-2</c:v>
                </c:pt>
                <c:pt idx="89">
                  <c:v>1.0794508436682814E-2</c:v>
                </c:pt>
                <c:pt idx="90">
                  <c:v>9.0439440167811944E-3</c:v>
                </c:pt>
                <c:pt idx="91">
                  <c:v>7.6511494832661644E-3</c:v>
                </c:pt>
                <c:pt idx="92">
                  <c:v>4.7718052500114591E-3</c:v>
                </c:pt>
                <c:pt idx="93">
                  <c:v>7.7170510898330663E-3</c:v>
                </c:pt>
                <c:pt idx="94">
                  <c:v>8.0777221426096887E-3</c:v>
                </c:pt>
                <c:pt idx="95">
                  <c:v>4.5216480885507341E-3</c:v>
                </c:pt>
                <c:pt idx="96">
                  <c:v>1.3531777312935348E-2</c:v>
                </c:pt>
                <c:pt idx="97">
                  <c:v>7.3304685879838592E-3</c:v>
                </c:pt>
                <c:pt idx="98">
                  <c:v>5.512390220459326E-3</c:v>
                </c:pt>
                <c:pt idx="99">
                  <c:v>7.9715423705733774E-3</c:v>
                </c:pt>
                <c:pt idx="100">
                  <c:v>8.180407530979053E-3</c:v>
                </c:pt>
                <c:pt idx="101">
                  <c:v>6.1690823778448424E-3</c:v>
                </c:pt>
                <c:pt idx="102">
                  <c:v>1.1998853558005351E-2</c:v>
                </c:pt>
                <c:pt idx="103">
                  <c:v>5.3412251569129226E-3</c:v>
                </c:pt>
                <c:pt idx="104">
                  <c:v>1.1979087126873397E-2</c:v>
                </c:pt>
                <c:pt idx="105">
                  <c:v>1.2345939586398095E-2</c:v>
                </c:pt>
                <c:pt idx="106">
                  <c:v>1.1501273362382112E-2</c:v>
                </c:pt>
                <c:pt idx="107">
                  <c:v>8.1372271634965569E-3</c:v>
                </c:pt>
                <c:pt idx="108">
                  <c:v>1.3402804234968277E-2</c:v>
                </c:pt>
                <c:pt idx="109">
                  <c:v>1.3889535542830468E-2</c:v>
                </c:pt>
                <c:pt idx="110">
                  <c:v>-6.4319846361854689E-3</c:v>
                </c:pt>
                <c:pt idx="111">
                  <c:v>1.2302991989031955E-2</c:v>
                </c:pt>
                <c:pt idx="112">
                  <c:v>1.0601841313212788E-2</c:v>
                </c:pt>
                <c:pt idx="113">
                  <c:v>1.0579592488521902E-2</c:v>
                </c:pt>
                <c:pt idx="114">
                  <c:v>5.497306961220051E-3</c:v>
                </c:pt>
                <c:pt idx="115">
                  <c:v>2.9596294531725693E-2</c:v>
                </c:pt>
                <c:pt idx="116">
                  <c:v>1.5930138155118786E-2</c:v>
                </c:pt>
                <c:pt idx="117">
                  <c:v>1.398759727891215E-2</c:v>
                </c:pt>
                <c:pt idx="118">
                  <c:v>9.9612942385846424E-3</c:v>
                </c:pt>
                <c:pt idx="119">
                  <c:v>1.0376207579638429E-2</c:v>
                </c:pt>
                <c:pt idx="120">
                  <c:v>7.5836457475828957E-3</c:v>
                </c:pt>
                <c:pt idx="121">
                  <c:v>8.6425157585312239E-3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FE-42E8-BA54-5F1CF4F66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276864"/>
        <c:axId val="121778944"/>
      </c:lineChart>
      <c:catAx>
        <c:axId val="122276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778944"/>
        <c:crosses val="autoZero"/>
        <c:auto val="1"/>
        <c:lblAlgn val="ctr"/>
        <c:lblOffset val="100"/>
        <c:noMultiLvlLbl val="0"/>
      </c:catAx>
      <c:valAx>
        <c:axId val="121778944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276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ITA'!$K$33:$K$154</c:f>
              <c:numCache>
                <c:formatCode>0.0%</c:formatCode>
                <c:ptCount val="122"/>
                <c:pt idx="0">
                  <c:v>4.7483380816714148E-3</c:v>
                </c:pt>
                <c:pt idx="1">
                  <c:v>1.1414077362079899E-2</c:v>
                </c:pt>
                <c:pt idx="2">
                  <c:v>1.4713896457765668E-2</c:v>
                </c:pt>
                <c:pt idx="3">
                  <c:v>1.2372956252761821E-2</c:v>
                </c:pt>
                <c:pt idx="4">
                  <c:v>1.5151515151515152E-2</c:v>
                </c:pt>
                <c:pt idx="5">
                  <c:v>1.4866504854368932E-2</c:v>
                </c:pt>
                <c:pt idx="6">
                  <c:v>9.1930541368743617E-3</c:v>
                </c:pt>
                <c:pt idx="7">
                  <c:v>2.6279391424619641E-2</c:v>
                </c:pt>
                <c:pt idx="8">
                  <c:v>1.5187098794426179E-2</c:v>
                </c:pt>
                <c:pt idx="9">
                  <c:v>2.1039448966812774E-2</c:v>
                </c:pt>
                <c:pt idx="10">
                  <c:v>2.2287923584261998E-2</c:v>
                </c:pt>
                <c:pt idx="11">
                  <c:v>2.0727101038715768E-2</c:v>
                </c:pt>
                <c:pt idx="12">
                  <c:v>1.6856736935068926E-2</c:v>
                </c:pt>
                <c:pt idx="13">
                  <c:v>1.170177198261451E-2</c:v>
                </c:pt>
                <c:pt idx="14">
                  <c:v>2.0732394366197181E-2</c:v>
                </c:pt>
                <c:pt idx="15">
                  <c:v>1.6939280687278551E-2</c:v>
                </c:pt>
                <c:pt idx="16">
                  <c:v>1.4952541932128461E-2</c:v>
                </c:pt>
                <c:pt idx="17">
                  <c:v>1.822576931931548E-2</c:v>
                </c:pt>
                <c:pt idx="18">
                  <c:v>1.4872866597004528E-2</c:v>
                </c:pt>
                <c:pt idx="19">
                  <c:v>1.8891232298885206E-2</c:v>
                </c:pt>
                <c:pt idx="20">
                  <c:v>2.0571221043347427E-2</c:v>
                </c:pt>
                <c:pt idx="21">
                  <c:v>1.5252688549940255E-2</c:v>
                </c:pt>
                <c:pt idx="22">
                  <c:v>1.2886487413696985E-2</c:v>
                </c:pt>
                <c:pt idx="23">
                  <c:v>1.4618502341321371E-2</c:v>
                </c:pt>
                <c:pt idx="24">
                  <c:v>1.2641125300758838E-2</c:v>
                </c:pt>
                <c:pt idx="25">
                  <c:v>1.2378088002642514E-2</c:v>
                </c:pt>
                <c:pt idx="26">
                  <c:v>1.481947333623595E-2</c:v>
                </c:pt>
                <c:pt idx="27">
                  <c:v>1.338573192399193E-2</c:v>
                </c:pt>
                <c:pt idx="28">
                  <c:v>1.0789980732177264E-2</c:v>
                </c:pt>
                <c:pt idx="29">
                  <c:v>1.0990795885219274E-2</c:v>
                </c:pt>
                <c:pt idx="30">
                  <c:v>1.1081982840800763E-2</c:v>
                </c:pt>
                <c:pt idx="31">
                  <c:v>9.3643330971855485E-3</c:v>
                </c:pt>
                <c:pt idx="32">
                  <c:v>9.4325572159062697E-3</c:v>
                </c:pt>
                <c:pt idx="33">
                  <c:v>9.2234704812821349E-3</c:v>
                </c:pt>
                <c:pt idx="34">
                  <c:v>7.9753595352976998E-3</c:v>
                </c:pt>
                <c:pt idx="35">
                  <c:v>5.9473910777805465E-3</c:v>
                </c:pt>
                <c:pt idx="36">
                  <c:v>6.9701685553339322E-3</c:v>
                </c:pt>
                <c:pt idx="37">
                  <c:v>6.4815907798298046E-3</c:v>
                </c:pt>
                <c:pt idx="38">
                  <c:v>5.7618505958518928E-3</c:v>
                </c:pt>
                <c:pt idx="39">
                  <c:v>6.403392748420147E-3</c:v>
                </c:pt>
                <c:pt idx="40">
                  <c:v>5.8837494967845828E-3</c:v>
                </c:pt>
                <c:pt idx="41">
                  <c:v>6.2987799293803999E-3</c:v>
                </c:pt>
                <c:pt idx="42">
                  <c:v>4.2984372039214513E-3</c:v>
                </c:pt>
                <c:pt idx="43">
                  <c:v>5.5352899181442105E-3</c:v>
                </c:pt>
                <c:pt idx="44">
                  <c:v>5.8099135268684376E-3</c:v>
                </c:pt>
                <c:pt idx="45">
                  <c:v>5.5421848481652302E-3</c:v>
                </c:pt>
                <c:pt idx="46">
                  <c:v>4.9801741638050429E-3</c:v>
                </c:pt>
                <c:pt idx="47">
                  <c:v>5.3936420685320851E-3</c:v>
                </c:pt>
                <c:pt idx="48">
                  <c:v>4.506273255922664E-3</c:v>
                </c:pt>
                <c:pt idx="49">
                  <c:v>4.0177784376130869E-3</c:v>
                </c:pt>
                <c:pt idx="50">
                  <c:v>4.1937241933547023E-3</c:v>
                </c:pt>
                <c:pt idx="51">
                  <c:v>4.9336178940658001E-3</c:v>
                </c:pt>
                <c:pt idx="52">
                  <c:v>4.0572282724749094E-3</c:v>
                </c:pt>
                <c:pt idx="53">
                  <c:v>4.308303698270179E-3</c:v>
                </c:pt>
                <c:pt idx="54">
                  <c:v>3.9308176100628931E-3</c:v>
                </c:pt>
                <c:pt idx="55">
                  <c:v>3.895725966186976E-3</c:v>
                </c:pt>
                <c:pt idx="56">
                  <c:v>2.4563757121127665E-3</c:v>
                </c:pt>
                <c:pt idx="57">
                  <c:v>3.1384597984976861E-3</c:v>
                </c:pt>
                <c:pt idx="58">
                  <c:v>3.6101424210635744E-3</c:v>
                </c:pt>
                <c:pt idx="59">
                  <c:v>3.0701962834466042E-3</c:v>
                </c:pt>
                <c:pt idx="60">
                  <c:v>2.7231814403241065E-3</c:v>
                </c:pt>
                <c:pt idx="61">
                  <c:v>2.6489153233350731E-3</c:v>
                </c:pt>
                <c:pt idx="62">
                  <c:v>4.6957193663750832E-3</c:v>
                </c:pt>
                <c:pt idx="63">
                  <c:v>1.7278360343183986E-3</c:v>
                </c:pt>
                <c:pt idx="64">
                  <c:v>1.9465157368310723E-3</c:v>
                </c:pt>
                <c:pt idx="65">
                  <c:v>2.3604720944188839E-3</c:v>
                </c:pt>
                <c:pt idx="66">
                  <c:v>3.7474483837224653E-3</c:v>
                </c:pt>
                <c:pt idx="67">
                  <c:v>2.9936194388602397E-3</c:v>
                </c:pt>
                <c:pt idx="68">
                  <c:v>2.7113273230384718E-3</c:v>
                </c:pt>
                <c:pt idx="69">
                  <c:v>2.2055229021952913E-3</c:v>
                </c:pt>
                <c:pt idx="70">
                  <c:v>1.9447914947785295E-3</c:v>
                </c:pt>
                <c:pt idx="71">
                  <c:v>2.1482406029475301E-3</c:v>
                </c:pt>
                <c:pt idx="72">
                  <c:v>2.085151779652798E-3</c:v>
                </c:pt>
                <c:pt idx="73">
                  <c:v>2.3995274776659366E-3</c:v>
                </c:pt>
                <c:pt idx="74">
                  <c:v>3.3394088481588642E-3</c:v>
                </c:pt>
                <c:pt idx="75">
                  <c:v>3.1658817373103089E-3</c:v>
                </c:pt>
                <c:pt idx="76">
                  <c:v>2.1229360344109894E-3</c:v>
                </c:pt>
                <c:pt idx="77">
                  <c:v>2.0659096413865818E-3</c:v>
                </c:pt>
                <c:pt idx="78">
                  <c:v>1.4484060218577636E-3</c:v>
                </c:pt>
                <c:pt idx="79">
                  <c:v>2.4341502261355612E-3</c:v>
                </c:pt>
                <c:pt idx="80">
                  <c:v>2.4720170738073669E-3</c:v>
                </c:pt>
                <c:pt idx="81">
                  <c:v>2.4859765425803162E-3</c:v>
                </c:pt>
                <c:pt idx="82">
                  <c:v>2.1325459317585302E-3</c:v>
                </c:pt>
                <c:pt idx="83">
                  <c:v>2.0060011462863692E-3</c:v>
                </c:pt>
                <c:pt idx="84">
                  <c:v>8.6577088239368338E-4</c:v>
                </c:pt>
                <c:pt idx="85">
                  <c:v>1.6256140226879174E-3</c:v>
                </c:pt>
                <c:pt idx="86">
                  <c:v>1.4104882459312839E-3</c:v>
                </c:pt>
                <c:pt idx="87">
                  <c:v>2.2099656227569792E-3</c:v>
                </c:pt>
                <c:pt idx="88">
                  <c:v>1.3734646627163206E-3</c:v>
                </c:pt>
                <c:pt idx="89">
                  <c:v>1.813028800066686E-3</c:v>
                </c:pt>
                <c:pt idx="90">
                  <c:v>2.4038982133188953E-3</c:v>
                </c:pt>
                <c:pt idx="91">
                  <c:v>1.7166006729074637E-3</c:v>
                </c:pt>
                <c:pt idx="92">
                  <c:v>1.4260249554367201E-3</c:v>
                </c:pt>
                <c:pt idx="93">
                  <c:v>1.3295622114245654E-3</c:v>
                </c:pt>
                <c:pt idx="94">
                  <c:v>1.7797608603013059E-3</c:v>
                </c:pt>
                <c:pt idx="95">
                  <c:v>2.2393566938952083E-3</c:v>
                </c:pt>
                <c:pt idx="96">
                  <c:v>2.2118712430716386E-3</c:v>
                </c:pt>
                <c:pt idx="97">
                  <c:v>1.9472090004327132E-3</c:v>
                </c:pt>
                <c:pt idx="98">
                  <c:v>1.4772695598851632E-3</c:v>
                </c:pt>
                <c:pt idx="99">
                  <c:v>1.8433441098065907E-3</c:v>
                </c:pt>
                <c:pt idx="100">
                  <c:v>2.2746904693348689E-3</c:v>
                </c:pt>
                <c:pt idx="101">
                  <c:v>2.1598929179849112E-3</c:v>
                </c:pt>
                <c:pt idx="102">
                  <c:v>1.6713970356354462E-3</c:v>
                </c:pt>
                <c:pt idx="103">
                  <c:v>1.8278552077553285E-3</c:v>
                </c:pt>
                <c:pt idx="104">
                  <c:v>2.6899334413904886E-3</c:v>
                </c:pt>
                <c:pt idx="105">
                  <c:v>1.6008732035655813E-3</c:v>
                </c:pt>
                <c:pt idx="106">
                  <c:v>9.8957143944584003E-4</c:v>
                </c:pt>
                <c:pt idx="107">
                  <c:v>1.3122853062642326E-3</c:v>
                </c:pt>
                <c:pt idx="108">
                  <c:v>1.7501729822133583E-3</c:v>
                </c:pt>
                <c:pt idx="109">
                  <c:v>2.7586206896551722E-3</c:v>
                </c:pt>
                <c:pt idx="110">
                  <c:v>2.0345439591359683E-3</c:v>
                </c:pt>
                <c:pt idx="111">
                  <c:v>2.2745207259898806E-3</c:v>
                </c:pt>
                <c:pt idx="112">
                  <c:v>1.1314350367716388E-3</c:v>
                </c:pt>
                <c:pt idx="113">
                  <c:v>1.0967003623879458E-3</c:v>
                </c:pt>
                <c:pt idx="114">
                  <c:v>8.7221979938944616E-4</c:v>
                </c:pt>
                <c:pt idx="115">
                  <c:v>-1.5838144382567822E-3</c:v>
                </c:pt>
                <c:pt idx="116">
                  <c:v>1.8225676762262128E-3</c:v>
                </c:pt>
                <c:pt idx="117">
                  <c:v>1.6390755613833797E-3</c:v>
                </c:pt>
                <c:pt idx="118">
                  <c:v>4.5356616396416828E-4</c:v>
                </c:pt>
                <c:pt idx="119">
                  <c:v>1.3067236873366595E-3</c:v>
                </c:pt>
                <c:pt idx="120">
                  <c:v>3.5969066602721658E-4</c:v>
                </c:pt>
                <c:pt idx="121">
                  <c:v>1.3942774005819593E-3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2D7-4493-8CEA-2BB0C5207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03904"/>
        <c:axId val="121805440"/>
      </c:lineChart>
      <c:catAx>
        <c:axId val="121803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805440"/>
        <c:crosses val="autoZero"/>
        <c:auto val="1"/>
        <c:lblAlgn val="ctr"/>
        <c:lblOffset val="100"/>
        <c:noMultiLvlLbl val="0"/>
      </c:catAx>
      <c:valAx>
        <c:axId val="12180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803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ITA'!$L$33:$L$154</c:f>
              <c:numCache>
                <c:formatCode>0.0%</c:formatCode>
                <c:ptCount val="122"/>
                <c:pt idx="0">
                  <c:v>3.5137701804368468E-2</c:v>
                </c:pt>
                <c:pt idx="1">
                  <c:v>4.1851616994292962E-2</c:v>
                </c:pt>
                <c:pt idx="2">
                  <c:v>5.9945504087193461E-3</c:v>
                </c:pt>
                <c:pt idx="3">
                  <c:v>5.1259390190013257E-2</c:v>
                </c:pt>
                <c:pt idx="4">
                  <c:v>5.0997782705099776E-2</c:v>
                </c:pt>
                <c:pt idx="5">
                  <c:v>3.3070388349514562E-2</c:v>
                </c:pt>
                <c:pt idx="6">
                  <c:v>1.6853932584269662E-2</c:v>
                </c:pt>
                <c:pt idx="7">
                  <c:v>6.5204505038529937E-3</c:v>
                </c:pt>
                <c:pt idx="8">
                  <c:v>1.5969938938468764E-2</c:v>
                </c:pt>
                <c:pt idx="9">
                  <c:v>2.0100187852222919E-2</c:v>
                </c:pt>
                <c:pt idx="10">
                  <c:v>1.8251080282010463E-2</c:v>
                </c:pt>
                <c:pt idx="11">
                  <c:v>1.8602455146364494E-2</c:v>
                </c:pt>
                <c:pt idx="12">
                  <c:v>1.5128825404139307E-2</c:v>
                </c:pt>
                <c:pt idx="13">
                  <c:v>3.5239050484787697E-2</c:v>
                </c:pt>
                <c:pt idx="14">
                  <c:v>2.0788732394366197E-2</c:v>
                </c:pt>
                <c:pt idx="15">
                  <c:v>2.0094161044508081E-2</c:v>
                </c:pt>
                <c:pt idx="16">
                  <c:v>8.3214146404888834E-3</c:v>
                </c:pt>
                <c:pt idx="17">
                  <c:v>4.1593124088711533E-2</c:v>
                </c:pt>
                <c:pt idx="18">
                  <c:v>1.4454893765238593E-2</c:v>
                </c:pt>
                <c:pt idx="19">
                  <c:v>2.4585718589936727E-2</c:v>
                </c:pt>
                <c:pt idx="20">
                  <c:v>2.1167864276634932E-2</c:v>
                </c:pt>
                <c:pt idx="21">
                  <c:v>2.2305006911740588E-2</c:v>
                </c:pt>
                <c:pt idx="22">
                  <c:v>0</c:v>
                </c:pt>
                <c:pt idx="23">
                  <c:v>2.5616810293944043E-2</c:v>
                </c:pt>
                <c:pt idx="24">
                  <c:v>1.9174532667036833E-2</c:v>
                </c:pt>
                <c:pt idx="25">
                  <c:v>1.7367570104831278E-2</c:v>
                </c:pt>
                <c:pt idx="26">
                  <c:v>9.4980084820924637E-3</c:v>
                </c:pt>
                <c:pt idx="27">
                  <c:v>2.1591833047249074E-2</c:v>
                </c:pt>
                <c:pt idx="28">
                  <c:v>9.2200099907229008E-3</c:v>
                </c:pt>
                <c:pt idx="29">
                  <c:v>2.1521386031402273E-2</c:v>
                </c:pt>
                <c:pt idx="30">
                  <c:v>1.4683296260989302E-2</c:v>
                </c:pt>
                <c:pt idx="31">
                  <c:v>1.4400721324145037E-2</c:v>
                </c:pt>
                <c:pt idx="32">
                  <c:v>1.7760512336791937E-2</c:v>
                </c:pt>
                <c:pt idx="33">
                  <c:v>1.7820804585244855E-2</c:v>
                </c:pt>
                <c:pt idx="34">
                  <c:v>1.4498524382817258E-2</c:v>
                </c:pt>
                <c:pt idx="35">
                  <c:v>9.2779300813376538E-3</c:v>
                </c:pt>
                <c:pt idx="36">
                  <c:v>1.1200490980426539E-2</c:v>
                </c:pt>
                <c:pt idx="37">
                  <c:v>1.6686876924892957E-2</c:v>
                </c:pt>
                <c:pt idx="38">
                  <c:v>2.2313882658105393E-2</c:v>
                </c:pt>
                <c:pt idx="39">
                  <c:v>2.077428565430077E-2</c:v>
                </c:pt>
                <c:pt idx="40">
                  <c:v>2.0489899563363854E-2</c:v>
                </c:pt>
                <c:pt idx="41">
                  <c:v>2.1155352945366478E-2</c:v>
                </c:pt>
                <c:pt idx="42">
                  <c:v>1.6725009723842863E-2</c:v>
                </c:pt>
                <c:pt idx="43">
                  <c:v>1.1970308939591015E-2</c:v>
                </c:pt>
                <c:pt idx="44">
                  <c:v>1.6358477455219272E-2</c:v>
                </c:pt>
                <c:pt idx="45">
                  <c:v>9.2241900068078739E-3</c:v>
                </c:pt>
                <c:pt idx="46">
                  <c:v>1.9655087366483904E-2</c:v>
                </c:pt>
                <c:pt idx="47">
                  <c:v>2.4041573255039538E-2</c:v>
                </c:pt>
                <c:pt idx="48">
                  <c:v>2.0568052205456145E-2</c:v>
                </c:pt>
                <c:pt idx="49">
                  <c:v>1.9745571628731293E-2</c:v>
                </c:pt>
                <c:pt idx="50">
                  <c:v>1.6830320441172397E-2</c:v>
                </c:pt>
                <c:pt idx="51">
                  <c:v>2.5157755665807441E-2</c:v>
                </c:pt>
                <c:pt idx="52">
                  <c:v>2.7323621981450018E-2</c:v>
                </c:pt>
                <c:pt idx="53">
                  <c:v>2.8161821372528994E-2</c:v>
                </c:pt>
                <c:pt idx="54">
                  <c:v>2.7347259658580415E-2</c:v>
                </c:pt>
                <c:pt idx="55">
                  <c:v>2.4613478273113859E-2</c:v>
                </c:pt>
                <c:pt idx="56">
                  <c:v>1.7081258798076468E-2</c:v>
                </c:pt>
                <c:pt idx="57">
                  <c:v>1.5984467922678908E-2</c:v>
                </c:pt>
                <c:pt idx="58">
                  <c:v>2.1897120391634297E-2</c:v>
                </c:pt>
                <c:pt idx="59">
                  <c:v>2.1966636566703102E-2</c:v>
                </c:pt>
                <c:pt idx="60">
                  <c:v>4.4841721050670282E-2</c:v>
                </c:pt>
                <c:pt idx="61">
                  <c:v>2.2688107453397801E-2</c:v>
                </c:pt>
                <c:pt idx="62">
                  <c:v>1.6494457267963107E-2</c:v>
                </c:pt>
                <c:pt idx="63">
                  <c:v>1.7278360343183984E-2</c:v>
                </c:pt>
                <c:pt idx="64">
                  <c:v>1.2228111680092635E-2</c:v>
                </c:pt>
                <c:pt idx="65">
                  <c:v>2.3524704940988198E-2</c:v>
                </c:pt>
                <c:pt idx="66">
                  <c:v>8.138767302751175E-2</c:v>
                </c:pt>
                <c:pt idx="67">
                  <c:v>3.311554934009265E-2</c:v>
                </c:pt>
                <c:pt idx="68">
                  <c:v>3.0650272248504865E-2</c:v>
                </c:pt>
                <c:pt idx="69">
                  <c:v>4.5565648412364573E-2</c:v>
                </c:pt>
                <c:pt idx="70">
                  <c:v>2.5400155583319581E-2</c:v>
                </c:pt>
                <c:pt idx="71">
                  <c:v>1.6813883154913351E-2</c:v>
                </c:pt>
                <c:pt idx="72">
                  <c:v>2.972553583551547E-2</c:v>
                </c:pt>
                <c:pt idx="73">
                  <c:v>4.309305244505697E-2</c:v>
                </c:pt>
                <c:pt idx="74">
                  <c:v>3.5012809564474806E-2</c:v>
                </c:pt>
                <c:pt idx="75">
                  <c:v>6.4324960753532182E-2</c:v>
                </c:pt>
                <c:pt idx="76">
                  <c:v>3.6145414180657691E-2</c:v>
                </c:pt>
                <c:pt idx="77">
                  <c:v>3.3709946286349324E-2</c:v>
                </c:pt>
                <c:pt idx="78">
                  <c:v>3.1455282292870625E-2</c:v>
                </c:pt>
                <c:pt idx="79">
                  <c:v>3.1178158760686973E-2</c:v>
                </c:pt>
                <c:pt idx="80">
                  <c:v>4.4235286892167852E-2</c:v>
                </c:pt>
                <c:pt idx="81">
                  <c:v>3.6301631820499745E-2</c:v>
                </c:pt>
                <c:pt idx="82">
                  <c:v>3.5433070866141732E-2</c:v>
                </c:pt>
                <c:pt idx="83">
                  <c:v>3.5737163278379017E-2</c:v>
                </c:pt>
                <c:pt idx="84">
                  <c:v>2.8379969524864941E-2</c:v>
                </c:pt>
                <c:pt idx="85">
                  <c:v>2.6539915892144043E-2</c:v>
                </c:pt>
                <c:pt idx="86">
                  <c:v>4.8408679927667272E-2</c:v>
                </c:pt>
                <c:pt idx="87">
                  <c:v>4.6144837746968377E-2</c:v>
                </c:pt>
                <c:pt idx="88">
                  <c:v>6.8732095907075311E-2</c:v>
                </c:pt>
                <c:pt idx="89">
                  <c:v>4.6680281748843415E-2</c:v>
                </c:pt>
                <c:pt idx="90">
                  <c:v>6.0400649702219818E-2</c:v>
                </c:pt>
                <c:pt idx="91">
                  <c:v>4.2892128813714493E-2</c:v>
                </c:pt>
                <c:pt idx="92">
                  <c:v>2.0154486036838979E-2</c:v>
                </c:pt>
                <c:pt idx="93">
                  <c:v>4.1989992022626731E-2</c:v>
                </c:pt>
                <c:pt idx="94">
                  <c:v>2.1206727997393027E-2</c:v>
                </c:pt>
                <c:pt idx="95">
                  <c:v>2.4353004046110391E-2</c:v>
                </c:pt>
                <c:pt idx="96">
                  <c:v>4.9077519581566004E-2</c:v>
                </c:pt>
                <c:pt idx="97">
                  <c:v>3.5076806577239293E-2</c:v>
                </c:pt>
                <c:pt idx="98">
                  <c:v>2.115561501797809E-2</c:v>
                </c:pt>
                <c:pt idx="99">
                  <c:v>2.1184277692700357E-2</c:v>
                </c:pt>
                <c:pt idx="100">
                  <c:v>5.9372300604664557E-2</c:v>
                </c:pt>
                <c:pt idx="101">
                  <c:v>3.9334387928936482E-2</c:v>
                </c:pt>
                <c:pt idx="102">
                  <c:v>4.4118574582150738E-2</c:v>
                </c:pt>
                <c:pt idx="103">
                  <c:v>5.702255442765284E-2</c:v>
                </c:pt>
                <c:pt idx="104">
                  <c:v>6.1385660585577817E-2</c:v>
                </c:pt>
                <c:pt idx="105">
                  <c:v>5.475714025832272E-2</c:v>
                </c:pt>
                <c:pt idx="106">
                  <c:v>2.4358681586359138E-2</c:v>
                </c:pt>
                <c:pt idx="107">
                  <c:v>5.8512486008722837E-2</c:v>
                </c:pt>
                <c:pt idx="108">
                  <c:v>3.7811876755260695E-2</c:v>
                </c:pt>
                <c:pt idx="109">
                  <c:v>4.5517241379310347E-2</c:v>
                </c:pt>
                <c:pt idx="110">
                  <c:v>5.9001774814943078E-2</c:v>
                </c:pt>
                <c:pt idx="111">
                  <c:v>2.5344659518172958E-2</c:v>
                </c:pt>
                <c:pt idx="112">
                  <c:v>2.0742975674146711E-2</c:v>
                </c:pt>
                <c:pt idx="113">
                  <c:v>2.5414838832729353E-2</c:v>
                </c:pt>
                <c:pt idx="114">
                  <c:v>5.6161263749576001E-2</c:v>
                </c:pt>
                <c:pt idx="115">
                  <c:v>7.7964542992898386E-2</c:v>
                </c:pt>
                <c:pt idx="116">
                  <c:v>3.2913428035379257E-2</c:v>
                </c:pt>
                <c:pt idx="117">
                  <c:v>4.8625908321040266E-2</c:v>
                </c:pt>
                <c:pt idx="118">
                  <c:v>5.493820161015988E-2</c:v>
                </c:pt>
                <c:pt idx="119">
                  <c:v>1.8234735091470659E-2</c:v>
                </c:pt>
                <c:pt idx="120">
                  <c:v>1.8284275523050175E-2</c:v>
                </c:pt>
                <c:pt idx="121">
                  <c:v>6.3773035887487881E-2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131-4663-BBF5-ECC1BC4FB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38592"/>
        <c:axId val="121844480"/>
      </c:lineChart>
      <c:catAx>
        <c:axId val="1218385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844480"/>
        <c:crosses val="autoZero"/>
        <c:auto val="1"/>
        <c:lblAlgn val="ctr"/>
        <c:lblOffset val="100"/>
        <c:noMultiLvlLbl val="0"/>
      </c:catAx>
      <c:valAx>
        <c:axId val="12184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83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ITA'!$M$33:$M$154</c:f>
              <c:numCache>
                <c:formatCode>General</c:formatCode>
                <c:ptCount val="122"/>
                <c:pt idx="0">
                  <c:v>13.476441898078741</c:v>
                </c:pt>
                <c:pt idx="1">
                  <c:v>4.0715426466012818</c:v>
                </c:pt>
                <c:pt idx="2">
                  <c:v>12.26357085994022</c:v>
                </c:pt>
                <c:pt idx="3">
                  <c:v>4.0765575828855338</c:v>
                </c:pt>
                <c:pt idx="4">
                  <c:v>4.2963088842730528</c:v>
                </c:pt>
                <c:pt idx="5">
                  <c:v>4.9243648510032374</c:v>
                </c:pt>
                <c:pt idx="6">
                  <c:v>12.22642767551717</c:v>
                </c:pt>
                <c:pt idx="7">
                  <c:v>8.9888264296044511</c:v>
                </c:pt>
                <c:pt idx="8">
                  <c:v>9.0312523659860986</c:v>
                </c:pt>
                <c:pt idx="9">
                  <c:v>2.9745760500251723</c:v>
                </c:pt>
                <c:pt idx="10">
                  <c:v>6.489167799975462</c:v>
                </c:pt>
                <c:pt idx="11">
                  <c:v>6.2413824717487385</c:v>
                </c:pt>
                <c:pt idx="12">
                  <c:v>6.2416561988731987</c:v>
                </c:pt>
                <c:pt idx="13">
                  <c:v>4.9829369232351644</c:v>
                </c:pt>
                <c:pt idx="14">
                  <c:v>4.8728041577794405</c:v>
                </c:pt>
                <c:pt idx="15">
                  <c:v>4.2389564972170302</c:v>
                </c:pt>
                <c:pt idx="16">
                  <c:v>6.5691480208553221</c:v>
                </c:pt>
                <c:pt idx="17">
                  <c:v>2.6999316003123992</c:v>
                </c:pt>
                <c:pt idx="18">
                  <c:v>6.3244007182922326</c:v>
                </c:pt>
                <c:pt idx="19">
                  <c:v>4.1511194827964211</c:v>
                </c:pt>
                <c:pt idx="20">
                  <c:v>4.0783737291291624</c:v>
                </c:pt>
                <c:pt idx="21">
                  <c:v>3.4715728890604334</c:v>
                </c:pt>
                <c:pt idx="22">
                  <c:v>7.976187570348932</c:v>
                </c:pt>
                <c:pt idx="23">
                  <c:v>2.5694648917205041</c:v>
                </c:pt>
                <c:pt idx="24">
                  <c:v>3.0343035071869813</c:v>
                </c:pt>
                <c:pt idx="25">
                  <c:v>3.6298310535269764</c:v>
                </c:pt>
                <c:pt idx="26">
                  <c:v>3.9236648292612979</c:v>
                </c:pt>
                <c:pt idx="27">
                  <c:v>2.5753589231082503</c:v>
                </c:pt>
                <c:pt idx="28">
                  <c:v>3.7268125870770956</c:v>
                </c:pt>
                <c:pt idx="29">
                  <c:v>1.6888235762716906</c:v>
                </c:pt>
                <c:pt idx="30">
                  <c:v>2.0862443323330151</c:v>
                </c:pt>
                <c:pt idx="31">
                  <c:v>2.5964129458709033</c:v>
                </c:pt>
                <c:pt idx="32">
                  <c:v>2.1344375119286214</c:v>
                </c:pt>
                <c:pt idx="33">
                  <c:v>2.0453053572173836</c:v>
                </c:pt>
                <c:pt idx="34">
                  <c:v>2.508880540762553</c:v>
                </c:pt>
                <c:pt idx="35">
                  <c:v>3.2179427777286804</c:v>
                </c:pt>
                <c:pt idx="36">
                  <c:v>2.1753269334129119</c:v>
                </c:pt>
                <c:pt idx="37">
                  <c:v>1.410688681351058</c:v>
                </c:pt>
                <c:pt idx="38">
                  <c:v>1.4557446370669083</c:v>
                </c:pt>
                <c:pt idx="39">
                  <c:v>1.6275460113925495</c:v>
                </c:pt>
                <c:pt idx="40">
                  <c:v>1.5500617921650881</c:v>
                </c:pt>
                <c:pt idx="41">
                  <c:v>1.7440642278117118</c:v>
                </c:pt>
                <c:pt idx="42">
                  <c:v>1.9460775991466028</c:v>
                </c:pt>
                <c:pt idx="43">
                  <c:v>1.7660196955407492</c:v>
                </c:pt>
                <c:pt idx="44">
                  <c:v>1.2972841740460563</c:v>
                </c:pt>
                <c:pt idx="45">
                  <c:v>1.7364848942906683</c:v>
                </c:pt>
                <c:pt idx="46">
                  <c:v>1.4618290357463701</c:v>
                </c:pt>
                <c:pt idx="47">
                  <c:v>1.1162483765070443</c:v>
                </c:pt>
                <c:pt idx="48">
                  <c:v>1.3053633956177584</c:v>
                </c:pt>
                <c:pt idx="49">
                  <c:v>1.1932415809726675</c:v>
                </c:pt>
                <c:pt idx="50">
                  <c:v>0.99415543600104705</c:v>
                </c:pt>
                <c:pt idx="51">
                  <c:v>0.84040665771236867</c:v>
                </c:pt>
                <c:pt idx="52">
                  <c:v>1.0000842076548555</c:v>
                </c:pt>
                <c:pt idx="53">
                  <c:v>0.75900014250277048</c:v>
                </c:pt>
                <c:pt idx="54">
                  <c:v>0.90679892204975199</c:v>
                </c:pt>
                <c:pt idx="55">
                  <c:v>0.77858005605022196</c:v>
                </c:pt>
                <c:pt idx="56">
                  <c:v>1.1274338195585567</c:v>
                </c:pt>
                <c:pt idx="57">
                  <c:v>0.85988376920808063</c:v>
                </c:pt>
                <c:pt idx="58">
                  <c:v>0.77729504114140524</c:v>
                </c:pt>
                <c:pt idx="59">
                  <c:v>0.79459961774665389</c:v>
                </c:pt>
                <c:pt idx="60">
                  <c:v>0.37732519439767731</c:v>
                </c:pt>
                <c:pt idx="61">
                  <c:v>0.76630403607902442</c:v>
                </c:pt>
                <c:pt idx="62">
                  <c:v>0.89132343173097572</c:v>
                </c:pt>
                <c:pt idx="63">
                  <c:v>0.72822655981098072</c:v>
                </c:pt>
                <c:pt idx="64">
                  <c:v>0.86286635171908876</c:v>
                </c:pt>
                <c:pt idx="65">
                  <c:v>0.41683982744184794</c:v>
                </c:pt>
                <c:pt idx="66">
                  <c:v>0.17286238120131581</c:v>
                </c:pt>
                <c:pt idx="67">
                  <c:v>0.42541210602732887</c:v>
                </c:pt>
                <c:pt idx="68">
                  <c:v>0.4454028656318802</c:v>
                </c:pt>
                <c:pt idx="69">
                  <c:v>0.25866355787101519</c:v>
                </c:pt>
                <c:pt idx="70">
                  <c:v>0.34694212086601001</c:v>
                </c:pt>
                <c:pt idx="71">
                  <c:v>0.47259843141760338</c:v>
                </c:pt>
                <c:pt idx="72">
                  <c:v>0.53624835601217735</c:v>
                </c:pt>
                <c:pt idx="73">
                  <c:v>0.24107679739449392</c:v>
                </c:pt>
                <c:pt idx="74">
                  <c:v>0.33089315599453734</c:v>
                </c:pt>
                <c:pt idx="75">
                  <c:v>0.15350302111013561</c:v>
                </c:pt>
                <c:pt idx="76">
                  <c:v>0.31843803220198191</c:v>
                </c:pt>
                <c:pt idx="77">
                  <c:v>0.26982023049160569</c:v>
                </c:pt>
                <c:pt idx="78">
                  <c:v>0.20128406838425231</c:v>
                </c:pt>
                <c:pt idx="79">
                  <c:v>0.36479605119970221</c:v>
                </c:pt>
                <c:pt idx="80">
                  <c:v>0.21942891938170858</c:v>
                </c:pt>
                <c:pt idx="81">
                  <c:v>0.26475896679220395</c:v>
                </c:pt>
                <c:pt idx="82">
                  <c:v>0.28579390708296232</c:v>
                </c:pt>
                <c:pt idx="83">
                  <c:v>0.29992839089530221</c:v>
                </c:pt>
                <c:pt idx="84">
                  <c:v>0.31558419766607188</c:v>
                </c:pt>
                <c:pt idx="85">
                  <c:v>0.18892400489578773</c:v>
                </c:pt>
                <c:pt idx="86">
                  <c:v>0.14465227635026648</c:v>
                </c:pt>
                <c:pt idx="87">
                  <c:v>0.2289982234685036</c:v>
                </c:pt>
                <c:pt idx="88">
                  <c:v>0.16660388309786714</c:v>
                </c:pt>
                <c:pt idx="89">
                  <c:v>0.22259788648159068</c:v>
                </c:pt>
                <c:pt idx="90">
                  <c:v>0.14400141895685228</c:v>
                </c:pt>
                <c:pt idx="91">
                  <c:v>0.17151686612282299</c:v>
                </c:pt>
                <c:pt idx="92">
                  <c:v>0.22111641618307504</c:v>
                </c:pt>
                <c:pt idx="93">
                  <c:v>0.17814243997384177</c:v>
                </c:pt>
                <c:pt idx="94">
                  <c:v>0.35141174420406579</c:v>
                </c:pt>
                <c:pt idx="95">
                  <c:v>0.17003560280935712</c:v>
                </c:pt>
                <c:pt idx="96">
                  <c:v>0.26383189769598808</c:v>
                </c:pt>
                <c:pt idx="97">
                  <c:v>0.19799226187676489</c:v>
                </c:pt>
                <c:pt idx="98">
                  <c:v>0.24355667972834885</c:v>
                </c:pt>
                <c:pt idx="99">
                  <c:v>0.3461730628955153</c:v>
                </c:pt>
                <c:pt idx="100">
                  <c:v>0.13269759624049626</c:v>
                </c:pt>
                <c:pt idx="101">
                  <c:v>0.14867307619099387</c:v>
                </c:pt>
                <c:pt idx="102">
                  <c:v>0.26204107873577803</c:v>
                </c:pt>
                <c:pt idx="103">
                  <c:v>9.0759353928087191E-2</c:v>
                </c:pt>
                <c:pt idx="104">
                  <c:v>0.18695241626369641</c:v>
                </c:pt>
                <c:pt idx="105">
                  <c:v>0.21906271758047233</c:v>
                </c:pt>
                <c:pt idx="106">
                  <c:v>0.45373041489974114</c:v>
                </c:pt>
                <c:pt idx="107">
                  <c:v>0.13601768940582729</c:v>
                </c:pt>
                <c:pt idx="108">
                  <c:v>0.33877931815734114</c:v>
                </c:pt>
                <c:pt idx="109">
                  <c:v>0.28771180767291682</c:v>
                </c:pt>
                <c:pt idx="110">
                  <c:v>-0.10537962913512093</c:v>
                </c:pt>
                <c:pt idx="111">
                  <c:v>0.44545101919279895</c:v>
                </c:pt>
                <c:pt idx="112">
                  <c:v>0.48466865934454667</c:v>
                </c:pt>
                <c:pt idx="113">
                  <c:v>0.39905613969295206</c:v>
                </c:pt>
                <c:pt idx="114">
                  <c:v>9.6387360882496345E-2</c:v>
                </c:pt>
                <c:pt idx="115">
                  <c:v>0.38748379456151633</c:v>
                </c:pt>
                <c:pt idx="116">
                  <c:v>0.45860606062305703</c:v>
                </c:pt>
                <c:pt idx="117">
                  <c:v>0.27827716629992288</c:v>
                </c:pt>
                <c:pt idx="118">
                  <c:v>0.17983347776883923</c:v>
                </c:pt>
                <c:pt idx="119">
                  <c:v>0.53098428817870091</c:v>
                </c:pt>
                <c:pt idx="120">
                  <c:v>0.40676139779881126</c:v>
                </c:pt>
                <c:pt idx="121">
                  <c:v>0.13262040925835447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F1-4D49-B7A9-773DFF32C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89920"/>
        <c:axId val="121891456"/>
      </c:lineChart>
      <c:catAx>
        <c:axId val="121889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891456"/>
        <c:crosses val="autoZero"/>
        <c:auto val="1"/>
        <c:lblAlgn val="ctr"/>
        <c:lblOffset val="100"/>
        <c:noMultiLvlLbl val="0"/>
      </c:catAx>
      <c:valAx>
        <c:axId val="121891456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889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CHN'!$J$5:$J$89</c:f>
              <c:numCache>
                <c:formatCode>General</c:formatCode>
                <c:ptCount val="85"/>
                <c:pt idx="0">
                  <c:v>0.60886669692843087</c:v>
                </c:pt>
                <c:pt idx="1">
                  <c:v>0.22459534527344124</c:v>
                </c:pt>
                <c:pt idx="2">
                  <c:v>0.25075480692833307</c:v>
                </c:pt>
                <c:pt idx="3">
                  <c:v>0.19189258640627008</c:v>
                </c:pt>
                <c:pt idx="4">
                  <c:v>0.13372315427072518</c:v>
                </c:pt>
                <c:pt idx="5">
                  <c:v>0.13940821433828943</c:v>
                </c:pt>
                <c:pt idx="6">
                  <c:v>9.4104755643217186E-2</c:v>
                </c:pt>
                <c:pt idx="7">
                  <c:v>0.10320081549439347</c:v>
                </c:pt>
                <c:pt idx="8">
                  <c:v>7.9018765543748593E-2</c:v>
                </c:pt>
                <c:pt idx="9">
                  <c:v>5.8260714920860754E-2</c:v>
                </c:pt>
                <c:pt idx="10">
                  <c:v>0.25057409158449279</c:v>
                </c:pt>
                <c:pt idx="11">
                  <c:v>0.20532403564115337</c:v>
                </c:pt>
                <c:pt idx="12">
                  <c:v>0.14719149138217558</c:v>
                </c:pt>
                <c:pt idx="13">
                  <c:v>3.8942653087098003E-2</c:v>
                </c:pt>
                <c:pt idx="14">
                  <c:v>4.0259091098429622E-2</c:v>
                </c:pt>
                <c:pt idx="15">
                  <c:v>3.7162717999341892E-2</c:v>
                </c:pt>
                <c:pt idx="16">
                  <c:v>3.4500326051516136E-2</c:v>
                </c:pt>
                <c:pt idx="17">
                  <c:v>7.0613467141469729E-3</c:v>
                </c:pt>
                <c:pt idx="18">
                  <c:v>8.5244949599701334E-3</c:v>
                </c:pt>
                <c:pt idx="19">
                  <c:v>4.5438585620753043E-3</c:v>
                </c:pt>
                <c:pt idx="20">
                  <c:v>3.1446958137066279E-2</c:v>
                </c:pt>
                <c:pt idx="21">
                  <c:v>0</c:v>
                </c:pt>
                <c:pt idx="22">
                  <c:v>4.5121138030673486E-3</c:v>
                </c:pt>
                <c:pt idx="23">
                  <c:v>1.1653160832301907E-2</c:v>
                </c:pt>
                <c:pt idx="24">
                  <c:v>9.7202695496194317E-3</c:v>
                </c:pt>
                <c:pt idx="25">
                  <c:v>1.0436602107734312E-2</c:v>
                </c:pt>
                <c:pt idx="26">
                  <c:v>8.6999343401181883E-3</c:v>
                </c:pt>
                <c:pt idx="27">
                  <c:v>1.2354332778410585E-2</c:v>
                </c:pt>
                <c:pt idx="28">
                  <c:v>1.7771403629107688E-2</c:v>
                </c:pt>
                <c:pt idx="29">
                  <c:v>6.4874884151992582E-3</c:v>
                </c:pt>
                <c:pt idx="30">
                  <c:v>4.0580948312686884E-3</c:v>
                </c:pt>
                <c:pt idx="31">
                  <c:v>4.4530493707647632E-3</c:v>
                </c:pt>
                <c:pt idx="32">
                  <c:v>5.6139762872344885E-3</c:v>
                </c:pt>
                <c:pt idx="33">
                  <c:v>5.5922950601393637E-3</c:v>
                </c:pt>
                <c:pt idx="34">
                  <c:v>3.4969991966353198E-3</c:v>
                </c:pt>
                <c:pt idx="35">
                  <c:v>2.1055875102711586E-3</c:v>
                </c:pt>
                <c:pt idx="36">
                  <c:v>1.974441945922229E-3</c:v>
                </c:pt>
                <c:pt idx="37">
                  <c:v>1.0004708097928437E-3</c:v>
                </c:pt>
                <c:pt idx="38">
                  <c:v>8.3322650942186901E-4</c:v>
                </c:pt>
                <c:pt idx="39">
                  <c:v>5.5520855021167327E-4</c:v>
                </c:pt>
                <c:pt idx="40">
                  <c:v>3.7959307622228972E-4</c:v>
                </c:pt>
                <c:pt idx="41">
                  <c:v>3.4002040122407346E-4</c:v>
                </c:pt>
                <c:pt idx="42">
                  <c:v>3.8361944950608998E-4</c:v>
                </c:pt>
                <c:pt idx="43">
                  <c:v>4.1810389881885649E-4</c:v>
                </c:pt>
                <c:pt idx="44">
                  <c:v>1.1499540018399264E-4</c:v>
                </c:pt>
                <c:pt idx="45">
                  <c:v>1.2884937508053087E-4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2.3132084200786491E-4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7.7639751552795026E-4</c:v>
                </c:pt>
                <c:pt idx="60">
                  <c:v>0</c:v>
                </c:pt>
                <c:pt idx="61">
                  <c:v>0</c:v>
                </c:pt>
                <c:pt idx="62">
                  <c:v>1.1947431302270011E-3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2.5193798449612403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01-41CB-A3EE-52E581661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20416"/>
        <c:axId val="121021952"/>
      </c:lineChart>
      <c:catAx>
        <c:axId val="1210204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021952"/>
        <c:crosses val="autoZero"/>
        <c:auto val="1"/>
        <c:lblAlgn val="ctr"/>
        <c:lblOffset val="100"/>
        <c:noMultiLvlLbl val="0"/>
      </c:catAx>
      <c:valAx>
        <c:axId val="1210219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020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ITA'!$F$3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ITA'!$F$4:$F$134</c:f>
              <c:numCache>
                <c:formatCode>General</c:formatCode>
                <c:ptCount val="13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17</c:v>
                </c:pt>
                <c:pt idx="21">
                  <c:v>42</c:v>
                </c:pt>
                <c:pt idx="22">
                  <c:v>93</c:v>
                </c:pt>
                <c:pt idx="23">
                  <c:v>74</c:v>
                </c:pt>
                <c:pt idx="24">
                  <c:v>93</c:v>
                </c:pt>
                <c:pt idx="25">
                  <c:v>131</c:v>
                </c:pt>
                <c:pt idx="26">
                  <c:v>202</c:v>
                </c:pt>
                <c:pt idx="27">
                  <c:v>233</c:v>
                </c:pt>
                <c:pt idx="28">
                  <c:v>240</c:v>
                </c:pt>
                <c:pt idx="29">
                  <c:v>566</c:v>
                </c:pt>
                <c:pt idx="30">
                  <c:v>342</c:v>
                </c:pt>
                <c:pt idx="31">
                  <c:v>466</c:v>
                </c:pt>
                <c:pt idx="32">
                  <c:v>587</c:v>
                </c:pt>
                <c:pt idx="33">
                  <c:v>769</c:v>
                </c:pt>
                <c:pt idx="34">
                  <c:v>778</c:v>
                </c:pt>
                <c:pt idx="35">
                  <c:v>1247</c:v>
                </c:pt>
                <c:pt idx="36">
                  <c:v>1492</c:v>
                </c:pt>
                <c:pt idx="37">
                  <c:v>1797</c:v>
                </c:pt>
                <c:pt idx="38">
                  <c:v>977</c:v>
                </c:pt>
                <c:pt idx="39">
                  <c:v>2313</c:v>
                </c:pt>
                <c:pt idx="40">
                  <c:v>2599</c:v>
                </c:pt>
                <c:pt idx="41">
                  <c:v>2599</c:v>
                </c:pt>
                <c:pt idx="42">
                  <c:v>3497</c:v>
                </c:pt>
                <c:pt idx="43">
                  <c:v>3590</c:v>
                </c:pt>
                <c:pt idx="44">
                  <c:v>3233</c:v>
                </c:pt>
                <c:pt idx="45">
                  <c:v>3526</c:v>
                </c:pt>
                <c:pt idx="46">
                  <c:v>4207</c:v>
                </c:pt>
                <c:pt idx="47">
                  <c:v>5322</c:v>
                </c:pt>
                <c:pt idx="48">
                  <c:v>5986</c:v>
                </c:pt>
                <c:pt idx="49">
                  <c:v>6557</c:v>
                </c:pt>
                <c:pt idx="50">
                  <c:v>5560</c:v>
                </c:pt>
                <c:pt idx="51">
                  <c:v>4789</c:v>
                </c:pt>
                <c:pt idx="52">
                  <c:v>5249</c:v>
                </c:pt>
                <c:pt idx="53">
                  <c:v>5210</c:v>
                </c:pt>
                <c:pt idx="54">
                  <c:v>6203</c:v>
                </c:pt>
                <c:pt idx="55">
                  <c:v>5909</c:v>
                </c:pt>
                <c:pt idx="56">
                  <c:v>5974</c:v>
                </c:pt>
                <c:pt idx="57">
                  <c:v>5217</c:v>
                </c:pt>
                <c:pt idx="58">
                  <c:v>4050</c:v>
                </c:pt>
                <c:pt idx="59">
                  <c:v>4053</c:v>
                </c:pt>
                <c:pt idx="60">
                  <c:v>4782</c:v>
                </c:pt>
                <c:pt idx="61">
                  <c:v>4668</c:v>
                </c:pt>
                <c:pt idx="62">
                  <c:v>4585</c:v>
                </c:pt>
                <c:pt idx="63">
                  <c:v>4805</c:v>
                </c:pt>
                <c:pt idx="64">
                  <c:v>4316</c:v>
                </c:pt>
                <c:pt idx="65">
                  <c:v>3599</c:v>
                </c:pt>
                <c:pt idx="66">
                  <c:v>3039</c:v>
                </c:pt>
                <c:pt idx="67">
                  <c:v>3836</c:v>
                </c:pt>
                <c:pt idx="68">
                  <c:v>4204</c:v>
                </c:pt>
                <c:pt idx="69">
                  <c:v>3951</c:v>
                </c:pt>
                <c:pt idx="70">
                  <c:v>4694</c:v>
                </c:pt>
                <c:pt idx="71">
                  <c:v>4092</c:v>
                </c:pt>
                <c:pt idx="72">
                  <c:v>3153</c:v>
                </c:pt>
                <c:pt idx="73">
                  <c:v>2972</c:v>
                </c:pt>
                <c:pt idx="74">
                  <c:v>2667</c:v>
                </c:pt>
                <c:pt idx="75">
                  <c:v>3786</c:v>
                </c:pt>
                <c:pt idx="76">
                  <c:v>3493</c:v>
                </c:pt>
                <c:pt idx="77">
                  <c:v>3491</c:v>
                </c:pt>
                <c:pt idx="78">
                  <c:v>3047</c:v>
                </c:pt>
                <c:pt idx="79">
                  <c:v>2256</c:v>
                </c:pt>
                <c:pt idx="80">
                  <c:v>2729</c:v>
                </c:pt>
                <c:pt idx="81">
                  <c:v>3370</c:v>
                </c:pt>
                <c:pt idx="82">
                  <c:v>2646</c:v>
                </c:pt>
                <c:pt idx="83">
                  <c:v>3021</c:v>
                </c:pt>
                <c:pt idx="84">
                  <c:v>2357</c:v>
                </c:pt>
                <c:pt idx="85">
                  <c:v>2324</c:v>
                </c:pt>
                <c:pt idx="86">
                  <c:v>1739</c:v>
                </c:pt>
                <c:pt idx="87">
                  <c:v>2091</c:v>
                </c:pt>
                <c:pt idx="88">
                  <c:v>2086</c:v>
                </c:pt>
                <c:pt idx="89">
                  <c:v>1872</c:v>
                </c:pt>
                <c:pt idx="90">
                  <c:v>1965</c:v>
                </c:pt>
                <c:pt idx="91">
                  <c:v>1900</c:v>
                </c:pt>
                <c:pt idx="92">
                  <c:v>1389</c:v>
                </c:pt>
                <c:pt idx="93">
                  <c:v>1221</c:v>
                </c:pt>
                <c:pt idx="94">
                  <c:v>1075</c:v>
                </c:pt>
                <c:pt idx="95">
                  <c:v>1444</c:v>
                </c:pt>
                <c:pt idx="96">
                  <c:v>1401</c:v>
                </c:pt>
                <c:pt idx="97">
                  <c:v>1327</c:v>
                </c:pt>
                <c:pt idx="98">
                  <c:v>1083</c:v>
                </c:pt>
                <c:pt idx="99">
                  <c:v>802</c:v>
                </c:pt>
                <c:pt idx="100">
                  <c:v>744</c:v>
                </c:pt>
                <c:pt idx="101">
                  <c:v>1402</c:v>
                </c:pt>
                <c:pt idx="102">
                  <c:v>888</c:v>
                </c:pt>
                <c:pt idx="103">
                  <c:v>992</c:v>
                </c:pt>
                <c:pt idx="104">
                  <c:v>789</c:v>
                </c:pt>
                <c:pt idx="105">
                  <c:v>875</c:v>
                </c:pt>
                <c:pt idx="106">
                  <c:v>675</c:v>
                </c:pt>
                <c:pt idx="107">
                  <c:v>451</c:v>
                </c:pt>
                <c:pt idx="108">
                  <c:v>813</c:v>
                </c:pt>
                <c:pt idx="109">
                  <c:v>665</c:v>
                </c:pt>
                <c:pt idx="110">
                  <c:v>642</c:v>
                </c:pt>
                <c:pt idx="111">
                  <c:v>652</c:v>
                </c:pt>
                <c:pt idx="112">
                  <c:v>669</c:v>
                </c:pt>
                <c:pt idx="113">
                  <c:v>531</c:v>
                </c:pt>
                <c:pt idx="114">
                  <c:v>300</c:v>
                </c:pt>
                <c:pt idx="115">
                  <c:v>397</c:v>
                </c:pt>
                <c:pt idx="116">
                  <c:v>584</c:v>
                </c:pt>
                <c:pt idx="117">
                  <c:v>593</c:v>
                </c:pt>
                <c:pt idx="118">
                  <c:v>516</c:v>
                </c:pt>
                <c:pt idx="119">
                  <c:v>416</c:v>
                </c:pt>
                <c:pt idx="120">
                  <c:v>333</c:v>
                </c:pt>
                <c:pt idx="121">
                  <c:v>200</c:v>
                </c:pt>
                <c:pt idx="122">
                  <c:v>318</c:v>
                </c:pt>
                <c:pt idx="123">
                  <c:v>321</c:v>
                </c:pt>
                <c:pt idx="124">
                  <c:v>177</c:v>
                </c:pt>
                <c:pt idx="125">
                  <c:v>518</c:v>
                </c:pt>
                <c:pt idx="126">
                  <c:v>270</c:v>
                </c:pt>
                <c:pt idx="127">
                  <c:v>197</c:v>
                </c:pt>
                <c:pt idx="128">
                  <c:v>280</c:v>
                </c:pt>
                <c:pt idx="129">
                  <c:v>283</c:v>
                </c:pt>
                <c:pt idx="130">
                  <c:v>202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A5-4D32-9CA2-115FA2B06971}"/>
            </c:ext>
          </c:extLst>
        </c:ser>
        <c:ser>
          <c:idx val="2"/>
          <c:order val="2"/>
          <c:tx>
            <c:strRef>
              <c:f>'Data ITA'!$H$3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ITA'!$H$4:$H$134</c:f>
              <c:numCache>
                <c:formatCode>General</c:formatCode>
                <c:ptCount val="13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-1</c:v>
                </c:pt>
                <c:pt idx="24">
                  <c:v>0</c:v>
                </c:pt>
                <c:pt idx="25">
                  <c:v>2</c:v>
                </c:pt>
                <c:pt idx="26">
                  <c:v>42</c:v>
                </c:pt>
                <c:pt idx="27">
                  <c:v>1</c:v>
                </c:pt>
                <c:pt idx="28">
                  <c:v>0</c:v>
                </c:pt>
                <c:pt idx="29">
                  <c:v>37</c:v>
                </c:pt>
                <c:pt idx="30">
                  <c:v>66</c:v>
                </c:pt>
                <c:pt idx="31">
                  <c:v>11</c:v>
                </c:pt>
                <c:pt idx="32">
                  <c:v>116</c:v>
                </c:pt>
                <c:pt idx="33">
                  <c:v>138</c:v>
                </c:pt>
                <c:pt idx="34">
                  <c:v>109</c:v>
                </c:pt>
                <c:pt idx="35">
                  <c:v>66</c:v>
                </c:pt>
                <c:pt idx="36">
                  <c:v>33</c:v>
                </c:pt>
                <c:pt idx="37">
                  <c:v>102</c:v>
                </c:pt>
                <c:pt idx="38">
                  <c:v>160.5</c:v>
                </c:pt>
                <c:pt idx="39">
                  <c:v>160.5</c:v>
                </c:pt>
                <c:pt idx="40">
                  <c:v>197</c:v>
                </c:pt>
                <c:pt idx="41">
                  <c:v>197</c:v>
                </c:pt>
                <c:pt idx="42">
                  <c:v>527</c:v>
                </c:pt>
                <c:pt idx="43">
                  <c:v>369</c:v>
                </c:pt>
                <c:pt idx="44">
                  <c:v>414</c:v>
                </c:pt>
                <c:pt idx="45">
                  <c:v>192</c:v>
                </c:pt>
                <c:pt idx="46">
                  <c:v>1084</c:v>
                </c:pt>
                <c:pt idx="47">
                  <c:v>415</c:v>
                </c:pt>
                <c:pt idx="48">
                  <c:v>816</c:v>
                </c:pt>
                <c:pt idx="49">
                  <c:v>816</c:v>
                </c:pt>
                <c:pt idx="50">
                  <c:v>952</c:v>
                </c:pt>
                <c:pt idx="51">
                  <c:v>0</c:v>
                </c:pt>
                <c:pt idx="52">
                  <c:v>1302</c:v>
                </c:pt>
                <c:pt idx="53">
                  <c:v>1036</c:v>
                </c:pt>
                <c:pt idx="54">
                  <c:v>999</c:v>
                </c:pt>
                <c:pt idx="55">
                  <c:v>589</c:v>
                </c:pt>
                <c:pt idx="56">
                  <c:v>1434</c:v>
                </c:pt>
                <c:pt idx="57">
                  <c:v>646</c:v>
                </c:pt>
                <c:pt idx="58">
                  <c:v>1590</c:v>
                </c:pt>
                <c:pt idx="59">
                  <c:v>1109</c:v>
                </c:pt>
                <c:pt idx="60">
                  <c:v>1118</c:v>
                </c:pt>
                <c:pt idx="61">
                  <c:v>1431</c:v>
                </c:pt>
                <c:pt idx="62">
                  <c:v>1480</c:v>
                </c:pt>
                <c:pt idx="63">
                  <c:v>1238</c:v>
                </c:pt>
                <c:pt idx="64">
                  <c:v>819</c:v>
                </c:pt>
                <c:pt idx="65">
                  <c:v>1022</c:v>
                </c:pt>
                <c:pt idx="66">
                  <c:v>1555</c:v>
                </c:pt>
                <c:pt idx="67">
                  <c:v>2099</c:v>
                </c:pt>
                <c:pt idx="68">
                  <c:v>1979</c:v>
                </c:pt>
                <c:pt idx="69">
                  <c:v>1985</c:v>
                </c:pt>
                <c:pt idx="70">
                  <c:v>2079</c:v>
                </c:pt>
                <c:pt idx="71">
                  <c:v>1677</c:v>
                </c:pt>
                <c:pt idx="72">
                  <c:v>1224</c:v>
                </c:pt>
                <c:pt idx="73">
                  <c:v>1695</c:v>
                </c:pt>
                <c:pt idx="74">
                  <c:v>962</c:v>
                </c:pt>
                <c:pt idx="75">
                  <c:v>2072</c:v>
                </c:pt>
                <c:pt idx="76">
                  <c:v>2563</c:v>
                </c:pt>
                <c:pt idx="77">
                  <c:v>2200</c:v>
                </c:pt>
                <c:pt idx="78">
                  <c:v>2128</c:v>
                </c:pt>
                <c:pt idx="79">
                  <c:v>1822</c:v>
                </c:pt>
                <c:pt idx="80">
                  <c:v>2723</c:v>
                </c:pt>
                <c:pt idx="81">
                  <c:v>2943</c:v>
                </c:pt>
                <c:pt idx="82">
                  <c:v>3033</c:v>
                </c:pt>
                <c:pt idx="83">
                  <c:v>2922</c:v>
                </c:pt>
                <c:pt idx="84">
                  <c:v>2622</c:v>
                </c:pt>
                <c:pt idx="85">
                  <c:v>1808</c:v>
                </c:pt>
                <c:pt idx="86">
                  <c:v>1696</c:v>
                </c:pt>
                <c:pt idx="87">
                  <c:v>2317</c:v>
                </c:pt>
                <c:pt idx="88">
                  <c:v>2311</c:v>
                </c:pt>
                <c:pt idx="89">
                  <c:v>4693</c:v>
                </c:pt>
                <c:pt idx="90">
                  <c:v>2304</c:v>
                </c:pt>
                <c:pt idx="91">
                  <c:v>1665</c:v>
                </c:pt>
                <c:pt idx="92">
                  <c:v>1740</c:v>
                </c:pt>
                <c:pt idx="93">
                  <c:v>1225</c:v>
                </c:pt>
                <c:pt idx="94">
                  <c:v>2352</c:v>
                </c:pt>
                <c:pt idx="95">
                  <c:v>8014</c:v>
                </c:pt>
                <c:pt idx="96">
                  <c:v>3031</c:v>
                </c:pt>
                <c:pt idx="97">
                  <c:v>2747</c:v>
                </c:pt>
                <c:pt idx="98">
                  <c:v>4008</c:v>
                </c:pt>
                <c:pt idx="99">
                  <c:v>2155</c:v>
                </c:pt>
                <c:pt idx="100">
                  <c:v>1401</c:v>
                </c:pt>
                <c:pt idx="101">
                  <c:v>2452</c:v>
                </c:pt>
                <c:pt idx="102">
                  <c:v>3502</c:v>
                </c:pt>
                <c:pt idx="103">
                  <c:v>2747</c:v>
                </c:pt>
                <c:pt idx="104">
                  <c:v>4917</c:v>
                </c:pt>
                <c:pt idx="105">
                  <c:v>2605</c:v>
                </c:pt>
                <c:pt idx="106">
                  <c:v>2366</c:v>
                </c:pt>
                <c:pt idx="107">
                  <c:v>2150</c:v>
                </c:pt>
                <c:pt idx="108">
                  <c:v>2075</c:v>
                </c:pt>
                <c:pt idx="109">
                  <c:v>2881</c:v>
                </c:pt>
                <c:pt idx="110">
                  <c:v>2278</c:v>
                </c:pt>
                <c:pt idx="111">
                  <c:v>2160</c:v>
                </c:pt>
                <c:pt idx="112">
                  <c:v>2120</c:v>
                </c:pt>
                <c:pt idx="113">
                  <c:v>1639</c:v>
                </c:pt>
                <c:pt idx="114">
                  <c:v>1502</c:v>
                </c:pt>
                <c:pt idx="115">
                  <c:v>2677</c:v>
                </c:pt>
                <c:pt idx="116">
                  <c:v>2443</c:v>
                </c:pt>
                <c:pt idx="117">
                  <c:v>3503</c:v>
                </c:pt>
                <c:pt idx="118">
                  <c:v>2240</c:v>
                </c:pt>
                <c:pt idx="119">
                  <c:v>2789</c:v>
                </c:pt>
                <c:pt idx="120">
                  <c:v>1874</c:v>
                </c:pt>
                <c:pt idx="121">
                  <c:v>848</c:v>
                </c:pt>
                <c:pt idx="122">
                  <c:v>1737</c:v>
                </c:pt>
                <c:pt idx="123">
                  <c:v>846</c:v>
                </c:pt>
                <c:pt idx="124">
                  <c:v>957</c:v>
                </c:pt>
                <c:pt idx="125">
                  <c:v>1886</c:v>
                </c:pt>
                <c:pt idx="126">
                  <c:v>1297</c:v>
                </c:pt>
                <c:pt idx="127">
                  <c:v>759</c:v>
                </c:pt>
                <c:pt idx="128">
                  <c:v>747</c:v>
                </c:pt>
                <c:pt idx="129">
                  <c:v>2062</c:v>
                </c:pt>
                <c:pt idx="130">
                  <c:v>1293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9A5-4D32-9CA2-115FA2B06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32832"/>
        <c:axId val="122646912"/>
      </c:lineChart>
      <c:lineChart>
        <c:grouping val="standard"/>
        <c:varyColors val="0"/>
        <c:ser>
          <c:idx val="1"/>
          <c:order val="1"/>
          <c:tx>
            <c:strRef>
              <c:f>'Data ITA'!$G$3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ITA'!$G$4:$G$134</c:f>
              <c:numCache>
                <c:formatCode>General</c:formatCode>
                <c:ptCount val="13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4</c:v>
                </c:pt>
                <c:pt idx="24">
                  <c:v>3</c:v>
                </c:pt>
                <c:pt idx="25">
                  <c:v>2</c:v>
                </c:pt>
                <c:pt idx="26">
                  <c:v>5</c:v>
                </c:pt>
                <c:pt idx="27">
                  <c:v>4</c:v>
                </c:pt>
                <c:pt idx="28">
                  <c:v>8</c:v>
                </c:pt>
                <c:pt idx="29">
                  <c:v>5</c:v>
                </c:pt>
                <c:pt idx="30">
                  <c:v>18</c:v>
                </c:pt>
                <c:pt idx="31">
                  <c:v>27</c:v>
                </c:pt>
                <c:pt idx="32">
                  <c:v>28</c:v>
                </c:pt>
                <c:pt idx="33">
                  <c:v>41</c:v>
                </c:pt>
                <c:pt idx="34">
                  <c:v>49</c:v>
                </c:pt>
                <c:pt idx="35">
                  <c:v>36</c:v>
                </c:pt>
                <c:pt idx="36">
                  <c:v>133</c:v>
                </c:pt>
                <c:pt idx="37">
                  <c:v>97</c:v>
                </c:pt>
                <c:pt idx="38">
                  <c:v>168</c:v>
                </c:pt>
                <c:pt idx="39">
                  <c:v>196</c:v>
                </c:pt>
                <c:pt idx="40">
                  <c:v>219.5</c:v>
                </c:pt>
                <c:pt idx="41">
                  <c:v>219.5</c:v>
                </c:pt>
                <c:pt idx="42">
                  <c:v>175</c:v>
                </c:pt>
                <c:pt idx="43">
                  <c:v>368</c:v>
                </c:pt>
                <c:pt idx="44">
                  <c:v>349</c:v>
                </c:pt>
                <c:pt idx="45">
                  <c:v>345</c:v>
                </c:pt>
                <c:pt idx="46">
                  <c:v>475</c:v>
                </c:pt>
                <c:pt idx="47">
                  <c:v>427</c:v>
                </c:pt>
                <c:pt idx="48">
                  <c:v>627</c:v>
                </c:pt>
                <c:pt idx="49">
                  <c:v>793</c:v>
                </c:pt>
                <c:pt idx="50">
                  <c:v>651</c:v>
                </c:pt>
                <c:pt idx="51">
                  <c:v>601</c:v>
                </c:pt>
                <c:pt idx="52">
                  <c:v>743</c:v>
                </c:pt>
                <c:pt idx="53">
                  <c:v>683</c:v>
                </c:pt>
                <c:pt idx="54">
                  <c:v>712</c:v>
                </c:pt>
                <c:pt idx="55">
                  <c:v>919</c:v>
                </c:pt>
                <c:pt idx="56">
                  <c:v>889</c:v>
                </c:pt>
                <c:pt idx="57">
                  <c:v>756</c:v>
                </c:pt>
                <c:pt idx="58">
                  <c:v>812</c:v>
                </c:pt>
                <c:pt idx="59">
                  <c:v>837</c:v>
                </c:pt>
                <c:pt idx="60">
                  <c:v>727</c:v>
                </c:pt>
                <c:pt idx="61">
                  <c:v>760</c:v>
                </c:pt>
                <c:pt idx="62">
                  <c:v>766</c:v>
                </c:pt>
                <c:pt idx="63">
                  <c:v>681</c:v>
                </c:pt>
                <c:pt idx="64">
                  <c:v>525</c:v>
                </c:pt>
                <c:pt idx="65">
                  <c:v>636</c:v>
                </c:pt>
                <c:pt idx="66">
                  <c:v>604</c:v>
                </c:pt>
                <c:pt idx="67">
                  <c:v>542</c:v>
                </c:pt>
                <c:pt idx="68">
                  <c:v>610</c:v>
                </c:pt>
                <c:pt idx="69">
                  <c:v>570</c:v>
                </c:pt>
                <c:pt idx="70">
                  <c:v>619</c:v>
                </c:pt>
                <c:pt idx="71">
                  <c:v>431</c:v>
                </c:pt>
                <c:pt idx="72">
                  <c:v>566</c:v>
                </c:pt>
                <c:pt idx="73">
                  <c:v>602</c:v>
                </c:pt>
                <c:pt idx="74">
                  <c:v>578</c:v>
                </c:pt>
                <c:pt idx="75">
                  <c:v>525</c:v>
                </c:pt>
                <c:pt idx="76">
                  <c:v>575</c:v>
                </c:pt>
                <c:pt idx="77">
                  <c:v>482</c:v>
                </c:pt>
                <c:pt idx="78">
                  <c:v>433</c:v>
                </c:pt>
                <c:pt idx="79">
                  <c:v>454</c:v>
                </c:pt>
                <c:pt idx="80">
                  <c:v>534</c:v>
                </c:pt>
                <c:pt idx="81">
                  <c:v>437</c:v>
                </c:pt>
                <c:pt idx="82">
                  <c:v>464</c:v>
                </c:pt>
                <c:pt idx="83">
                  <c:v>420</c:v>
                </c:pt>
                <c:pt idx="84">
                  <c:v>415</c:v>
                </c:pt>
                <c:pt idx="85">
                  <c:v>260</c:v>
                </c:pt>
                <c:pt idx="86">
                  <c:v>333</c:v>
                </c:pt>
                <c:pt idx="87">
                  <c:v>382</c:v>
                </c:pt>
                <c:pt idx="88">
                  <c:v>323</c:v>
                </c:pt>
                <c:pt idx="89">
                  <c:v>285</c:v>
                </c:pt>
                <c:pt idx="90">
                  <c:v>269</c:v>
                </c:pt>
                <c:pt idx="91">
                  <c:v>474</c:v>
                </c:pt>
                <c:pt idx="92">
                  <c:v>174</c:v>
                </c:pt>
                <c:pt idx="93">
                  <c:v>195</c:v>
                </c:pt>
                <c:pt idx="94">
                  <c:v>236</c:v>
                </c:pt>
                <c:pt idx="95">
                  <c:v>369</c:v>
                </c:pt>
                <c:pt idx="96">
                  <c:v>274</c:v>
                </c:pt>
                <c:pt idx="97">
                  <c:v>243</c:v>
                </c:pt>
                <c:pt idx="98">
                  <c:v>194</c:v>
                </c:pt>
                <c:pt idx="99">
                  <c:v>165</c:v>
                </c:pt>
                <c:pt idx="100">
                  <c:v>179</c:v>
                </c:pt>
                <c:pt idx="101">
                  <c:v>172</c:v>
                </c:pt>
                <c:pt idx="102">
                  <c:v>195</c:v>
                </c:pt>
                <c:pt idx="103">
                  <c:v>262</c:v>
                </c:pt>
                <c:pt idx="104">
                  <c:v>242</c:v>
                </c:pt>
                <c:pt idx="105">
                  <c:v>153</c:v>
                </c:pt>
                <c:pt idx="106">
                  <c:v>145</c:v>
                </c:pt>
                <c:pt idx="107">
                  <c:v>99</c:v>
                </c:pt>
                <c:pt idx="108">
                  <c:v>162</c:v>
                </c:pt>
                <c:pt idx="109">
                  <c:v>161</c:v>
                </c:pt>
                <c:pt idx="110">
                  <c:v>156</c:v>
                </c:pt>
                <c:pt idx="111">
                  <c:v>130</c:v>
                </c:pt>
                <c:pt idx="112">
                  <c:v>119</c:v>
                </c:pt>
                <c:pt idx="113">
                  <c:v>50</c:v>
                </c:pt>
                <c:pt idx="114">
                  <c:v>92</c:v>
                </c:pt>
                <c:pt idx="115">
                  <c:v>78</c:v>
                </c:pt>
                <c:pt idx="116">
                  <c:v>117</c:v>
                </c:pt>
                <c:pt idx="117">
                  <c:v>70</c:v>
                </c:pt>
                <c:pt idx="118">
                  <c:v>87</c:v>
                </c:pt>
                <c:pt idx="119">
                  <c:v>111</c:v>
                </c:pt>
                <c:pt idx="120">
                  <c:v>75</c:v>
                </c:pt>
                <c:pt idx="121">
                  <c:v>60</c:v>
                </c:pt>
                <c:pt idx="122">
                  <c:v>55</c:v>
                </c:pt>
                <c:pt idx="123">
                  <c:v>71</c:v>
                </c:pt>
                <c:pt idx="124">
                  <c:v>88</c:v>
                </c:pt>
                <c:pt idx="125">
                  <c:v>85</c:v>
                </c:pt>
                <c:pt idx="126">
                  <c:v>72</c:v>
                </c:pt>
                <c:pt idx="127">
                  <c:v>53</c:v>
                </c:pt>
                <c:pt idx="128">
                  <c:v>65</c:v>
                </c:pt>
                <c:pt idx="129">
                  <c:v>79</c:v>
                </c:pt>
                <c:pt idx="130">
                  <c:v>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A5-4D32-9CA2-115FA2B06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49984"/>
        <c:axId val="122648448"/>
      </c:lineChart>
      <c:catAx>
        <c:axId val="122632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646912"/>
        <c:crosses val="autoZero"/>
        <c:auto val="1"/>
        <c:lblAlgn val="ctr"/>
        <c:lblOffset val="100"/>
        <c:noMultiLvlLbl val="0"/>
      </c:catAx>
      <c:valAx>
        <c:axId val="122646912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632832"/>
        <c:crosses val="autoZero"/>
        <c:crossBetween val="between"/>
      </c:valAx>
      <c:valAx>
        <c:axId val="122648448"/>
        <c:scaling>
          <c:orientation val="minMax"/>
          <c:max val="14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649984"/>
        <c:crosses val="max"/>
        <c:crossBetween val="between"/>
      </c:valAx>
      <c:catAx>
        <c:axId val="122649984"/>
        <c:scaling>
          <c:orientation val="minMax"/>
        </c:scaling>
        <c:delete val="1"/>
        <c:axPos val="b"/>
        <c:majorTickMark val="out"/>
        <c:minorTickMark val="none"/>
        <c:tickLblPos val="nextTo"/>
        <c:crossAx val="1226484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ITA'!$B$3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ITA'!$B$4:$B$162</c:f>
              <c:numCache>
                <c:formatCode>General</c:formatCode>
                <c:ptCount val="15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20</c:v>
                </c:pt>
                <c:pt idx="21">
                  <c:v>62</c:v>
                </c:pt>
                <c:pt idx="22">
                  <c:v>155</c:v>
                </c:pt>
                <c:pt idx="23">
                  <c:v>229</c:v>
                </c:pt>
                <c:pt idx="24">
                  <c:v>322</c:v>
                </c:pt>
                <c:pt idx="25">
                  <c:v>453</c:v>
                </c:pt>
                <c:pt idx="26">
                  <c:v>655</c:v>
                </c:pt>
                <c:pt idx="27">
                  <c:v>888</c:v>
                </c:pt>
                <c:pt idx="28">
                  <c:v>1128</c:v>
                </c:pt>
                <c:pt idx="29">
                  <c:v>1694</c:v>
                </c:pt>
                <c:pt idx="30">
                  <c:v>2036</c:v>
                </c:pt>
                <c:pt idx="31">
                  <c:v>2502</c:v>
                </c:pt>
                <c:pt idx="32">
                  <c:v>3089</c:v>
                </c:pt>
                <c:pt idx="33">
                  <c:v>3858</c:v>
                </c:pt>
                <c:pt idx="34">
                  <c:v>4636</c:v>
                </c:pt>
                <c:pt idx="35">
                  <c:v>5883</c:v>
                </c:pt>
                <c:pt idx="36">
                  <c:v>7375</c:v>
                </c:pt>
                <c:pt idx="37">
                  <c:v>9172</c:v>
                </c:pt>
                <c:pt idx="38">
                  <c:v>10149</c:v>
                </c:pt>
                <c:pt idx="39">
                  <c:v>12462</c:v>
                </c:pt>
                <c:pt idx="40">
                  <c:v>15113</c:v>
                </c:pt>
                <c:pt idx="41">
                  <c:v>17660</c:v>
                </c:pt>
                <c:pt idx="42">
                  <c:v>21157</c:v>
                </c:pt>
                <c:pt idx="43">
                  <c:v>24747</c:v>
                </c:pt>
                <c:pt idx="44">
                  <c:v>27980</c:v>
                </c:pt>
                <c:pt idx="45">
                  <c:v>31506</c:v>
                </c:pt>
                <c:pt idx="46">
                  <c:v>35713</c:v>
                </c:pt>
                <c:pt idx="47">
                  <c:v>41035</c:v>
                </c:pt>
                <c:pt idx="48">
                  <c:v>47021</c:v>
                </c:pt>
                <c:pt idx="49">
                  <c:v>53578</c:v>
                </c:pt>
                <c:pt idx="50">
                  <c:v>59138</c:v>
                </c:pt>
                <c:pt idx="51">
                  <c:v>63927</c:v>
                </c:pt>
                <c:pt idx="52">
                  <c:v>69176</c:v>
                </c:pt>
                <c:pt idx="53">
                  <c:v>74386</c:v>
                </c:pt>
                <c:pt idx="54">
                  <c:v>80589</c:v>
                </c:pt>
                <c:pt idx="55">
                  <c:v>86498</c:v>
                </c:pt>
                <c:pt idx="56">
                  <c:v>92472</c:v>
                </c:pt>
                <c:pt idx="57">
                  <c:v>97689</c:v>
                </c:pt>
                <c:pt idx="58">
                  <c:v>101739</c:v>
                </c:pt>
                <c:pt idx="59">
                  <c:v>105792</c:v>
                </c:pt>
                <c:pt idx="60">
                  <c:v>110574</c:v>
                </c:pt>
                <c:pt idx="61">
                  <c:v>115242</c:v>
                </c:pt>
                <c:pt idx="62">
                  <c:v>119827</c:v>
                </c:pt>
                <c:pt idx="63">
                  <c:v>124632</c:v>
                </c:pt>
                <c:pt idx="64">
                  <c:v>128948</c:v>
                </c:pt>
                <c:pt idx="65">
                  <c:v>132547</c:v>
                </c:pt>
                <c:pt idx="66">
                  <c:v>135586</c:v>
                </c:pt>
                <c:pt idx="67">
                  <c:v>139422</c:v>
                </c:pt>
                <c:pt idx="68">
                  <c:v>143626</c:v>
                </c:pt>
                <c:pt idx="69">
                  <c:v>147577</c:v>
                </c:pt>
                <c:pt idx="70">
                  <c:v>152271</c:v>
                </c:pt>
                <c:pt idx="71">
                  <c:v>156363</c:v>
                </c:pt>
                <c:pt idx="72">
                  <c:v>159516</c:v>
                </c:pt>
                <c:pt idx="73">
                  <c:v>162488</c:v>
                </c:pt>
                <c:pt idx="74">
                  <c:v>165155</c:v>
                </c:pt>
                <c:pt idx="75">
                  <c:v>168941</c:v>
                </c:pt>
                <c:pt idx="76">
                  <c:v>172434</c:v>
                </c:pt>
                <c:pt idx="77">
                  <c:v>175925</c:v>
                </c:pt>
                <c:pt idx="78">
                  <c:v>178972</c:v>
                </c:pt>
                <c:pt idx="79">
                  <c:v>181228</c:v>
                </c:pt>
                <c:pt idx="80">
                  <c:v>183957</c:v>
                </c:pt>
                <c:pt idx="81">
                  <c:v>187327</c:v>
                </c:pt>
                <c:pt idx="82">
                  <c:v>189973</c:v>
                </c:pt>
                <c:pt idx="83">
                  <c:v>192994</c:v>
                </c:pt>
                <c:pt idx="84">
                  <c:v>195351</c:v>
                </c:pt>
                <c:pt idx="85">
                  <c:v>197675</c:v>
                </c:pt>
                <c:pt idx="86">
                  <c:v>199414</c:v>
                </c:pt>
                <c:pt idx="87">
                  <c:v>201505</c:v>
                </c:pt>
                <c:pt idx="88">
                  <c:v>203591</c:v>
                </c:pt>
                <c:pt idx="89">
                  <c:v>205463</c:v>
                </c:pt>
                <c:pt idx="90">
                  <c:v>207428</c:v>
                </c:pt>
                <c:pt idx="91">
                  <c:v>209328</c:v>
                </c:pt>
                <c:pt idx="92">
                  <c:v>210717</c:v>
                </c:pt>
                <c:pt idx="93">
                  <c:v>211938</c:v>
                </c:pt>
                <c:pt idx="94">
                  <c:v>213013</c:v>
                </c:pt>
                <c:pt idx="95">
                  <c:v>214457</c:v>
                </c:pt>
                <c:pt idx="96">
                  <c:v>215858</c:v>
                </c:pt>
                <c:pt idx="97">
                  <c:v>217185</c:v>
                </c:pt>
                <c:pt idx="98">
                  <c:v>218268</c:v>
                </c:pt>
                <c:pt idx="99">
                  <c:v>219070</c:v>
                </c:pt>
                <c:pt idx="100">
                  <c:v>219814</c:v>
                </c:pt>
                <c:pt idx="101">
                  <c:v>221216</c:v>
                </c:pt>
                <c:pt idx="102">
                  <c:v>222104</c:v>
                </c:pt>
                <c:pt idx="103">
                  <c:v>223096</c:v>
                </c:pt>
                <c:pt idx="104">
                  <c:v>223885</c:v>
                </c:pt>
                <c:pt idx="105">
                  <c:v>224760</c:v>
                </c:pt>
                <c:pt idx="106">
                  <c:v>225435</c:v>
                </c:pt>
                <c:pt idx="107">
                  <c:v>225886</c:v>
                </c:pt>
                <c:pt idx="108">
                  <c:v>226699</c:v>
                </c:pt>
                <c:pt idx="109">
                  <c:v>227364</c:v>
                </c:pt>
                <c:pt idx="110">
                  <c:v>228006</c:v>
                </c:pt>
                <c:pt idx="111">
                  <c:v>228658</c:v>
                </c:pt>
                <c:pt idx="112">
                  <c:v>229327</c:v>
                </c:pt>
                <c:pt idx="113">
                  <c:v>229858</c:v>
                </c:pt>
                <c:pt idx="114">
                  <c:v>230158</c:v>
                </c:pt>
                <c:pt idx="115">
                  <c:v>230555</c:v>
                </c:pt>
                <c:pt idx="116">
                  <c:v>231139</c:v>
                </c:pt>
                <c:pt idx="117">
                  <c:v>231732</c:v>
                </c:pt>
                <c:pt idx="118">
                  <c:v>232248</c:v>
                </c:pt>
                <c:pt idx="119">
                  <c:v>232664</c:v>
                </c:pt>
                <c:pt idx="120">
                  <c:v>232997</c:v>
                </c:pt>
                <c:pt idx="121">
                  <c:v>233197</c:v>
                </c:pt>
                <c:pt idx="122">
                  <c:v>233515</c:v>
                </c:pt>
                <c:pt idx="123">
                  <c:v>233836</c:v>
                </c:pt>
                <c:pt idx="124">
                  <c:v>234013</c:v>
                </c:pt>
                <c:pt idx="125">
                  <c:v>234531</c:v>
                </c:pt>
                <c:pt idx="126">
                  <c:v>234801</c:v>
                </c:pt>
                <c:pt idx="127">
                  <c:v>234998</c:v>
                </c:pt>
                <c:pt idx="128">
                  <c:v>235278</c:v>
                </c:pt>
                <c:pt idx="129">
                  <c:v>235561</c:v>
                </c:pt>
                <c:pt idx="130">
                  <c:v>235763</c:v>
                </c:pt>
                <c:pt idx="131">
                  <c:v>236142</c:v>
                </c:pt>
                <c:pt idx="132">
                  <c:v>236305</c:v>
                </c:pt>
                <c:pt idx="133">
                  <c:v>236651</c:v>
                </c:pt>
                <c:pt idx="134">
                  <c:v>236989</c:v>
                </c:pt>
                <c:pt idx="135">
                  <c:v>237290</c:v>
                </c:pt>
                <c:pt idx="136">
                  <c:v>237500</c:v>
                </c:pt>
                <c:pt idx="137">
                  <c:v>237828</c:v>
                </c:pt>
                <c:pt idx="138">
                  <c:v>238159</c:v>
                </c:pt>
                <c:pt idx="139">
                  <c:v>238011</c:v>
                </c:pt>
                <c:pt idx="140">
                  <c:v>238275</c:v>
                </c:pt>
                <c:pt idx="141">
                  <c:v>238499</c:v>
                </c:pt>
                <c:pt idx="142">
                  <c:v>238720</c:v>
                </c:pt>
                <c:pt idx="143">
                  <c:v>238833</c:v>
                </c:pt>
                <c:pt idx="144">
                  <c:v>239410</c:v>
                </c:pt>
                <c:pt idx="145">
                  <c:v>239706</c:v>
                </c:pt>
                <c:pt idx="146">
                  <c:v>239961</c:v>
                </c:pt>
                <c:pt idx="147">
                  <c:v>240136</c:v>
                </c:pt>
                <c:pt idx="148">
                  <c:v>240310</c:v>
                </c:pt>
                <c:pt idx="149">
                  <c:v>240436</c:v>
                </c:pt>
                <c:pt idx="150">
                  <c:v>240578</c:v>
                </c:pt>
                <c:pt idx="151">
                  <c:v>240760</c:v>
                </c:pt>
                <c:pt idx="152">
                  <c:v>240961</c:v>
                </c:pt>
                <c:pt idx="153">
                  <c:v>241184</c:v>
                </c:pt>
                <c:pt idx="154">
                  <c:v>241419</c:v>
                </c:pt>
                <c:pt idx="155">
                  <c:v>241611</c:v>
                </c:pt>
                <c:pt idx="156">
                  <c:v>241819</c:v>
                </c:pt>
                <c:pt idx="157">
                  <c:v>241956</c:v>
                </c:pt>
                <c:pt idx="158">
                  <c:v>242149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2B-4A81-ADA2-06F2FAF844C6}"/>
            </c:ext>
          </c:extLst>
        </c:ser>
        <c:ser>
          <c:idx val="2"/>
          <c:order val="2"/>
          <c:tx>
            <c:strRef>
              <c:f>'Data ITA'!$D$3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ITA'!$D$4:$D$162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45</c:v>
                </c:pt>
                <c:pt idx="27">
                  <c:v>46</c:v>
                </c:pt>
                <c:pt idx="28">
                  <c:v>46</c:v>
                </c:pt>
                <c:pt idx="29">
                  <c:v>83</c:v>
                </c:pt>
                <c:pt idx="30">
                  <c:v>149</c:v>
                </c:pt>
                <c:pt idx="31">
                  <c:v>160</c:v>
                </c:pt>
                <c:pt idx="32">
                  <c:v>276</c:v>
                </c:pt>
                <c:pt idx="33">
                  <c:v>414</c:v>
                </c:pt>
                <c:pt idx="34">
                  <c:v>523</c:v>
                </c:pt>
                <c:pt idx="35">
                  <c:v>589</c:v>
                </c:pt>
                <c:pt idx="36">
                  <c:v>622</c:v>
                </c:pt>
                <c:pt idx="37">
                  <c:v>724</c:v>
                </c:pt>
                <c:pt idx="38">
                  <c:v>724</c:v>
                </c:pt>
                <c:pt idx="39">
                  <c:v>1045</c:v>
                </c:pt>
                <c:pt idx="40">
                  <c:v>1045</c:v>
                </c:pt>
                <c:pt idx="41">
                  <c:v>1439</c:v>
                </c:pt>
                <c:pt idx="42">
                  <c:v>1966</c:v>
                </c:pt>
                <c:pt idx="43">
                  <c:v>2335</c:v>
                </c:pt>
                <c:pt idx="44">
                  <c:v>2749</c:v>
                </c:pt>
                <c:pt idx="45">
                  <c:v>2941</c:v>
                </c:pt>
                <c:pt idx="46">
                  <c:v>4025</c:v>
                </c:pt>
                <c:pt idx="47">
                  <c:v>4440</c:v>
                </c:pt>
                <c:pt idx="48">
                  <c:v>4440</c:v>
                </c:pt>
                <c:pt idx="49">
                  <c:v>6072</c:v>
                </c:pt>
                <c:pt idx="50">
                  <c:v>7024</c:v>
                </c:pt>
                <c:pt idx="51">
                  <c:v>7024</c:v>
                </c:pt>
                <c:pt idx="52">
                  <c:v>8326</c:v>
                </c:pt>
                <c:pt idx="53">
                  <c:v>9362</c:v>
                </c:pt>
                <c:pt idx="54">
                  <c:v>10361</c:v>
                </c:pt>
                <c:pt idx="55">
                  <c:v>10950</c:v>
                </c:pt>
                <c:pt idx="56">
                  <c:v>12384</c:v>
                </c:pt>
                <c:pt idx="57">
                  <c:v>13030</c:v>
                </c:pt>
                <c:pt idx="58">
                  <c:v>14620</c:v>
                </c:pt>
                <c:pt idx="59">
                  <c:v>15729</c:v>
                </c:pt>
                <c:pt idx="60">
                  <c:v>16847</c:v>
                </c:pt>
                <c:pt idx="61">
                  <c:v>18278</c:v>
                </c:pt>
                <c:pt idx="62">
                  <c:v>19758</c:v>
                </c:pt>
                <c:pt idx="63">
                  <c:v>20996</c:v>
                </c:pt>
                <c:pt idx="64">
                  <c:v>21815</c:v>
                </c:pt>
                <c:pt idx="65">
                  <c:v>22837</c:v>
                </c:pt>
                <c:pt idx="66">
                  <c:v>24392</c:v>
                </c:pt>
                <c:pt idx="67">
                  <c:v>26491</c:v>
                </c:pt>
                <c:pt idx="68">
                  <c:v>28470</c:v>
                </c:pt>
                <c:pt idx="69">
                  <c:v>30455</c:v>
                </c:pt>
                <c:pt idx="70">
                  <c:v>32534</c:v>
                </c:pt>
                <c:pt idx="71">
                  <c:v>34211</c:v>
                </c:pt>
                <c:pt idx="72">
                  <c:v>35435</c:v>
                </c:pt>
                <c:pt idx="73">
                  <c:v>37130</c:v>
                </c:pt>
                <c:pt idx="74">
                  <c:v>38092</c:v>
                </c:pt>
                <c:pt idx="75">
                  <c:v>40164</c:v>
                </c:pt>
                <c:pt idx="76">
                  <c:v>42727</c:v>
                </c:pt>
                <c:pt idx="77">
                  <c:v>44927</c:v>
                </c:pt>
                <c:pt idx="78">
                  <c:v>47055</c:v>
                </c:pt>
                <c:pt idx="79">
                  <c:v>48877</c:v>
                </c:pt>
                <c:pt idx="80">
                  <c:v>51600</c:v>
                </c:pt>
                <c:pt idx="81">
                  <c:v>54543</c:v>
                </c:pt>
                <c:pt idx="82">
                  <c:v>57576</c:v>
                </c:pt>
                <c:pt idx="83">
                  <c:v>60498</c:v>
                </c:pt>
                <c:pt idx="84">
                  <c:v>63120</c:v>
                </c:pt>
                <c:pt idx="85">
                  <c:v>64928</c:v>
                </c:pt>
                <c:pt idx="86">
                  <c:v>66624</c:v>
                </c:pt>
                <c:pt idx="87">
                  <c:v>68941</c:v>
                </c:pt>
                <c:pt idx="88">
                  <c:v>71252</c:v>
                </c:pt>
                <c:pt idx="89">
                  <c:v>75945</c:v>
                </c:pt>
                <c:pt idx="90">
                  <c:v>78249</c:v>
                </c:pt>
                <c:pt idx="91">
                  <c:v>79914</c:v>
                </c:pt>
                <c:pt idx="92">
                  <c:v>81654</c:v>
                </c:pt>
                <c:pt idx="93">
                  <c:v>82879</c:v>
                </c:pt>
                <c:pt idx="94">
                  <c:v>85231</c:v>
                </c:pt>
                <c:pt idx="95">
                  <c:v>93245</c:v>
                </c:pt>
                <c:pt idx="96">
                  <c:v>96276</c:v>
                </c:pt>
                <c:pt idx="97">
                  <c:v>99023</c:v>
                </c:pt>
                <c:pt idx="98">
                  <c:v>103031</c:v>
                </c:pt>
                <c:pt idx="99">
                  <c:v>105186</c:v>
                </c:pt>
                <c:pt idx="100">
                  <c:v>106587</c:v>
                </c:pt>
                <c:pt idx="101">
                  <c:v>109039</c:v>
                </c:pt>
                <c:pt idx="102">
                  <c:v>112541</c:v>
                </c:pt>
                <c:pt idx="103">
                  <c:v>115288</c:v>
                </c:pt>
                <c:pt idx="104">
                  <c:v>120205</c:v>
                </c:pt>
                <c:pt idx="105">
                  <c:v>122810</c:v>
                </c:pt>
                <c:pt idx="106">
                  <c:v>125176</c:v>
                </c:pt>
                <c:pt idx="107">
                  <c:v>127326</c:v>
                </c:pt>
                <c:pt idx="108">
                  <c:v>129401</c:v>
                </c:pt>
                <c:pt idx="109">
                  <c:v>132282</c:v>
                </c:pt>
                <c:pt idx="110">
                  <c:v>134560</c:v>
                </c:pt>
                <c:pt idx="111">
                  <c:v>136720</c:v>
                </c:pt>
                <c:pt idx="112">
                  <c:v>138840</c:v>
                </c:pt>
                <c:pt idx="113">
                  <c:v>140479</c:v>
                </c:pt>
                <c:pt idx="114">
                  <c:v>141981</c:v>
                </c:pt>
                <c:pt idx="115">
                  <c:v>144658</c:v>
                </c:pt>
                <c:pt idx="116">
                  <c:v>147101</c:v>
                </c:pt>
                <c:pt idx="117">
                  <c:v>150604</c:v>
                </c:pt>
                <c:pt idx="118">
                  <c:v>152844</c:v>
                </c:pt>
                <c:pt idx="119">
                  <c:v>155633</c:v>
                </c:pt>
                <c:pt idx="120">
                  <c:v>157507</c:v>
                </c:pt>
                <c:pt idx="121">
                  <c:v>158355</c:v>
                </c:pt>
                <c:pt idx="122">
                  <c:v>160092</c:v>
                </c:pt>
                <c:pt idx="123">
                  <c:v>160938</c:v>
                </c:pt>
                <c:pt idx="124">
                  <c:v>161895</c:v>
                </c:pt>
                <c:pt idx="125">
                  <c:v>163781</c:v>
                </c:pt>
                <c:pt idx="126">
                  <c:v>165078</c:v>
                </c:pt>
                <c:pt idx="127">
                  <c:v>165837</c:v>
                </c:pt>
                <c:pt idx="128">
                  <c:v>166584</c:v>
                </c:pt>
                <c:pt idx="129">
                  <c:v>168646</c:v>
                </c:pt>
                <c:pt idx="130">
                  <c:v>169939</c:v>
                </c:pt>
                <c:pt idx="131">
                  <c:v>171338</c:v>
                </c:pt>
                <c:pt idx="132">
                  <c:v>173085</c:v>
                </c:pt>
                <c:pt idx="133">
                  <c:v>174865</c:v>
                </c:pt>
                <c:pt idx="134">
                  <c:v>176370</c:v>
                </c:pt>
                <c:pt idx="135">
                  <c:v>177010</c:v>
                </c:pt>
                <c:pt idx="136">
                  <c:v>178526</c:v>
                </c:pt>
                <c:pt idx="137">
                  <c:v>179455</c:v>
                </c:pt>
                <c:pt idx="138">
                  <c:v>180544</c:v>
                </c:pt>
                <c:pt idx="139">
                  <c:v>181907</c:v>
                </c:pt>
                <c:pt idx="140">
                  <c:v>182453</c:v>
                </c:pt>
                <c:pt idx="141">
                  <c:v>182893</c:v>
                </c:pt>
                <c:pt idx="142">
                  <c:v>183426</c:v>
                </c:pt>
                <c:pt idx="143">
                  <c:v>184585</c:v>
                </c:pt>
                <c:pt idx="144">
                  <c:v>186111</c:v>
                </c:pt>
                <c:pt idx="145">
                  <c:v>186725</c:v>
                </c:pt>
                <c:pt idx="146">
                  <c:v>187615</c:v>
                </c:pt>
                <c:pt idx="147">
                  <c:v>188584</c:v>
                </c:pt>
                <c:pt idx="148">
                  <c:v>188891</c:v>
                </c:pt>
                <c:pt idx="149">
                  <c:v>189196</c:v>
                </c:pt>
                <c:pt idx="150">
                  <c:v>190248</c:v>
                </c:pt>
                <c:pt idx="151">
                  <c:v>190717</c:v>
                </c:pt>
                <c:pt idx="152">
                  <c:v>191083</c:v>
                </c:pt>
                <c:pt idx="153">
                  <c:v>191467</c:v>
                </c:pt>
                <c:pt idx="154">
                  <c:v>191944</c:v>
                </c:pt>
                <c:pt idx="155">
                  <c:v>192108</c:v>
                </c:pt>
                <c:pt idx="156">
                  <c:v>192241</c:v>
                </c:pt>
                <c:pt idx="157">
                  <c:v>192815</c:v>
                </c:pt>
                <c:pt idx="158">
                  <c:v>193640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2B-4A81-ADA2-06F2FAF8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87488"/>
        <c:axId val="122689024"/>
      </c:lineChart>
      <c:lineChart>
        <c:grouping val="standard"/>
        <c:varyColors val="0"/>
        <c:ser>
          <c:idx val="1"/>
          <c:order val="1"/>
          <c:tx>
            <c:strRef>
              <c:f>'Data ITA'!$C$3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ITA'!$C$4:$C$162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7</c:v>
                </c:pt>
                <c:pt idx="24">
                  <c:v>10</c:v>
                </c:pt>
                <c:pt idx="25">
                  <c:v>12</c:v>
                </c:pt>
                <c:pt idx="26">
                  <c:v>17</c:v>
                </c:pt>
                <c:pt idx="27">
                  <c:v>21</c:v>
                </c:pt>
                <c:pt idx="28">
                  <c:v>29</c:v>
                </c:pt>
                <c:pt idx="29">
                  <c:v>34</c:v>
                </c:pt>
                <c:pt idx="30">
                  <c:v>52</c:v>
                </c:pt>
                <c:pt idx="31">
                  <c:v>79</c:v>
                </c:pt>
                <c:pt idx="32">
                  <c:v>107</c:v>
                </c:pt>
                <c:pt idx="33">
                  <c:v>148</c:v>
                </c:pt>
                <c:pt idx="34">
                  <c:v>197</c:v>
                </c:pt>
                <c:pt idx="35">
                  <c:v>233</c:v>
                </c:pt>
                <c:pt idx="36">
                  <c:v>366</c:v>
                </c:pt>
                <c:pt idx="37">
                  <c:v>463</c:v>
                </c:pt>
                <c:pt idx="38">
                  <c:v>631</c:v>
                </c:pt>
                <c:pt idx="39">
                  <c:v>827</c:v>
                </c:pt>
                <c:pt idx="40">
                  <c:v>1046.5</c:v>
                </c:pt>
                <c:pt idx="41">
                  <c:v>1266</c:v>
                </c:pt>
                <c:pt idx="42">
                  <c:v>1441</c:v>
                </c:pt>
                <c:pt idx="43">
                  <c:v>1809</c:v>
                </c:pt>
                <c:pt idx="44">
                  <c:v>2158</c:v>
                </c:pt>
                <c:pt idx="45">
                  <c:v>2503</c:v>
                </c:pt>
                <c:pt idx="46">
                  <c:v>2978</c:v>
                </c:pt>
                <c:pt idx="47">
                  <c:v>3405</c:v>
                </c:pt>
                <c:pt idx="48">
                  <c:v>4032</c:v>
                </c:pt>
                <c:pt idx="49">
                  <c:v>4825</c:v>
                </c:pt>
                <c:pt idx="50">
                  <c:v>5476</c:v>
                </c:pt>
                <c:pt idx="51">
                  <c:v>6077</c:v>
                </c:pt>
                <c:pt idx="52">
                  <c:v>6820</c:v>
                </c:pt>
                <c:pt idx="53">
                  <c:v>7503</c:v>
                </c:pt>
                <c:pt idx="54">
                  <c:v>8215</c:v>
                </c:pt>
                <c:pt idx="55">
                  <c:v>9134</c:v>
                </c:pt>
                <c:pt idx="56">
                  <c:v>10023</c:v>
                </c:pt>
                <c:pt idx="57">
                  <c:v>10779</c:v>
                </c:pt>
                <c:pt idx="58">
                  <c:v>11591</c:v>
                </c:pt>
                <c:pt idx="59">
                  <c:v>12428</c:v>
                </c:pt>
                <c:pt idx="60">
                  <c:v>13155</c:v>
                </c:pt>
                <c:pt idx="61">
                  <c:v>13915</c:v>
                </c:pt>
                <c:pt idx="62">
                  <c:v>14681</c:v>
                </c:pt>
                <c:pt idx="63">
                  <c:v>15362</c:v>
                </c:pt>
                <c:pt idx="64">
                  <c:v>15887</c:v>
                </c:pt>
                <c:pt idx="65">
                  <c:v>16523</c:v>
                </c:pt>
                <c:pt idx="66">
                  <c:v>17127</c:v>
                </c:pt>
                <c:pt idx="67">
                  <c:v>17669</c:v>
                </c:pt>
                <c:pt idx="68">
                  <c:v>18279</c:v>
                </c:pt>
                <c:pt idx="69">
                  <c:v>18849</c:v>
                </c:pt>
                <c:pt idx="70">
                  <c:v>19468</c:v>
                </c:pt>
                <c:pt idx="71">
                  <c:v>19899</c:v>
                </c:pt>
                <c:pt idx="72">
                  <c:v>20465</c:v>
                </c:pt>
                <c:pt idx="73">
                  <c:v>21067</c:v>
                </c:pt>
                <c:pt idx="74">
                  <c:v>21645</c:v>
                </c:pt>
                <c:pt idx="75">
                  <c:v>22170</c:v>
                </c:pt>
                <c:pt idx="76">
                  <c:v>22745</c:v>
                </c:pt>
                <c:pt idx="77">
                  <c:v>23227</c:v>
                </c:pt>
                <c:pt idx="78">
                  <c:v>23660</c:v>
                </c:pt>
                <c:pt idx="79">
                  <c:v>24114</c:v>
                </c:pt>
                <c:pt idx="80">
                  <c:v>24648</c:v>
                </c:pt>
                <c:pt idx="81">
                  <c:v>25085</c:v>
                </c:pt>
                <c:pt idx="82">
                  <c:v>25549</c:v>
                </c:pt>
                <c:pt idx="83">
                  <c:v>25969</c:v>
                </c:pt>
                <c:pt idx="84">
                  <c:v>26384</c:v>
                </c:pt>
                <c:pt idx="85">
                  <c:v>26644</c:v>
                </c:pt>
                <c:pt idx="86">
                  <c:v>26977</c:v>
                </c:pt>
                <c:pt idx="87">
                  <c:v>27359</c:v>
                </c:pt>
                <c:pt idx="88">
                  <c:v>27682</c:v>
                </c:pt>
                <c:pt idx="89">
                  <c:v>27967</c:v>
                </c:pt>
                <c:pt idx="90">
                  <c:v>28236</c:v>
                </c:pt>
                <c:pt idx="91">
                  <c:v>28710</c:v>
                </c:pt>
                <c:pt idx="92">
                  <c:v>28884</c:v>
                </c:pt>
                <c:pt idx="93">
                  <c:v>29079</c:v>
                </c:pt>
                <c:pt idx="94">
                  <c:v>29315</c:v>
                </c:pt>
                <c:pt idx="95">
                  <c:v>29684</c:v>
                </c:pt>
                <c:pt idx="96">
                  <c:v>29958</c:v>
                </c:pt>
                <c:pt idx="97">
                  <c:v>30201</c:v>
                </c:pt>
                <c:pt idx="98">
                  <c:v>30395</c:v>
                </c:pt>
                <c:pt idx="99">
                  <c:v>30560</c:v>
                </c:pt>
                <c:pt idx="100">
                  <c:v>30739</c:v>
                </c:pt>
                <c:pt idx="101">
                  <c:v>30911</c:v>
                </c:pt>
                <c:pt idx="102">
                  <c:v>31106</c:v>
                </c:pt>
                <c:pt idx="103">
                  <c:v>31368</c:v>
                </c:pt>
                <c:pt idx="104">
                  <c:v>31610</c:v>
                </c:pt>
                <c:pt idx="105">
                  <c:v>31763</c:v>
                </c:pt>
                <c:pt idx="106">
                  <c:v>31908</c:v>
                </c:pt>
                <c:pt idx="107">
                  <c:v>32007</c:v>
                </c:pt>
                <c:pt idx="108">
                  <c:v>32169</c:v>
                </c:pt>
                <c:pt idx="109">
                  <c:v>32330</c:v>
                </c:pt>
                <c:pt idx="110">
                  <c:v>32486</c:v>
                </c:pt>
                <c:pt idx="111">
                  <c:v>32616</c:v>
                </c:pt>
                <c:pt idx="112">
                  <c:v>32735</c:v>
                </c:pt>
                <c:pt idx="113">
                  <c:v>32785</c:v>
                </c:pt>
                <c:pt idx="114">
                  <c:v>32877</c:v>
                </c:pt>
                <c:pt idx="115">
                  <c:v>32955</c:v>
                </c:pt>
                <c:pt idx="116">
                  <c:v>33072</c:v>
                </c:pt>
                <c:pt idx="117">
                  <c:v>33142</c:v>
                </c:pt>
                <c:pt idx="118">
                  <c:v>33229</c:v>
                </c:pt>
                <c:pt idx="119">
                  <c:v>33340</c:v>
                </c:pt>
                <c:pt idx="120">
                  <c:v>33415</c:v>
                </c:pt>
                <c:pt idx="121">
                  <c:v>33475</c:v>
                </c:pt>
                <c:pt idx="122">
                  <c:v>33530</c:v>
                </c:pt>
                <c:pt idx="123">
                  <c:v>33601</c:v>
                </c:pt>
                <c:pt idx="124">
                  <c:v>33689</c:v>
                </c:pt>
                <c:pt idx="125">
                  <c:v>33774</c:v>
                </c:pt>
                <c:pt idx="126">
                  <c:v>33846</c:v>
                </c:pt>
                <c:pt idx="127">
                  <c:v>33899</c:v>
                </c:pt>
                <c:pt idx="128">
                  <c:v>33964</c:v>
                </c:pt>
                <c:pt idx="129">
                  <c:v>34043</c:v>
                </c:pt>
                <c:pt idx="130">
                  <c:v>34114</c:v>
                </c:pt>
                <c:pt idx="131">
                  <c:v>34167</c:v>
                </c:pt>
                <c:pt idx="132">
                  <c:v>34223</c:v>
                </c:pt>
                <c:pt idx="133">
                  <c:v>34301</c:v>
                </c:pt>
                <c:pt idx="134">
                  <c:v>34345</c:v>
                </c:pt>
                <c:pt idx="135">
                  <c:v>34371</c:v>
                </c:pt>
                <c:pt idx="136">
                  <c:v>34405</c:v>
                </c:pt>
                <c:pt idx="137">
                  <c:v>34448</c:v>
                </c:pt>
                <c:pt idx="138">
                  <c:v>34514</c:v>
                </c:pt>
                <c:pt idx="139">
                  <c:v>34561</c:v>
                </c:pt>
                <c:pt idx="140">
                  <c:v>34610</c:v>
                </c:pt>
                <c:pt idx="141">
                  <c:v>34634</c:v>
                </c:pt>
                <c:pt idx="142">
                  <c:v>34657</c:v>
                </c:pt>
                <c:pt idx="143">
                  <c:v>34675</c:v>
                </c:pt>
                <c:pt idx="144">
                  <c:v>34644</c:v>
                </c:pt>
                <c:pt idx="145">
                  <c:v>34678</c:v>
                </c:pt>
                <c:pt idx="146">
                  <c:v>34708</c:v>
                </c:pt>
                <c:pt idx="147">
                  <c:v>34716</c:v>
                </c:pt>
                <c:pt idx="148">
                  <c:v>34738</c:v>
                </c:pt>
                <c:pt idx="149">
                  <c:v>34744</c:v>
                </c:pt>
                <c:pt idx="150">
                  <c:v>34767</c:v>
                </c:pt>
                <c:pt idx="151">
                  <c:v>34788</c:v>
                </c:pt>
                <c:pt idx="152">
                  <c:v>34818</c:v>
                </c:pt>
                <c:pt idx="153">
                  <c:v>34833</c:v>
                </c:pt>
                <c:pt idx="154">
                  <c:v>34854</c:v>
                </c:pt>
                <c:pt idx="155">
                  <c:v>34861</c:v>
                </c:pt>
                <c:pt idx="156">
                  <c:v>34869</c:v>
                </c:pt>
                <c:pt idx="157">
                  <c:v>34899</c:v>
                </c:pt>
                <c:pt idx="158">
                  <c:v>34914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D2B-4A81-ADA2-06F2FAF8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16928"/>
        <c:axId val="122690560"/>
      </c:lineChart>
      <c:catAx>
        <c:axId val="122687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689024"/>
        <c:crosses val="autoZero"/>
        <c:auto val="1"/>
        <c:lblAlgn val="ctr"/>
        <c:lblOffset val="100"/>
        <c:noMultiLvlLbl val="0"/>
      </c:catAx>
      <c:valAx>
        <c:axId val="12268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687488"/>
        <c:crosses val="autoZero"/>
        <c:crossBetween val="between"/>
      </c:valAx>
      <c:valAx>
        <c:axId val="122690560"/>
        <c:scaling>
          <c:orientation val="minMax"/>
          <c:max val="450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716928"/>
        <c:crosses val="max"/>
        <c:crossBetween val="between"/>
        <c:majorUnit val="10000"/>
      </c:valAx>
      <c:catAx>
        <c:axId val="122716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226905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ITA'!$AB$3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ITA'!$A$4:$A$162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ITA'!$AB$4:$AB$162</c:f>
              <c:numCache>
                <c:formatCode>General</c:formatCode>
                <c:ptCount val="159"/>
                <c:pt idx="7" formatCode="#,##0">
                  <c:v>0.14285714285714285</c:v>
                </c:pt>
                <c:pt idx="8" formatCode="#,##0">
                  <c:v>0.14285714285714285</c:v>
                </c:pt>
                <c:pt idx="9" formatCode="#,##0">
                  <c:v>0.14285714285714285</c:v>
                </c:pt>
                <c:pt idx="10" formatCode="#,##0">
                  <c:v>0.14285714285714285</c:v>
                </c:pt>
                <c:pt idx="11" formatCode="#,##0">
                  <c:v>0.14285714285714285</c:v>
                </c:pt>
                <c:pt idx="12" formatCode="#,##0">
                  <c:v>0.14285714285714285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2.4285714285714284</c:v>
                </c:pt>
                <c:pt idx="21" formatCode="#,##0">
                  <c:v>8.4285714285714288</c:v>
                </c:pt>
                <c:pt idx="22" formatCode="#,##0">
                  <c:v>21.714285714285715</c:v>
                </c:pt>
                <c:pt idx="23" formatCode="#,##0">
                  <c:v>32.285714285714285</c:v>
                </c:pt>
                <c:pt idx="24" formatCode="#,##0">
                  <c:v>45.571428571428569</c:v>
                </c:pt>
                <c:pt idx="25" formatCode="#,##0">
                  <c:v>64.285714285714292</c:v>
                </c:pt>
                <c:pt idx="26" formatCode="#,##0">
                  <c:v>93.142857142857139</c:v>
                </c:pt>
                <c:pt idx="27" formatCode="#,##0">
                  <c:v>124</c:v>
                </c:pt>
                <c:pt idx="28" formatCode="#,##0">
                  <c:v>152.28571428571428</c:v>
                </c:pt>
                <c:pt idx="29" formatCode="#,##0">
                  <c:v>219.85714285714286</c:v>
                </c:pt>
                <c:pt idx="30" formatCode="#,##0">
                  <c:v>258.14285714285717</c:v>
                </c:pt>
                <c:pt idx="31" formatCode="#,##0">
                  <c:v>311.42857142857144</c:v>
                </c:pt>
                <c:pt idx="32" formatCode="#,##0">
                  <c:v>376.57142857142856</c:v>
                </c:pt>
                <c:pt idx="33" formatCode="#,##0">
                  <c:v>457.57142857142856</c:v>
                </c:pt>
                <c:pt idx="34" formatCode="#,##0">
                  <c:v>535.42857142857144</c:v>
                </c:pt>
                <c:pt idx="35" formatCode="#,##0">
                  <c:v>679.28571428571433</c:v>
                </c:pt>
                <c:pt idx="36" formatCode="#,##0">
                  <c:v>811.57142857142856</c:v>
                </c:pt>
                <c:pt idx="37" formatCode="#,##0">
                  <c:v>1019.4285714285714</c:v>
                </c:pt>
                <c:pt idx="38" formatCode="#,##0">
                  <c:v>1092.4285714285713</c:v>
                </c:pt>
                <c:pt idx="39" formatCode="#,##0">
                  <c:v>1339</c:v>
                </c:pt>
                <c:pt idx="40" formatCode="#,##0">
                  <c:v>1600.4285714285713</c:v>
                </c:pt>
                <c:pt idx="41" formatCode="#,##0">
                  <c:v>1860.5714285714287</c:v>
                </c:pt>
                <c:pt idx="42" formatCode="#,##0">
                  <c:v>2182</c:v>
                </c:pt>
                <c:pt idx="43" formatCode="#,##0">
                  <c:v>2481.7142857142858</c:v>
                </c:pt>
                <c:pt idx="44" formatCode="#,##0">
                  <c:v>2686.8571428571427</c:v>
                </c:pt>
                <c:pt idx="45" formatCode="#,##0">
                  <c:v>3051</c:v>
                </c:pt>
                <c:pt idx="46" formatCode="#,##0">
                  <c:v>3321.5714285714284</c:v>
                </c:pt>
                <c:pt idx="47" formatCode="#,##0">
                  <c:v>3710.5714285714284</c:v>
                </c:pt>
                <c:pt idx="48" formatCode="#,##0">
                  <c:v>4194.4285714285716</c:v>
                </c:pt>
                <c:pt idx="49" formatCode="#,##0">
                  <c:v>4631.5714285714284</c:v>
                </c:pt>
                <c:pt idx="50" formatCode="#,##0">
                  <c:v>4913</c:v>
                </c:pt>
                <c:pt idx="51" formatCode="#,##0">
                  <c:v>5135.2857142857147</c:v>
                </c:pt>
                <c:pt idx="52" formatCode="#,##0">
                  <c:v>5381.4285714285716</c:v>
                </c:pt>
                <c:pt idx="53" formatCode="#,##0">
                  <c:v>5524.7142857142853</c:v>
                </c:pt>
                <c:pt idx="54" formatCode="#,##0">
                  <c:v>5650.5714285714284</c:v>
                </c:pt>
                <c:pt idx="55" formatCode="#,##0">
                  <c:v>5639.5714285714284</c:v>
                </c:pt>
                <c:pt idx="56" formatCode="#,##0">
                  <c:v>5556.2857142857147</c:v>
                </c:pt>
                <c:pt idx="57" formatCode="#,##0">
                  <c:v>5507.2857142857147</c:v>
                </c:pt>
                <c:pt idx="58" formatCode="#,##0">
                  <c:v>5401.7142857142853</c:v>
                </c:pt>
                <c:pt idx="59" formatCode="#,##0">
                  <c:v>5230.8571428571431</c:v>
                </c:pt>
                <c:pt idx="60" formatCode="#,##0">
                  <c:v>5169.7142857142853</c:v>
                </c:pt>
                <c:pt idx="61" formatCode="#,##0">
                  <c:v>4950.4285714285716</c:v>
                </c:pt>
                <c:pt idx="62" formatCode="#,##0">
                  <c:v>4761.2857142857147</c:v>
                </c:pt>
                <c:pt idx="63" formatCode="#,##0">
                  <c:v>4594.2857142857147</c:v>
                </c:pt>
                <c:pt idx="64" formatCode="#,##0">
                  <c:v>4465.5714285714284</c:v>
                </c:pt>
                <c:pt idx="65" formatCode="#,##0">
                  <c:v>4401.1428571428569</c:v>
                </c:pt>
                <c:pt idx="66" formatCode="#,##0">
                  <c:v>4256.2857142857147</c:v>
                </c:pt>
                <c:pt idx="67" formatCode="#,##0">
                  <c:v>4121.1428571428569</c:v>
                </c:pt>
                <c:pt idx="68" formatCode="#,##0">
                  <c:v>4054.8571428571427</c:v>
                </c:pt>
                <c:pt idx="69" formatCode="#,##0">
                  <c:v>3964.2857142857142</c:v>
                </c:pt>
                <c:pt idx="70" formatCode="#,##0">
                  <c:v>3948.4285714285716</c:v>
                </c:pt>
                <c:pt idx="71" formatCode="#,##0">
                  <c:v>3916.4285714285716</c:v>
                </c:pt>
                <c:pt idx="72" formatCode="#,##0">
                  <c:v>3852.7142857142858</c:v>
                </c:pt>
                <c:pt idx="73" formatCode="#,##0">
                  <c:v>3843.1428571428573</c:v>
                </c:pt>
                <c:pt idx="74" formatCode="#,##0">
                  <c:v>3676.1428571428573</c:v>
                </c:pt>
                <c:pt idx="75" formatCode="#,##0">
                  <c:v>3616.4285714285716</c:v>
                </c:pt>
                <c:pt idx="76" formatCode="#,##0">
                  <c:v>3551</c:v>
                </c:pt>
                <c:pt idx="77" formatCode="#,##0">
                  <c:v>3379.1428571428573</c:v>
                </c:pt>
                <c:pt idx="78" formatCode="#,##0">
                  <c:v>3229.8571428571427</c:v>
                </c:pt>
                <c:pt idx="79" formatCode="#,##0">
                  <c:v>3101.7142857142858</c:v>
                </c:pt>
                <c:pt idx="80" formatCode="#,##0">
                  <c:v>3067</c:v>
                </c:pt>
                <c:pt idx="81" formatCode="#,##0">
                  <c:v>3167.4285714285716</c:v>
                </c:pt>
                <c:pt idx="82" formatCode="#,##0">
                  <c:v>3004.5714285714284</c:v>
                </c:pt>
                <c:pt idx="83" formatCode="#,##0">
                  <c:v>2937.1428571428573</c:v>
                </c:pt>
                <c:pt idx="84" formatCode="#,##0">
                  <c:v>2775.1428571428573</c:v>
                </c:pt>
                <c:pt idx="85" formatCode="#,##0">
                  <c:v>2671.8571428571427</c:v>
                </c:pt>
                <c:pt idx="86" formatCode="#,##0">
                  <c:v>2598</c:v>
                </c:pt>
                <c:pt idx="87" formatCode="#,##0">
                  <c:v>2506.8571428571427</c:v>
                </c:pt>
                <c:pt idx="88" formatCode="#,##0">
                  <c:v>2323.4285714285716</c:v>
                </c:pt>
                <c:pt idx="89" formatCode="#,##0">
                  <c:v>2212.8571428571427</c:v>
                </c:pt>
                <c:pt idx="90" formatCode="#,##0">
                  <c:v>2062</c:v>
                </c:pt>
                <c:pt idx="91" formatCode="#,##0">
                  <c:v>1996.7142857142858</c:v>
                </c:pt>
                <c:pt idx="92" formatCode="#,##0">
                  <c:v>1863.1428571428571</c:v>
                </c:pt>
                <c:pt idx="93" formatCode="#,##0">
                  <c:v>1789.1428571428571</c:v>
                </c:pt>
                <c:pt idx="94" formatCode="#,##0">
                  <c:v>1644</c:v>
                </c:pt>
                <c:pt idx="95" formatCode="#,##0">
                  <c:v>1552.2857142857142</c:v>
                </c:pt>
                <c:pt idx="96" formatCode="#,##0">
                  <c:v>1485</c:v>
                </c:pt>
                <c:pt idx="97" formatCode="#,##0">
                  <c:v>1393.8571428571429</c:v>
                </c:pt>
                <c:pt idx="98" formatCode="#,##0">
                  <c:v>1277.1428571428571</c:v>
                </c:pt>
                <c:pt idx="99" formatCode="#,##0">
                  <c:v>1193.2857142857142</c:v>
                </c:pt>
                <c:pt idx="100" formatCode="#,##0">
                  <c:v>1125.1428571428571</c:v>
                </c:pt>
                <c:pt idx="101" formatCode="#,##0">
                  <c:v>1171.8571428571429</c:v>
                </c:pt>
                <c:pt idx="102" formatCode="#,##0">
                  <c:v>1092.4285714285713</c:v>
                </c:pt>
                <c:pt idx="103" formatCode="#,##0">
                  <c:v>1034</c:v>
                </c:pt>
                <c:pt idx="104" formatCode="#,##0">
                  <c:v>957.14285714285711</c:v>
                </c:pt>
                <c:pt idx="105" formatCode="#,##0">
                  <c:v>927.42857142857144</c:v>
                </c:pt>
                <c:pt idx="106" formatCode="#,##0">
                  <c:v>909.28571428571433</c:v>
                </c:pt>
                <c:pt idx="107" formatCode="#,##0">
                  <c:v>867.42857142857144</c:v>
                </c:pt>
                <c:pt idx="108" formatCode="#,##0">
                  <c:v>783.28571428571433</c:v>
                </c:pt>
                <c:pt idx="109" formatCode="#,##0">
                  <c:v>751.42857142857144</c:v>
                </c:pt>
                <c:pt idx="110" formatCode="#,##0">
                  <c:v>701.42857142857144</c:v>
                </c:pt>
                <c:pt idx="111" formatCode="#,##0">
                  <c:v>681.85714285714289</c:v>
                </c:pt>
                <c:pt idx="112" formatCode="#,##0">
                  <c:v>652.42857142857144</c:v>
                </c:pt>
                <c:pt idx="113" formatCode="#,##0">
                  <c:v>631.85714285714289</c:v>
                </c:pt>
                <c:pt idx="114" formatCode="#,##0">
                  <c:v>610.28571428571433</c:v>
                </c:pt>
                <c:pt idx="115" formatCode="#,##0">
                  <c:v>550.85714285714289</c:v>
                </c:pt>
                <c:pt idx="116" formatCode="#,##0">
                  <c:v>539.28571428571433</c:v>
                </c:pt>
                <c:pt idx="117" formatCode="#,##0">
                  <c:v>532.28571428571433</c:v>
                </c:pt>
                <c:pt idx="118" formatCode="#,##0">
                  <c:v>512.85714285714289</c:v>
                </c:pt>
                <c:pt idx="119" formatCode="#,##0">
                  <c:v>476.71428571428572</c:v>
                </c:pt>
                <c:pt idx="120" formatCode="#,##0">
                  <c:v>448.42857142857144</c:v>
                </c:pt>
                <c:pt idx="121" formatCode="#,##0">
                  <c:v>434.14285714285717</c:v>
                </c:pt>
                <c:pt idx="122" formatCode="#,##0">
                  <c:v>422.85714285714283</c:v>
                </c:pt>
                <c:pt idx="123" formatCode="#,##0">
                  <c:v>385.28571428571428</c:v>
                </c:pt>
                <c:pt idx="124" formatCode="#,##0">
                  <c:v>325.85714285714283</c:v>
                </c:pt>
                <c:pt idx="125" formatCode="#,##0">
                  <c:v>326.14285714285717</c:v>
                </c:pt>
                <c:pt idx="126" formatCode="#,##0">
                  <c:v>305.28571428571428</c:v>
                </c:pt>
                <c:pt idx="127" formatCode="#,##0">
                  <c:v>285.85714285714283</c:v>
                </c:pt>
                <c:pt idx="128" formatCode="#,##0">
                  <c:v>297.28571428571428</c:v>
                </c:pt>
                <c:pt idx="129" formatCode="#,##0">
                  <c:v>292.28571428571428</c:v>
                </c:pt>
                <c:pt idx="130" formatCode="#,##0">
                  <c:v>275.28571428571428</c:v>
                </c:pt>
                <c:pt idx="131" formatCode="#,##0">
                  <c:v>304.14285714285717</c:v>
                </c:pt>
                <c:pt idx="132" formatCode="#,##0">
                  <c:v>253.42857142857142</c:v>
                </c:pt>
                <c:pt idx="133" formatCode="#,##0">
                  <c:v>264.28571428571428</c:v>
                </c:pt>
                <c:pt idx="134" formatCode="#,##0">
                  <c:v>284.42857142857144</c:v>
                </c:pt>
                <c:pt idx="135" formatCode="#,##0">
                  <c:v>287.42857142857144</c:v>
                </c:pt>
                <c:pt idx="136" formatCode="#,##0">
                  <c:v>277</c:v>
                </c:pt>
                <c:pt idx="137" formatCode="#,##0">
                  <c:v>295</c:v>
                </c:pt>
                <c:pt idx="138" formatCode="#,##0">
                  <c:v>288.14285714285717</c:v>
                </c:pt>
                <c:pt idx="139" formatCode="#,##0">
                  <c:v>243.71428571428572</c:v>
                </c:pt>
                <c:pt idx="140" formatCode="#,##0">
                  <c:v>232</c:v>
                </c:pt>
                <c:pt idx="141" formatCode="#,##0">
                  <c:v>215.71428571428572</c:v>
                </c:pt>
                <c:pt idx="142" formatCode="#,##0">
                  <c:v>204.28571428571428</c:v>
                </c:pt>
                <c:pt idx="143" formatCode="#,##0">
                  <c:v>190.42857142857142</c:v>
                </c:pt>
                <c:pt idx="144" formatCode="#,##0">
                  <c:v>226</c:v>
                </c:pt>
                <c:pt idx="145" formatCode="#,##0">
                  <c:v>221</c:v>
                </c:pt>
                <c:pt idx="146" formatCode="#,##0">
                  <c:v>278.57142857142856</c:v>
                </c:pt>
                <c:pt idx="147" formatCode="#,##0">
                  <c:v>265.85714285714283</c:v>
                </c:pt>
                <c:pt idx="148" formatCode="#,##0">
                  <c:v>258.71428571428572</c:v>
                </c:pt>
                <c:pt idx="149" formatCode="#,##0">
                  <c:v>245.14285714285714</c:v>
                </c:pt>
                <c:pt idx="150" formatCode="#,##0">
                  <c:v>249.28571428571428</c:v>
                </c:pt>
                <c:pt idx="151" formatCode="#,##0">
                  <c:v>192.85714285714286</c:v>
                </c:pt>
                <c:pt idx="152" formatCode="#,##0">
                  <c:v>179.28571428571428</c:v>
                </c:pt>
                <c:pt idx="153" formatCode="#,##0">
                  <c:v>174.71428571428572</c:v>
                </c:pt>
                <c:pt idx="154" formatCode="#,##0">
                  <c:v>183.28571428571428</c:v>
                </c:pt>
                <c:pt idx="155" formatCode="#,##0">
                  <c:v>185.85714285714286</c:v>
                </c:pt>
                <c:pt idx="156" formatCode="#,##0">
                  <c:v>197.57142857142858</c:v>
                </c:pt>
                <c:pt idx="157" formatCode="#,##0">
                  <c:v>196.85714285714286</c:v>
                </c:pt>
                <c:pt idx="158" formatCode="#,##0">
                  <c:v>198.42857142857142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2B-4A81-ADA2-06F2FAF8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69408"/>
        <c:axId val="122770944"/>
      </c:lineChart>
      <c:lineChart>
        <c:grouping val="standard"/>
        <c:varyColors val="0"/>
        <c:ser>
          <c:idx val="1"/>
          <c:order val="1"/>
          <c:tx>
            <c:strRef>
              <c:f>'Data ITA'!$AC$3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ITA'!$AC$4:$AC$162</c:f>
              <c:numCache>
                <c:formatCode>General</c:formatCode>
                <c:ptCount val="15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0.14285714285714285</c:v>
                </c:pt>
                <c:pt idx="21" formatCode="#,##0">
                  <c:v>0.2857142857142857</c:v>
                </c:pt>
                <c:pt idx="22" formatCode="#,##0">
                  <c:v>0.42857142857142855</c:v>
                </c:pt>
                <c:pt idx="23" formatCode="#,##0">
                  <c:v>1</c:v>
                </c:pt>
                <c:pt idx="24" formatCode="#,##0">
                  <c:v>1.4285714285714286</c:v>
                </c:pt>
                <c:pt idx="25" formatCode="#,##0">
                  <c:v>1.7142857142857142</c:v>
                </c:pt>
                <c:pt idx="26" formatCode="#,##0">
                  <c:v>2.4285714285714284</c:v>
                </c:pt>
                <c:pt idx="27" formatCode="#,##0">
                  <c:v>2.8571428571428572</c:v>
                </c:pt>
                <c:pt idx="28" formatCode="#,##0">
                  <c:v>3.8571428571428572</c:v>
                </c:pt>
                <c:pt idx="29" formatCode="#,##0">
                  <c:v>4.4285714285714288</c:v>
                </c:pt>
                <c:pt idx="30" formatCode="#,##0">
                  <c:v>6.4285714285714288</c:v>
                </c:pt>
                <c:pt idx="31" formatCode="#,##0">
                  <c:v>9.8571428571428577</c:v>
                </c:pt>
                <c:pt idx="32" formatCode="#,##0">
                  <c:v>13.571428571428571</c:v>
                </c:pt>
                <c:pt idx="33" formatCode="#,##0">
                  <c:v>18.714285714285715</c:v>
                </c:pt>
                <c:pt idx="34" formatCode="#,##0">
                  <c:v>25.142857142857142</c:v>
                </c:pt>
                <c:pt idx="35" formatCode="#,##0">
                  <c:v>29.142857142857142</c:v>
                </c:pt>
                <c:pt idx="36" formatCode="#,##0">
                  <c:v>47.428571428571431</c:v>
                </c:pt>
                <c:pt idx="37" formatCode="#,##0">
                  <c:v>58.714285714285715</c:v>
                </c:pt>
                <c:pt idx="38" formatCode="#,##0">
                  <c:v>78.857142857142861</c:v>
                </c:pt>
                <c:pt idx="39" formatCode="#,##0">
                  <c:v>102.85714285714286</c:v>
                </c:pt>
                <c:pt idx="40" formatCode="#,##0">
                  <c:v>128.35714285714286</c:v>
                </c:pt>
                <c:pt idx="41" formatCode="#,##0">
                  <c:v>152.71428571428572</c:v>
                </c:pt>
                <c:pt idx="42" formatCode="#,##0">
                  <c:v>172.57142857142858</c:v>
                </c:pt>
                <c:pt idx="43" formatCode="#,##0">
                  <c:v>206.14285714285714</c:v>
                </c:pt>
                <c:pt idx="44" formatCode="#,##0">
                  <c:v>242.14285714285714</c:v>
                </c:pt>
                <c:pt idx="45" formatCode="#,##0">
                  <c:v>267.42857142857144</c:v>
                </c:pt>
                <c:pt idx="46" formatCode="#,##0">
                  <c:v>307.28571428571428</c:v>
                </c:pt>
                <c:pt idx="47" formatCode="#,##0">
                  <c:v>336.92857142857144</c:v>
                </c:pt>
                <c:pt idx="48" formatCode="#,##0">
                  <c:v>395.14285714285717</c:v>
                </c:pt>
                <c:pt idx="49" formatCode="#,##0">
                  <c:v>483.42857142857144</c:v>
                </c:pt>
                <c:pt idx="50" formatCode="#,##0">
                  <c:v>523.85714285714289</c:v>
                </c:pt>
                <c:pt idx="51" formatCode="#,##0">
                  <c:v>559.85714285714289</c:v>
                </c:pt>
                <c:pt idx="52" formatCode="#,##0">
                  <c:v>616.71428571428567</c:v>
                </c:pt>
                <c:pt idx="53" formatCode="#,##0">
                  <c:v>646.42857142857144</c:v>
                </c:pt>
                <c:pt idx="54" formatCode="#,##0">
                  <c:v>687.14285714285711</c:v>
                </c:pt>
                <c:pt idx="55" formatCode="#,##0">
                  <c:v>728.85714285714289</c:v>
                </c:pt>
                <c:pt idx="56" formatCode="#,##0">
                  <c:v>742.57142857142856</c:v>
                </c:pt>
                <c:pt idx="57" formatCode="#,##0">
                  <c:v>757.57142857142856</c:v>
                </c:pt>
                <c:pt idx="58" formatCode="#,##0">
                  <c:v>787.71428571428567</c:v>
                </c:pt>
                <c:pt idx="59" formatCode="#,##0">
                  <c:v>801.14285714285711</c:v>
                </c:pt>
                <c:pt idx="60" formatCode="#,##0">
                  <c:v>807.42857142857144</c:v>
                </c:pt>
                <c:pt idx="61" formatCode="#,##0">
                  <c:v>814.28571428571433</c:v>
                </c:pt>
                <c:pt idx="62" formatCode="#,##0">
                  <c:v>792.42857142857144</c:v>
                </c:pt>
                <c:pt idx="63" formatCode="#,##0">
                  <c:v>762.71428571428567</c:v>
                </c:pt>
                <c:pt idx="64" formatCode="#,##0">
                  <c:v>729.71428571428567</c:v>
                </c:pt>
                <c:pt idx="65" formatCode="#,##0">
                  <c:v>704.57142857142856</c:v>
                </c:pt>
                <c:pt idx="66" formatCode="#,##0">
                  <c:v>671.28571428571433</c:v>
                </c:pt>
                <c:pt idx="67" formatCode="#,##0">
                  <c:v>644.85714285714289</c:v>
                </c:pt>
                <c:pt idx="68" formatCode="#,##0">
                  <c:v>623.42857142857144</c:v>
                </c:pt>
                <c:pt idx="69" formatCode="#,##0">
                  <c:v>595.42857142857144</c:v>
                </c:pt>
                <c:pt idx="70" formatCode="#,##0">
                  <c:v>586.57142857142856</c:v>
                </c:pt>
                <c:pt idx="71" formatCode="#,##0">
                  <c:v>573.14285714285711</c:v>
                </c:pt>
                <c:pt idx="72" formatCode="#,##0">
                  <c:v>563.14285714285711</c:v>
                </c:pt>
                <c:pt idx="73" formatCode="#,##0">
                  <c:v>562.85714285714289</c:v>
                </c:pt>
                <c:pt idx="74" formatCode="#,##0">
                  <c:v>568</c:v>
                </c:pt>
                <c:pt idx="75" formatCode="#,##0">
                  <c:v>555.85714285714289</c:v>
                </c:pt>
                <c:pt idx="76" formatCode="#,##0">
                  <c:v>556.57142857142856</c:v>
                </c:pt>
                <c:pt idx="77" formatCode="#,##0">
                  <c:v>537</c:v>
                </c:pt>
                <c:pt idx="78" formatCode="#,##0">
                  <c:v>537.28571428571433</c:v>
                </c:pt>
                <c:pt idx="79" formatCode="#,##0">
                  <c:v>521.28571428571433</c:v>
                </c:pt>
                <c:pt idx="80" formatCode="#,##0">
                  <c:v>511.57142857142856</c:v>
                </c:pt>
                <c:pt idx="81" formatCode="#,##0">
                  <c:v>491.42857142857144</c:v>
                </c:pt>
                <c:pt idx="82" formatCode="#,##0">
                  <c:v>482.71428571428572</c:v>
                </c:pt>
                <c:pt idx="83" formatCode="#,##0">
                  <c:v>460.57142857142856</c:v>
                </c:pt>
                <c:pt idx="84" formatCode="#,##0">
                  <c:v>451</c:v>
                </c:pt>
                <c:pt idx="85" formatCode="#,##0">
                  <c:v>426.28571428571428</c:v>
                </c:pt>
                <c:pt idx="86" formatCode="#,##0">
                  <c:v>409</c:v>
                </c:pt>
                <c:pt idx="87" formatCode="#,##0">
                  <c:v>387.28571428571428</c:v>
                </c:pt>
                <c:pt idx="88" formatCode="#,##0">
                  <c:v>371</c:v>
                </c:pt>
                <c:pt idx="89" formatCode="#,##0">
                  <c:v>345.42857142857144</c:v>
                </c:pt>
                <c:pt idx="90" formatCode="#,##0">
                  <c:v>323.85714285714283</c:v>
                </c:pt>
                <c:pt idx="91" formatCode="#,##0">
                  <c:v>332.28571428571428</c:v>
                </c:pt>
                <c:pt idx="92" formatCode="#,##0">
                  <c:v>320</c:v>
                </c:pt>
                <c:pt idx="93" formatCode="#,##0">
                  <c:v>300.28571428571428</c:v>
                </c:pt>
                <c:pt idx="94" formatCode="#,##0">
                  <c:v>279.42857142857144</c:v>
                </c:pt>
                <c:pt idx="95" formatCode="#,##0">
                  <c:v>286</c:v>
                </c:pt>
                <c:pt idx="96" formatCode="#,##0">
                  <c:v>284.42857142857144</c:v>
                </c:pt>
                <c:pt idx="97" formatCode="#,##0">
                  <c:v>280.71428571428572</c:v>
                </c:pt>
                <c:pt idx="98" formatCode="#,##0">
                  <c:v>240.71428571428572</c:v>
                </c:pt>
                <c:pt idx="99" formatCode="#,##0">
                  <c:v>239.42857142857142</c:v>
                </c:pt>
                <c:pt idx="100" formatCode="#,##0">
                  <c:v>237.14285714285714</c:v>
                </c:pt>
                <c:pt idx="101" formatCode="#,##0">
                  <c:v>228</c:v>
                </c:pt>
                <c:pt idx="102" formatCode="#,##0">
                  <c:v>203.14285714285714</c:v>
                </c:pt>
                <c:pt idx="103" formatCode="#,##0">
                  <c:v>201.42857142857142</c:v>
                </c:pt>
                <c:pt idx="104" formatCode="#,##0">
                  <c:v>201.28571428571428</c:v>
                </c:pt>
                <c:pt idx="105" formatCode="#,##0">
                  <c:v>195.42857142857142</c:v>
                </c:pt>
                <c:pt idx="106" formatCode="#,##0">
                  <c:v>192.57142857142858</c:v>
                </c:pt>
                <c:pt idx="107" formatCode="#,##0">
                  <c:v>181.14285714285714</c:v>
                </c:pt>
                <c:pt idx="108" formatCode="#,##0">
                  <c:v>179.71428571428572</c:v>
                </c:pt>
                <c:pt idx="109" formatCode="#,##0">
                  <c:v>174.85714285714286</c:v>
                </c:pt>
                <c:pt idx="110" formatCode="#,##0">
                  <c:v>159.71428571428572</c:v>
                </c:pt>
                <c:pt idx="111" formatCode="#,##0">
                  <c:v>143.71428571428572</c:v>
                </c:pt>
                <c:pt idx="112" formatCode="#,##0">
                  <c:v>138.85714285714286</c:v>
                </c:pt>
                <c:pt idx="113" formatCode="#,##0">
                  <c:v>125.28571428571429</c:v>
                </c:pt>
                <c:pt idx="114" formatCode="#,##0">
                  <c:v>124.28571428571429</c:v>
                </c:pt>
                <c:pt idx="115" formatCode="#,##0">
                  <c:v>112.28571428571429</c:v>
                </c:pt>
                <c:pt idx="116" formatCode="#,##0">
                  <c:v>106</c:v>
                </c:pt>
                <c:pt idx="117" formatCode="#,##0">
                  <c:v>93.714285714285708</c:v>
                </c:pt>
                <c:pt idx="118" formatCode="#,##0">
                  <c:v>87.571428571428569</c:v>
                </c:pt>
                <c:pt idx="119" formatCode="#,##0">
                  <c:v>86.428571428571431</c:v>
                </c:pt>
                <c:pt idx="120" formatCode="#,##0">
                  <c:v>90</c:v>
                </c:pt>
                <c:pt idx="121" formatCode="#,##0">
                  <c:v>85.428571428571431</c:v>
                </c:pt>
                <c:pt idx="122" formatCode="#,##0">
                  <c:v>82.142857142857139</c:v>
                </c:pt>
                <c:pt idx="123" formatCode="#,##0">
                  <c:v>75.571428571428569</c:v>
                </c:pt>
                <c:pt idx="124" formatCode="#,##0">
                  <c:v>78.142857142857139</c:v>
                </c:pt>
                <c:pt idx="125" formatCode="#,##0">
                  <c:v>77.857142857142861</c:v>
                </c:pt>
                <c:pt idx="126" formatCode="#,##0">
                  <c:v>72.285714285714292</c:v>
                </c:pt>
                <c:pt idx="127" formatCode="#,##0">
                  <c:v>69.142857142857139</c:v>
                </c:pt>
                <c:pt idx="128" formatCode="#,##0">
                  <c:v>69.857142857142861</c:v>
                </c:pt>
                <c:pt idx="129" formatCode="#,##0">
                  <c:v>73.285714285714292</c:v>
                </c:pt>
                <c:pt idx="130" formatCode="#,##0">
                  <c:v>73.285714285714292</c:v>
                </c:pt>
                <c:pt idx="131" formatCode="#,##0">
                  <c:v>68.285714285714292</c:v>
                </c:pt>
                <c:pt idx="132" formatCode="#,##0">
                  <c:v>64.142857142857139</c:v>
                </c:pt>
                <c:pt idx="133" formatCode="#,##0">
                  <c:v>65</c:v>
                </c:pt>
                <c:pt idx="134" formatCode="#,##0">
                  <c:v>63.714285714285715</c:v>
                </c:pt>
                <c:pt idx="135" formatCode="#,##0">
                  <c:v>58.142857142857146</c:v>
                </c:pt>
                <c:pt idx="136" formatCode="#,##0">
                  <c:v>51.714285714285715</c:v>
                </c:pt>
                <c:pt idx="137" formatCode="#,##0">
                  <c:v>47.714285714285715</c:v>
                </c:pt>
                <c:pt idx="138" formatCode="#,##0">
                  <c:v>49.571428571428569</c:v>
                </c:pt>
                <c:pt idx="139" formatCode="#,##0">
                  <c:v>48.285714285714285</c:v>
                </c:pt>
                <c:pt idx="140" formatCode="#,##0">
                  <c:v>44.142857142857146</c:v>
                </c:pt>
                <c:pt idx="141" formatCode="#,##0">
                  <c:v>41.285714285714285</c:v>
                </c:pt>
                <c:pt idx="142" formatCode="#,##0">
                  <c:v>40.857142857142854</c:v>
                </c:pt>
                <c:pt idx="143" formatCode="#,##0">
                  <c:v>38.571428571428569</c:v>
                </c:pt>
                <c:pt idx="144" formatCode="#,##0">
                  <c:v>28</c:v>
                </c:pt>
                <c:pt idx="145" formatCode="#,##0">
                  <c:v>23.428571428571427</c:v>
                </c:pt>
                <c:pt idx="146" formatCode="#,##0">
                  <c:v>21</c:v>
                </c:pt>
                <c:pt idx="147" formatCode="#,##0">
                  <c:v>15.142857142857142</c:v>
                </c:pt>
                <c:pt idx="148" formatCode="#,##0">
                  <c:v>14.857142857142858</c:v>
                </c:pt>
                <c:pt idx="149" formatCode="#,##0">
                  <c:v>12.428571428571429</c:v>
                </c:pt>
                <c:pt idx="150" formatCode="#,##0">
                  <c:v>13.142857142857142</c:v>
                </c:pt>
                <c:pt idx="151" formatCode="#,##0">
                  <c:v>20.571428571428573</c:v>
                </c:pt>
                <c:pt idx="152" formatCode="#,##0">
                  <c:v>20</c:v>
                </c:pt>
                <c:pt idx="153" formatCode="#,##0">
                  <c:v>17.857142857142858</c:v>
                </c:pt>
                <c:pt idx="154" formatCode="#,##0">
                  <c:v>19.714285714285715</c:v>
                </c:pt>
                <c:pt idx="155" formatCode="#,##0">
                  <c:v>17.571428571428573</c:v>
                </c:pt>
                <c:pt idx="156" formatCode="#,##0">
                  <c:v>17.857142857142858</c:v>
                </c:pt>
                <c:pt idx="157" formatCode="#,##0">
                  <c:v>18.857142857142858</c:v>
                </c:pt>
                <c:pt idx="158" formatCode="#,##0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D2B-4A81-ADA2-06F2FAF8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82464"/>
        <c:axId val="122772480"/>
      </c:lineChart>
      <c:dateAx>
        <c:axId val="12276940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770944"/>
        <c:crosses val="autoZero"/>
        <c:auto val="1"/>
        <c:lblOffset val="100"/>
        <c:baseTimeUnit val="days"/>
      </c:dateAx>
      <c:valAx>
        <c:axId val="12277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769408"/>
        <c:crosses val="autoZero"/>
        <c:crossBetween val="between"/>
      </c:valAx>
      <c:valAx>
        <c:axId val="1227724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782464"/>
        <c:crosses val="max"/>
        <c:crossBetween val="between"/>
      </c:valAx>
      <c:catAx>
        <c:axId val="122782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227724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ESP'!$J$33:$J$134</c:f>
              <c:numCache>
                <c:formatCode>0.0%</c:formatCode>
                <c:ptCount val="102"/>
                <c:pt idx="0">
                  <c:v>0.90697761712341285</c:v>
                </c:pt>
                <c:pt idx="1">
                  <c:v>0.43902517899997429</c:v>
                </c:pt>
                <c:pt idx="2">
                  <c:v>0.38135691098740454</c:v>
                </c:pt>
                <c:pt idx="3">
                  <c:v>0.3518530935593932</c:v>
                </c:pt>
                <c:pt idx="4">
                  <c:v>0.16972557652942025</c:v>
                </c:pt>
                <c:pt idx="5">
                  <c:v>0.55512118535267185</c:v>
                </c:pt>
                <c:pt idx="6">
                  <c:v>0.25445510314212449</c:v>
                </c:pt>
                <c:pt idx="7">
                  <c:v>0.37609097847408884</c:v>
                </c:pt>
                <c:pt idx="8">
                  <c:v>0.6389868335194786</c:v>
                </c:pt>
                <c:pt idx="9">
                  <c:v>0.61403186074320193</c:v>
                </c:pt>
                <c:pt idx="10">
                  <c:v>0.35750681818114416</c:v>
                </c:pt>
                <c:pt idx="11">
                  <c:v>0.72429997994684181</c:v>
                </c:pt>
                <c:pt idx="12">
                  <c:v>0.72465520308560938</c:v>
                </c:pt>
                <c:pt idx="13">
                  <c:v>0.23626777621155096</c:v>
                </c:pt>
                <c:pt idx="14">
                  <c:v>0.24778875714265231</c:v>
                </c:pt>
                <c:pt idx="15">
                  <c:v>0.30668730647736026</c:v>
                </c:pt>
                <c:pt idx="16">
                  <c:v>0.19916032105738332</c:v>
                </c:pt>
                <c:pt idx="17">
                  <c:v>0.21228461557820816</c:v>
                </c:pt>
                <c:pt idx="18">
                  <c:v>0.3321486290072207</c:v>
                </c:pt>
                <c:pt idx="19">
                  <c:v>0.15274806495774265</c:v>
                </c:pt>
                <c:pt idx="20">
                  <c:v>0.27932774035647673</c:v>
                </c:pt>
                <c:pt idx="21">
                  <c:v>0.15524563121419674</c:v>
                </c:pt>
                <c:pt idx="22">
                  <c:v>0.26091972537838765</c:v>
                </c:pt>
                <c:pt idx="23">
                  <c:v>0.15710980282931178</c:v>
                </c:pt>
                <c:pt idx="24">
                  <c:v>0.28958393347330913</c:v>
                </c:pt>
                <c:pt idx="25">
                  <c:v>0.20443368248236549</c:v>
                </c:pt>
                <c:pt idx="26">
                  <c:v>0.17115926449139229</c:v>
                </c:pt>
                <c:pt idx="27">
                  <c:v>0.1469346290406694</c:v>
                </c:pt>
                <c:pt idx="28">
                  <c:v>0.12526898643917223</c:v>
                </c:pt>
                <c:pt idx="29">
                  <c:v>0.13412516589191631</c:v>
                </c:pt>
                <c:pt idx="30">
                  <c:v>0.12578026983910895</c:v>
                </c:pt>
                <c:pt idx="31">
                  <c:v>0.12040832234794031</c:v>
                </c:pt>
                <c:pt idx="32">
                  <c:v>0.11049243431782267</c:v>
                </c:pt>
                <c:pt idx="33">
                  <c:v>9.5381603417907593E-2</c:v>
                </c:pt>
                <c:pt idx="34">
                  <c:v>9.0166381038109797E-2</c:v>
                </c:pt>
                <c:pt idx="35">
                  <c:v>6.8658563641835327E-2</c:v>
                </c:pt>
                <c:pt idx="36">
                  <c:v>6.2319431376206005E-2</c:v>
                </c:pt>
                <c:pt idx="37">
                  <c:v>6.3722954941128784E-2</c:v>
                </c:pt>
                <c:pt idx="38">
                  <c:v>7.435578772416665E-2</c:v>
                </c:pt>
                <c:pt idx="39">
                  <c:v>5.8752883910985605E-2</c:v>
                </c:pt>
                <c:pt idx="40">
                  <c:v>5.9194104234819217E-2</c:v>
                </c:pt>
                <c:pt idx="41">
                  <c:v>5.5130920602562444E-2</c:v>
                </c:pt>
                <c:pt idx="42">
                  <c:v>4.3720340813553686E-2</c:v>
                </c:pt>
                <c:pt idx="43">
                  <c:v>3.759790300765941E-2</c:v>
                </c:pt>
                <c:pt idx="44">
                  <c:v>2.7973391883175127E-2</c:v>
                </c:pt>
                <c:pt idx="45">
                  <c:v>5.8885291674947861E-2</c:v>
                </c:pt>
                <c:pt idx="46">
                  <c:v>8.3238051264544533E-2</c:v>
                </c:pt>
                <c:pt idx="47">
                  <c:v>6.5110700497676283E-2</c:v>
                </c:pt>
                <c:pt idx="48">
                  <c:v>9.2735871153895866E-3</c:v>
                </c:pt>
                <c:pt idx="49">
                  <c:v>7.2008430350583325E-2</c:v>
                </c:pt>
                <c:pt idx="50">
                  <c:v>1.5293412340333979E-2</c:v>
                </c:pt>
                <c:pt idx="51">
                  <c:v>4.0346504149114844E-2</c:v>
                </c:pt>
                <c:pt idx="52">
                  <c:v>4.2133749929394046E-2</c:v>
                </c:pt>
                <c:pt idx="53">
                  <c:v>4.6207717342717856E-2</c:v>
                </c:pt>
                <c:pt idx="54">
                  <c:v>-9.9195273760119149E-2</c:v>
                </c:pt>
                <c:pt idx="55">
                  <c:v>3.3227530224791239E-2</c:v>
                </c:pt>
                <c:pt idx="56">
                  <c:v>1.9894015523960907E-2</c:v>
                </c:pt>
                <c:pt idx="57">
                  <c:v>2.1367780313274264E-2</c:v>
                </c:pt>
                <c:pt idx="58">
                  <c:v>1.5444948355916118E-2</c:v>
                </c:pt>
                <c:pt idx="59">
                  <c:v>2.5516972544540356E-2</c:v>
                </c:pt>
                <c:pt idx="60">
                  <c:v>6.5295152303929006E-3</c:v>
                </c:pt>
                <c:pt idx="61">
                  <c:v>2.0570989163774166E-2</c:v>
                </c:pt>
                <c:pt idx="62">
                  <c:v>2.0105776184796417E-2</c:v>
                </c:pt>
                <c:pt idx="63">
                  <c:v>1.1963709452721292E-2</c:v>
                </c:pt>
                <c:pt idx="64">
                  <c:v>7.4699420398149719E-3</c:v>
                </c:pt>
                <c:pt idx="65">
                  <c:v>1.8587513201580256E-2</c:v>
                </c:pt>
                <c:pt idx="66">
                  <c:v>1.4248815420763773E-2</c:v>
                </c:pt>
                <c:pt idx="67">
                  <c:v>1.6465286317631792E-2</c:v>
                </c:pt>
                <c:pt idx="68">
                  <c:v>2.1187300493405472E-2</c:v>
                </c:pt>
                <c:pt idx="69">
                  <c:v>1.1075571184649273E-2</c:v>
                </c:pt>
                <c:pt idx="70">
                  <c:v>1.228398978168845E-2</c:v>
                </c:pt>
                <c:pt idx="71">
                  <c:v>5.0369205267340442E-2</c:v>
                </c:pt>
                <c:pt idx="72">
                  <c:v>9.3922175847658204E-3</c:v>
                </c:pt>
                <c:pt idx="73">
                  <c:v>1.0691124983275544E-2</c:v>
                </c:pt>
                <c:pt idx="74">
                  <c:v>1.4040766142296501E-2</c:v>
                </c:pt>
                <c:pt idx="75">
                  <c:v>1.0980921870119927E-2</c:v>
                </c:pt>
                <c:pt idx="76">
                  <c:v>8.9323275557333347E-3</c:v>
                </c:pt>
                <c:pt idx="77">
                  <c:v>0</c:v>
                </c:pt>
                <c:pt idx="78">
                  <c:v>1.6096640987701312E-2</c:v>
                </c:pt>
                <c:pt idx="79">
                  <c:v>8.0930035771816251E-3</c:v>
                </c:pt>
                <c:pt idx="80">
                  <c:v>9.6613696113922575E-3</c:v>
                </c:pt>
                <c:pt idx="81">
                  <c:v>8.922462629398829E-3</c:v>
                </c:pt>
                <c:pt idx="82">
                  <c:v>3.2820150430930041E-2</c:v>
                </c:pt>
                <c:pt idx="83">
                  <c:v>8.3904027332838138E-3</c:v>
                </c:pt>
                <c:pt idx="84">
                  <c:v>8.6143733246442332E-3</c:v>
                </c:pt>
                <c:pt idx="85">
                  <c:v>-6.6006179891256022E-3</c:v>
                </c:pt>
                <c:pt idx="86">
                  <c:v>1.4836686039049999E-2</c:v>
                </c:pt>
                <c:pt idx="87">
                  <c:v>0</c:v>
                </c:pt>
                <c:pt idx="88">
                  <c:v>2.8168750808321093E-2</c:v>
                </c:pt>
                <c:pt idx="89">
                  <c:v>1.0947762439849969E-2</c:v>
                </c:pt>
                <c:pt idx="90">
                  <c:v>1.0929068136436557E-2</c:v>
                </c:pt>
                <c:pt idx="91">
                  <c:v>4.0872047086059314E-3</c:v>
                </c:pt>
                <c:pt idx="92">
                  <c:v>2.5787174769439096E-3</c:v>
                </c:pt>
                <c:pt idx="93">
                  <c:v>4.7560092931154393E-3</c:v>
                </c:pt>
                <c:pt idx="94">
                  <c:v>6.3437236437806025E-3</c:v>
                </c:pt>
                <c:pt idx="95">
                  <c:v>5.3440781291011251E-3</c:v>
                </c:pt>
                <c:pt idx="96">
                  <c:v>5.0616032103267053E-3</c:v>
                </c:pt>
                <c:pt idx="97">
                  <c:v>5.2580831385743388E-3</c:v>
                </c:pt>
                <c:pt idx="98">
                  <c:v>3.7813305904629336E-3</c:v>
                </c:pt>
                <c:pt idx="99">
                  <c:v>2.6213694281470123E-3</c:v>
                </c:pt>
                <c:pt idx="100">
                  <c:v>3.8983567025880029E-3</c:v>
                </c:pt>
                <c:pt idx="101">
                  <c:v>4.8970346430182495E-3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65-4658-9D0D-1D13CBAEE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26144"/>
        <c:axId val="121527680"/>
      </c:lineChart>
      <c:catAx>
        <c:axId val="1215261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527680"/>
        <c:crosses val="autoZero"/>
        <c:auto val="1"/>
        <c:lblAlgn val="ctr"/>
        <c:lblOffset val="100"/>
        <c:noMultiLvlLbl val="0"/>
      </c:catAx>
      <c:valAx>
        <c:axId val="1215276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52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ESP'!$K$33:$K$134</c:f>
              <c:numCache>
                <c:formatCode>0.0%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8.4745762711864406E-3</c:v>
                </c:pt>
                <c:pt idx="3">
                  <c:v>6.1728395061728392E-3</c:v>
                </c:pt>
                <c:pt idx="4">
                  <c:v>4.5871559633027525E-3</c:v>
                </c:pt>
                <c:pt idx="5">
                  <c:v>7.874015748031496E-3</c:v>
                </c:pt>
                <c:pt idx="6">
                  <c:v>1.2722646310432569E-2</c:v>
                </c:pt>
                <c:pt idx="7">
                  <c:v>1.5217391304347827E-2</c:v>
                </c:pt>
                <c:pt idx="8">
                  <c:v>1.7571884984025558E-2</c:v>
                </c:pt>
                <c:pt idx="9">
                  <c:v>6.9101678183613032E-3</c:v>
                </c:pt>
                <c:pt idx="10">
                  <c:v>1.167076167076167E-2</c:v>
                </c:pt>
                <c:pt idx="11">
                  <c:v>4.9019607843137254E-4</c:v>
                </c:pt>
                <c:pt idx="12">
                  <c:v>3.8254046101029913E-2</c:v>
                </c:pt>
                <c:pt idx="13">
                  <c:v>1.2637586628618018E-2</c:v>
                </c:pt>
                <c:pt idx="14">
                  <c:v>1.655220989610847E-2</c:v>
                </c:pt>
                <c:pt idx="15">
                  <c:v>7.5800915331807779E-3</c:v>
                </c:pt>
                <c:pt idx="16">
                  <c:v>2.1058434399117972E-2</c:v>
                </c:pt>
                <c:pt idx="17">
                  <c:v>8.8347894375184061E-3</c:v>
                </c:pt>
                <c:pt idx="18">
                  <c:v>1.6958872685564477E-2</c:v>
                </c:pt>
                <c:pt idx="19">
                  <c:v>1.3290902283788843E-2</c:v>
                </c:pt>
                <c:pt idx="20">
                  <c:v>1.8673716182012488E-2</c:v>
                </c:pt>
                <c:pt idx="21">
                  <c:v>1.8149401115479566E-2</c:v>
                </c:pt>
                <c:pt idx="22">
                  <c:v>2.2071168256828141E-2</c:v>
                </c:pt>
                <c:pt idx="23">
                  <c:v>1.6429752066115702E-2</c:v>
                </c:pt>
                <c:pt idx="24">
                  <c:v>2.520806417690713E-2</c:v>
                </c:pt>
                <c:pt idx="25">
                  <c:v>1.7727957334386805E-2</c:v>
                </c:pt>
                <c:pt idx="26">
                  <c:v>1.665732879369047E-2</c:v>
                </c:pt>
                <c:pt idx="27">
                  <c:v>1.6476651569576759E-2</c:v>
                </c:pt>
                <c:pt idx="28">
                  <c:v>1.4935962741958958E-2</c:v>
                </c:pt>
                <c:pt idx="29">
                  <c:v>1.5580736543909348E-2</c:v>
                </c:pt>
                <c:pt idx="30">
                  <c:v>1.1786952410967539E-2</c:v>
                </c:pt>
                <c:pt idx="31">
                  <c:v>1.3533724340175954E-2</c:v>
                </c:pt>
                <c:pt idx="32">
                  <c:v>1.3331668608845236E-2</c:v>
                </c:pt>
                <c:pt idx="33">
                  <c:v>1.1337263584709366E-2</c:v>
                </c:pt>
                <c:pt idx="34">
                  <c:v>9.6660128019822426E-3</c:v>
                </c:pt>
                <c:pt idx="35">
                  <c:v>8.6747831304217395E-3</c:v>
                </c:pt>
                <c:pt idx="36">
                  <c:v>8.6499845535990116E-3</c:v>
                </c:pt>
                <c:pt idx="37">
                  <c:v>8.4924665548813585E-3</c:v>
                </c:pt>
                <c:pt idx="38">
                  <c:v>8.8205079762424879E-3</c:v>
                </c:pt>
                <c:pt idx="39">
                  <c:v>7.6691606074443548E-3</c:v>
                </c:pt>
                <c:pt idx="40">
                  <c:v>7.4056769069033995E-3</c:v>
                </c:pt>
                <c:pt idx="41">
                  <c:v>6.0676806435208726E-3</c:v>
                </c:pt>
                <c:pt idx="42">
                  <c:v>6.9062671797691039E-3</c:v>
                </c:pt>
                <c:pt idx="43">
                  <c:v>6.2707065148857634E-3</c:v>
                </c:pt>
                <c:pt idx="44">
                  <c:v>3.4240321402483564E-3</c:v>
                </c:pt>
                <c:pt idx="45">
                  <c:v>7.4958899069911822E-3</c:v>
                </c:pt>
                <c:pt idx="46">
                  <c:v>6.8912275921573967E-3</c:v>
                </c:pt>
                <c:pt idx="47">
                  <c:v>7.5630807168963849E-3</c:v>
                </c:pt>
                <c:pt idx="48">
                  <c:v>4.2690545605997499E-4</c:v>
                </c:pt>
                <c:pt idx="49">
                  <c:v>4.2317775530004336E-3</c:v>
                </c:pt>
                <c:pt idx="50">
                  <c:v>3.9558217005076146E-3</c:v>
                </c:pt>
                <c:pt idx="51">
                  <c:v>4.3535045711797999E-3</c:v>
                </c:pt>
                <c:pt idx="52">
                  <c:v>4.3334462353808454E-3</c:v>
                </c:pt>
                <c:pt idx="53">
                  <c:v>4.3669422471887811E-3</c:v>
                </c:pt>
                <c:pt idx="54">
                  <c:v>3.6116004211893681E-3</c:v>
                </c:pt>
                <c:pt idx="55">
                  <c:v>4.2900432409120311E-3</c:v>
                </c:pt>
                <c:pt idx="56">
                  <c:v>3.2991580273784293E-3</c:v>
                </c:pt>
                <c:pt idx="57">
                  <c:v>3.8456176224556187E-3</c:v>
                </c:pt>
                <c:pt idx="58">
                  <c:v>3.5383042001199028E-3</c:v>
                </c:pt>
                <c:pt idx="59">
                  <c:v>5.3671078042249682E-3</c:v>
                </c:pt>
                <c:pt idx="60">
                  <c:v>3.3628207541251021E-3</c:v>
                </c:pt>
                <c:pt idx="61">
                  <c:v>3.624320033315114E-3</c:v>
                </c:pt>
                <c:pt idx="62">
                  <c:v>3.5422204698370707E-3</c:v>
                </c:pt>
                <c:pt idx="63">
                  <c:v>2.209230271843091E-3</c:v>
                </c:pt>
                <c:pt idx="64">
                  <c:v>2.237380627557981E-3</c:v>
                </c:pt>
                <c:pt idx="65">
                  <c:v>2.5968556990454803E-3</c:v>
                </c:pt>
                <c:pt idx="66">
                  <c:v>3.4742987327352984E-3</c:v>
                </c:pt>
                <c:pt idx="67">
                  <c:v>3.1110332135658573E-3</c:v>
                </c:pt>
                <c:pt idx="68">
                  <c:v>3.4247599676965872E-3</c:v>
                </c:pt>
                <c:pt idx="69">
                  <c:v>2.7365846200886716E-3</c:v>
                </c:pt>
                <c:pt idx="70">
                  <c:v>2.2645214416925318E-3</c:v>
                </c:pt>
                <c:pt idx="71">
                  <c:v>1.9979533161151989E-3</c:v>
                </c:pt>
                <c:pt idx="72">
                  <c:v>2.7693421238965902E-3</c:v>
                </c:pt>
                <c:pt idx="73">
                  <c:v>2.9615322710445841E-3</c:v>
                </c:pt>
                <c:pt idx="74">
                  <c:v>3.5711934698176551E-3</c:v>
                </c:pt>
                <c:pt idx="75">
                  <c:v>2.3451440224318124E-3</c:v>
                </c:pt>
                <c:pt idx="76">
                  <c:v>1.7949293246578416E-3</c:v>
                </c:pt>
                <c:pt idx="77">
                  <c:v>0</c:v>
                </c:pt>
                <c:pt idx="78">
                  <c:v>2.5754555557515567E-3</c:v>
                </c:pt>
                <c:pt idx="79">
                  <c:v>1.289213579716373E-3</c:v>
                </c:pt>
                <c:pt idx="80">
                  <c:v>2.0414602008054488E-3</c:v>
                </c:pt>
                <c:pt idx="81">
                  <c:v>9.5780147722458601E-4</c:v>
                </c:pt>
                <c:pt idx="82">
                  <c:v>1.2572869647850003E-2</c:v>
                </c:pt>
                <c:pt idx="83">
                  <c:v>8.957362952346829E-4</c:v>
                </c:pt>
                <c:pt idx="84">
                  <c:v>1.3158830642293192E-3</c:v>
                </c:pt>
                <c:pt idx="85">
                  <c:v>-3.3860603064755315E-2</c:v>
                </c:pt>
                <c:pt idx="86">
                  <c:v>4.8633785873861491E-3</c:v>
                </c:pt>
                <c:pt idx="87">
                  <c:v>0</c:v>
                </c:pt>
                <c:pt idx="88">
                  <c:v>3.4033284552292141E-5</c:v>
                </c:pt>
                <c:pt idx="89">
                  <c:v>3.3106553442253897E-5</c:v>
                </c:pt>
                <c:pt idx="90">
                  <c:v>6.5501825863395949E-5</c:v>
                </c:pt>
                <c:pt idx="91">
                  <c:v>3.2400732256548997E-5</c:v>
                </c:pt>
                <c:pt idx="92">
                  <c:v>0</c:v>
                </c:pt>
                <c:pt idx="93">
                  <c:v>0</c:v>
                </c:pt>
                <c:pt idx="94">
                  <c:v>1.6018196671418732E-5</c:v>
                </c:pt>
                <c:pt idx="95">
                  <c:v>7.9589952564388275E-5</c:v>
                </c:pt>
                <c:pt idx="96">
                  <c:v>1.5835061994267708E-5</c:v>
                </c:pt>
                <c:pt idx="97">
                  <c:v>1.5755971513203504E-5</c:v>
                </c:pt>
                <c:pt idx="98">
                  <c:v>1.5674226868759699E-5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B-4B87-8C58-5C4F37B00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388480"/>
        <c:axId val="122390016"/>
      </c:lineChart>
      <c:catAx>
        <c:axId val="122388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390016"/>
        <c:crosses val="autoZero"/>
        <c:auto val="1"/>
        <c:lblAlgn val="ctr"/>
        <c:lblOffset val="100"/>
        <c:noMultiLvlLbl val="0"/>
      </c:catAx>
      <c:valAx>
        <c:axId val="12239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38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ESP'!$L$33:$L$134</c:f>
              <c:numCache>
                <c:formatCode>0.0%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7.124681933842239E-2</c:v>
                </c:pt>
                <c:pt idx="7">
                  <c:v>0</c:v>
                </c:pt>
                <c:pt idx="8">
                  <c:v>3.1948881789137379E-3</c:v>
                </c:pt>
                <c:pt idx="9">
                  <c:v>0</c:v>
                </c:pt>
                <c:pt idx="10">
                  <c:v>9.2751842751842756E-2</c:v>
                </c:pt>
                <c:pt idx="11">
                  <c:v>0</c:v>
                </c:pt>
                <c:pt idx="12">
                  <c:v>4.9043648847474251E-3</c:v>
                </c:pt>
                <c:pt idx="13">
                  <c:v>6.6041581736649008E-2</c:v>
                </c:pt>
                <c:pt idx="14">
                  <c:v>0</c:v>
                </c:pt>
                <c:pt idx="15">
                  <c:v>1.8592677345537758E-3</c:v>
                </c:pt>
                <c:pt idx="16">
                  <c:v>5.490628445424476E-2</c:v>
                </c:pt>
                <c:pt idx="17">
                  <c:v>5.2027093354275059E-3</c:v>
                </c:pt>
                <c:pt idx="18">
                  <c:v>2.1300999508438471E-3</c:v>
                </c:pt>
                <c:pt idx="19">
                  <c:v>3.0013727692499687E-2</c:v>
                </c:pt>
                <c:pt idx="20">
                  <c:v>3.0204173463074413E-2</c:v>
                </c:pt>
                <c:pt idx="21">
                  <c:v>2.057236902258389E-2</c:v>
                </c:pt>
                <c:pt idx="22">
                  <c:v>0</c:v>
                </c:pt>
                <c:pt idx="23">
                  <c:v>4.0297520661157021E-2</c:v>
                </c:pt>
                <c:pt idx="24">
                  <c:v>4.7261364660637566E-2</c:v>
                </c:pt>
                <c:pt idx="25">
                  <c:v>4.0690353324609269E-2</c:v>
                </c:pt>
                <c:pt idx="26">
                  <c:v>5.0467611946731029E-2</c:v>
                </c:pt>
                <c:pt idx="27">
                  <c:v>5.716070591910042E-2</c:v>
                </c:pt>
                <c:pt idx="28">
                  <c:v>4.4098384514626693E-2</c:v>
                </c:pt>
                <c:pt idx="29">
                  <c:v>3.5342503157104341E-2</c:v>
                </c:pt>
                <c:pt idx="30">
                  <c:v>3.9063977308540811E-2</c:v>
                </c:pt>
                <c:pt idx="31">
                  <c:v>4.9677419354838707E-2</c:v>
                </c:pt>
                <c:pt idx="32">
                  <c:v>5.6822595860385107E-2</c:v>
                </c:pt>
                <c:pt idx="33">
                  <c:v>5.0284098487475656E-2</c:v>
                </c:pt>
                <c:pt idx="34">
                  <c:v>4.7826760272558333E-2</c:v>
                </c:pt>
                <c:pt idx="35">
                  <c:v>4.8261293467663308E-2</c:v>
                </c:pt>
                <c:pt idx="36">
                  <c:v>2.9125733704046957E-2</c:v>
                </c:pt>
                <c:pt idx="37">
                  <c:v>3.3427023897125346E-2</c:v>
                </c:pt>
                <c:pt idx="38">
                  <c:v>5.6831465715736398E-2</c:v>
                </c:pt>
                <c:pt idx="39">
                  <c:v>4.8520613064502907E-2</c:v>
                </c:pt>
                <c:pt idx="40">
                  <c:v>4.0918117042401586E-2</c:v>
                </c:pt>
                <c:pt idx="41">
                  <c:v>3.9769312560676805E-2</c:v>
                </c:pt>
                <c:pt idx="42">
                  <c:v>3.7589334799340297E-2</c:v>
                </c:pt>
                <c:pt idx="43">
                  <c:v>2.6779470601047791E-2</c:v>
                </c:pt>
                <c:pt idx="44">
                  <c:v>3.1695124178232288E-2</c:v>
                </c:pt>
                <c:pt idx="45">
                  <c:v>3.850266150078753E-2</c:v>
                </c:pt>
                <c:pt idx="46">
                  <c:v>4.4775949956291222E-2</c:v>
                </c:pt>
                <c:pt idx="47">
                  <c:v>0</c:v>
                </c:pt>
                <c:pt idx="48">
                  <c:v>0</c:v>
                </c:pt>
                <c:pt idx="49">
                  <c:v>2.6422806184588074E-2</c:v>
                </c:pt>
                <c:pt idx="50">
                  <c:v>3.202331852791878E-2</c:v>
                </c:pt>
                <c:pt idx="51">
                  <c:v>1.9509775136426682E-2</c:v>
                </c:pt>
                <c:pt idx="52">
                  <c:v>3.3880576198920126E-2</c:v>
                </c:pt>
                <c:pt idx="53">
                  <c:v>3.3099437259942237E-2</c:v>
                </c:pt>
                <c:pt idx="54">
                  <c:v>3.0555910920416859E-2</c:v>
                </c:pt>
                <c:pt idx="55">
                  <c:v>3.8054272451793762E-2</c:v>
                </c:pt>
                <c:pt idx="56">
                  <c:v>3.0517211753250471E-2</c:v>
                </c:pt>
                <c:pt idx="57">
                  <c:v>2.9080304861046565E-2</c:v>
                </c:pt>
                <c:pt idx="58">
                  <c:v>1.9666388461131553E-2</c:v>
                </c:pt>
                <c:pt idx="59">
                  <c:v>7.5814840704714281E-2</c:v>
                </c:pt>
                <c:pt idx="60">
                  <c:v>3.893594328376937E-2</c:v>
                </c:pt>
                <c:pt idx="61">
                  <c:v>3.382264907212202E-2</c:v>
                </c:pt>
                <c:pt idx="62">
                  <c:v>3.3056484743650076E-2</c:v>
                </c:pt>
                <c:pt idx="63">
                  <c:v>2.2280895546515075E-2</c:v>
                </c:pt>
                <c:pt idx="64">
                  <c:v>3.3301500682128241E-2</c:v>
                </c:pt>
                <c:pt idx="65">
                  <c:v>3.0081414935429533E-2</c:v>
                </c:pt>
                <c:pt idx="66">
                  <c:v>3.5825145949024632E-2</c:v>
                </c:pt>
                <c:pt idx="67">
                  <c:v>3.6645926445242893E-2</c:v>
                </c:pt>
                <c:pt idx="68">
                  <c:v>3.9437083121466814E-2</c:v>
                </c:pt>
                <c:pt idx="69">
                  <c:v>4.2868062987310808E-2</c:v>
                </c:pt>
                <c:pt idx="70">
                  <c:v>3.5060492810540321E-2</c:v>
                </c:pt>
                <c:pt idx="71">
                  <c:v>1.5804947777073891E-2</c:v>
                </c:pt>
                <c:pt idx="72">
                  <c:v>2.8967948011895582E-2</c:v>
                </c:pt>
                <c:pt idx="73">
                  <c:v>2.9663608562691131E-2</c:v>
                </c:pt>
                <c:pt idx="74">
                  <c:v>4.198209466131262E-2</c:v>
                </c:pt>
                <c:pt idx="75">
                  <c:v>2.3944260344974086E-2</c:v>
                </c:pt>
                <c:pt idx="76">
                  <c:v>2.8701610258711447E-2</c:v>
                </c:pt>
                <c:pt idx="77">
                  <c:v>0</c:v>
                </c:pt>
                <c:pt idx="78">
                  <c:v>6.9325618726737107E-2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EC-4A82-8981-BF2736AA0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91808"/>
        <c:axId val="122793344"/>
      </c:lineChart>
      <c:catAx>
        <c:axId val="122791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793344"/>
        <c:crosses val="autoZero"/>
        <c:auto val="1"/>
        <c:lblAlgn val="ctr"/>
        <c:lblOffset val="100"/>
        <c:noMultiLvlLbl val="0"/>
      </c:catAx>
      <c:valAx>
        <c:axId val="12279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791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ESP'!$M$33:$M$134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45.000115496513736</c:v>
                </c:pt>
                <c:pt idx="3">
                  <c:v>57.000201156621699</c:v>
                </c:pt>
                <c:pt idx="4">
                  <c:v>37.000175683413609</c:v>
                </c:pt>
                <c:pt idx="5">
                  <c:v>70.500390539789322</c:v>
                </c:pt>
                <c:pt idx="6">
                  <c:v>3.0303289556016644</c:v>
                </c:pt>
                <c:pt idx="7">
                  <c:v>24.71455001401155</c:v>
                </c:pt>
                <c:pt idx="8">
                  <c:v>30.76967367563028</c:v>
                </c:pt>
                <c:pt idx="9">
                  <c:v>88.859182133266216</c:v>
                </c:pt>
                <c:pt idx="10">
                  <c:v>3.4236535294053096</c:v>
                </c:pt>
                <c:pt idx="11">
                  <c:v>1477.5719590915573</c:v>
                </c:pt>
                <c:pt idx="12">
                  <c:v>16.790590444222246</c:v>
                </c:pt>
                <c:pt idx="13">
                  <c:v>3.0029267100877428</c:v>
                </c:pt>
                <c:pt idx="14">
                  <c:v>14.97013140226726</c:v>
                </c:pt>
                <c:pt idx="15">
                  <c:v>32.490267377116709</c:v>
                </c:pt>
                <c:pt idx="16">
                  <c:v>2.6217476226276735</c:v>
                </c:pt>
                <c:pt idx="17">
                  <c:v>15.12268097129515</c:v>
                </c:pt>
                <c:pt idx="18">
                  <c:v>17.400026462069253</c:v>
                </c:pt>
                <c:pt idx="19">
                  <c:v>3.5272917709117921</c:v>
                </c:pt>
                <c:pt idx="20">
                  <c:v>5.7148077051758337</c:v>
                </c:pt>
                <c:pt idx="21">
                  <c:v>4.0092596660913102</c:v>
                </c:pt>
                <c:pt idx="22">
                  <c:v>11.821745108470509</c:v>
                </c:pt>
                <c:pt idx="23">
                  <c:v>2.7695638319269706</c:v>
                </c:pt>
                <c:pt idx="24">
                  <c:v>3.9959461267794967</c:v>
                </c:pt>
                <c:pt idx="25">
                  <c:v>3.4994795326366375</c:v>
                </c:pt>
                <c:pt idx="26">
                  <c:v>2.5498609399639007</c:v>
                </c:pt>
                <c:pt idx="27">
                  <c:v>1.9953816113412643</c:v>
                </c:pt>
                <c:pt idx="28">
                  <c:v>2.1219678417837962</c:v>
                </c:pt>
                <c:pt idx="29">
                  <c:v>2.6338694607689384</c:v>
                </c:pt>
                <c:pt idx="30">
                  <c:v>2.4735097378338562</c:v>
                </c:pt>
                <c:pt idx="31">
                  <c:v>1.9048591009347089</c:v>
                </c:pt>
                <c:pt idx="32">
                  <c:v>1.5749924135586177</c:v>
                </c:pt>
                <c:pt idx="33">
                  <c:v>1.5478658733017758</c:v>
                </c:pt>
                <c:pt idx="34">
                  <c:v>1.568308088413255</c:v>
                </c:pt>
                <c:pt idx="35">
                  <c:v>1.2058885638801558</c:v>
                </c:pt>
                <c:pt idx="36">
                  <c:v>1.6497219444290059</c:v>
                </c:pt>
                <c:pt idx="37">
                  <c:v>1.5201271354689936</c:v>
                </c:pt>
                <c:pt idx="38">
                  <c:v>1.1325750551388398</c:v>
                </c:pt>
                <c:pt idx="39">
                  <c:v>1.0456152440478323</c:v>
                </c:pt>
                <c:pt idx="40">
                  <c:v>1.2249473685141101</c:v>
                </c:pt>
                <c:pt idx="41">
                  <c:v>1.2027604070136442</c:v>
                </c:pt>
                <c:pt idx="42">
                  <c:v>0.98257667879356481</c:v>
                </c:pt>
                <c:pt idx="43">
                  <c:v>1.1376006511485044</c:v>
                </c:pt>
                <c:pt idx="44">
                  <c:v>0.79652801535140461</c:v>
                </c:pt>
                <c:pt idx="45">
                  <c:v>1.2801553499571707</c:v>
                </c:pt>
                <c:pt idx="46">
                  <c:v>1.6110431266831193</c:v>
                </c:pt>
                <c:pt idx="47">
                  <c:v>8.6090183266476306</c:v>
                </c:pt>
                <c:pt idx="48">
                  <c:v>21.722812355171122</c:v>
                </c:pt>
                <c:pt idx="49">
                  <c:v>2.3490265262446517</c:v>
                </c:pt>
                <c:pt idx="50">
                  <c:v>0.42506330732858816</c:v>
                </c:pt>
                <c:pt idx="51">
                  <c:v>1.6907359190972517</c:v>
                </c:pt>
                <c:pt idx="52">
                  <c:v>1.1025730149667448</c:v>
                </c:pt>
                <c:pt idx="53">
                  <c:v>1.2333115169007214</c:v>
                </c:pt>
                <c:pt idx="54">
                  <c:v>-2.9032045315904456</c:v>
                </c:pt>
                <c:pt idx="55">
                  <c:v>0.78469871767262944</c:v>
                </c:pt>
                <c:pt idx="56">
                  <c:v>0.58829542180357974</c:v>
                </c:pt>
                <c:pt idx="57">
                  <c:v>0.64896527421458794</c:v>
                </c:pt>
                <c:pt idx="58">
                  <c:v>0.66559590257823109</c:v>
                </c:pt>
                <c:pt idx="59">
                  <c:v>0.31431830614081141</c:v>
                </c:pt>
                <c:pt idx="60">
                  <c:v>0.15436657261529582</c:v>
                </c:pt>
                <c:pt idx="61">
                  <c:v>0.54933655927810054</c:v>
                </c:pt>
                <c:pt idx="62">
                  <c:v>0.54935758157332704</c:v>
                </c:pt>
                <c:pt idx="63">
                  <c:v>0.48851155528785056</c:v>
                </c:pt>
                <c:pt idx="64">
                  <c:v>0.21019069156178019</c:v>
                </c:pt>
                <c:pt idx="65">
                  <c:v>0.568803453814681</c:v>
                </c:pt>
                <c:pt idx="66">
                  <c:v>0.36257040108704341</c:v>
                </c:pt>
                <c:pt idx="67">
                  <c:v>0.41414852792908824</c:v>
                </c:pt>
                <c:pt idx="68">
                  <c:v>0.49431613216749837</c:v>
                </c:pt>
                <c:pt idx="69">
                  <c:v>0.24286058035129365</c:v>
                </c:pt>
                <c:pt idx="70">
                  <c:v>0.32910877672213079</c:v>
                </c:pt>
                <c:pt idx="71">
                  <c:v>2.8292695108332842</c:v>
                </c:pt>
                <c:pt idx="72">
                  <c:v>0.29593634316540518</c:v>
                </c:pt>
                <c:pt idx="73">
                  <c:v>0.32769590291608758</c:v>
                </c:pt>
                <c:pt idx="74">
                  <c:v>0.30822728102258112</c:v>
                </c:pt>
                <c:pt idx="75">
                  <c:v>0.41769382511131675</c:v>
                </c:pt>
                <c:pt idx="76">
                  <c:v>0.29289642948882011</c:v>
                </c:pt>
                <c:pt idx="77">
                  <c:v>0</c:v>
                </c:pt>
                <c:pt idx="78">
                  <c:v>0.22387205126393514</c:v>
                </c:pt>
                <c:pt idx="79">
                  <c:v>6.277473108033881</c:v>
                </c:pt>
                <c:pt idx="80">
                  <c:v>4.7325779888240822</c:v>
                </c:pt>
                <c:pt idx="81">
                  <c:v>9.3155657425517653</c:v>
                </c:pt>
                <c:pt idx="82">
                  <c:v>2.6103945519344807</c:v>
                </c:pt>
                <c:pt idx="83">
                  <c:v>9.3670456114380496</c:v>
                </c:pt>
                <c:pt idx="84">
                  <c:v>6.5464580849282852</c:v>
                </c:pt>
                <c:pt idx="85">
                  <c:v>0.19493503929928602</c:v>
                </c:pt>
                <c:pt idx="86">
                  <c:v>3.0506952671813408</c:v>
                </c:pt>
                <c:pt idx="87">
                  <c:v>0</c:v>
                </c:pt>
                <c:pt idx="88">
                  <c:v>827.68240500089871</c:v>
                </c:pt>
                <c:pt idx="89">
                  <c:v>330.68263837688818</c:v>
                </c:pt>
                <c:pt idx="90">
                  <c:v>166.85135097194279</c:v>
                </c:pt>
                <c:pt idx="91">
                  <c:v>126.14544252405916</c:v>
                </c:pt>
                <c:pt idx="92">
                  <c:v>0</c:v>
                </c:pt>
                <c:pt idx="93">
                  <c:v>0</c:v>
                </c:pt>
                <c:pt idx="94">
                  <c:v>396.03232335757923</c:v>
                </c:pt>
                <c:pt idx="95">
                  <c:v>67.145135245278169</c:v>
                </c:pt>
                <c:pt idx="96">
                  <c:v>319.64530433534179</c:v>
                </c:pt>
                <c:pt idx="97">
                  <c:v>333.72002063903614</c:v>
                </c:pt>
                <c:pt idx="98">
                  <c:v>241.24511034094471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2C-47D9-BD85-83499CFD9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89600"/>
        <c:axId val="123291136"/>
      </c:lineChart>
      <c:catAx>
        <c:axId val="123289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291136"/>
        <c:crosses val="autoZero"/>
        <c:auto val="1"/>
        <c:lblAlgn val="ctr"/>
        <c:lblOffset val="100"/>
        <c:noMultiLvlLbl val="0"/>
      </c:catAx>
      <c:valAx>
        <c:axId val="123291136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289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ESP'!$F$3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ESP'!$F$4:$F$134</c:f>
              <c:numCache>
                <c:formatCode>General</c:formatCode>
                <c:ptCount val="13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7</c:v>
                </c:pt>
                <c:pt idx="26">
                  <c:v>2</c:v>
                </c:pt>
                <c:pt idx="27">
                  <c:v>17</c:v>
                </c:pt>
                <c:pt idx="28">
                  <c:v>13</c:v>
                </c:pt>
                <c:pt idx="29">
                  <c:v>39</c:v>
                </c:pt>
                <c:pt idx="30">
                  <c:v>36</c:v>
                </c:pt>
                <c:pt idx="31">
                  <c:v>45</c:v>
                </c:pt>
                <c:pt idx="32">
                  <c:v>57</c:v>
                </c:pt>
                <c:pt idx="33">
                  <c:v>37</c:v>
                </c:pt>
                <c:pt idx="34">
                  <c:v>141</c:v>
                </c:pt>
                <c:pt idx="35">
                  <c:v>100</c:v>
                </c:pt>
                <c:pt idx="36">
                  <c:v>173</c:v>
                </c:pt>
                <c:pt idx="37">
                  <c:v>400</c:v>
                </c:pt>
                <c:pt idx="38">
                  <c:v>622</c:v>
                </c:pt>
                <c:pt idx="39">
                  <c:v>582</c:v>
                </c:pt>
                <c:pt idx="40">
                  <c:v>1477.5</c:v>
                </c:pt>
                <c:pt idx="41">
                  <c:v>1477.5</c:v>
                </c:pt>
                <c:pt idx="42">
                  <c:v>1159</c:v>
                </c:pt>
                <c:pt idx="43">
                  <c:v>1407</c:v>
                </c:pt>
                <c:pt idx="44">
                  <c:v>2144</c:v>
                </c:pt>
                <c:pt idx="45">
                  <c:v>1806</c:v>
                </c:pt>
                <c:pt idx="46">
                  <c:v>2162</c:v>
                </c:pt>
                <c:pt idx="47">
                  <c:v>4053</c:v>
                </c:pt>
                <c:pt idx="48">
                  <c:v>2447</c:v>
                </c:pt>
                <c:pt idx="49">
                  <c:v>4964</c:v>
                </c:pt>
                <c:pt idx="50">
                  <c:v>3394</c:v>
                </c:pt>
                <c:pt idx="51">
                  <c:v>6368</c:v>
                </c:pt>
                <c:pt idx="52">
                  <c:v>4749</c:v>
                </c:pt>
                <c:pt idx="53">
                  <c:v>9630</c:v>
                </c:pt>
                <c:pt idx="54">
                  <c:v>8271</c:v>
                </c:pt>
                <c:pt idx="55">
                  <c:v>7933</c:v>
                </c:pt>
                <c:pt idx="56">
                  <c:v>7516</c:v>
                </c:pt>
                <c:pt idx="57">
                  <c:v>6875</c:v>
                </c:pt>
                <c:pt idx="58">
                  <c:v>7846</c:v>
                </c:pt>
                <c:pt idx="59">
                  <c:v>7967</c:v>
                </c:pt>
                <c:pt idx="60">
                  <c:v>8195</c:v>
                </c:pt>
                <c:pt idx="61">
                  <c:v>7947</c:v>
                </c:pt>
                <c:pt idx="62">
                  <c:v>7134</c:v>
                </c:pt>
                <c:pt idx="63">
                  <c:v>6969</c:v>
                </c:pt>
                <c:pt idx="64">
                  <c:v>5478</c:v>
                </c:pt>
                <c:pt idx="65">
                  <c:v>5029</c:v>
                </c:pt>
                <c:pt idx="66">
                  <c:v>5267</c:v>
                </c:pt>
                <c:pt idx="67">
                  <c:v>6278</c:v>
                </c:pt>
                <c:pt idx="68">
                  <c:v>5002</c:v>
                </c:pt>
                <c:pt idx="69">
                  <c:v>5051</c:v>
                </c:pt>
                <c:pt idx="70">
                  <c:v>4754</c:v>
                </c:pt>
                <c:pt idx="71">
                  <c:v>3804</c:v>
                </c:pt>
                <c:pt idx="72">
                  <c:v>3268</c:v>
                </c:pt>
                <c:pt idx="73">
                  <c:v>2442</c:v>
                </c:pt>
                <c:pt idx="74">
                  <c:v>5103</c:v>
                </c:pt>
                <c:pt idx="75">
                  <c:v>7304</c:v>
                </c:pt>
                <c:pt idx="76">
                  <c:v>5891</c:v>
                </c:pt>
                <c:pt idx="77">
                  <c:v>887</c:v>
                </c:pt>
                <c:pt idx="78">
                  <c:v>6948</c:v>
                </c:pt>
                <c:pt idx="79">
                  <c:v>1536</c:v>
                </c:pt>
                <c:pt idx="80">
                  <c:v>3968</c:v>
                </c:pt>
                <c:pt idx="81">
                  <c:v>4211</c:v>
                </c:pt>
                <c:pt idx="82">
                  <c:v>4635</c:v>
                </c:pt>
                <c:pt idx="83">
                  <c:v>-10034</c:v>
                </c:pt>
                <c:pt idx="84">
                  <c:v>2915</c:v>
                </c:pt>
                <c:pt idx="85">
                  <c:v>1729</c:v>
                </c:pt>
                <c:pt idx="86">
                  <c:v>1831</c:v>
                </c:pt>
                <c:pt idx="87">
                  <c:v>1308</c:v>
                </c:pt>
                <c:pt idx="88">
                  <c:v>2144</c:v>
                </c:pt>
                <c:pt idx="89">
                  <c:v>518</c:v>
                </c:pt>
                <c:pt idx="90">
                  <c:v>1573.5</c:v>
                </c:pt>
                <c:pt idx="91">
                  <c:v>1573.5</c:v>
                </c:pt>
                <c:pt idx="92">
                  <c:v>884</c:v>
                </c:pt>
                <c:pt idx="93">
                  <c:v>545</c:v>
                </c:pt>
                <c:pt idx="94">
                  <c:v>1318</c:v>
                </c:pt>
                <c:pt idx="95">
                  <c:v>996</c:v>
                </c:pt>
                <c:pt idx="96">
                  <c:v>1122</c:v>
                </c:pt>
                <c:pt idx="97">
                  <c:v>1410</c:v>
                </c:pt>
                <c:pt idx="98">
                  <c:v>721</c:v>
                </c:pt>
                <c:pt idx="99">
                  <c:v>772</c:v>
                </c:pt>
                <c:pt idx="100">
                  <c:v>3086</c:v>
                </c:pt>
                <c:pt idx="101">
                  <c:v>594</c:v>
                </c:pt>
                <c:pt idx="102">
                  <c:v>661</c:v>
                </c:pt>
                <c:pt idx="103">
                  <c:v>849</c:v>
                </c:pt>
                <c:pt idx="104">
                  <c:v>643</c:v>
                </c:pt>
                <c:pt idx="105">
                  <c:v>515</c:v>
                </c:pt>
                <c:pt idx="106">
                  <c:v>0</c:v>
                </c:pt>
                <c:pt idx="107">
                  <c:v>908</c:v>
                </c:pt>
                <c:pt idx="108">
                  <c:v>431</c:v>
                </c:pt>
                <c:pt idx="109">
                  <c:v>518</c:v>
                </c:pt>
                <c:pt idx="110">
                  <c:v>482</c:v>
                </c:pt>
                <c:pt idx="111">
                  <c:v>1787</c:v>
                </c:pt>
                <c:pt idx="112">
                  <c:v>466</c:v>
                </c:pt>
                <c:pt idx="113">
                  <c:v>482</c:v>
                </c:pt>
                <c:pt idx="114">
                  <c:v>-372</c:v>
                </c:pt>
                <c:pt idx="115">
                  <c:v>859</c:v>
                </c:pt>
                <c:pt idx="116">
                  <c:v>0</c:v>
                </c:pt>
                <c:pt idx="117">
                  <c:v>1647</c:v>
                </c:pt>
                <c:pt idx="118">
                  <c:v>658</c:v>
                </c:pt>
                <c:pt idx="119">
                  <c:v>664</c:v>
                </c:pt>
                <c:pt idx="120">
                  <c:v>251</c:v>
                </c:pt>
                <c:pt idx="121">
                  <c:v>159</c:v>
                </c:pt>
                <c:pt idx="122">
                  <c:v>294</c:v>
                </c:pt>
                <c:pt idx="123">
                  <c:v>394</c:v>
                </c:pt>
                <c:pt idx="124">
                  <c:v>334</c:v>
                </c:pt>
                <c:pt idx="125">
                  <c:v>318</c:v>
                </c:pt>
                <c:pt idx="126">
                  <c:v>332</c:v>
                </c:pt>
                <c:pt idx="127">
                  <c:v>240</c:v>
                </c:pt>
                <c:pt idx="128">
                  <c:v>167</c:v>
                </c:pt>
                <c:pt idx="129">
                  <c:v>249</c:v>
                </c:pt>
                <c:pt idx="130">
                  <c:v>314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10-481F-B26C-CD3E374822AD}"/>
            </c:ext>
          </c:extLst>
        </c:ser>
        <c:ser>
          <c:idx val="2"/>
          <c:order val="2"/>
          <c:tx>
            <c:strRef>
              <c:f>'Data ESP'!$H$3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ESP'!$H$4:$H$134</c:f>
              <c:numCache>
                <c:formatCode>General</c:formatCode>
                <c:ptCount val="13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28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151</c:v>
                </c:pt>
                <c:pt idx="40">
                  <c:v>0</c:v>
                </c:pt>
                <c:pt idx="41">
                  <c:v>10</c:v>
                </c:pt>
                <c:pt idx="42">
                  <c:v>324</c:v>
                </c:pt>
                <c:pt idx="43">
                  <c:v>0</c:v>
                </c:pt>
                <c:pt idx="44">
                  <c:v>13</c:v>
                </c:pt>
                <c:pt idx="45">
                  <c:v>498</c:v>
                </c:pt>
                <c:pt idx="46">
                  <c:v>53</c:v>
                </c:pt>
                <c:pt idx="47">
                  <c:v>26</c:v>
                </c:pt>
                <c:pt idx="48">
                  <c:v>481</c:v>
                </c:pt>
                <c:pt idx="49">
                  <c:v>537</c:v>
                </c:pt>
                <c:pt idx="50">
                  <c:v>450</c:v>
                </c:pt>
                <c:pt idx="51">
                  <c:v>0</c:v>
                </c:pt>
                <c:pt idx="52">
                  <c:v>1219</c:v>
                </c:pt>
                <c:pt idx="53">
                  <c:v>1573</c:v>
                </c:pt>
                <c:pt idx="54">
                  <c:v>1648</c:v>
                </c:pt>
                <c:pt idx="55">
                  <c:v>2342</c:v>
                </c:pt>
                <c:pt idx="56">
                  <c:v>2928</c:v>
                </c:pt>
                <c:pt idx="57">
                  <c:v>2424</c:v>
                </c:pt>
                <c:pt idx="58">
                  <c:v>2071</c:v>
                </c:pt>
                <c:pt idx="59">
                  <c:v>2479</c:v>
                </c:pt>
                <c:pt idx="60">
                  <c:v>3388</c:v>
                </c:pt>
                <c:pt idx="61">
                  <c:v>4096</c:v>
                </c:pt>
                <c:pt idx="62">
                  <c:v>3770</c:v>
                </c:pt>
                <c:pt idx="63">
                  <c:v>3706</c:v>
                </c:pt>
                <c:pt idx="64">
                  <c:v>3861</c:v>
                </c:pt>
                <c:pt idx="65">
                  <c:v>2357</c:v>
                </c:pt>
                <c:pt idx="66">
                  <c:v>2771</c:v>
                </c:pt>
                <c:pt idx="67">
                  <c:v>4813</c:v>
                </c:pt>
                <c:pt idx="68">
                  <c:v>4144</c:v>
                </c:pt>
                <c:pt idx="69">
                  <c:v>3503</c:v>
                </c:pt>
                <c:pt idx="70">
                  <c:v>3441</c:v>
                </c:pt>
                <c:pt idx="71">
                  <c:v>3282</c:v>
                </c:pt>
                <c:pt idx="72">
                  <c:v>2336</c:v>
                </c:pt>
                <c:pt idx="73">
                  <c:v>2777</c:v>
                </c:pt>
                <c:pt idx="74">
                  <c:v>3349</c:v>
                </c:pt>
                <c:pt idx="75">
                  <c:v>3944</c:v>
                </c:pt>
                <c:pt idx="76">
                  <c:v>0</c:v>
                </c:pt>
                <c:pt idx="77">
                  <c:v>0</c:v>
                </c:pt>
                <c:pt idx="78">
                  <c:v>2560</c:v>
                </c:pt>
                <c:pt idx="79">
                  <c:v>3230</c:v>
                </c:pt>
                <c:pt idx="80">
                  <c:v>1927</c:v>
                </c:pt>
                <c:pt idx="81">
                  <c:v>3401</c:v>
                </c:pt>
                <c:pt idx="82">
                  <c:v>3335</c:v>
                </c:pt>
                <c:pt idx="83">
                  <c:v>3105</c:v>
                </c:pt>
                <c:pt idx="84">
                  <c:v>3353</c:v>
                </c:pt>
                <c:pt idx="85">
                  <c:v>2664</c:v>
                </c:pt>
                <c:pt idx="86">
                  <c:v>2503</c:v>
                </c:pt>
                <c:pt idx="87">
                  <c:v>1673</c:v>
                </c:pt>
                <c:pt idx="88">
                  <c:v>6399</c:v>
                </c:pt>
                <c:pt idx="89">
                  <c:v>3103</c:v>
                </c:pt>
                <c:pt idx="90">
                  <c:v>2599</c:v>
                </c:pt>
                <c:pt idx="91">
                  <c:v>2599</c:v>
                </c:pt>
                <c:pt idx="92">
                  <c:v>1654</c:v>
                </c:pt>
                <c:pt idx="93">
                  <c:v>2441</c:v>
                </c:pt>
                <c:pt idx="94">
                  <c:v>2143</c:v>
                </c:pt>
                <c:pt idx="95">
                  <c:v>2516</c:v>
                </c:pt>
                <c:pt idx="96">
                  <c:v>2509</c:v>
                </c:pt>
                <c:pt idx="97">
                  <c:v>2637</c:v>
                </c:pt>
                <c:pt idx="98">
                  <c:v>2804</c:v>
                </c:pt>
                <c:pt idx="99">
                  <c:v>2214</c:v>
                </c:pt>
                <c:pt idx="100">
                  <c:v>973</c:v>
                </c:pt>
                <c:pt idx="101">
                  <c:v>1841</c:v>
                </c:pt>
                <c:pt idx="102">
                  <c:v>1843</c:v>
                </c:pt>
                <c:pt idx="103">
                  <c:v>2551</c:v>
                </c:pt>
                <c:pt idx="104">
                  <c:v>1409</c:v>
                </c:pt>
                <c:pt idx="105">
                  <c:v>1663</c:v>
                </c:pt>
                <c:pt idx="106">
                  <c:v>0</c:v>
                </c:pt>
                <c:pt idx="107">
                  <c:v>3930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110-481F-B26C-CD3E37482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23904"/>
        <c:axId val="123325440"/>
      </c:lineChart>
      <c:lineChart>
        <c:grouping val="standard"/>
        <c:varyColors val="0"/>
        <c:ser>
          <c:idx val="1"/>
          <c:order val="1"/>
          <c:tx>
            <c:strRef>
              <c:f>'Data ESP'!$G$3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ESP'!$G$4:$G$134</c:f>
              <c:numCache>
                <c:formatCode>General</c:formatCode>
                <c:ptCount val="13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5</c:v>
                </c:pt>
                <c:pt idx="36">
                  <c:v>7</c:v>
                </c:pt>
                <c:pt idx="37">
                  <c:v>11</c:v>
                </c:pt>
                <c:pt idx="38">
                  <c:v>7</c:v>
                </c:pt>
                <c:pt idx="39">
                  <c:v>19</c:v>
                </c:pt>
                <c:pt idx="40">
                  <c:v>1</c:v>
                </c:pt>
                <c:pt idx="41">
                  <c:v>78</c:v>
                </c:pt>
                <c:pt idx="42">
                  <c:v>62</c:v>
                </c:pt>
                <c:pt idx="43">
                  <c:v>94</c:v>
                </c:pt>
                <c:pt idx="44">
                  <c:v>53</c:v>
                </c:pt>
                <c:pt idx="45">
                  <c:v>191</c:v>
                </c:pt>
                <c:pt idx="46">
                  <c:v>90</c:v>
                </c:pt>
                <c:pt idx="47">
                  <c:v>207</c:v>
                </c:pt>
                <c:pt idx="48">
                  <c:v>213</c:v>
                </c:pt>
                <c:pt idx="49">
                  <c:v>332</c:v>
                </c:pt>
                <c:pt idx="50">
                  <c:v>397</c:v>
                </c:pt>
                <c:pt idx="51">
                  <c:v>539</c:v>
                </c:pt>
                <c:pt idx="52">
                  <c:v>497</c:v>
                </c:pt>
                <c:pt idx="53">
                  <c:v>839</c:v>
                </c:pt>
                <c:pt idx="54">
                  <c:v>718</c:v>
                </c:pt>
                <c:pt idx="55">
                  <c:v>773</c:v>
                </c:pt>
                <c:pt idx="56">
                  <c:v>844</c:v>
                </c:pt>
                <c:pt idx="57">
                  <c:v>821</c:v>
                </c:pt>
                <c:pt idx="58">
                  <c:v>913</c:v>
                </c:pt>
                <c:pt idx="59">
                  <c:v>748</c:v>
                </c:pt>
                <c:pt idx="60">
                  <c:v>923</c:v>
                </c:pt>
                <c:pt idx="61">
                  <c:v>961</c:v>
                </c:pt>
                <c:pt idx="62">
                  <c:v>850</c:v>
                </c:pt>
                <c:pt idx="63">
                  <c:v>749</c:v>
                </c:pt>
                <c:pt idx="64">
                  <c:v>694</c:v>
                </c:pt>
                <c:pt idx="65">
                  <c:v>700</c:v>
                </c:pt>
                <c:pt idx="66">
                  <c:v>704</c:v>
                </c:pt>
                <c:pt idx="67">
                  <c:v>747</c:v>
                </c:pt>
                <c:pt idx="68">
                  <c:v>655</c:v>
                </c:pt>
                <c:pt idx="69">
                  <c:v>634</c:v>
                </c:pt>
                <c:pt idx="70">
                  <c:v>525</c:v>
                </c:pt>
                <c:pt idx="71">
                  <c:v>603</c:v>
                </c:pt>
                <c:pt idx="72">
                  <c:v>547</c:v>
                </c:pt>
                <c:pt idx="73">
                  <c:v>300</c:v>
                </c:pt>
                <c:pt idx="74">
                  <c:v>652</c:v>
                </c:pt>
                <c:pt idx="75">
                  <c:v>607</c:v>
                </c:pt>
                <c:pt idx="76">
                  <c:v>687</c:v>
                </c:pt>
                <c:pt idx="77">
                  <c:v>41</c:v>
                </c:pt>
                <c:pt idx="78">
                  <c:v>410</c:v>
                </c:pt>
                <c:pt idx="79">
                  <c:v>399</c:v>
                </c:pt>
                <c:pt idx="80">
                  <c:v>430</c:v>
                </c:pt>
                <c:pt idx="81">
                  <c:v>435</c:v>
                </c:pt>
                <c:pt idx="82">
                  <c:v>440</c:v>
                </c:pt>
                <c:pt idx="83">
                  <c:v>367</c:v>
                </c:pt>
                <c:pt idx="84">
                  <c:v>378</c:v>
                </c:pt>
                <c:pt idx="85">
                  <c:v>288</c:v>
                </c:pt>
                <c:pt idx="86">
                  <c:v>331</c:v>
                </c:pt>
                <c:pt idx="87">
                  <c:v>301</c:v>
                </c:pt>
                <c:pt idx="88">
                  <c:v>453</c:v>
                </c:pt>
                <c:pt idx="89">
                  <c:v>268</c:v>
                </c:pt>
                <c:pt idx="90">
                  <c:v>278.5</c:v>
                </c:pt>
                <c:pt idx="91">
                  <c:v>278.5</c:v>
                </c:pt>
                <c:pt idx="92">
                  <c:v>164</c:v>
                </c:pt>
                <c:pt idx="93">
                  <c:v>164</c:v>
                </c:pt>
                <c:pt idx="94">
                  <c:v>185</c:v>
                </c:pt>
                <c:pt idx="95">
                  <c:v>244</c:v>
                </c:pt>
                <c:pt idx="96">
                  <c:v>213</c:v>
                </c:pt>
                <c:pt idx="97">
                  <c:v>229</c:v>
                </c:pt>
                <c:pt idx="98">
                  <c:v>179</c:v>
                </c:pt>
                <c:pt idx="99">
                  <c:v>143</c:v>
                </c:pt>
                <c:pt idx="100">
                  <c:v>123</c:v>
                </c:pt>
                <c:pt idx="101">
                  <c:v>176</c:v>
                </c:pt>
                <c:pt idx="102">
                  <c:v>184</c:v>
                </c:pt>
                <c:pt idx="103">
                  <c:v>217</c:v>
                </c:pt>
                <c:pt idx="104">
                  <c:v>138</c:v>
                </c:pt>
                <c:pt idx="105">
                  <c:v>104</c:v>
                </c:pt>
                <c:pt idx="106">
                  <c:v>0</c:v>
                </c:pt>
                <c:pt idx="107">
                  <c:v>146</c:v>
                </c:pt>
                <c:pt idx="108">
                  <c:v>69</c:v>
                </c:pt>
                <c:pt idx="109">
                  <c:v>110</c:v>
                </c:pt>
                <c:pt idx="110">
                  <c:v>52</c:v>
                </c:pt>
                <c:pt idx="111">
                  <c:v>688</c:v>
                </c:pt>
                <c:pt idx="112">
                  <c:v>50</c:v>
                </c:pt>
                <c:pt idx="113">
                  <c:v>74</c:v>
                </c:pt>
                <c:pt idx="114">
                  <c:v>-1918</c:v>
                </c:pt>
                <c:pt idx="115">
                  <c:v>283</c:v>
                </c:pt>
                <c:pt idx="116">
                  <c:v>0</c:v>
                </c:pt>
                <c:pt idx="117">
                  <c:v>2</c:v>
                </c:pt>
                <c:pt idx="118">
                  <c:v>2</c:v>
                </c:pt>
                <c:pt idx="119">
                  <c:v>4</c:v>
                </c:pt>
                <c:pt idx="120">
                  <c:v>2</c:v>
                </c:pt>
                <c:pt idx="121">
                  <c:v>0</c:v>
                </c:pt>
                <c:pt idx="122">
                  <c:v>0</c:v>
                </c:pt>
                <c:pt idx="123">
                  <c:v>1</c:v>
                </c:pt>
                <c:pt idx="124">
                  <c:v>5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10-481F-B26C-CD3E37482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41056"/>
        <c:axId val="123339520"/>
      </c:lineChart>
      <c:catAx>
        <c:axId val="123323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325440"/>
        <c:crosses val="autoZero"/>
        <c:auto val="1"/>
        <c:lblAlgn val="ctr"/>
        <c:lblOffset val="100"/>
        <c:noMultiLvlLbl val="0"/>
      </c:catAx>
      <c:valAx>
        <c:axId val="12332544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323904"/>
        <c:crosses val="autoZero"/>
        <c:crossBetween val="between"/>
      </c:valAx>
      <c:valAx>
        <c:axId val="123339520"/>
        <c:scaling>
          <c:orientation val="minMax"/>
          <c:max val="15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341056"/>
        <c:crosses val="max"/>
        <c:crossBetween val="between"/>
        <c:majorUnit val="150"/>
      </c:valAx>
      <c:catAx>
        <c:axId val="123341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23339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ESP'!$B$3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ESP'!$B$4:$B$162</c:f>
              <c:numCache>
                <c:formatCode>General</c:formatCode>
                <c:ptCount val="15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6</c:v>
                </c:pt>
                <c:pt idx="25">
                  <c:v>13</c:v>
                </c:pt>
                <c:pt idx="26">
                  <c:v>15</c:v>
                </c:pt>
                <c:pt idx="27">
                  <c:v>32</c:v>
                </c:pt>
                <c:pt idx="28">
                  <c:v>45</c:v>
                </c:pt>
                <c:pt idx="29">
                  <c:v>84</c:v>
                </c:pt>
                <c:pt idx="30">
                  <c:v>120</c:v>
                </c:pt>
                <c:pt idx="31">
                  <c:v>165</c:v>
                </c:pt>
                <c:pt idx="32">
                  <c:v>222</c:v>
                </c:pt>
                <c:pt idx="33">
                  <c:v>259</c:v>
                </c:pt>
                <c:pt idx="34">
                  <c:v>400</c:v>
                </c:pt>
                <c:pt idx="35">
                  <c:v>500</c:v>
                </c:pt>
                <c:pt idx="36">
                  <c:v>673</c:v>
                </c:pt>
                <c:pt idx="37">
                  <c:v>1073</c:v>
                </c:pt>
                <c:pt idx="38">
                  <c:v>1695</c:v>
                </c:pt>
                <c:pt idx="39">
                  <c:v>2277</c:v>
                </c:pt>
                <c:pt idx="40">
                  <c:v>2277</c:v>
                </c:pt>
                <c:pt idx="41">
                  <c:v>5232</c:v>
                </c:pt>
                <c:pt idx="42">
                  <c:v>6391</c:v>
                </c:pt>
                <c:pt idx="43">
                  <c:v>7798</c:v>
                </c:pt>
                <c:pt idx="44">
                  <c:v>9942</c:v>
                </c:pt>
                <c:pt idx="45">
                  <c:v>11748</c:v>
                </c:pt>
                <c:pt idx="46">
                  <c:v>13910</c:v>
                </c:pt>
                <c:pt idx="47">
                  <c:v>17963</c:v>
                </c:pt>
                <c:pt idx="48">
                  <c:v>20410</c:v>
                </c:pt>
                <c:pt idx="49">
                  <c:v>25374</c:v>
                </c:pt>
                <c:pt idx="50">
                  <c:v>28768</c:v>
                </c:pt>
                <c:pt idx="51">
                  <c:v>35136</c:v>
                </c:pt>
                <c:pt idx="52">
                  <c:v>39885</c:v>
                </c:pt>
                <c:pt idx="53">
                  <c:v>49515</c:v>
                </c:pt>
                <c:pt idx="54">
                  <c:v>57786</c:v>
                </c:pt>
                <c:pt idx="55">
                  <c:v>65719</c:v>
                </c:pt>
                <c:pt idx="56">
                  <c:v>73235</c:v>
                </c:pt>
                <c:pt idx="57">
                  <c:v>80110</c:v>
                </c:pt>
                <c:pt idx="58">
                  <c:v>87956</c:v>
                </c:pt>
                <c:pt idx="59">
                  <c:v>95923</c:v>
                </c:pt>
                <c:pt idx="60">
                  <c:v>104118</c:v>
                </c:pt>
                <c:pt idx="61">
                  <c:v>112065</c:v>
                </c:pt>
                <c:pt idx="62">
                  <c:v>119199</c:v>
                </c:pt>
                <c:pt idx="63">
                  <c:v>126168</c:v>
                </c:pt>
                <c:pt idx="64">
                  <c:v>131646</c:v>
                </c:pt>
                <c:pt idx="65">
                  <c:v>136675</c:v>
                </c:pt>
                <c:pt idx="66">
                  <c:v>141942</c:v>
                </c:pt>
                <c:pt idx="67">
                  <c:v>148220</c:v>
                </c:pt>
                <c:pt idx="68">
                  <c:v>153222</c:v>
                </c:pt>
                <c:pt idx="69">
                  <c:v>158273</c:v>
                </c:pt>
                <c:pt idx="70">
                  <c:v>163027</c:v>
                </c:pt>
                <c:pt idx="71">
                  <c:v>166831</c:v>
                </c:pt>
                <c:pt idx="72">
                  <c:v>170099</c:v>
                </c:pt>
                <c:pt idx="73">
                  <c:v>172541</c:v>
                </c:pt>
                <c:pt idx="74">
                  <c:v>177644</c:v>
                </c:pt>
                <c:pt idx="75">
                  <c:v>184948</c:v>
                </c:pt>
                <c:pt idx="76">
                  <c:v>190839</c:v>
                </c:pt>
                <c:pt idx="77">
                  <c:v>191726</c:v>
                </c:pt>
                <c:pt idx="78">
                  <c:v>198674</c:v>
                </c:pt>
                <c:pt idx="79">
                  <c:v>200210</c:v>
                </c:pt>
                <c:pt idx="80">
                  <c:v>204178</c:v>
                </c:pt>
                <c:pt idx="81">
                  <c:v>208389</c:v>
                </c:pt>
                <c:pt idx="82">
                  <c:v>213024</c:v>
                </c:pt>
                <c:pt idx="83">
                  <c:v>202990</c:v>
                </c:pt>
                <c:pt idx="84">
                  <c:v>205905</c:v>
                </c:pt>
                <c:pt idx="85">
                  <c:v>207634</c:v>
                </c:pt>
                <c:pt idx="86">
                  <c:v>209465</c:v>
                </c:pt>
                <c:pt idx="87">
                  <c:v>210773</c:v>
                </c:pt>
                <c:pt idx="88">
                  <c:v>212917</c:v>
                </c:pt>
                <c:pt idx="89">
                  <c:v>213435</c:v>
                </c:pt>
                <c:pt idx="90">
                  <c:v>215216</c:v>
                </c:pt>
                <c:pt idx="91">
                  <c:v>216582</c:v>
                </c:pt>
                <c:pt idx="92">
                  <c:v>217466</c:v>
                </c:pt>
                <c:pt idx="93">
                  <c:v>218011</c:v>
                </c:pt>
                <c:pt idx="94">
                  <c:v>219329</c:v>
                </c:pt>
                <c:pt idx="95">
                  <c:v>220325</c:v>
                </c:pt>
                <c:pt idx="96">
                  <c:v>221447</c:v>
                </c:pt>
                <c:pt idx="97">
                  <c:v>222857</c:v>
                </c:pt>
                <c:pt idx="98">
                  <c:v>223578</c:v>
                </c:pt>
                <c:pt idx="99">
                  <c:v>224350</c:v>
                </c:pt>
                <c:pt idx="100">
                  <c:v>227436</c:v>
                </c:pt>
                <c:pt idx="101">
                  <c:v>228030</c:v>
                </c:pt>
                <c:pt idx="102">
                  <c:v>228691</c:v>
                </c:pt>
                <c:pt idx="103">
                  <c:v>229540</c:v>
                </c:pt>
                <c:pt idx="104">
                  <c:v>230183</c:v>
                </c:pt>
                <c:pt idx="105">
                  <c:v>230698</c:v>
                </c:pt>
                <c:pt idx="106">
                  <c:v>230698</c:v>
                </c:pt>
                <c:pt idx="107">
                  <c:v>231606</c:v>
                </c:pt>
                <c:pt idx="108">
                  <c:v>232037</c:v>
                </c:pt>
                <c:pt idx="109">
                  <c:v>232555</c:v>
                </c:pt>
                <c:pt idx="110">
                  <c:v>233037</c:v>
                </c:pt>
                <c:pt idx="111">
                  <c:v>234824</c:v>
                </c:pt>
                <c:pt idx="112">
                  <c:v>235290</c:v>
                </c:pt>
                <c:pt idx="113">
                  <c:v>235772</c:v>
                </c:pt>
                <c:pt idx="114">
                  <c:v>235400</c:v>
                </c:pt>
                <c:pt idx="115">
                  <c:v>236259</c:v>
                </c:pt>
                <c:pt idx="116">
                  <c:v>236259</c:v>
                </c:pt>
                <c:pt idx="117">
                  <c:v>237906</c:v>
                </c:pt>
                <c:pt idx="118">
                  <c:v>238564</c:v>
                </c:pt>
                <c:pt idx="119">
                  <c:v>239228</c:v>
                </c:pt>
                <c:pt idx="120">
                  <c:v>239479</c:v>
                </c:pt>
                <c:pt idx="121">
                  <c:v>239638</c:v>
                </c:pt>
                <c:pt idx="122">
                  <c:v>239932</c:v>
                </c:pt>
                <c:pt idx="123">
                  <c:v>240326</c:v>
                </c:pt>
                <c:pt idx="124">
                  <c:v>240660</c:v>
                </c:pt>
                <c:pt idx="125">
                  <c:v>240978</c:v>
                </c:pt>
                <c:pt idx="126">
                  <c:v>241310</c:v>
                </c:pt>
                <c:pt idx="127">
                  <c:v>241550</c:v>
                </c:pt>
                <c:pt idx="128">
                  <c:v>241717</c:v>
                </c:pt>
                <c:pt idx="129">
                  <c:v>241966</c:v>
                </c:pt>
                <c:pt idx="130">
                  <c:v>242280</c:v>
                </c:pt>
                <c:pt idx="131">
                  <c:v>242707</c:v>
                </c:pt>
                <c:pt idx="132">
                  <c:v>243209</c:v>
                </c:pt>
                <c:pt idx="133">
                  <c:v>243605</c:v>
                </c:pt>
                <c:pt idx="134">
                  <c:v>243928</c:v>
                </c:pt>
                <c:pt idx="135">
                  <c:v>244109</c:v>
                </c:pt>
                <c:pt idx="136">
                  <c:v>244328</c:v>
                </c:pt>
                <c:pt idx="137">
                  <c:v>244683</c:v>
                </c:pt>
                <c:pt idx="138">
                  <c:v>245268</c:v>
                </c:pt>
                <c:pt idx="139">
                  <c:v>245575</c:v>
                </c:pt>
                <c:pt idx="140">
                  <c:v>245938</c:v>
                </c:pt>
                <c:pt idx="141">
                  <c:v>246272</c:v>
                </c:pt>
                <c:pt idx="142">
                  <c:v>246504</c:v>
                </c:pt>
                <c:pt idx="143">
                  <c:v>246752</c:v>
                </c:pt>
                <c:pt idx="144">
                  <c:v>247086</c:v>
                </c:pt>
                <c:pt idx="145">
                  <c:v>247486</c:v>
                </c:pt>
                <c:pt idx="146">
                  <c:v>247905</c:v>
                </c:pt>
                <c:pt idx="147">
                  <c:v>248469</c:v>
                </c:pt>
                <c:pt idx="148">
                  <c:v>248770</c:v>
                </c:pt>
                <c:pt idx="149">
                  <c:v>248970</c:v>
                </c:pt>
                <c:pt idx="150">
                  <c:v>249271</c:v>
                </c:pt>
                <c:pt idx="151">
                  <c:v>249659</c:v>
                </c:pt>
                <c:pt idx="152">
                  <c:v>250103</c:v>
                </c:pt>
                <c:pt idx="153">
                  <c:v>250545</c:v>
                </c:pt>
                <c:pt idx="154">
                  <c:v>250545</c:v>
                </c:pt>
                <c:pt idx="155">
                  <c:v>250545</c:v>
                </c:pt>
                <c:pt idx="156">
                  <c:v>251789</c:v>
                </c:pt>
                <c:pt idx="157">
                  <c:v>252130</c:v>
                </c:pt>
                <c:pt idx="158">
                  <c:v>252513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11-4EBF-B5C7-382709AD0B7F}"/>
            </c:ext>
          </c:extLst>
        </c:ser>
        <c:ser>
          <c:idx val="2"/>
          <c:order val="2"/>
          <c:tx>
            <c:strRef>
              <c:f>'Data ESP'!$D$3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ESP'!$D$4:$D$162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30</c:v>
                </c:pt>
                <c:pt idx="36">
                  <c:v>30</c:v>
                </c:pt>
                <c:pt idx="37">
                  <c:v>32</c:v>
                </c:pt>
                <c:pt idx="38">
                  <c:v>32</c:v>
                </c:pt>
                <c:pt idx="39">
                  <c:v>183</c:v>
                </c:pt>
                <c:pt idx="40">
                  <c:v>183</c:v>
                </c:pt>
                <c:pt idx="41">
                  <c:v>193</c:v>
                </c:pt>
                <c:pt idx="42">
                  <c:v>517</c:v>
                </c:pt>
                <c:pt idx="43">
                  <c:v>517</c:v>
                </c:pt>
                <c:pt idx="44">
                  <c:v>530</c:v>
                </c:pt>
                <c:pt idx="45">
                  <c:v>1028</c:v>
                </c:pt>
                <c:pt idx="46">
                  <c:v>1081</c:v>
                </c:pt>
                <c:pt idx="47">
                  <c:v>1107</c:v>
                </c:pt>
                <c:pt idx="48">
                  <c:v>1588</c:v>
                </c:pt>
                <c:pt idx="49">
                  <c:v>2125</c:v>
                </c:pt>
                <c:pt idx="50">
                  <c:v>2575</c:v>
                </c:pt>
                <c:pt idx="51">
                  <c:v>2575</c:v>
                </c:pt>
                <c:pt idx="52">
                  <c:v>3794</c:v>
                </c:pt>
                <c:pt idx="53">
                  <c:v>5367</c:v>
                </c:pt>
                <c:pt idx="54">
                  <c:v>7015</c:v>
                </c:pt>
                <c:pt idx="55">
                  <c:v>9357</c:v>
                </c:pt>
                <c:pt idx="56">
                  <c:v>12285</c:v>
                </c:pt>
                <c:pt idx="57">
                  <c:v>14709</c:v>
                </c:pt>
                <c:pt idx="58">
                  <c:v>16780</c:v>
                </c:pt>
                <c:pt idx="59">
                  <c:v>19259</c:v>
                </c:pt>
                <c:pt idx="60">
                  <c:v>22647</c:v>
                </c:pt>
                <c:pt idx="61">
                  <c:v>26743</c:v>
                </c:pt>
                <c:pt idx="62">
                  <c:v>30513</c:v>
                </c:pt>
                <c:pt idx="63">
                  <c:v>34219</c:v>
                </c:pt>
                <c:pt idx="64">
                  <c:v>38080</c:v>
                </c:pt>
                <c:pt idx="65">
                  <c:v>40437</c:v>
                </c:pt>
                <c:pt idx="66">
                  <c:v>43208</c:v>
                </c:pt>
                <c:pt idx="67">
                  <c:v>48021</c:v>
                </c:pt>
                <c:pt idx="68">
                  <c:v>52165</c:v>
                </c:pt>
                <c:pt idx="69">
                  <c:v>55668</c:v>
                </c:pt>
                <c:pt idx="70">
                  <c:v>59109</c:v>
                </c:pt>
                <c:pt idx="71">
                  <c:v>62391</c:v>
                </c:pt>
                <c:pt idx="72">
                  <c:v>64727</c:v>
                </c:pt>
                <c:pt idx="73">
                  <c:v>67504</c:v>
                </c:pt>
                <c:pt idx="74">
                  <c:v>70853</c:v>
                </c:pt>
                <c:pt idx="75">
                  <c:v>74797</c:v>
                </c:pt>
                <c:pt idx="76">
                  <c:v>74797</c:v>
                </c:pt>
                <c:pt idx="77">
                  <c:v>74797</c:v>
                </c:pt>
                <c:pt idx="78">
                  <c:v>77357</c:v>
                </c:pt>
                <c:pt idx="79">
                  <c:v>80587</c:v>
                </c:pt>
                <c:pt idx="80">
                  <c:v>82514</c:v>
                </c:pt>
                <c:pt idx="81">
                  <c:v>85915</c:v>
                </c:pt>
                <c:pt idx="82">
                  <c:v>89250</c:v>
                </c:pt>
                <c:pt idx="83">
                  <c:v>92355</c:v>
                </c:pt>
                <c:pt idx="84">
                  <c:v>95708</c:v>
                </c:pt>
                <c:pt idx="85">
                  <c:v>98372</c:v>
                </c:pt>
                <c:pt idx="86">
                  <c:v>100875</c:v>
                </c:pt>
                <c:pt idx="87">
                  <c:v>102548</c:v>
                </c:pt>
                <c:pt idx="88">
                  <c:v>108947</c:v>
                </c:pt>
                <c:pt idx="89">
                  <c:v>112050</c:v>
                </c:pt>
                <c:pt idx="90">
                  <c:v>112050</c:v>
                </c:pt>
                <c:pt idx="91">
                  <c:v>117248</c:v>
                </c:pt>
                <c:pt idx="92">
                  <c:v>118902</c:v>
                </c:pt>
                <c:pt idx="93">
                  <c:v>121343</c:v>
                </c:pt>
                <c:pt idx="94">
                  <c:v>123486</c:v>
                </c:pt>
                <c:pt idx="95">
                  <c:v>126002</c:v>
                </c:pt>
                <c:pt idx="96">
                  <c:v>128511</c:v>
                </c:pt>
                <c:pt idx="97">
                  <c:v>131148</c:v>
                </c:pt>
                <c:pt idx="98">
                  <c:v>133952</c:v>
                </c:pt>
                <c:pt idx="99">
                  <c:v>136166</c:v>
                </c:pt>
                <c:pt idx="100">
                  <c:v>137139</c:v>
                </c:pt>
                <c:pt idx="101">
                  <c:v>138980</c:v>
                </c:pt>
                <c:pt idx="102">
                  <c:v>140823</c:v>
                </c:pt>
                <c:pt idx="103">
                  <c:v>143374</c:v>
                </c:pt>
                <c:pt idx="104">
                  <c:v>144783</c:v>
                </c:pt>
                <c:pt idx="105">
                  <c:v>146446</c:v>
                </c:pt>
                <c:pt idx="106">
                  <c:v>146446</c:v>
                </c:pt>
                <c:pt idx="107">
                  <c:v>150376</c:v>
                </c:pt>
                <c:pt idx="108">
                  <c:v>150376</c:v>
                </c:pt>
                <c:pt idx="109">
                  <c:v>150376</c:v>
                </c:pt>
                <c:pt idx="110">
                  <c:v>150376</c:v>
                </c:pt>
                <c:pt idx="111">
                  <c:v>150376</c:v>
                </c:pt>
                <c:pt idx="112">
                  <c:v>150376</c:v>
                </c:pt>
                <c:pt idx="113">
                  <c:v>150376</c:v>
                </c:pt>
                <c:pt idx="114">
                  <c:v>150376</c:v>
                </c:pt>
                <c:pt idx="115">
                  <c:v>150376</c:v>
                </c:pt>
                <c:pt idx="116">
                  <c:v>150376</c:v>
                </c:pt>
                <c:pt idx="117">
                  <c:v>150376</c:v>
                </c:pt>
                <c:pt idx="118">
                  <c:v>150376</c:v>
                </c:pt>
                <c:pt idx="119">
                  <c:v>150376</c:v>
                </c:pt>
                <c:pt idx="120">
                  <c:v>150376</c:v>
                </c:pt>
                <c:pt idx="121">
                  <c:v>150376</c:v>
                </c:pt>
                <c:pt idx="122">
                  <c:v>150376</c:v>
                </c:pt>
                <c:pt idx="123">
                  <c:v>150376</c:v>
                </c:pt>
                <c:pt idx="124">
                  <c:v>150376</c:v>
                </c:pt>
                <c:pt idx="125">
                  <c:v>150376</c:v>
                </c:pt>
                <c:pt idx="126">
                  <c:v>150376</c:v>
                </c:pt>
                <c:pt idx="127">
                  <c:v>150376</c:v>
                </c:pt>
                <c:pt idx="128">
                  <c:v>150376</c:v>
                </c:pt>
                <c:pt idx="129">
                  <c:v>150376</c:v>
                </c:pt>
                <c:pt idx="130">
                  <c:v>150376</c:v>
                </c:pt>
                <c:pt idx="131">
                  <c:v>150376</c:v>
                </c:pt>
                <c:pt idx="132">
                  <c:v>150376</c:v>
                </c:pt>
                <c:pt idx="133">
                  <c:v>150376</c:v>
                </c:pt>
                <c:pt idx="134">
                  <c:v>150376</c:v>
                </c:pt>
                <c:pt idx="135">
                  <c:v>150376</c:v>
                </c:pt>
                <c:pt idx="136">
                  <c:v>150376</c:v>
                </c:pt>
                <c:pt idx="137">
                  <c:v>150376</c:v>
                </c:pt>
                <c:pt idx="138">
                  <c:v>150376</c:v>
                </c:pt>
                <c:pt idx="139">
                  <c:v>150376</c:v>
                </c:pt>
                <c:pt idx="140">
                  <c:v>150376</c:v>
                </c:pt>
                <c:pt idx="141">
                  <c:v>150376</c:v>
                </c:pt>
                <c:pt idx="142">
                  <c:v>150376</c:v>
                </c:pt>
                <c:pt idx="143">
                  <c:v>150376</c:v>
                </c:pt>
                <c:pt idx="144">
                  <c:v>150376</c:v>
                </c:pt>
                <c:pt idx="145">
                  <c:v>150376</c:v>
                </c:pt>
                <c:pt idx="146">
                  <c:v>150376</c:v>
                </c:pt>
                <c:pt idx="147">
                  <c:v>150376</c:v>
                </c:pt>
                <c:pt idx="148">
                  <c:v>150376</c:v>
                </c:pt>
                <c:pt idx="149">
                  <c:v>150376</c:v>
                </c:pt>
                <c:pt idx="150">
                  <c:v>150376</c:v>
                </c:pt>
                <c:pt idx="151">
                  <c:v>150376</c:v>
                </c:pt>
                <c:pt idx="152">
                  <c:v>150376</c:v>
                </c:pt>
                <c:pt idx="153">
                  <c:v>150376</c:v>
                </c:pt>
                <c:pt idx="154">
                  <c:v>150376</c:v>
                </c:pt>
                <c:pt idx="155">
                  <c:v>150376</c:v>
                </c:pt>
                <c:pt idx="156">
                  <c:v>150376</c:v>
                </c:pt>
                <c:pt idx="157">
                  <c:v>150376</c:v>
                </c:pt>
                <c:pt idx="158">
                  <c:v>150376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11-4EBF-B5C7-382709AD0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78304"/>
        <c:axId val="123384192"/>
      </c:lineChart>
      <c:lineChart>
        <c:grouping val="standard"/>
        <c:varyColors val="0"/>
        <c:ser>
          <c:idx val="1"/>
          <c:order val="1"/>
          <c:tx>
            <c:strRef>
              <c:f>'Data ESP'!$C$3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ESP'!$C$4:$C$162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5</c:v>
                </c:pt>
                <c:pt idx="35">
                  <c:v>10</c:v>
                </c:pt>
                <c:pt idx="36">
                  <c:v>17</c:v>
                </c:pt>
                <c:pt idx="37">
                  <c:v>28</c:v>
                </c:pt>
                <c:pt idx="38">
                  <c:v>35</c:v>
                </c:pt>
                <c:pt idx="39">
                  <c:v>54</c:v>
                </c:pt>
                <c:pt idx="40">
                  <c:v>55</c:v>
                </c:pt>
                <c:pt idx="41">
                  <c:v>133</c:v>
                </c:pt>
                <c:pt idx="42">
                  <c:v>195</c:v>
                </c:pt>
                <c:pt idx="43">
                  <c:v>289</c:v>
                </c:pt>
                <c:pt idx="44">
                  <c:v>342</c:v>
                </c:pt>
                <c:pt idx="45">
                  <c:v>533</c:v>
                </c:pt>
                <c:pt idx="46">
                  <c:v>623</c:v>
                </c:pt>
                <c:pt idx="47">
                  <c:v>830</c:v>
                </c:pt>
                <c:pt idx="48">
                  <c:v>1043</c:v>
                </c:pt>
                <c:pt idx="49">
                  <c:v>1375</c:v>
                </c:pt>
                <c:pt idx="50">
                  <c:v>1772</c:v>
                </c:pt>
                <c:pt idx="51">
                  <c:v>2311</c:v>
                </c:pt>
                <c:pt idx="52">
                  <c:v>2808</c:v>
                </c:pt>
                <c:pt idx="53">
                  <c:v>3647</c:v>
                </c:pt>
                <c:pt idx="54">
                  <c:v>4365</c:v>
                </c:pt>
                <c:pt idx="55">
                  <c:v>5138</c:v>
                </c:pt>
                <c:pt idx="56">
                  <c:v>5982</c:v>
                </c:pt>
                <c:pt idx="57">
                  <c:v>6803</c:v>
                </c:pt>
                <c:pt idx="58">
                  <c:v>7716</c:v>
                </c:pt>
                <c:pt idx="59">
                  <c:v>8464</c:v>
                </c:pt>
                <c:pt idx="60">
                  <c:v>9387</c:v>
                </c:pt>
                <c:pt idx="61">
                  <c:v>10348</c:v>
                </c:pt>
                <c:pt idx="62">
                  <c:v>11198</c:v>
                </c:pt>
                <c:pt idx="63">
                  <c:v>11947</c:v>
                </c:pt>
                <c:pt idx="64">
                  <c:v>12641</c:v>
                </c:pt>
                <c:pt idx="65">
                  <c:v>13341</c:v>
                </c:pt>
                <c:pt idx="66">
                  <c:v>14045</c:v>
                </c:pt>
                <c:pt idx="67">
                  <c:v>14792</c:v>
                </c:pt>
                <c:pt idx="68">
                  <c:v>15447</c:v>
                </c:pt>
                <c:pt idx="69">
                  <c:v>16081</c:v>
                </c:pt>
                <c:pt idx="70">
                  <c:v>16606</c:v>
                </c:pt>
                <c:pt idx="71">
                  <c:v>17209</c:v>
                </c:pt>
                <c:pt idx="72">
                  <c:v>17756</c:v>
                </c:pt>
                <c:pt idx="73">
                  <c:v>18056</c:v>
                </c:pt>
                <c:pt idx="74">
                  <c:v>18708</c:v>
                </c:pt>
                <c:pt idx="75">
                  <c:v>19315</c:v>
                </c:pt>
                <c:pt idx="76">
                  <c:v>20002</c:v>
                </c:pt>
                <c:pt idx="77">
                  <c:v>20043</c:v>
                </c:pt>
                <c:pt idx="78">
                  <c:v>20453</c:v>
                </c:pt>
                <c:pt idx="79">
                  <c:v>20852</c:v>
                </c:pt>
                <c:pt idx="80">
                  <c:v>21282</c:v>
                </c:pt>
                <c:pt idx="81">
                  <c:v>21717</c:v>
                </c:pt>
                <c:pt idx="82">
                  <c:v>22157</c:v>
                </c:pt>
                <c:pt idx="83">
                  <c:v>22524</c:v>
                </c:pt>
                <c:pt idx="84">
                  <c:v>22902</c:v>
                </c:pt>
                <c:pt idx="85">
                  <c:v>23190</c:v>
                </c:pt>
                <c:pt idx="86">
                  <c:v>23521</c:v>
                </c:pt>
                <c:pt idx="87">
                  <c:v>23822</c:v>
                </c:pt>
                <c:pt idx="88">
                  <c:v>24275</c:v>
                </c:pt>
                <c:pt idx="89">
                  <c:v>24543</c:v>
                </c:pt>
                <c:pt idx="90">
                  <c:v>24543</c:v>
                </c:pt>
                <c:pt idx="91">
                  <c:v>25100</c:v>
                </c:pt>
                <c:pt idx="92">
                  <c:v>25264</c:v>
                </c:pt>
                <c:pt idx="93">
                  <c:v>25428</c:v>
                </c:pt>
                <c:pt idx="94">
                  <c:v>25613</c:v>
                </c:pt>
                <c:pt idx="95">
                  <c:v>25857</c:v>
                </c:pt>
                <c:pt idx="96">
                  <c:v>26070</c:v>
                </c:pt>
                <c:pt idx="97">
                  <c:v>26299</c:v>
                </c:pt>
                <c:pt idx="98">
                  <c:v>26478</c:v>
                </c:pt>
                <c:pt idx="99">
                  <c:v>26621</c:v>
                </c:pt>
                <c:pt idx="100">
                  <c:v>26744</c:v>
                </c:pt>
                <c:pt idx="101">
                  <c:v>26920</c:v>
                </c:pt>
                <c:pt idx="102">
                  <c:v>27104</c:v>
                </c:pt>
                <c:pt idx="103">
                  <c:v>27321</c:v>
                </c:pt>
                <c:pt idx="104">
                  <c:v>27459</c:v>
                </c:pt>
                <c:pt idx="105">
                  <c:v>27563</c:v>
                </c:pt>
                <c:pt idx="106">
                  <c:v>27563</c:v>
                </c:pt>
                <c:pt idx="107">
                  <c:v>27709</c:v>
                </c:pt>
                <c:pt idx="108">
                  <c:v>27778</c:v>
                </c:pt>
                <c:pt idx="109">
                  <c:v>27888</c:v>
                </c:pt>
                <c:pt idx="110">
                  <c:v>27940</c:v>
                </c:pt>
                <c:pt idx="111">
                  <c:v>28628</c:v>
                </c:pt>
                <c:pt idx="112">
                  <c:v>28678</c:v>
                </c:pt>
                <c:pt idx="113">
                  <c:v>28752</c:v>
                </c:pt>
                <c:pt idx="114">
                  <c:v>26834</c:v>
                </c:pt>
                <c:pt idx="115">
                  <c:v>27117</c:v>
                </c:pt>
                <c:pt idx="116">
                  <c:v>27117</c:v>
                </c:pt>
                <c:pt idx="117">
                  <c:v>27119</c:v>
                </c:pt>
                <c:pt idx="118">
                  <c:v>27121</c:v>
                </c:pt>
                <c:pt idx="119">
                  <c:v>27125</c:v>
                </c:pt>
                <c:pt idx="120">
                  <c:v>27127</c:v>
                </c:pt>
                <c:pt idx="121">
                  <c:v>27127</c:v>
                </c:pt>
                <c:pt idx="122">
                  <c:v>27127</c:v>
                </c:pt>
                <c:pt idx="123">
                  <c:v>27128</c:v>
                </c:pt>
                <c:pt idx="124">
                  <c:v>27133</c:v>
                </c:pt>
                <c:pt idx="125">
                  <c:v>27134</c:v>
                </c:pt>
                <c:pt idx="126">
                  <c:v>27135</c:v>
                </c:pt>
                <c:pt idx="127">
                  <c:v>27136</c:v>
                </c:pt>
                <c:pt idx="128">
                  <c:v>27136</c:v>
                </c:pt>
                <c:pt idx="129">
                  <c:v>27136</c:v>
                </c:pt>
                <c:pt idx="130">
                  <c:v>27136</c:v>
                </c:pt>
                <c:pt idx="131">
                  <c:v>27136</c:v>
                </c:pt>
                <c:pt idx="132">
                  <c:v>27136</c:v>
                </c:pt>
                <c:pt idx="133">
                  <c:v>27136</c:v>
                </c:pt>
                <c:pt idx="134">
                  <c:v>27136</c:v>
                </c:pt>
                <c:pt idx="135">
                  <c:v>27136</c:v>
                </c:pt>
                <c:pt idx="136">
                  <c:v>27136</c:v>
                </c:pt>
                <c:pt idx="137">
                  <c:v>27136</c:v>
                </c:pt>
                <c:pt idx="138">
                  <c:v>27136</c:v>
                </c:pt>
                <c:pt idx="139">
                  <c:v>28315</c:v>
                </c:pt>
                <c:pt idx="140">
                  <c:v>28322</c:v>
                </c:pt>
                <c:pt idx="141">
                  <c:v>28323</c:v>
                </c:pt>
                <c:pt idx="142">
                  <c:v>28324</c:v>
                </c:pt>
                <c:pt idx="143">
                  <c:v>28325</c:v>
                </c:pt>
                <c:pt idx="144">
                  <c:v>28327</c:v>
                </c:pt>
                <c:pt idx="145">
                  <c:v>28330</c:v>
                </c:pt>
                <c:pt idx="146">
                  <c:v>28338</c:v>
                </c:pt>
                <c:pt idx="147">
                  <c:v>28341</c:v>
                </c:pt>
                <c:pt idx="148">
                  <c:v>28343</c:v>
                </c:pt>
                <c:pt idx="149">
                  <c:v>28346</c:v>
                </c:pt>
                <c:pt idx="150">
                  <c:v>28355</c:v>
                </c:pt>
                <c:pt idx="151">
                  <c:v>28364</c:v>
                </c:pt>
                <c:pt idx="152">
                  <c:v>28368</c:v>
                </c:pt>
                <c:pt idx="153">
                  <c:v>28385</c:v>
                </c:pt>
                <c:pt idx="154">
                  <c:v>28385</c:v>
                </c:pt>
                <c:pt idx="155">
                  <c:v>28385</c:v>
                </c:pt>
                <c:pt idx="156">
                  <c:v>28388</c:v>
                </c:pt>
                <c:pt idx="157">
                  <c:v>28392</c:v>
                </c:pt>
                <c:pt idx="158">
                  <c:v>28396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911-4EBF-B5C7-382709AD0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87264"/>
        <c:axId val="123385728"/>
      </c:lineChart>
      <c:catAx>
        <c:axId val="123378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384192"/>
        <c:crosses val="autoZero"/>
        <c:auto val="1"/>
        <c:lblAlgn val="ctr"/>
        <c:lblOffset val="100"/>
        <c:noMultiLvlLbl val="0"/>
      </c:catAx>
      <c:valAx>
        <c:axId val="12338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378304"/>
        <c:crosses val="autoZero"/>
        <c:crossBetween val="between"/>
      </c:valAx>
      <c:valAx>
        <c:axId val="1233857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387264"/>
        <c:crosses val="max"/>
        <c:crossBetween val="between"/>
        <c:majorUnit val="10000"/>
      </c:valAx>
      <c:catAx>
        <c:axId val="123387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233857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ESP'!$AB$3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ESP'!$A$4:$A$162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ESP'!$AB$4:$AB$162</c:f>
              <c:numCache>
                <c:formatCode>General</c:formatCode>
                <c:ptCount val="159"/>
                <c:pt idx="7" formatCode="#,##0">
                  <c:v>0</c:v>
                </c:pt>
                <c:pt idx="8" formatCode="#,##0">
                  <c:v>0.14285714285714285</c:v>
                </c:pt>
                <c:pt idx="9" formatCode="#,##0">
                  <c:v>0.14285714285714285</c:v>
                </c:pt>
                <c:pt idx="10" formatCode="#,##0">
                  <c:v>0.14285714285714285</c:v>
                </c:pt>
                <c:pt idx="11" formatCode="#,##0">
                  <c:v>0.14285714285714285</c:v>
                </c:pt>
                <c:pt idx="12" formatCode="#,##0">
                  <c:v>0.14285714285714285</c:v>
                </c:pt>
                <c:pt idx="13" formatCode="#,##0">
                  <c:v>0.14285714285714285</c:v>
                </c:pt>
                <c:pt idx="14" formatCode="#,##0">
                  <c:v>0.14285714285714285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0.5714285714285714</c:v>
                </c:pt>
                <c:pt idx="25" formatCode="#,##0">
                  <c:v>1.5714285714285714</c:v>
                </c:pt>
                <c:pt idx="26" formatCode="#,##0">
                  <c:v>1.8571428571428572</c:v>
                </c:pt>
                <c:pt idx="27" formatCode="#,##0">
                  <c:v>4.2857142857142856</c:v>
                </c:pt>
                <c:pt idx="28" formatCode="#,##0">
                  <c:v>6.1428571428571432</c:v>
                </c:pt>
                <c:pt idx="29" formatCode="#,##0">
                  <c:v>11.714285714285714</c:v>
                </c:pt>
                <c:pt idx="30" formatCode="#,##0">
                  <c:v>16.857142857142858</c:v>
                </c:pt>
                <c:pt idx="31" formatCode="#,##0">
                  <c:v>22.714285714285715</c:v>
                </c:pt>
                <c:pt idx="32" formatCode="#,##0">
                  <c:v>29.857142857142858</c:v>
                </c:pt>
                <c:pt idx="33" formatCode="#,##0">
                  <c:v>34.857142857142854</c:v>
                </c:pt>
                <c:pt idx="34" formatCode="#,##0">
                  <c:v>52.571428571428569</c:v>
                </c:pt>
                <c:pt idx="35" formatCode="#,##0">
                  <c:v>65</c:v>
                </c:pt>
                <c:pt idx="36" formatCode="#,##0">
                  <c:v>84.142857142857139</c:v>
                </c:pt>
                <c:pt idx="37" formatCode="#,##0">
                  <c:v>136.14285714285714</c:v>
                </c:pt>
                <c:pt idx="38" formatCode="#,##0">
                  <c:v>218.57142857142858</c:v>
                </c:pt>
                <c:pt idx="39" formatCode="#,##0">
                  <c:v>293.57142857142856</c:v>
                </c:pt>
                <c:pt idx="40" formatCode="#,##0">
                  <c:v>499.35714285714283</c:v>
                </c:pt>
                <c:pt idx="41" formatCode="#,##0">
                  <c:v>690.28571428571433</c:v>
                </c:pt>
                <c:pt idx="42" formatCode="#,##0">
                  <c:v>841.57142857142856</c:v>
                </c:pt>
                <c:pt idx="43" formatCode="#,##0">
                  <c:v>1017.8571428571429</c:v>
                </c:pt>
                <c:pt idx="44" formatCode="#,##0">
                  <c:v>1267</c:v>
                </c:pt>
                <c:pt idx="45" formatCode="#,##0">
                  <c:v>1436.1428571428571</c:v>
                </c:pt>
                <c:pt idx="46" formatCode="#,##0">
                  <c:v>1661.8571428571429</c:v>
                </c:pt>
                <c:pt idx="47" formatCode="#,##0">
                  <c:v>2029.7857142857142</c:v>
                </c:pt>
                <c:pt idx="48" formatCode="#,##0">
                  <c:v>2168.2857142857142</c:v>
                </c:pt>
                <c:pt idx="49" formatCode="#,##0">
                  <c:v>2711.8571428571427</c:v>
                </c:pt>
                <c:pt idx="50" formatCode="#,##0">
                  <c:v>2995.7142857142858</c:v>
                </c:pt>
                <c:pt idx="51" formatCode="#,##0">
                  <c:v>3599.1428571428573</c:v>
                </c:pt>
                <c:pt idx="52" formatCode="#,##0">
                  <c:v>4019.5714285714284</c:v>
                </c:pt>
                <c:pt idx="53" formatCode="#,##0">
                  <c:v>5086.4285714285716</c:v>
                </c:pt>
                <c:pt idx="54" formatCode="#,##0">
                  <c:v>5689</c:v>
                </c:pt>
                <c:pt idx="55" formatCode="#,##0">
                  <c:v>6472.7142857142853</c:v>
                </c:pt>
                <c:pt idx="56" formatCode="#,##0">
                  <c:v>6837.2857142857147</c:v>
                </c:pt>
                <c:pt idx="57" formatCode="#,##0">
                  <c:v>7334.5714285714284</c:v>
                </c:pt>
                <c:pt idx="58" formatCode="#,##0">
                  <c:v>7545.7142857142853</c:v>
                </c:pt>
                <c:pt idx="59" formatCode="#,##0">
                  <c:v>8005.4285714285716</c:v>
                </c:pt>
                <c:pt idx="60" formatCode="#,##0">
                  <c:v>7800.4285714285716</c:v>
                </c:pt>
                <c:pt idx="61" formatCode="#,##0">
                  <c:v>7754.1428571428569</c:v>
                </c:pt>
                <c:pt idx="62" formatCode="#,##0">
                  <c:v>7640</c:v>
                </c:pt>
                <c:pt idx="63" formatCode="#,##0">
                  <c:v>7561.8571428571431</c:v>
                </c:pt>
                <c:pt idx="64" formatCode="#,##0">
                  <c:v>7362.2857142857147</c:v>
                </c:pt>
                <c:pt idx="65" formatCode="#,##0">
                  <c:v>6959.8571428571431</c:v>
                </c:pt>
                <c:pt idx="66" formatCode="#,##0">
                  <c:v>6574.1428571428569</c:v>
                </c:pt>
                <c:pt idx="67" formatCode="#,##0">
                  <c:v>6300.2857142857147</c:v>
                </c:pt>
                <c:pt idx="68" formatCode="#,##0">
                  <c:v>5879.5714285714284</c:v>
                </c:pt>
                <c:pt idx="69" formatCode="#,##0">
                  <c:v>5582</c:v>
                </c:pt>
                <c:pt idx="70" formatCode="#,##0">
                  <c:v>5265.5714285714284</c:v>
                </c:pt>
                <c:pt idx="71" formatCode="#,##0">
                  <c:v>5026.4285714285716</c:v>
                </c:pt>
                <c:pt idx="72" formatCode="#,##0">
                  <c:v>4774.8571428571431</c:v>
                </c:pt>
                <c:pt idx="73" formatCode="#,##0">
                  <c:v>4371.2857142857147</c:v>
                </c:pt>
                <c:pt idx="74" formatCode="#,##0">
                  <c:v>4203.4285714285716</c:v>
                </c:pt>
                <c:pt idx="75" formatCode="#,##0">
                  <c:v>4532.2857142857147</c:v>
                </c:pt>
                <c:pt idx="76" formatCode="#,##0">
                  <c:v>4652.2857142857147</c:v>
                </c:pt>
                <c:pt idx="77" formatCode="#,##0">
                  <c:v>4099.8571428571431</c:v>
                </c:pt>
                <c:pt idx="78" formatCode="#,##0">
                  <c:v>4549</c:v>
                </c:pt>
                <c:pt idx="79" formatCode="#,##0">
                  <c:v>4301.5714285714284</c:v>
                </c:pt>
                <c:pt idx="80" formatCode="#,##0">
                  <c:v>4519.5714285714284</c:v>
                </c:pt>
                <c:pt idx="81" formatCode="#,##0">
                  <c:v>4392.1428571428569</c:v>
                </c:pt>
                <c:pt idx="82" formatCode="#,##0">
                  <c:v>4010.8571428571427</c:v>
                </c:pt>
                <c:pt idx="83" formatCode="#,##0">
                  <c:v>1735.8571428571429</c:v>
                </c:pt>
                <c:pt idx="84" formatCode="#,##0">
                  <c:v>2025.5714285714287</c:v>
                </c:pt>
                <c:pt idx="85" formatCode="#,##0">
                  <c:v>1280</c:v>
                </c:pt>
                <c:pt idx="86" formatCode="#,##0">
                  <c:v>1322.1428571428571</c:v>
                </c:pt>
                <c:pt idx="87" formatCode="#,##0">
                  <c:v>942.14285714285711</c:v>
                </c:pt>
                <c:pt idx="88" formatCode="#,##0">
                  <c:v>646.85714285714289</c:v>
                </c:pt>
                <c:pt idx="89" formatCode="#,##0">
                  <c:v>58.714285714285715</c:v>
                </c:pt>
                <c:pt idx="90" formatCode="#,##0">
                  <c:v>1716.9285714285713</c:v>
                </c:pt>
                <c:pt idx="91" formatCode="#,##0">
                  <c:v>1525.2857142857142</c:v>
                </c:pt>
                <c:pt idx="92" formatCode="#,##0">
                  <c:v>1404.5714285714287</c:v>
                </c:pt>
                <c:pt idx="93" formatCode="#,##0">
                  <c:v>1220.8571428571429</c:v>
                </c:pt>
                <c:pt idx="94" formatCode="#,##0">
                  <c:v>1222.2857142857142</c:v>
                </c:pt>
                <c:pt idx="95" formatCode="#,##0">
                  <c:v>1058.2857142857142</c:v>
                </c:pt>
                <c:pt idx="96" formatCode="#,##0">
                  <c:v>1144.5714285714287</c:v>
                </c:pt>
                <c:pt idx="97" formatCode="#,##0">
                  <c:v>1121.2142857142858</c:v>
                </c:pt>
                <c:pt idx="98" formatCode="#,##0">
                  <c:v>999.42857142857144</c:v>
                </c:pt>
                <c:pt idx="99" formatCode="#,##0">
                  <c:v>983.42857142857144</c:v>
                </c:pt>
                <c:pt idx="100" formatCode="#,##0">
                  <c:v>1346.4285714285713</c:v>
                </c:pt>
                <c:pt idx="101" formatCode="#,##0">
                  <c:v>1243</c:v>
                </c:pt>
                <c:pt idx="102" formatCode="#,##0">
                  <c:v>1195.1428571428571</c:v>
                </c:pt>
                <c:pt idx="103" formatCode="#,##0">
                  <c:v>1156.1428571428571</c:v>
                </c:pt>
                <c:pt idx="104" formatCode="#,##0">
                  <c:v>1046.5714285714287</c:v>
                </c:pt>
                <c:pt idx="105" formatCode="#,##0">
                  <c:v>1017.1428571428571</c:v>
                </c:pt>
                <c:pt idx="106" formatCode="#,##0">
                  <c:v>906.85714285714289</c:v>
                </c:pt>
                <c:pt idx="107" formatCode="#,##0">
                  <c:v>595.71428571428567</c:v>
                </c:pt>
                <c:pt idx="108" formatCode="#,##0">
                  <c:v>572.42857142857144</c:v>
                </c:pt>
                <c:pt idx="109" formatCode="#,##0">
                  <c:v>552</c:v>
                </c:pt>
                <c:pt idx="110" formatCode="#,##0">
                  <c:v>499.57142857142856</c:v>
                </c:pt>
                <c:pt idx="111" formatCode="#,##0">
                  <c:v>663</c:v>
                </c:pt>
                <c:pt idx="112" formatCode="#,##0">
                  <c:v>656</c:v>
                </c:pt>
                <c:pt idx="113" formatCode="#,##0">
                  <c:v>724.85714285714289</c:v>
                </c:pt>
                <c:pt idx="114" formatCode="#,##0">
                  <c:v>542</c:v>
                </c:pt>
                <c:pt idx="115" formatCode="#,##0">
                  <c:v>603.14285714285711</c:v>
                </c:pt>
                <c:pt idx="116" formatCode="#,##0">
                  <c:v>529.14285714285711</c:v>
                </c:pt>
                <c:pt idx="117" formatCode="#,##0">
                  <c:v>695.57142857142856</c:v>
                </c:pt>
                <c:pt idx="118" formatCode="#,##0">
                  <c:v>534.28571428571433</c:v>
                </c:pt>
                <c:pt idx="119" formatCode="#,##0">
                  <c:v>562.57142857142856</c:v>
                </c:pt>
                <c:pt idx="120" formatCode="#,##0">
                  <c:v>529.57142857142856</c:v>
                </c:pt>
                <c:pt idx="121" formatCode="#,##0">
                  <c:v>605.42857142857144</c:v>
                </c:pt>
                <c:pt idx="122" formatCode="#,##0">
                  <c:v>524.71428571428567</c:v>
                </c:pt>
                <c:pt idx="123" formatCode="#,##0">
                  <c:v>581</c:v>
                </c:pt>
                <c:pt idx="124" formatCode="#,##0">
                  <c:v>393.42857142857144</c:v>
                </c:pt>
                <c:pt idx="125" formatCode="#,##0">
                  <c:v>344.85714285714283</c:v>
                </c:pt>
                <c:pt idx="126" formatCode="#,##0">
                  <c:v>297.42857142857144</c:v>
                </c:pt>
                <c:pt idx="127" formatCode="#,##0">
                  <c:v>295.85714285714283</c:v>
                </c:pt>
                <c:pt idx="128" formatCode="#,##0">
                  <c:v>297</c:v>
                </c:pt>
                <c:pt idx="129" formatCode="#,##0">
                  <c:v>290.57142857142856</c:v>
                </c:pt>
                <c:pt idx="130" formatCode="#,##0">
                  <c:v>279.14285714285717</c:v>
                </c:pt>
                <c:pt idx="131" formatCode="#,##0">
                  <c:v>292.42857142857144</c:v>
                </c:pt>
                <c:pt idx="132" formatCode="#,##0">
                  <c:v>318.71428571428572</c:v>
                </c:pt>
                <c:pt idx="133" formatCode="#,##0">
                  <c:v>327.85714285714283</c:v>
                </c:pt>
                <c:pt idx="134" formatCode="#,##0">
                  <c:v>339.71428571428572</c:v>
                </c:pt>
                <c:pt idx="135" formatCode="#,##0">
                  <c:v>341.71428571428572</c:v>
                </c:pt>
                <c:pt idx="136" formatCode="#,##0">
                  <c:v>337.42857142857144</c:v>
                </c:pt>
                <c:pt idx="137" formatCode="#,##0">
                  <c:v>343.28571428571428</c:v>
                </c:pt>
                <c:pt idx="138" formatCode="#,##0">
                  <c:v>365.85714285714283</c:v>
                </c:pt>
                <c:pt idx="139" formatCode="#,##0">
                  <c:v>338</c:v>
                </c:pt>
                <c:pt idx="140" formatCode="#,##0">
                  <c:v>333.28571428571428</c:v>
                </c:pt>
                <c:pt idx="141" formatCode="#,##0">
                  <c:v>334.85714285714283</c:v>
                </c:pt>
                <c:pt idx="142" formatCode="#,##0">
                  <c:v>342.14285714285717</c:v>
                </c:pt>
                <c:pt idx="143" formatCode="#,##0">
                  <c:v>346.28571428571428</c:v>
                </c:pt>
                <c:pt idx="144" formatCode="#,##0">
                  <c:v>343.28571428571428</c:v>
                </c:pt>
                <c:pt idx="145" formatCode="#,##0">
                  <c:v>316.85714285714283</c:v>
                </c:pt>
                <c:pt idx="146" formatCode="#,##0">
                  <c:v>332.85714285714283</c:v>
                </c:pt>
                <c:pt idx="147" formatCode="#,##0">
                  <c:v>361.57142857142856</c:v>
                </c:pt>
                <c:pt idx="148" formatCode="#,##0">
                  <c:v>356.85714285714283</c:v>
                </c:pt>
                <c:pt idx="149" formatCode="#,##0">
                  <c:v>352.28571428571428</c:v>
                </c:pt>
                <c:pt idx="150" formatCode="#,##0">
                  <c:v>359.85714285714283</c:v>
                </c:pt>
                <c:pt idx="151" formatCode="#,##0">
                  <c:v>367.57142857142856</c:v>
                </c:pt>
                <c:pt idx="152" formatCode="#,##0">
                  <c:v>373.85714285714283</c:v>
                </c:pt>
                <c:pt idx="153" formatCode="#,##0">
                  <c:v>377.14285714285717</c:v>
                </c:pt>
                <c:pt idx="154" formatCode="#,##0">
                  <c:v>296.57142857142856</c:v>
                </c:pt>
                <c:pt idx="155" formatCode="#,##0">
                  <c:v>253.57142857142858</c:v>
                </c:pt>
                <c:pt idx="156" formatCode="#,##0">
                  <c:v>402.71428571428572</c:v>
                </c:pt>
                <c:pt idx="157" formatCode="#,##0">
                  <c:v>408.42857142857144</c:v>
                </c:pt>
                <c:pt idx="158" formatCode="#,##0">
                  <c:v>407.71428571428572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11-4EBF-B5C7-382709AD0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01888"/>
        <c:axId val="123720064"/>
      </c:lineChart>
      <c:lineChart>
        <c:grouping val="standard"/>
        <c:varyColors val="0"/>
        <c:ser>
          <c:idx val="1"/>
          <c:order val="1"/>
          <c:tx>
            <c:strRef>
              <c:f>'Data ESP'!$AC$3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ESP'!$AC$4:$AC$162</c:f>
              <c:numCache>
                <c:formatCode>General</c:formatCode>
                <c:ptCount val="15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0.14285714285714285</c:v>
                </c:pt>
                <c:pt idx="32" formatCode="#,##0">
                  <c:v>0.2857142857142857</c:v>
                </c:pt>
                <c:pt idx="33" formatCode="#,##0">
                  <c:v>0.42857142857142855</c:v>
                </c:pt>
                <c:pt idx="34" formatCode="#,##0">
                  <c:v>0.7142857142857143</c:v>
                </c:pt>
                <c:pt idx="35" formatCode="#,##0">
                  <c:v>1.4285714285714286</c:v>
                </c:pt>
                <c:pt idx="36" formatCode="#,##0">
                  <c:v>2.4285714285714284</c:v>
                </c:pt>
                <c:pt idx="37" formatCode="#,##0">
                  <c:v>4</c:v>
                </c:pt>
                <c:pt idx="38" formatCode="#,##0">
                  <c:v>4.8571428571428568</c:v>
                </c:pt>
                <c:pt idx="39" formatCode="#,##0">
                  <c:v>7.4285714285714288</c:v>
                </c:pt>
                <c:pt idx="40" formatCode="#,##0">
                  <c:v>7.4285714285714288</c:v>
                </c:pt>
                <c:pt idx="41" formatCode="#,##0">
                  <c:v>18.285714285714285</c:v>
                </c:pt>
                <c:pt idx="42" formatCode="#,##0">
                  <c:v>26.428571428571427</c:v>
                </c:pt>
                <c:pt idx="43" formatCode="#,##0">
                  <c:v>38.857142857142854</c:v>
                </c:pt>
                <c:pt idx="44" formatCode="#,##0">
                  <c:v>44.857142857142854</c:v>
                </c:pt>
                <c:pt idx="45" formatCode="#,##0">
                  <c:v>71.142857142857139</c:v>
                </c:pt>
                <c:pt idx="46" formatCode="#,##0">
                  <c:v>81.285714285714292</c:v>
                </c:pt>
                <c:pt idx="47" formatCode="#,##0">
                  <c:v>110.71428571428571</c:v>
                </c:pt>
                <c:pt idx="48" formatCode="#,##0">
                  <c:v>130</c:v>
                </c:pt>
                <c:pt idx="49" formatCode="#,##0">
                  <c:v>168.57142857142858</c:v>
                </c:pt>
                <c:pt idx="50" formatCode="#,##0">
                  <c:v>211.85714285714286</c:v>
                </c:pt>
                <c:pt idx="51" formatCode="#,##0">
                  <c:v>281.28571428571428</c:v>
                </c:pt>
                <c:pt idx="52" formatCode="#,##0">
                  <c:v>325</c:v>
                </c:pt>
                <c:pt idx="53" formatCode="#,##0">
                  <c:v>432</c:v>
                </c:pt>
                <c:pt idx="54" formatCode="#,##0">
                  <c:v>505</c:v>
                </c:pt>
                <c:pt idx="55" formatCode="#,##0">
                  <c:v>585</c:v>
                </c:pt>
                <c:pt idx="56" formatCode="#,##0">
                  <c:v>658.14285714285711</c:v>
                </c:pt>
                <c:pt idx="57" formatCode="#,##0">
                  <c:v>718.71428571428567</c:v>
                </c:pt>
                <c:pt idx="58" formatCode="#,##0">
                  <c:v>772.14285714285711</c:v>
                </c:pt>
                <c:pt idx="59" formatCode="#,##0">
                  <c:v>808</c:v>
                </c:pt>
                <c:pt idx="60" formatCode="#,##0">
                  <c:v>820</c:v>
                </c:pt>
                <c:pt idx="61" formatCode="#,##0">
                  <c:v>854.71428571428567</c:v>
                </c:pt>
                <c:pt idx="62" formatCode="#,##0">
                  <c:v>865.71428571428567</c:v>
                </c:pt>
                <c:pt idx="63" formatCode="#,##0">
                  <c:v>852.14285714285711</c:v>
                </c:pt>
                <c:pt idx="64" formatCode="#,##0">
                  <c:v>834</c:v>
                </c:pt>
                <c:pt idx="65" formatCode="#,##0">
                  <c:v>803.57142857142856</c:v>
                </c:pt>
                <c:pt idx="66" formatCode="#,##0">
                  <c:v>797.28571428571433</c:v>
                </c:pt>
                <c:pt idx="67" formatCode="#,##0">
                  <c:v>772.14285714285711</c:v>
                </c:pt>
                <c:pt idx="68" formatCode="#,##0">
                  <c:v>728.42857142857144</c:v>
                </c:pt>
                <c:pt idx="69" formatCode="#,##0">
                  <c:v>697.57142857142856</c:v>
                </c:pt>
                <c:pt idx="70" formatCode="#,##0">
                  <c:v>665.57142857142856</c:v>
                </c:pt>
                <c:pt idx="71" formatCode="#,##0">
                  <c:v>652.57142857142856</c:v>
                </c:pt>
                <c:pt idx="72" formatCode="#,##0">
                  <c:v>630.71428571428567</c:v>
                </c:pt>
                <c:pt idx="73" formatCode="#,##0">
                  <c:v>573</c:v>
                </c:pt>
                <c:pt idx="74" formatCode="#,##0">
                  <c:v>559.42857142857144</c:v>
                </c:pt>
                <c:pt idx="75" formatCode="#,##0">
                  <c:v>552.57142857142856</c:v>
                </c:pt>
                <c:pt idx="76" formatCode="#,##0">
                  <c:v>560.14285714285711</c:v>
                </c:pt>
                <c:pt idx="77" formatCode="#,##0">
                  <c:v>491</c:v>
                </c:pt>
                <c:pt idx="78" formatCode="#,##0">
                  <c:v>463.42857142857144</c:v>
                </c:pt>
                <c:pt idx="79" formatCode="#,##0">
                  <c:v>442.28571428571428</c:v>
                </c:pt>
                <c:pt idx="80" formatCode="#,##0">
                  <c:v>460.85714285714283</c:v>
                </c:pt>
                <c:pt idx="81" formatCode="#,##0">
                  <c:v>429.85714285714283</c:v>
                </c:pt>
                <c:pt idx="82" formatCode="#,##0">
                  <c:v>406</c:v>
                </c:pt>
                <c:pt idx="83" formatCode="#,##0">
                  <c:v>360.28571428571428</c:v>
                </c:pt>
                <c:pt idx="84" formatCode="#,##0">
                  <c:v>408.42857142857144</c:v>
                </c:pt>
                <c:pt idx="85" formatCode="#,##0">
                  <c:v>391</c:v>
                </c:pt>
                <c:pt idx="86" formatCode="#,##0">
                  <c:v>381.28571428571428</c:v>
                </c:pt>
                <c:pt idx="87" formatCode="#,##0">
                  <c:v>362.85714285714283</c:v>
                </c:pt>
                <c:pt idx="88" formatCode="#,##0">
                  <c:v>365.42857142857144</c:v>
                </c:pt>
                <c:pt idx="89" formatCode="#,##0">
                  <c:v>340.85714285714283</c:v>
                </c:pt>
                <c:pt idx="90" formatCode="#,##0">
                  <c:v>328.21428571428572</c:v>
                </c:pt>
                <c:pt idx="91" formatCode="#,##0">
                  <c:v>314</c:v>
                </c:pt>
                <c:pt idx="92" formatCode="#,##0">
                  <c:v>296.28571428571428</c:v>
                </c:pt>
                <c:pt idx="93" formatCode="#,##0">
                  <c:v>272.42857142857144</c:v>
                </c:pt>
                <c:pt idx="94" formatCode="#,##0">
                  <c:v>255.85714285714286</c:v>
                </c:pt>
                <c:pt idx="95" formatCode="#,##0">
                  <c:v>226</c:v>
                </c:pt>
                <c:pt idx="96" formatCode="#,##0">
                  <c:v>218.14285714285714</c:v>
                </c:pt>
                <c:pt idx="97" formatCode="#,##0">
                  <c:v>211.07142857142858</c:v>
                </c:pt>
                <c:pt idx="98" formatCode="#,##0">
                  <c:v>196.85714285714286</c:v>
                </c:pt>
                <c:pt idx="99" formatCode="#,##0">
                  <c:v>193.85714285714286</c:v>
                </c:pt>
                <c:pt idx="100" formatCode="#,##0">
                  <c:v>188</c:v>
                </c:pt>
                <c:pt idx="101" formatCode="#,##0">
                  <c:v>186.71428571428572</c:v>
                </c:pt>
                <c:pt idx="102" formatCode="#,##0">
                  <c:v>178.14285714285714</c:v>
                </c:pt>
                <c:pt idx="103" formatCode="#,##0">
                  <c:v>178.71428571428572</c:v>
                </c:pt>
                <c:pt idx="104" formatCode="#,##0">
                  <c:v>165.71428571428572</c:v>
                </c:pt>
                <c:pt idx="105" formatCode="#,##0">
                  <c:v>155</c:v>
                </c:pt>
                <c:pt idx="106" formatCode="#,##0">
                  <c:v>134.57142857142858</c:v>
                </c:pt>
                <c:pt idx="107" formatCode="#,##0">
                  <c:v>137.85714285714286</c:v>
                </c:pt>
                <c:pt idx="108" formatCode="#,##0">
                  <c:v>122.57142857142857</c:v>
                </c:pt>
                <c:pt idx="109" formatCode="#,##0">
                  <c:v>112</c:v>
                </c:pt>
                <c:pt idx="110" formatCode="#,##0">
                  <c:v>88.428571428571431</c:v>
                </c:pt>
                <c:pt idx="111" formatCode="#,##0">
                  <c:v>167</c:v>
                </c:pt>
                <c:pt idx="112" formatCode="#,##0">
                  <c:v>159.28571428571428</c:v>
                </c:pt>
                <c:pt idx="113" formatCode="#,##0">
                  <c:v>169.85714285714286</c:v>
                </c:pt>
                <c:pt idx="114" formatCode="#,##0">
                  <c:v>-125</c:v>
                </c:pt>
                <c:pt idx="115" formatCode="#,##0">
                  <c:v>-94.428571428571431</c:v>
                </c:pt>
                <c:pt idx="116" formatCode="#,##0">
                  <c:v>-110.14285714285714</c:v>
                </c:pt>
                <c:pt idx="117" formatCode="#,##0">
                  <c:v>-117.28571428571429</c:v>
                </c:pt>
                <c:pt idx="118" formatCode="#,##0">
                  <c:v>-215.28571428571428</c:v>
                </c:pt>
                <c:pt idx="119" formatCode="#,##0">
                  <c:v>-221.85714285714286</c:v>
                </c:pt>
                <c:pt idx="120" formatCode="#,##0">
                  <c:v>-232.14285714285714</c:v>
                </c:pt>
                <c:pt idx="121" formatCode="#,##0">
                  <c:v>41.857142857142854</c:v>
                </c:pt>
                <c:pt idx="122" formatCode="#,##0">
                  <c:v>1.4285714285714286</c:v>
                </c:pt>
                <c:pt idx="123" formatCode="#,##0">
                  <c:v>1.5714285714285714</c:v>
                </c:pt>
                <c:pt idx="124" formatCode="#,##0">
                  <c:v>2</c:v>
                </c:pt>
                <c:pt idx="125" formatCode="#,##0">
                  <c:v>1.8571428571428572</c:v>
                </c:pt>
                <c:pt idx="126" formatCode="#,##0">
                  <c:v>1.4285714285714286</c:v>
                </c:pt>
                <c:pt idx="127" formatCode="#,##0">
                  <c:v>1.2857142857142858</c:v>
                </c:pt>
                <c:pt idx="128" formatCode="#,##0">
                  <c:v>1.2857142857142858</c:v>
                </c:pt>
                <c:pt idx="129" formatCode="#,##0">
                  <c:v>1.2857142857142858</c:v>
                </c:pt>
                <c:pt idx="130" formatCode="#,##0">
                  <c:v>1.1428571428571428</c:v>
                </c:pt>
                <c:pt idx="131" formatCode="#,##0">
                  <c:v>0.42857142857142855</c:v>
                </c:pt>
                <c:pt idx="132" formatCode="#,##0">
                  <c:v>0.2857142857142857</c:v>
                </c:pt>
                <c:pt idx="133" formatCode="#,##0">
                  <c:v>0.14285714285714285</c:v>
                </c:pt>
                <c:pt idx="134" formatCode="#,##0">
                  <c:v>0</c:v>
                </c:pt>
                <c:pt idx="135" formatCode="#,##0">
                  <c:v>0</c:v>
                </c:pt>
                <c:pt idx="136" formatCode="#,##0">
                  <c:v>0</c:v>
                </c:pt>
                <c:pt idx="137" formatCode="#,##0">
                  <c:v>0</c:v>
                </c:pt>
                <c:pt idx="138" formatCode="#,##0">
                  <c:v>0</c:v>
                </c:pt>
                <c:pt idx="139" formatCode="#,##0">
                  <c:v>168.42857142857142</c:v>
                </c:pt>
                <c:pt idx="140" formatCode="#,##0">
                  <c:v>169.42857142857142</c:v>
                </c:pt>
                <c:pt idx="141" formatCode="#,##0">
                  <c:v>169.57142857142858</c:v>
                </c:pt>
                <c:pt idx="142" formatCode="#,##0">
                  <c:v>169.71428571428572</c:v>
                </c:pt>
                <c:pt idx="143" formatCode="#,##0">
                  <c:v>169.85714285714286</c:v>
                </c:pt>
                <c:pt idx="144" formatCode="#,##0">
                  <c:v>170.14285714285714</c:v>
                </c:pt>
                <c:pt idx="145" formatCode="#,##0">
                  <c:v>170.57142857142858</c:v>
                </c:pt>
                <c:pt idx="146" formatCode="#,##0">
                  <c:v>3.2857142857142856</c:v>
                </c:pt>
                <c:pt idx="147" formatCode="#,##0">
                  <c:v>2.7142857142857144</c:v>
                </c:pt>
                <c:pt idx="148" formatCode="#,##0">
                  <c:v>2.8571428571428572</c:v>
                </c:pt>
                <c:pt idx="149" formatCode="#,##0">
                  <c:v>3.1428571428571428</c:v>
                </c:pt>
                <c:pt idx="150" formatCode="#,##0">
                  <c:v>4.2857142857142856</c:v>
                </c:pt>
                <c:pt idx="151" formatCode="#,##0">
                  <c:v>5.2857142857142856</c:v>
                </c:pt>
                <c:pt idx="152" formatCode="#,##0">
                  <c:v>5.4285714285714288</c:v>
                </c:pt>
                <c:pt idx="153" formatCode="#,##0">
                  <c:v>6.7142857142857144</c:v>
                </c:pt>
                <c:pt idx="154" formatCode="#,##0">
                  <c:v>6.2857142857142856</c:v>
                </c:pt>
                <c:pt idx="155" formatCode="#,##0">
                  <c:v>6</c:v>
                </c:pt>
                <c:pt idx="156" formatCode="#,##0">
                  <c:v>6</c:v>
                </c:pt>
                <c:pt idx="157" formatCode="#,##0">
                  <c:v>5.2857142857142856</c:v>
                </c:pt>
                <c:pt idx="158" formatCode="#,##0">
                  <c:v>4.5714285714285712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911-4EBF-B5C7-382709AD0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23136"/>
        <c:axId val="123721600"/>
      </c:lineChart>
      <c:dateAx>
        <c:axId val="12370188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720064"/>
        <c:crosses val="autoZero"/>
        <c:auto val="1"/>
        <c:lblOffset val="100"/>
        <c:baseTimeUnit val="days"/>
      </c:dateAx>
      <c:valAx>
        <c:axId val="12372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701888"/>
        <c:crosses val="autoZero"/>
        <c:crossBetween val="between"/>
      </c:valAx>
      <c:valAx>
        <c:axId val="123721600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723136"/>
        <c:crosses val="max"/>
        <c:crossBetween val="between"/>
      </c:valAx>
      <c:catAx>
        <c:axId val="123723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237216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CHN'!$K$5:$K$89</c:f>
              <c:numCache>
                <c:formatCode>General</c:formatCode>
                <c:ptCount val="85"/>
                <c:pt idx="0">
                  <c:v>1.5282190951732486E-2</c:v>
                </c:pt>
                <c:pt idx="1">
                  <c:v>6.1296810650320853E-3</c:v>
                </c:pt>
                <c:pt idx="2">
                  <c:v>5.1644684570157319E-3</c:v>
                </c:pt>
                <c:pt idx="3">
                  <c:v>4.4969805987408453E-3</c:v>
                </c:pt>
                <c:pt idx="4">
                  <c:v>3.7706978523416581E-3</c:v>
                </c:pt>
                <c:pt idx="5">
                  <c:v>3.974679817459149E-3</c:v>
                </c:pt>
                <c:pt idx="6">
                  <c:v>3.5502958579881655E-3</c:v>
                </c:pt>
                <c:pt idx="7">
                  <c:v>3.7104994903160043E-3</c:v>
                </c:pt>
                <c:pt idx="8">
                  <c:v>3.8812269198884616E-3</c:v>
                </c:pt>
                <c:pt idx="9">
                  <c:v>3.3434109905744265E-3</c:v>
                </c:pt>
                <c:pt idx="10">
                  <c:v>4.0861812778603271E-3</c:v>
                </c:pt>
                <c:pt idx="11">
                  <c:v>3.3482760529082961E-3</c:v>
                </c:pt>
                <c:pt idx="12">
                  <c:v>3.489862779545131E-3</c:v>
                </c:pt>
                <c:pt idx="13">
                  <c:v>2.9370747580611083E-3</c:v>
                </c:pt>
                <c:pt idx="14">
                  <c:v>2.0827258716207774E-3</c:v>
                </c:pt>
                <c:pt idx="15">
                  <c:v>1.9126357354392893E-3</c:v>
                </c:pt>
                <c:pt idx="16">
                  <c:v>2.6899250081512879E-3</c:v>
                </c:pt>
                <c:pt idx="17">
                  <c:v>2.1851731952088056E-3</c:v>
                </c:pt>
                <c:pt idx="18">
                  <c:v>2.3851993196996723E-3</c:v>
                </c:pt>
                <c:pt idx="19">
                  <c:v>0</c:v>
                </c:pt>
                <c:pt idx="20">
                  <c:v>4.4671487648997102E-3</c:v>
                </c:pt>
                <c:pt idx="21">
                  <c:v>0</c:v>
                </c:pt>
                <c:pt idx="22">
                  <c:v>3.3118470771282505E-3</c:v>
                </c:pt>
                <c:pt idx="23">
                  <c:v>1.5880058849629855E-3</c:v>
                </c:pt>
                <c:pt idx="24">
                  <c:v>1.2604838318708489E-3</c:v>
                </c:pt>
                <c:pt idx="25">
                  <c:v>6.6345147873127664E-4</c:v>
                </c:pt>
                <c:pt idx="26">
                  <c:v>1.121689647625301E-3</c:v>
                </c:pt>
                <c:pt idx="27">
                  <c:v>1.3142907211075091E-3</c:v>
                </c:pt>
                <c:pt idx="28">
                  <c:v>1.0600486375257217E-3</c:v>
                </c:pt>
                <c:pt idx="29">
                  <c:v>1.3901760889712697E-3</c:v>
                </c:pt>
                <c:pt idx="30">
                  <c:v>1.1391143386017372E-3</c:v>
                </c:pt>
                <c:pt idx="31">
                  <c:v>1.393998063891578E-3</c:v>
                </c:pt>
                <c:pt idx="32">
                  <c:v>1.2987557082408145E-3</c:v>
                </c:pt>
                <c:pt idx="33">
                  <c:v>1.2871155297146154E-3</c:v>
                </c:pt>
                <c:pt idx="34">
                  <c:v>1.3231888852133643E-3</c:v>
                </c:pt>
                <c:pt idx="35">
                  <c:v>1.3866064092029581E-3</c:v>
                </c:pt>
                <c:pt idx="36">
                  <c:v>1.2066034113969177E-3</c:v>
                </c:pt>
                <c:pt idx="37">
                  <c:v>9.4161958568738226E-4</c:v>
                </c:pt>
                <c:pt idx="38">
                  <c:v>1.4100756313293167E-3</c:v>
                </c:pt>
                <c:pt idx="39">
                  <c:v>6.9401068776459159E-4</c:v>
                </c:pt>
                <c:pt idx="40">
                  <c:v>4.5551169146674765E-4</c:v>
                </c:pt>
                <c:pt idx="41">
                  <c:v>1.1050663039782387E-3</c:v>
                </c:pt>
                <c:pt idx="42">
                  <c:v>9.5904862376522491E-4</c:v>
                </c:pt>
                <c:pt idx="43">
                  <c:v>1.4633636458659977E-3</c:v>
                </c:pt>
                <c:pt idx="44">
                  <c:v>1.3799448022079118E-3</c:v>
                </c:pt>
                <c:pt idx="45">
                  <c:v>1.4173431258858395E-3</c:v>
                </c:pt>
                <c:pt idx="46">
                  <c:v>1.1435105774728416E-3</c:v>
                </c:pt>
                <c:pt idx="47">
                  <c:v>4.7709923664122136E-4</c:v>
                </c:pt>
                <c:pt idx="48">
                  <c:v>1.048767697954903E-3</c:v>
                </c:pt>
                <c:pt idx="49">
                  <c:v>2.6778882938026014E-3</c:v>
                </c:pt>
                <c:pt idx="50">
                  <c:v>0</c:v>
                </c:pt>
                <c:pt idx="51">
                  <c:v>1.6192458940550544E-3</c:v>
                </c:pt>
                <c:pt idx="52">
                  <c:v>7.8328981723237601E-4</c:v>
                </c:pt>
                <c:pt idx="53">
                  <c:v>1.7457084666860634E-3</c:v>
                </c:pt>
                <c:pt idx="54">
                  <c:v>1.7241379310344827E-3</c:v>
                </c:pt>
                <c:pt idx="55">
                  <c:v>1.1862396204033216E-3</c:v>
                </c:pt>
                <c:pt idx="56">
                  <c:v>2.4342745861733205E-3</c:v>
                </c:pt>
                <c:pt idx="57">
                  <c:v>2.3028209556706968E-3</c:v>
                </c:pt>
                <c:pt idx="58">
                  <c:v>6.8399452804377564E-4</c:v>
                </c:pt>
                <c:pt idx="59">
                  <c:v>4.658385093167702E-3</c:v>
                </c:pt>
                <c:pt idx="60">
                  <c:v>5.263157894736842E-3</c:v>
                </c:pt>
                <c:pt idx="61">
                  <c:v>4.0363269424823411E-3</c:v>
                </c:pt>
                <c:pt idx="62">
                  <c:v>4.7789725209080045E-3</c:v>
                </c:pt>
                <c:pt idx="63">
                  <c:v>4.608294930875576E-3</c:v>
                </c:pt>
                <c:pt idx="64">
                  <c:v>3.4542314335060447E-3</c:v>
                </c:pt>
                <c:pt idx="65">
                  <c:v>0</c:v>
                </c:pt>
                <c:pt idx="66">
                  <c:v>2.2271714922048997E-3</c:v>
                </c:pt>
                <c:pt idx="67">
                  <c:v>4.9627791563275434E-3</c:v>
                </c:pt>
                <c:pt idx="68">
                  <c:v>2.840909090909091E-3</c:v>
                </c:pt>
                <c:pt idx="69">
                  <c:v>9.2879256965944269E-3</c:v>
                </c:pt>
                <c:pt idx="70">
                  <c:v>0</c:v>
                </c:pt>
                <c:pt idx="71">
                  <c:v>8.130081300813009E-3</c:v>
                </c:pt>
                <c:pt idx="72">
                  <c:v>0</c:v>
                </c:pt>
                <c:pt idx="73">
                  <c:v>5.5555555555555558E-3</c:v>
                </c:pt>
                <c:pt idx="74">
                  <c:v>0</c:v>
                </c:pt>
                <c:pt idx="75">
                  <c:v>10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7F-45CF-BB83-912D4DCDF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79776"/>
        <c:axId val="121585664"/>
      </c:lineChart>
      <c:catAx>
        <c:axId val="1215797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585664"/>
        <c:crosses val="autoZero"/>
        <c:auto val="1"/>
        <c:lblAlgn val="ctr"/>
        <c:lblOffset val="100"/>
        <c:noMultiLvlLbl val="0"/>
      </c:catAx>
      <c:valAx>
        <c:axId val="121585664"/>
        <c:scaling>
          <c:orientation val="minMax"/>
          <c:max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57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FRA'!$J$33:$J$149</c:f>
              <c:numCache>
                <c:formatCode>0.0%</c:formatCode>
                <c:ptCount val="117"/>
                <c:pt idx="0">
                  <c:v>0.3488377437269925</c:v>
                </c:pt>
                <c:pt idx="1">
                  <c:v>0.52586311628477544</c:v>
                </c:pt>
                <c:pt idx="2">
                  <c:v>7.3863852500253069E-2</c:v>
                </c:pt>
                <c:pt idx="3">
                  <c:v>0.43085241037741995</c:v>
                </c:pt>
                <c:pt idx="4">
                  <c:v>0.34200892823827184</c:v>
                </c:pt>
                <c:pt idx="5">
                  <c:v>0.76880666880637172</c:v>
                </c:pt>
                <c:pt idx="6">
                  <c:v>0.46835911587157925</c:v>
                </c:pt>
                <c:pt idx="7">
                  <c:v>0.1911474874827461</c:v>
                </c:pt>
                <c:pt idx="8">
                  <c:v>7.5800394351878991E-2</c:v>
                </c:pt>
                <c:pt idx="9">
                  <c:v>0.48812449098706379</c:v>
                </c:pt>
                <c:pt idx="10">
                  <c:v>0.28580424609079935</c:v>
                </c:pt>
                <c:pt idx="11">
                  <c:v>0.31068172583251435</c:v>
                </c:pt>
                <c:pt idx="12">
                  <c:v>0.23831165863736614</c:v>
                </c:pt>
                <c:pt idx="13">
                  <c:v>0.22634322714137714</c:v>
                </c:pt>
                <c:pt idx="14">
                  <c:v>6.871748537148171E-3</c:v>
                </c:pt>
                <c:pt idx="15">
                  <c:v>0.48864272394939007</c:v>
                </c:pt>
                <c:pt idx="16">
                  <c:v>0.15743914102166118</c:v>
                </c:pt>
                <c:pt idx="17">
                  <c:v>0.18647465516599002</c:v>
                </c:pt>
                <c:pt idx="18">
                  <c:v>0.20729278730432549</c:v>
                </c:pt>
                <c:pt idx="19">
                  <c:v>0.16402505687266308</c:v>
                </c:pt>
                <c:pt idx="20">
                  <c:v>0.13747512230263545</c:v>
                </c:pt>
                <c:pt idx="21">
                  <c:v>0.12666909279776301</c:v>
                </c:pt>
                <c:pt idx="22">
                  <c:v>0.29206802110086721</c:v>
                </c:pt>
                <c:pt idx="23">
                  <c:v>0.15064100769702421</c:v>
                </c:pt>
                <c:pt idx="24">
                  <c:v>0.16313129465273679</c:v>
                </c:pt>
                <c:pt idx="25">
                  <c:v>0.19615622072873476</c:v>
                </c:pt>
                <c:pt idx="26">
                  <c:v>0.16928177710075765</c:v>
                </c:pt>
                <c:pt idx="27">
                  <c:v>0.18256875196982425</c:v>
                </c:pt>
                <c:pt idx="28">
                  <c:v>9.0263692751767363E-2</c:v>
                </c:pt>
                <c:pt idx="29">
                  <c:v>0.14419729180380814</c:v>
                </c:pt>
                <c:pt idx="30">
                  <c:v>0.22569646756259978</c:v>
                </c:pt>
                <c:pt idx="31">
                  <c:v>0.12422780674809421</c:v>
                </c:pt>
                <c:pt idx="32">
                  <c:v>5.0846275130797092E-2</c:v>
                </c:pt>
                <c:pt idx="33">
                  <c:v>0.12685257357459573</c:v>
                </c:pt>
                <c:pt idx="34">
                  <c:v>9.7465029648591384E-2</c:v>
                </c:pt>
                <c:pt idx="35">
                  <c:v>4.1111466817165709E-2</c:v>
                </c:pt>
                <c:pt idx="36">
                  <c:v>8.4735670495655321E-2</c:v>
                </c:pt>
                <c:pt idx="37">
                  <c:v>7.8403231037835183E-2</c:v>
                </c:pt>
                <c:pt idx="38">
                  <c:v>8.0113256917189513E-2</c:v>
                </c:pt>
                <c:pt idx="39">
                  <c:v>8.5956819824380498E-2</c:v>
                </c:pt>
                <c:pt idx="40">
                  <c:v>8.5387300201226868E-2</c:v>
                </c:pt>
                <c:pt idx="41">
                  <c:v>5.9343671245917801E-2</c:v>
                </c:pt>
                <c:pt idx="42">
                  <c:v>0.50183182905115742</c:v>
                </c:pt>
                <c:pt idx="43">
                  <c:v>4.644655406576137E-2</c:v>
                </c:pt>
                <c:pt idx="44">
                  <c:v>6.0878306913527774E-2</c:v>
                </c:pt>
                <c:pt idx="45">
                  <c:v>3.7895653183713074E-2</c:v>
                </c:pt>
                <c:pt idx="46">
                  <c:v>0.14721519048045464</c:v>
                </c:pt>
                <c:pt idx="47">
                  <c:v>2.093391041171852E-2</c:v>
                </c:pt>
                <c:pt idx="48">
                  <c:v>-1.8043749021352194E-4</c:v>
                </c:pt>
                <c:pt idx="49">
                  <c:v>5.3273089815669798E-2</c:v>
                </c:pt>
                <c:pt idx="50">
                  <c:v>2.4813015469605872E-2</c:v>
                </c:pt>
                <c:pt idx="51">
                  <c:v>2.8193721394946591E-2</c:v>
                </c:pt>
                <c:pt idx="52">
                  <c:v>-2.2653910051286537E-2</c:v>
                </c:pt>
                <c:pt idx="53">
                  <c:v>2.4797048517148194E-2</c:v>
                </c:pt>
                <c:pt idx="54">
                  <c:v>1.7207954786609386E-2</c:v>
                </c:pt>
                <c:pt idx="55">
                  <c:v>1.7715159242054399E-2</c:v>
                </c:pt>
                <c:pt idx="56">
                  <c:v>5.9255351013446393E-3</c:v>
                </c:pt>
                <c:pt idx="57">
                  <c:v>3.9950624789148452E-2</c:v>
                </c:pt>
                <c:pt idx="58">
                  <c:v>3.1302401325442784E-2</c:v>
                </c:pt>
                <c:pt idx="59">
                  <c:v>-2.5704148360228354E-2</c:v>
                </c:pt>
                <c:pt idx="60">
                  <c:v>7.1793875047321421E-3</c:v>
                </c:pt>
                <c:pt idx="61">
                  <c:v>6.5434841511907383E-3</c:v>
                </c:pt>
                <c:pt idx="62">
                  <c:v>6.6108407197484958E-3</c:v>
                </c:pt>
                <c:pt idx="63">
                  <c:v>3.2083456450756015E-3</c:v>
                </c:pt>
                <c:pt idx="64">
                  <c:v>6.6595715768859786E-3</c:v>
                </c:pt>
                <c:pt idx="65">
                  <c:v>1.13968901829915E-2</c:v>
                </c:pt>
                <c:pt idx="66">
                  <c:v>3.862277902587969E-2</c:v>
                </c:pt>
                <c:pt idx="67">
                  <c:v>6.1547681128229356E-3</c:v>
                </c:pt>
                <c:pt idx="68">
                  <c:v>1.3776240196466923E-2</c:v>
                </c:pt>
                <c:pt idx="69">
                  <c:v>4.7257616091141577E-3</c:v>
                </c:pt>
                <c:pt idx="70">
                  <c:v>2.881615924432842E-3</c:v>
                </c:pt>
                <c:pt idx="71">
                  <c:v>4.8408022465304245E-3</c:v>
                </c:pt>
                <c:pt idx="72">
                  <c:v>7.8233168834884424E-3</c:v>
                </c:pt>
                <c:pt idx="73">
                  <c:v>-2.4461807922757216E-3</c:v>
                </c:pt>
                <c:pt idx="74">
                  <c:v>8.0035831042631796E-3</c:v>
                </c:pt>
                <c:pt idx="75">
                  <c:v>6.6861592681545868E-3</c:v>
                </c:pt>
                <c:pt idx="76">
                  <c:v>-1.2383266563599437E-3</c:v>
                </c:pt>
                <c:pt idx="77">
                  <c:v>3.6530252736091207E-4</c:v>
                </c:pt>
                <c:pt idx="78">
                  <c:v>3.5269565625393354E-3</c:v>
                </c:pt>
                <c:pt idx="79">
                  <c:v>9.8530990965359048E-3</c:v>
                </c:pt>
                <c:pt idx="80">
                  <c:v>7.2053113513836668E-3</c:v>
                </c:pt>
                <c:pt idx="81">
                  <c:v>2.6621109177210351E-3</c:v>
                </c:pt>
                <c:pt idx="82">
                  <c:v>3.8227882144726004E-3</c:v>
                </c:pt>
                <c:pt idx="83">
                  <c:v>3.600350839618194E-3</c:v>
                </c:pt>
                <c:pt idx="84">
                  <c:v>-1.1858751088704915E-3</c:v>
                </c:pt>
                <c:pt idx="85">
                  <c:v>3.4753306658433657E-3</c:v>
                </c:pt>
                <c:pt idx="86">
                  <c:v>-3.1714093535473924E-3</c:v>
                </c:pt>
                <c:pt idx="87">
                  <c:v>1.8057449258169918E-3</c:v>
                </c:pt>
                <c:pt idx="88">
                  <c:v>3.7634700417211217E-2</c:v>
                </c:pt>
                <c:pt idx="89">
                  <c:v>5.6744177317976261E-3</c:v>
                </c:pt>
                <c:pt idx="90">
                  <c:v>2.0156366825632585E-2</c:v>
                </c:pt>
                <c:pt idx="91">
                  <c:v>2.5942007486412831E-3</c:v>
                </c:pt>
                <c:pt idx="92">
                  <c:v>1.1133406787177211E-3</c:v>
                </c:pt>
                <c:pt idx="93">
                  <c:v>-9.2517527074212E-3</c:v>
                </c:pt>
                <c:pt idx="94">
                  <c:v>3.6653573616243942E-3</c:v>
                </c:pt>
                <c:pt idx="95">
                  <c:v>7.6019282278968195E-3</c:v>
                </c:pt>
                <c:pt idx="96">
                  <c:v>6.1784688172296107E-3</c:v>
                </c:pt>
                <c:pt idx="97">
                  <c:v>5.9204881274905344E-3</c:v>
                </c:pt>
                <c:pt idx="98">
                  <c:v>3.2710978121847536E-3</c:v>
                </c:pt>
                <c:pt idx="99">
                  <c:v>1.09070466490827E-3</c:v>
                </c:pt>
                <c:pt idx="100">
                  <c:v>3.7280624702960602E-3</c:v>
                </c:pt>
                <c:pt idx="101">
                  <c:v>4.4262081861754987E-3</c:v>
                </c:pt>
                <c:pt idx="102">
                  <c:v>3.9879580365432933E-3</c:v>
                </c:pt>
                <c:pt idx="103">
                  <c:v>6.281413763436678E-3</c:v>
                </c:pt>
                <c:pt idx="104">
                  <c:v>4.3623503547574301E-3</c:v>
                </c:pt>
                <c:pt idx="105">
                  <c:v>3.2243042165654265E-3</c:v>
                </c:pt>
                <c:pt idx="106">
                  <c:v>7.5139858902235565E-4</c:v>
                </c:pt>
                <c:pt idx="107">
                  <c:v>2.5044847534639075E-3</c:v>
                </c:pt>
                <c:pt idx="108">
                  <c:v>3.4352722495303123E-3</c:v>
                </c:pt>
                <c:pt idx="109">
                  <c:v>2.2201614397875736E-3</c:v>
                </c:pt>
                <c:pt idx="110">
                  <c:v>6.2798360488905084E-3</c:v>
                </c:pt>
                <c:pt idx="111">
                  <c:v>4.7919169298433414E-3</c:v>
                </c:pt>
                <c:pt idx="112">
                  <c:v>5.4787238196052234E-5</c:v>
                </c:pt>
                <c:pt idx="113">
                  <c:v>3.5619879848993296E-3</c:v>
                </c:pt>
                <c:pt idx="114">
                  <c:v>4.176321350940081E-3</c:v>
                </c:pt>
                <c:pt idx="115">
                  <c:v>-2.0419930755150965E-3</c:v>
                </c:pt>
                <c:pt idx="116">
                  <c:v>-2.796157356504183E-3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8A-4337-B663-FD145940F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188352"/>
        <c:axId val="123189888"/>
      </c:lineChart>
      <c:catAx>
        <c:axId val="123188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189888"/>
        <c:crosses val="autoZero"/>
        <c:auto val="1"/>
        <c:lblAlgn val="ctr"/>
        <c:lblOffset val="100"/>
        <c:noMultiLvlLbl val="0"/>
      </c:catAx>
      <c:valAx>
        <c:axId val="12318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188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FRA'!$K$33:$K$149</c:f>
              <c:numCache>
                <c:formatCode>0.0%</c:formatCode>
                <c:ptCount val="117"/>
                <c:pt idx="0">
                  <c:v>0</c:v>
                </c:pt>
                <c:pt idx="1">
                  <c:v>8.6206896551724137E-3</c:v>
                </c:pt>
                <c:pt idx="2">
                  <c:v>5.681818181818182E-3</c:v>
                </c:pt>
                <c:pt idx="3">
                  <c:v>0</c:v>
                </c:pt>
                <c:pt idx="4">
                  <c:v>7.4349442379182153E-3</c:v>
                </c:pt>
                <c:pt idx="5">
                  <c:v>8.356545961002786E-3</c:v>
                </c:pt>
                <c:pt idx="6">
                  <c:v>3.1645569620253164E-3</c:v>
                </c:pt>
                <c:pt idx="7">
                  <c:v>8.6393088552915772E-3</c:v>
                </c:pt>
                <c:pt idx="8">
                  <c:v>0</c:v>
                </c:pt>
                <c:pt idx="9">
                  <c:v>1.1884550084889643E-2</c:v>
                </c:pt>
                <c:pt idx="10">
                  <c:v>8.6256469235192635E-3</c:v>
                </c:pt>
                <c:pt idx="11">
                  <c:v>6.9788383610986044E-3</c:v>
                </c:pt>
                <c:pt idx="12">
                  <c:v>5.3531341737178377E-3</c:v>
                </c:pt>
                <c:pt idx="13">
                  <c:v>3.3613445378151263E-3</c:v>
                </c:pt>
                <c:pt idx="14">
                  <c:v>6.5277141548327989E-3</c:v>
                </c:pt>
                <c:pt idx="15">
                  <c:v>6.5254722381224957E-3</c:v>
                </c:pt>
                <c:pt idx="16">
                  <c:v>4.8921159688964421E-3</c:v>
                </c:pt>
                <c:pt idx="17">
                  <c:v>4.2446718198471921E-3</c:v>
                </c:pt>
                <c:pt idx="18">
                  <c:v>3.5904607128009378E-3</c:v>
                </c:pt>
                <c:pt idx="19">
                  <c:v>1.9498869630746044E-2</c:v>
                </c:pt>
                <c:pt idx="20">
                  <c:v>9.2181069958847742E-3</c:v>
                </c:pt>
                <c:pt idx="21">
                  <c:v>8.1704114385760147E-3</c:v>
                </c:pt>
                <c:pt idx="22">
                  <c:v>1.4150943396226415E-2</c:v>
                </c:pt>
                <c:pt idx="23">
                  <c:v>1.4764233643997416E-2</c:v>
                </c:pt>
                <c:pt idx="24">
                  <c:v>1.2861199265074327E-2</c:v>
                </c:pt>
                <c:pt idx="25">
                  <c:v>1.824817518248175E-2</c:v>
                </c:pt>
                <c:pt idx="26">
                  <c:v>1.3282395273421883E-2</c:v>
                </c:pt>
                <c:pt idx="27">
                  <c:v>1.2624163995409395E-2</c:v>
                </c:pt>
                <c:pt idx="28">
                  <c:v>1.013536966331135E-2</c:v>
                </c:pt>
                <c:pt idx="29">
                  <c:v>1.3765395508134097E-2</c:v>
                </c:pt>
                <c:pt idx="30">
                  <c:v>1.4851632489062174E-2</c:v>
                </c:pt>
                <c:pt idx="31">
                  <c:v>2.2471336278440286E-2</c:v>
                </c:pt>
                <c:pt idx="32">
                  <c:v>2.3624315759147221E-2</c:v>
                </c:pt>
                <c:pt idx="33">
                  <c:v>2.7125211915718091E-2</c:v>
                </c:pt>
                <c:pt idx="34">
                  <c:v>2.4028478196380897E-2</c:v>
                </c:pt>
                <c:pt idx="35">
                  <c:v>1.135790558466902E-2</c:v>
                </c:pt>
                <c:pt idx="36">
                  <c:v>1.8023670943592186E-2</c:v>
                </c:pt>
                <c:pt idx="37">
                  <c:v>2.9380663086524705E-2</c:v>
                </c:pt>
                <c:pt idx="38">
                  <c:v>1.1154179209104779E-2</c:v>
                </c:pt>
                <c:pt idx="39">
                  <c:v>2.6860290435653481E-2</c:v>
                </c:pt>
                <c:pt idx="40">
                  <c:v>1.9384107781138301E-2</c:v>
                </c:pt>
                <c:pt idx="41">
                  <c:v>1.2084419662397473E-2</c:v>
                </c:pt>
                <c:pt idx="42">
                  <c:v>1.0472865756902571E-2</c:v>
                </c:pt>
                <c:pt idx="43">
                  <c:v>7.2608596655450702E-3</c:v>
                </c:pt>
                <c:pt idx="44">
                  <c:v>9.1284476737774622E-3</c:v>
                </c:pt>
                <c:pt idx="45">
                  <c:v>1.6887561299730694E-2</c:v>
                </c:pt>
                <c:pt idx="46">
                  <c:v>8.8708252341403067E-3</c:v>
                </c:pt>
                <c:pt idx="47">
                  <c:v>8.0214468156967044E-3</c:v>
                </c:pt>
                <c:pt idx="48">
                  <c:v>6.7988308552547972E-3</c:v>
                </c:pt>
                <c:pt idx="49">
                  <c:v>4.2396773074253992E-3</c:v>
                </c:pt>
                <c:pt idx="50">
                  <c:v>5.6791587356070771E-3</c:v>
                </c:pt>
                <c:pt idx="51">
                  <c:v>5.4031245497396206E-3</c:v>
                </c:pt>
                <c:pt idx="52">
                  <c:v>5.5730281827215634E-3</c:v>
                </c:pt>
                <c:pt idx="53">
                  <c:v>5.5235607698730441E-3</c:v>
                </c:pt>
                <c:pt idx="54">
                  <c:v>4.1476963758303393E-3</c:v>
                </c:pt>
                <c:pt idx="55">
                  <c:v>3.9378061404164045E-3</c:v>
                </c:pt>
                <c:pt idx="56">
                  <c:v>2.5774019362465785E-3</c:v>
                </c:pt>
                <c:pt idx="57">
                  <c:v>4.6540358051907942E-3</c:v>
                </c:pt>
                <c:pt idx="58">
                  <c:v>3.7994078307141232E-3</c:v>
                </c:pt>
                <c:pt idx="59">
                  <c:v>4.3580767307280135E-3</c:v>
                </c:pt>
                <c:pt idx="60">
                  <c:v>3.0843445501019221E-3</c:v>
                </c:pt>
                <c:pt idx="61">
                  <c:v>2.3479487759432184E-3</c:v>
                </c:pt>
                <c:pt idx="62">
                  <c:v>1.8062915528666717E-3</c:v>
                </c:pt>
                <c:pt idx="63">
                  <c:v>1.4595225739491438E-3</c:v>
                </c:pt>
                <c:pt idx="64">
                  <c:v>3.28879753340185E-3</c:v>
                </c:pt>
                <c:pt idx="65">
                  <c:v>3.5760728218465539E-3</c:v>
                </c:pt>
                <c:pt idx="66">
                  <c:v>2.9901564921317415E-3</c:v>
                </c:pt>
                <c:pt idx="67">
                  <c:v>1.8895922964418017E-3</c:v>
                </c:pt>
                <c:pt idx="68">
                  <c:v>2.6124818577648768E-3</c:v>
                </c:pt>
                <c:pt idx="69">
                  <c:v>8.4622306011397229E-4</c:v>
                </c:pt>
                <c:pt idx="70">
                  <c:v>7.478552579566458E-4</c:v>
                </c:pt>
                <c:pt idx="71">
                  <c:v>2.8091087755276424E-3</c:v>
                </c:pt>
                <c:pt idx="72">
                  <c:v>3.7189462628341159E-3</c:v>
                </c:pt>
                <c:pt idx="73">
                  <c:v>8.7436176988093563E-4</c:v>
                </c:pt>
                <c:pt idx="74">
                  <c:v>3.8108341249822562E-3</c:v>
                </c:pt>
                <c:pt idx="75">
                  <c:v>1.1424679504784085E-3</c:v>
                </c:pt>
                <c:pt idx="76">
                  <c:v>-2.2052904918900441E-5</c:v>
                </c:pt>
                <c:pt idx="77">
                  <c:v>6.3919984102801877E-3</c:v>
                </c:pt>
                <c:pt idx="78">
                  <c:v>1.4674418344143114E-3</c:v>
                </c:pt>
                <c:pt idx="79">
                  <c:v>-2.4397099331047276E-3</c:v>
                </c:pt>
                <c:pt idx="80">
                  <c:v>1.210680895903863E-3</c:v>
                </c:pt>
                <c:pt idx="81">
                  <c:v>9.297428084953849E-4</c:v>
                </c:pt>
                <c:pt idx="82">
                  <c:v>8.3218065067530332E-4</c:v>
                </c:pt>
                <c:pt idx="83">
                  <c:v>4.8397807466768716E-4</c:v>
                </c:pt>
                <c:pt idx="84">
                  <c:v>3.7167603365357541E-4</c:v>
                </c:pt>
                <c:pt idx="85">
                  <c:v>1.0160192366308802E-3</c:v>
                </c:pt>
                <c:pt idx="86">
                  <c:v>8.2750490268315626E-4</c:v>
                </c:pt>
                <c:pt idx="87">
                  <c:v>7.5701095371910306E-4</c:v>
                </c:pt>
                <c:pt idx="88">
                  <c:v>7.4716937755043395E-4</c:v>
                </c:pt>
                <c:pt idx="89">
                  <c:v>5.8035714285714288E-4</c:v>
                </c:pt>
                <c:pt idx="90">
                  <c:v>6.3648748241284592E-4</c:v>
                </c:pt>
                <c:pt idx="91">
                  <c:v>3.4124057460509661E-4</c:v>
                </c:pt>
                <c:pt idx="92">
                  <c:v>3.0777009573848335E-4</c:v>
                </c:pt>
                <c:pt idx="93">
                  <c:v>1.1751397537697824E-3</c:v>
                </c:pt>
                <c:pt idx="94">
                  <c:v>9.0259747495570583E-4</c:v>
                </c:pt>
                <c:pt idx="95">
                  <c:v>4.8075848035598488E-4</c:v>
                </c:pt>
                <c:pt idx="96">
                  <c:v>5.1340431706064864E-4</c:v>
                </c:pt>
                <c:pt idx="97">
                  <c:v>3.4595511511377458E-4</c:v>
                </c:pt>
                <c:pt idx="98">
                  <c:v>1.447178002894356E-4</c:v>
                </c:pt>
                <c:pt idx="99">
                  <c:v>5.8817654174388796E-4</c:v>
                </c:pt>
                <c:pt idx="100">
                  <c:v>9.3211123194034487E-4</c:v>
                </c:pt>
                <c:pt idx="101">
                  <c:v>2.5569192458199929E-4</c:v>
                </c:pt>
                <c:pt idx="102">
                  <c:v>2.9990003332222592E-4</c:v>
                </c:pt>
                <c:pt idx="103">
                  <c:v>3.1094182056435942E-4</c:v>
                </c:pt>
                <c:pt idx="104">
                  <c:v>2.6563070690971874E-4</c:v>
                </c:pt>
                <c:pt idx="105">
                  <c:v>7.7335248301386509E-5</c:v>
                </c:pt>
                <c:pt idx="106">
                  <c:v>3.1951697847116634E-4</c:v>
                </c:pt>
                <c:pt idx="107">
                  <c:v>1.1990935292952849E-3</c:v>
                </c:pt>
                <c:pt idx="108">
                  <c:v>3.0838362923476804E-4</c:v>
                </c:pt>
                <c:pt idx="109">
                  <c:v>3.0837344023612595E-4</c:v>
                </c:pt>
                <c:pt idx="110">
                  <c:v>1.5406116228142573E-4</c:v>
                </c:pt>
                <c:pt idx="111">
                  <c:v>1.5341793236460868E-4</c:v>
                </c:pt>
                <c:pt idx="112">
                  <c:v>6.5551561765959078E-5</c:v>
                </c:pt>
                <c:pt idx="113">
                  <c:v>2.2948311659927876E-4</c:v>
                </c:pt>
                <c:pt idx="114">
                  <c:v>6.2133467047461243E-4</c:v>
                </c:pt>
                <c:pt idx="115">
                  <c:v>9.7987980141102688E-5</c:v>
                </c:pt>
                <c:pt idx="116">
                  <c:v>2.0772746157041961E-4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6D-42A3-AACC-4254913EA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06656"/>
        <c:axId val="123613952"/>
      </c:lineChart>
      <c:catAx>
        <c:axId val="123206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613952"/>
        <c:crosses val="autoZero"/>
        <c:auto val="1"/>
        <c:lblAlgn val="ctr"/>
        <c:lblOffset val="100"/>
        <c:noMultiLvlLbl val="0"/>
      </c:catAx>
      <c:valAx>
        <c:axId val="12361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20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FRA'!$L$33:$L$149</c:f>
              <c:numCache>
                <c:formatCode>0.0%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0.15961482346075284</c:v>
                </c:pt>
                <c:pt idx="22">
                  <c:v>4.1121424223980525E-2</c:v>
                </c:pt>
                <c:pt idx="23">
                  <c:v>3.3250284519085849E-2</c:v>
                </c:pt>
                <c:pt idx="24">
                  <c:v>3.6579255052613995E-2</c:v>
                </c:pt>
                <c:pt idx="25">
                  <c:v>5.2394760523947606E-2</c:v>
                </c:pt>
                <c:pt idx="26">
                  <c:v>3.3405890453556041E-2</c:v>
                </c:pt>
                <c:pt idx="27">
                  <c:v>2.9720210534647195E-2</c:v>
                </c:pt>
                <c:pt idx="28">
                  <c:v>2.6067337729954877E-2</c:v>
                </c:pt>
                <c:pt idx="29">
                  <c:v>2.3875386945926363E-2</c:v>
                </c:pt>
                <c:pt idx="30">
                  <c:v>4.515015327837138E-2</c:v>
                </c:pt>
                <c:pt idx="31">
                  <c:v>3.8048058016904571E-2</c:v>
                </c:pt>
                <c:pt idx="32">
                  <c:v>3.5868625756266204E-2</c:v>
                </c:pt>
                <c:pt idx="33">
                  <c:v>3.8265923952530881E-2</c:v>
                </c:pt>
                <c:pt idx="34">
                  <c:v>3.2631266686443193E-2</c:v>
                </c:pt>
                <c:pt idx="35">
                  <c:v>1.633521169995834E-2</c:v>
                </c:pt>
                <c:pt idx="36">
                  <c:v>2.3086742973364778E-2</c:v>
                </c:pt>
                <c:pt idx="37">
                  <c:v>4.3272719732940765E-2</c:v>
                </c:pt>
                <c:pt idx="38">
                  <c:v>3.9524143334295492E-2</c:v>
                </c:pt>
                <c:pt idx="39">
                  <c:v>3.9098647971957938E-2</c:v>
                </c:pt>
                <c:pt idx="40">
                  <c:v>3.3897639341686631E-2</c:v>
                </c:pt>
                <c:pt idx="41">
                  <c:v>2.7765619350295926E-2</c:v>
                </c:pt>
                <c:pt idx="42">
                  <c:v>1.4841226874754979E-2</c:v>
                </c:pt>
                <c:pt idx="43">
                  <c:v>6.7295772509929925E-3</c:v>
                </c:pt>
                <c:pt idx="44">
                  <c:v>9.7288422187641679E-3</c:v>
                </c:pt>
                <c:pt idx="45">
                  <c:v>2.2673550268719204E-2</c:v>
                </c:pt>
                <c:pt idx="46">
                  <c:v>2.1876656653118925E-2</c:v>
                </c:pt>
                <c:pt idx="47">
                  <c:v>1.6222320731218206E-2</c:v>
                </c:pt>
                <c:pt idx="48">
                  <c:v>1.6361672385309441E-2</c:v>
                </c:pt>
                <c:pt idx="49">
                  <c:v>6.4408396946564889E-3</c:v>
                </c:pt>
                <c:pt idx="50">
                  <c:v>8.4147242071540753E-3</c:v>
                </c:pt>
                <c:pt idx="51">
                  <c:v>1.8123623489698041E-2</c:v>
                </c:pt>
                <c:pt idx="52">
                  <c:v>1.4803356110354153E-2</c:v>
                </c:pt>
                <c:pt idx="53">
                  <c:v>1.5264724143098761E-2</c:v>
                </c:pt>
                <c:pt idx="54">
                  <c:v>1.3871858573149798E-2</c:v>
                </c:pt>
                <c:pt idx="55">
                  <c:v>1.1749389053112361E-2</c:v>
                </c:pt>
                <c:pt idx="56">
                  <c:v>3.2909801582652592E-3</c:v>
                </c:pt>
                <c:pt idx="57">
                  <c:v>6.4751802507002354E-3</c:v>
                </c:pt>
                <c:pt idx="58">
                  <c:v>1.3085698904693873E-2</c:v>
                </c:pt>
                <c:pt idx="59">
                  <c:v>1.3686606313597811E-2</c:v>
                </c:pt>
                <c:pt idx="60">
                  <c:v>1.3169831054760456E-2</c:v>
                </c:pt>
                <c:pt idx="61">
                  <c:v>7.8408564627828574E-3</c:v>
                </c:pt>
                <c:pt idx="62">
                  <c:v>4.9074547611016204E-3</c:v>
                </c:pt>
                <c:pt idx="63">
                  <c:v>2.4001037882719254E-3</c:v>
                </c:pt>
                <c:pt idx="64">
                  <c:v>5.0305620165521717E-3</c:v>
                </c:pt>
                <c:pt idx="65">
                  <c:v>1.4791937581274383E-2</c:v>
                </c:pt>
                <c:pt idx="66">
                  <c:v>1.3302922496016762E-2</c:v>
                </c:pt>
                <c:pt idx="67">
                  <c:v>1.1252148477116718E-2</c:v>
                </c:pt>
                <c:pt idx="68">
                  <c:v>7.4611621781433103E-3</c:v>
                </c:pt>
                <c:pt idx="69">
                  <c:v>1.242555379407858E-3</c:v>
                </c:pt>
                <c:pt idx="70">
                  <c:v>1.8803217914338522E-3</c:v>
                </c:pt>
                <c:pt idx="71">
                  <c:v>5.4152781338118435E-3</c:v>
                </c:pt>
                <c:pt idx="72">
                  <c:v>1.1231860759222344E-2</c:v>
                </c:pt>
                <c:pt idx="73">
                  <c:v>8.106736903463984E-3</c:v>
                </c:pt>
                <c:pt idx="74">
                  <c:v>1.0176783393935422E-2</c:v>
                </c:pt>
                <c:pt idx="75">
                  <c:v>9.2605815601278681E-3</c:v>
                </c:pt>
                <c:pt idx="76">
                  <c:v>-1.1026452459450221E-5</c:v>
                </c:pt>
                <c:pt idx="77">
                  <c:v>8.4453865006292646E-3</c:v>
                </c:pt>
                <c:pt idx="78">
                  <c:v>5.7017396466937749E-3</c:v>
                </c:pt>
                <c:pt idx="79">
                  <c:v>9.3316094215526446E-3</c:v>
                </c:pt>
                <c:pt idx="80">
                  <c:v>5.2350738739546671E-3</c:v>
                </c:pt>
                <c:pt idx="81">
                  <c:v>5.6344654538937177E-3</c:v>
                </c:pt>
                <c:pt idx="82">
                  <c:v>3.8347784037875464E-3</c:v>
                </c:pt>
                <c:pt idx="83">
                  <c:v>3.7817821648451831E-3</c:v>
                </c:pt>
                <c:pt idx="84">
                  <c:v>7.6587788752857959E-4</c:v>
                </c:pt>
                <c:pt idx="85">
                  <c:v>6.5589686275837932E-3</c:v>
                </c:pt>
                <c:pt idx="86">
                  <c:v>7.7082648469115932E-3</c:v>
                </c:pt>
                <c:pt idx="87">
                  <c:v>3.2230314847737571E-3</c:v>
                </c:pt>
                <c:pt idx="88">
                  <c:v>6.8394735329616648E-3</c:v>
                </c:pt>
                <c:pt idx="89">
                  <c:v>5.5915178571428574E-3</c:v>
                </c:pt>
                <c:pt idx="90">
                  <c:v>5.0472340710632693E-3</c:v>
                </c:pt>
                <c:pt idx="91">
                  <c:v>7.9255875392151469E-4</c:v>
                </c:pt>
                <c:pt idx="92">
                  <c:v>-3.297536740055179E-5</c:v>
                </c:pt>
                <c:pt idx="93">
                  <c:v>4.0086543002427156E-3</c:v>
                </c:pt>
                <c:pt idx="94">
                  <c:v>6.0841755719236472E-3</c:v>
                </c:pt>
                <c:pt idx="95">
                  <c:v>5.3554258625701573E-3</c:v>
                </c:pt>
                <c:pt idx="96">
                  <c:v>5.5469988169378785E-3</c:v>
                </c:pt>
                <c:pt idx="97">
                  <c:v>3.0689566663318715E-3</c:v>
                </c:pt>
                <c:pt idx="98">
                  <c:v>1.1132138483802738E-5</c:v>
                </c:pt>
                <c:pt idx="99">
                  <c:v>3.9951614156188617E-4</c:v>
                </c:pt>
                <c:pt idx="100">
                  <c:v>4.627266472846712E-3</c:v>
                </c:pt>
                <c:pt idx="101">
                  <c:v>3.2906438989683388E-3</c:v>
                </c:pt>
                <c:pt idx="102">
                  <c:v>3.4655114961679441E-3</c:v>
                </c:pt>
                <c:pt idx="103">
                  <c:v>2.5985852147164322E-3</c:v>
                </c:pt>
                <c:pt idx="104">
                  <c:v>2.2689289548538478E-3</c:v>
                </c:pt>
                <c:pt idx="105">
                  <c:v>4.0877202673590012E-4</c:v>
                </c:pt>
                <c:pt idx="106">
                  <c:v>-1.1128005112271656E-3</c:v>
                </c:pt>
                <c:pt idx="107">
                  <c:v>2.4641922069921452E-3</c:v>
                </c:pt>
                <c:pt idx="108">
                  <c:v>3.0838362923476803E-3</c:v>
                </c:pt>
                <c:pt idx="109">
                  <c:v>1.090320377977731E-3</c:v>
                </c:pt>
                <c:pt idx="110">
                  <c:v>1.914760159783434E-3</c:v>
                </c:pt>
                <c:pt idx="111">
                  <c:v>1.5889714423477327E-3</c:v>
                </c:pt>
                <c:pt idx="112">
                  <c:v>2.1850520588653026E-4</c:v>
                </c:pt>
                <c:pt idx="113">
                  <c:v>8.3051032674024696E-4</c:v>
                </c:pt>
                <c:pt idx="114">
                  <c:v>2.3436307745972225E-3</c:v>
                </c:pt>
                <c:pt idx="115">
                  <c:v>2.0250849229161223E-3</c:v>
                </c:pt>
                <c:pt idx="116">
                  <c:v>2.0116764699451162E-3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166-41D2-B791-B717F6EAD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43008"/>
        <c:axId val="123644544"/>
      </c:lineChart>
      <c:catAx>
        <c:axId val="123643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644544"/>
        <c:crosses val="autoZero"/>
        <c:auto val="1"/>
        <c:lblAlgn val="ctr"/>
        <c:lblOffset val="100"/>
        <c:noMultiLvlLbl val="0"/>
      </c:catAx>
      <c:valAx>
        <c:axId val="123644544"/>
        <c:scaling>
          <c:orientation val="minMax"/>
          <c:max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643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FRA'!$M$33:$M$149</c:f>
              <c:numCache>
                <c:formatCode>General</c:formatCode>
                <c:ptCount val="117"/>
                <c:pt idx="0">
                  <c:v>0</c:v>
                </c:pt>
                <c:pt idx="1">
                  <c:v>61.000121489033951</c:v>
                </c:pt>
                <c:pt idx="2">
                  <c:v>13.00003804004454</c:v>
                </c:pt>
                <c:pt idx="3">
                  <c:v>0</c:v>
                </c:pt>
                <c:pt idx="4">
                  <c:v>46.000200848047562</c:v>
                </c:pt>
                <c:pt idx="5">
                  <c:v>92.00053136716248</c:v>
                </c:pt>
                <c:pt idx="6">
                  <c:v>148.00148061541904</c:v>
                </c:pt>
                <c:pt idx="7">
                  <c:v>22.125321676127861</c:v>
                </c:pt>
                <c:pt idx="8">
                  <c:v>0</c:v>
                </c:pt>
                <c:pt idx="9">
                  <c:v>41.072189313054366</c:v>
                </c:pt>
                <c:pt idx="10">
                  <c:v>33.134238930126671</c:v>
                </c:pt>
                <c:pt idx="11">
                  <c:v>44.517684714452542</c:v>
                </c:pt>
                <c:pt idx="12">
                  <c:v>44.518155328031852</c:v>
                </c:pt>
                <c:pt idx="13">
                  <c:v>67.337110074559689</c:v>
                </c:pt>
                <c:pt idx="14">
                  <c:v>1.0527036530943479</c:v>
                </c:pt>
                <c:pt idx="15">
                  <c:v>74.88235427540215</c:v>
                </c:pt>
                <c:pt idx="16">
                  <c:v>32.182217678943559</c:v>
                </c:pt>
                <c:pt idx="17">
                  <c:v>43.931465866000238</c:v>
                </c:pt>
                <c:pt idx="18">
                  <c:v>57.734314308264707</c:v>
                </c:pt>
                <c:pt idx="19">
                  <c:v>8.412029003672421</c:v>
                </c:pt>
                <c:pt idx="20">
                  <c:v>14.913595856937684</c:v>
                </c:pt>
                <c:pt idx="21">
                  <c:v>0.75494779307466753</c:v>
                </c:pt>
                <c:pt idx="22">
                  <c:v>5.2841597651063985</c:v>
                </c:pt>
                <c:pt idx="23">
                  <c:v>3.1374053819589713</c:v>
                </c:pt>
                <c:pt idx="24">
                  <c:v>3.2995508820470785</c:v>
                </c:pt>
                <c:pt idx="25">
                  <c:v>2.776728044597419</c:v>
                </c:pt>
                <c:pt idx="26">
                  <c:v>3.6257869498716984</c:v>
                </c:pt>
                <c:pt idx="27">
                  <c:v>4.3115231715191493</c:v>
                </c:pt>
                <c:pt idx="28">
                  <c:v>2.493285702951503</c:v>
                </c:pt>
                <c:pt idx="29">
                  <c:v>3.8308792326460526</c:v>
                </c:pt>
                <c:pt idx="30">
                  <c:v>3.7614958400971181</c:v>
                </c:pt>
                <c:pt idx="31">
                  <c:v>2.052694151924944</c:v>
                </c:pt>
                <c:pt idx="32">
                  <c:v>0.8546606342808557</c:v>
                </c:pt>
                <c:pt idx="33">
                  <c:v>1.9399047269981693</c:v>
                </c:pt>
                <c:pt idx="34">
                  <c:v>1.7201812300806363</c:v>
                </c:pt>
                <c:pt idx="35">
                  <c:v>1.4845373453131248</c:v>
                </c:pt>
                <c:pt idx="36">
                  <c:v>2.0611728859461587</c:v>
                </c:pt>
                <c:pt idx="37">
                  <c:v>1.0791408189850893</c:v>
                </c:pt>
                <c:pt idx="38">
                  <c:v>1.5808190345799538</c:v>
                </c:pt>
                <c:pt idx="39">
                  <c:v>1.3031868295573024</c:v>
                </c:pt>
                <c:pt idx="40">
                  <c:v>1.6025619431058127</c:v>
                </c:pt>
                <c:pt idx="41">
                  <c:v>1.4891747339824464</c:v>
                </c:pt>
                <c:pt idx="42">
                  <c:v>19.824207659869728</c:v>
                </c:pt>
                <c:pt idx="43">
                  <c:v>3.3198787388017172</c:v>
                </c:pt>
                <c:pt idx="44">
                  <c:v>3.2283698909251086</c:v>
                </c:pt>
                <c:pt idx="45">
                  <c:v>0.95790162817201963</c:v>
                </c:pt>
                <c:pt idx="46">
                  <c:v>4.7878779478672007</c:v>
                </c:pt>
                <c:pt idx="47">
                  <c:v>0.86347595814918721</c:v>
                </c:pt>
                <c:pt idx="48">
                  <c:v>-7.7907413469970052E-3</c:v>
                </c:pt>
                <c:pt idx="49">
                  <c:v>4.9878755686906917</c:v>
                </c:pt>
                <c:pt idx="50">
                  <c:v>1.7605521182755559</c:v>
                </c:pt>
                <c:pt idx="51">
                  <c:v>1.1983688246112776</c:v>
                </c:pt>
                <c:pt idx="52">
                  <c:v>-1.1117728113807104</c:v>
                </c:pt>
                <c:pt idx="53">
                  <c:v>1.1928376304711379</c:v>
                </c:pt>
                <c:pt idx="54">
                  <c:v>0.95496003288268305</c:v>
                </c:pt>
                <c:pt idx="55">
                  <c:v>1.1292751204729194</c:v>
                </c:pt>
                <c:pt idx="56">
                  <c:v>1.0097391420518189</c:v>
                </c:pt>
                <c:pt idx="57">
                  <c:v>3.5897070007910741</c:v>
                </c:pt>
                <c:pt idx="58">
                  <c:v>1.8538468139974376</c:v>
                </c:pt>
                <c:pt idx="59">
                  <c:v>-1.4244721449020439</c:v>
                </c:pt>
                <c:pt idx="60">
                  <c:v>0.4416949637596172</c:v>
                </c:pt>
                <c:pt idx="61">
                  <c:v>0.64222291013277644</c:v>
                </c:pt>
                <c:pt idx="62">
                  <c:v>0.984672403542312</c:v>
                </c:pt>
                <c:pt idx="63">
                  <c:v>0.83125809184009192</c:v>
                </c:pt>
                <c:pt idx="64">
                  <c:v>0.80049089559096931</c:v>
                </c:pt>
                <c:pt idx="65">
                  <c:v>0.62047494164392658</c:v>
                </c:pt>
                <c:pt idx="66">
                  <c:v>2.3705021656111587</c:v>
                </c:pt>
                <c:pt idx="67">
                  <c:v>0.46833735491164674</c:v>
                </c:pt>
                <c:pt idx="68">
                  <c:v>1.3675528088307052</c:v>
                </c:pt>
                <c:pt idx="69">
                  <c:v>2.2624523116946733</c:v>
                </c:pt>
                <c:pt idx="70">
                  <c:v>1.096431431474953</c:v>
                </c:pt>
                <c:pt idx="71">
                  <c:v>0.58859125912878496</c:v>
                </c:pt>
                <c:pt idx="72">
                  <c:v>0.52327054131238171</c:v>
                </c:pt>
                <c:pt idx="73">
                  <c:v>-0.27236988271109447</c:v>
                </c:pt>
                <c:pt idx="74">
                  <c:v>0.57219058881461848</c:v>
                </c:pt>
                <c:pt idx="75">
                  <c:v>0.64271147237526949</c:v>
                </c:pt>
                <c:pt idx="76">
                  <c:v>37.435027597313223</c:v>
                </c:pt>
                <c:pt idx="77">
                  <c:v>2.4620411855212899E-2</c:v>
                </c:pt>
                <c:pt idx="78">
                  <c:v>0.49196084264757661</c:v>
                </c:pt>
                <c:pt idx="79">
                  <c:v>1.4296637832649037</c:v>
                </c:pt>
                <c:pt idx="80">
                  <c:v>1.1178382685417936</c:v>
                </c:pt>
                <c:pt idx="81">
                  <c:v>0.40554942977268305</c:v>
                </c:pt>
                <c:pt idx="82">
                  <c:v>0.81911758167601689</c:v>
                </c:pt>
                <c:pt idx="83">
                  <c:v>0.84401153310701249</c:v>
                </c:pt>
                <c:pt idx="84">
                  <c:v>-1.0424781513988548</c:v>
                </c:pt>
                <c:pt idx="85">
                  <c:v>0.45879026186448757</c:v>
                </c:pt>
                <c:pt idx="86">
                  <c:v>-0.37154345145005352</c:v>
                </c:pt>
                <c:pt idx="87">
                  <c:v>0.45369991745635285</c:v>
                </c:pt>
                <c:pt idx="88">
                  <c:v>4.9606526709019541</c:v>
                </c:pt>
                <c:pt idx="89">
                  <c:v>0.91939932869632424</c:v>
                </c:pt>
                <c:pt idx="90">
                  <c:v>3.5463325632666023</c:v>
                </c:pt>
                <c:pt idx="91">
                  <c:v>2.2880598738865765</c:v>
                </c:pt>
                <c:pt idx="92">
                  <c:v>4.0515357971080848</c:v>
                </c:pt>
                <c:pt idx="93">
                  <c:v>-1.7847454221797088</c:v>
                </c:pt>
                <c:pt idx="94">
                  <c:v>0.52461377191313363</c:v>
                </c:pt>
                <c:pt idx="95">
                  <c:v>1.3025510815316999</c:v>
                </c:pt>
                <c:pt idx="96">
                  <c:v>1.0194814900297211</c:v>
                </c:pt>
                <c:pt idx="97">
                  <c:v>1.7337162733334781</c:v>
                </c:pt>
                <c:pt idx="98">
                  <c:v>20.988765462039748</c:v>
                </c:pt>
                <c:pt idx="99">
                  <c:v>1.1042955803395429</c:v>
                </c:pt>
                <c:pt idx="100">
                  <c:v>0.67058988762103866</c:v>
                </c:pt>
                <c:pt idx="101">
                  <c:v>1.2481074569368604</c:v>
                </c:pt>
                <c:pt idx="102">
                  <c:v>1.0591028378465861</c:v>
                </c:pt>
                <c:pt idx="103">
                  <c:v>2.158912320548509</c:v>
                </c:pt>
                <c:pt idx="104">
                  <c:v>1.7211472353829194</c:v>
                </c:pt>
                <c:pt idx="105">
                  <c:v>6.6329067309640815</c:v>
                </c:pt>
                <c:pt idx="106">
                  <c:v>-0.9472005380117644</c:v>
                </c:pt>
                <c:pt idx="107">
                  <c:v>0.68367169086899748</c:v>
                </c:pt>
                <c:pt idx="108">
                  <c:v>1.0126914908063449</c:v>
                </c:pt>
                <c:pt idx="109">
                  <c:v>1.5873105399312746</c:v>
                </c:pt>
                <c:pt idx="110">
                  <c:v>3.0354656450575912</c:v>
                </c:pt>
                <c:pt idx="111">
                  <c:v>2.7501986636221654</c:v>
                </c:pt>
                <c:pt idx="112">
                  <c:v>0.1928742576662637</c:v>
                </c:pt>
                <c:pt idx="113">
                  <c:v>3.3603868092591513</c:v>
                </c:pt>
                <c:pt idx="114">
                  <c:v>1.4085565003402249</c:v>
                </c:pt>
                <c:pt idx="115">
                  <c:v>-0.96181015384569524</c:v>
                </c:pt>
                <c:pt idx="116">
                  <c:v>-1.2598686146305991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CD-48A0-9FBA-8832CA62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320192"/>
        <c:axId val="125321984"/>
      </c:lineChart>
      <c:catAx>
        <c:axId val="125320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321984"/>
        <c:crosses val="autoZero"/>
        <c:auto val="1"/>
        <c:lblAlgn val="ctr"/>
        <c:lblOffset val="100"/>
        <c:noMultiLvlLbl val="0"/>
      </c:catAx>
      <c:valAx>
        <c:axId val="125321984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320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FRA'!$F$3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FRA'!$F$4:$F$149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4</c:v>
                </c:pt>
                <c:pt idx="26">
                  <c:v>20</c:v>
                </c:pt>
                <c:pt idx="27">
                  <c:v>19</c:v>
                </c:pt>
                <c:pt idx="28">
                  <c:v>43</c:v>
                </c:pt>
                <c:pt idx="29">
                  <c:v>30</c:v>
                </c:pt>
                <c:pt idx="30">
                  <c:v>61</c:v>
                </c:pt>
                <c:pt idx="31">
                  <c:v>13</c:v>
                </c:pt>
                <c:pt idx="32">
                  <c:v>81</c:v>
                </c:pt>
                <c:pt idx="33">
                  <c:v>92</c:v>
                </c:pt>
                <c:pt idx="34">
                  <c:v>276</c:v>
                </c:pt>
                <c:pt idx="35">
                  <c:v>296</c:v>
                </c:pt>
                <c:pt idx="36">
                  <c:v>177</c:v>
                </c:pt>
                <c:pt idx="37">
                  <c:v>83</c:v>
                </c:pt>
                <c:pt idx="38">
                  <c:v>575</c:v>
                </c:pt>
                <c:pt idx="39">
                  <c:v>497</c:v>
                </c:pt>
                <c:pt idx="40">
                  <c:v>690</c:v>
                </c:pt>
                <c:pt idx="41">
                  <c:v>690</c:v>
                </c:pt>
                <c:pt idx="42">
                  <c:v>808</c:v>
                </c:pt>
                <c:pt idx="43">
                  <c:v>30</c:v>
                </c:pt>
                <c:pt idx="44">
                  <c:v>2134</c:v>
                </c:pt>
                <c:pt idx="45">
                  <c:v>1019</c:v>
                </c:pt>
                <c:pt idx="46">
                  <c:v>1391</c:v>
                </c:pt>
                <c:pt idx="47">
                  <c:v>1828</c:v>
                </c:pt>
                <c:pt idx="48">
                  <c:v>1741</c:v>
                </c:pt>
                <c:pt idx="49">
                  <c:v>1670</c:v>
                </c:pt>
                <c:pt idx="50">
                  <c:v>1736</c:v>
                </c:pt>
                <c:pt idx="51">
                  <c:v>3838</c:v>
                </c:pt>
                <c:pt idx="52">
                  <c:v>2448</c:v>
                </c:pt>
                <c:pt idx="53">
                  <c:v>2929</c:v>
                </c:pt>
                <c:pt idx="54">
                  <c:v>3922</c:v>
                </c:pt>
                <c:pt idx="55">
                  <c:v>3809</c:v>
                </c:pt>
                <c:pt idx="56">
                  <c:v>4611</c:v>
                </c:pt>
                <c:pt idx="57">
                  <c:v>2599</c:v>
                </c:pt>
                <c:pt idx="58">
                  <c:v>4376</c:v>
                </c:pt>
                <c:pt idx="59">
                  <c:v>7578</c:v>
                </c:pt>
                <c:pt idx="60">
                  <c:v>4861</c:v>
                </c:pt>
                <c:pt idx="61">
                  <c:v>2116</c:v>
                </c:pt>
                <c:pt idx="62">
                  <c:v>5233</c:v>
                </c:pt>
                <c:pt idx="63">
                  <c:v>4267</c:v>
                </c:pt>
                <c:pt idx="64">
                  <c:v>1873</c:v>
                </c:pt>
                <c:pt idx="65">
                  <c:v>3912</c:v>
                </c:pt>
                <c:pt idx="66">
                  <c:v>3777</c:v>
                </c:pt>
                <c:pt idx="67">
                  <c:v>3881</c:v>
                </c:pt>
                <c:pt idx="68">
                  <c:v>4286</c:v>
                </c:pt>
                <c:pt idx="69">
                  <c:v>4342</c:v>
                </c:pt>
                <c:pt idx="70">
                  <c:v>3114</c:v>
                </c:pt>
                <c:pt idx="71">
                  <c:v>26843</c:v>
                </c:pt>
                <c:pt idx="72">
                  <c:v>3665</c:v>
                </c:pt>
                <c:pt idx="73">
                  <c:v>4959</c:v>
                </c:pt>
                <c:pt idx="74">
                  <c:v>3216</c:v>
                </c:pt>
                <c:pt idx="75">
                  <c:v>12471</c:v>
                </c:pt>
                <c:pt idx="76">
                  <c:v>1979</c:v>
                </c:pt>
                <c:pt idx="77">
                  <c:v>-17</c:v>
                </c:pt>
                <c:pt idx="78">
                  <c:v>4902</c:v>
                </c:pt>
                <c:pt idx="79">
                  <c:v>2380</c:v>
                </c:pt>
                <c:pt idx="80">
                  <c:v>2733</c:v>
                </c:pt>
                <c:pt idx="81">
                  <c:v>-2206</c:v>
                </c:pt>
                <c:pt idx="82">
                  <c:v>2311</c:v>
                </c:pt>
                <c:pt idx="83">
                  <c:v>1610</c:v>
                </c:pt>
                <c:pt idx="84">
                  <c:v>1656</c:v>
                </c:pt>
                <c:pt idx="85">
                  <c:v>555</c:v>
                </c:pt>
                <c:pt idx="86">
                  <c:v>3742</c:v>
                </c:pt>
                <c:pt idx="87">
                  <c:v>3016</c:v>
                </c:pt>
                <c:pt idx="88">
                  <c:v>-2512</c:v>
                </c:pt>
                <c:pt idx="89">
                  <c:v>671</c:v>
                </c:pt>
                <c:pt idx="90">
                  <c:v>606</c:v>
                </c:pt>
                <c:pt idx="91">
                  <c:v>606</c:v>
                </c:pt>
                <c:pt idx="92">
                  <c:v>296</c:v>
                </c:pt>
                <c:pt idx="93">
                  <c:v>614</c:v>
                </c:pt>
                <c:pt idx="94">
                  <c:v>1049</c:v>
                </c:pt>
                <c:pt idx="95">
                  <c:v>3530</c:v>
                </c:pt>
                <c:pt idx="96">
                  <c:v>575</c:v>
                </c:pt>
                <c:pt idx="97">
                  <c:v>1278</c:v>
                </c:pt>
                <c:pt idx="98">
                  <c:v>440</c:v>
                </c:pt>
                <c:pt idx="99">
                  <c:v>269</c:v>
                </c:pt>
                <c:pt idx="100">
                  <c:v>452</c:v>
                </c:pt>
                <c:pt idx="101">
                  <c:v>728</c:v>
                </c:pt>
                <c:pt idx="102">
                  <c:v>-226</c:v>
                </c:pt>
                <c:pt idx="103">
                  <c:v>731</c:v>
                </c:pt>
                <c:pt idx="104">
                  <c:v>607</c:v>
                </c:pt>
                <c:pt idx="105">
                  <c:v>-112</c:v>
                </c:pt>
                <c:pt idx="106">
                  <c:v>33</c:v>
                </c:pt>
                <c:pt idx="107">
                  <c:v>314</c:v>
                </c:pt>
                <c:pt idx="108">
                  <c:v>874</c:v>
                </c:pt>
                <c:pt idx="109">
                  <c:v>641</c:v>
                </c:pt>
                <c:pt idx="110">
                  <c:v>237</c:v>
                </c:pt>
                <c:pt idx="111">
                  <c:v>339</c:v>
                </c:pt>
                <c:pt idx="112">
                  <c:v>319</c:v>
                </c:pt>
                <c:pt idx="113">
                  <c:v>-105</c:v>
                </c:pt>
                <c:pt idx="114">
                  <c:v>307</c:v>
                </c:pt>
                <c:pt idx="115">
                  <c:v>-279</c:v>
                </c:pt>
                <c:pt idx="116">
                  <c:v>157</c:v>
                </c:pt>
                <c:pt idx="117">
                  <c:v>3265</c:v>
                </c:pt>
                <c:pt idx="118">
                  <c:v>507</c:v>
                </c:pt>
                <c:pt idx="119">
                  <c:v>1800</c:v>
                </c:pt>
                <c:pt idx="120">
                  <c:v>235</c:v>
                </c:pt>
                <c:pt idx="121">
                  <c:v>101</c:v>
                </c:pt>
                <c:pt idx="122">
                  <c:v>-840</c:v>
                </c:pt>
                <c:pt idx="123">
                  <c:v>328</c:v>
                </c:pt>
                <c:pt idx="124">
                  <c:v>678</c:v>
                </c:pt>
                <c:pt idx="125">
                  <c:v>552</c:v>
                </c:pt>
                <c:pt idx="126">
                  <c:v>529</c:v>
                </c:pt>
                <c:pt idx="127">
                  <c:v>293</c:v>
                </c:pt>
                <c:pt idx="128">
                  <c:v>98</c:v>
                </c:pt>
                <c:pt idx="129">
                  <c:v>335</c:v>
                </c:pt>
                <c:pt idx="130">
                  <c:v>397</c:v>
                </c:pt>
                <c:pt idx="131">
                  <c:v>358</c:v>
                </c:pt>
                <c:pt idx="132">
                  <c:v>564</c:v>
                </c:pt>
                <c:pt idx="133">
                  <c:v>393</c:v>
                </c:pt>
                <c:pt idx="134">
                  <c:v>291</c:v>
                </c:pt>
                <c:pt idx="135">
                  <c:v>68</c:v>
                </c:pt>
                <c:pt idx="136">
                  <c:v>227</c:v>
                </c:pt>
                <c:pt idx="137">
                  <c:v>311</c:v>
                </c:pt>
                <c:pt idx="138">
                  <c:v>201</c:v>
                </c:pt>
                <c:pt idx="139">
                  <c:v>569</c:v>
                </c:pt>
                <c:pt idx="140">
                  <c:v>436</c:v>
                </c:pt>
                <c:pt idx="141">
                  <c:v>5</c:v>
                </c:pt>
                <c:pt idx="142">
                  <c:v>325</c:v>
                </c:pt>
                <c:pt idx="143">
                  <c:v>382</c:v>
                </c:pt>
                <c:pt idx="144">
                  <c:v>-187</c:v>
                </c:pt>
                <c:pt idx="145">
                  <c:v>-255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70-47C6-BBA7-BFBBA7E30F67}"/>
            </c:ext>
          </c:extLst>
        </c:ser>
        <c:ser>
          <c:idx val="2"/>
          <c:order val="2"/>
          <c:tx>
            <c:strRef>
              <c:f>'Data FRA'!$H$3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FRA'!$H$4:$H$149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2188</c:v>
                </c:pt>
                <c:pt idx="51">
                  <c:v>540.5</c:v>
                </c:pt>
                <c:pt idx="52">
                  <c:v>540.5</c:v>
                </c:pt>
                <c:pt idx="53">
                  <c:v>657</c:v>
                </c:pt>
                <c:pt idx="54">
                  <c:v>1048</c:v>
                </c:pt>
                <c:pt idx="55">
                  <c:v>752</c:v>
                </c:pt>
                <c:pt idx="56">
                  <c:v>751</c:v>
                </c:pt>
                <c:pt idx="57">
                  <c:v>751</c:v>
                </c:pt>
                <c:pt idx="58">
                  <c:v>725</c:v>
                </c:pt>
                <c:pt idx="59">
                  <c:v>1517</c:v>
                </c:pt>
                <c:pt idx="60">
                  <c:v>1490</c:v>
                </c:pt>
                <c:pt idx="61">
                  <c:v>1494</c:v>
                </c:pt>
                <c:pt idx="62">
                  <c:v>1580</c:v>
                </c:pt>
                <c:pt idx="63">
                  <c:v>1430</c:v>
                </c:pt>
                <c:pt idx="64">
                  <c:v>745</c:v>
                </c:pt>
                <c:pt idx="65">
                  <c:v>1067</c:v>
                </c:pt>
                <c:pt idx="66">
                  <c:v>2087</c:v>
                </c:pt>
                <c:pt idx="67">
                  <c:v>1917</c:v>
                </c:pt>
                <c:pt idx="68">
                  <c:v>1952</c:v>
                </c:pt>
                <c:pt idx="69">
                  <c:v>1726</c:v>
                </c:pt>
                <c:pt idx="70">
                  <c:v>1459</c:v>
                </c:pt>
                <c:pt idx="71">
                  <c:v>795</c:v>
                </c:pt>
                <c:pt idx="72">
                  <c:v>532</c:v>
                </c:pt>
                <c:pt idx="73">
                  <c:v>794</c:v>
                </c:pt>
                <c:pt idx="74">
                  <c:v>1928</c:v>
                </c:pt>
                <c:pt idx="75">
                  <c:v>1857</c:v>
                </c:pt>
                <c:pt idx="76">
                  <c:v>1537</c:v>
                </c:pt>
                <c:pt idx="77">
                  <c:v>1545</c:v>
                </c:pt>
                <c:pt idx="78">
                  <c:v>594</c:v>
                </c:pt>
                <c:pt idx="79">
                  <c:v>809</c:v>
                </c:pt>
                <c:pt idx="80">
                  <c:v>1761</c:v>
                </c:pt>
                <c:pt idx="81">
                  <c:v>1445</c:v>
                </c:pt>
                <c:pt idx="82">
                  <c:v>1426</c:v>
                </c:pt>
                <c:pt idx="83">
                  <c:v>1301</c:v>
                </c:pt>
                <c:pt idx="84">
                  <c:v>1101</c:v>
                </c:pt>
                <c:pt idx="85">
                  <c:v>309</c:v>
                </c:pt>
                <c:pt idx="86">
                  <c:v>608</c:v>
                </c:pt>
                <c:pt idx="87">
                  <c:v>1264</c:v>
                </c:pt>
                <c:pt idx="88">
                  <c:v>1341</c:v>
                </c:pt>
                <c:pt idx="89">
                  <c:v>1234</c:v>
                </c:pt>
                <c:pt idx="90">
                  <c:v>728</c:v>
                </c:pt>
                <c:pt idx="91">
                  <c:v>451</c:v>
                </c:pt>
                <c:pt idx="92">
                  <c:v>222</c:v>
                </c:pt>
                <c:pt idx="93">
                  <c:v>465</c:v>
                </c:pt>
                <c:pt idx="94">
                  <c:v>1365</c:v>
                </c:pt>
                <c:pt idx="95">
                  <c:v>1219</c:v>
                </c:pt>
                <c:pt idx="96">
                  <c:v>1054</c:v>
                </c:pt>
                <c:pt idx="97">
                  <c:v>694</c:v>
                </c:pt>
                <c:pt idx="98">
                  <c:v>116</c:v>
                </c:pt>
                <c:pt idx="99">
                  <c:v>176</c:v>
                </c:pt>
                <c:pt idx="100">
                  <c:v>507</c:v>
                </c:pt>
                <c:pt idx="101">
                  <c:v>1048</c:v>
                </c:pt>
                <c:pt idx="102">
                  <c:v>751</c:v>
                </c:pt>
                <c:pt idx="103">
                  <c:v>932</c:v>
                </c:pt>
                <c:pt idx="104">
                  <c:v>843</c:v>
                </c:pt>
                <c:pt idx="105">
                  <c:v>-1</c:v>
                </c:pt>
                <c:pt idx="106">
                  <c:v>765</c:v>
                </c:pt>
                <c:pt idx="107">
                  <c:v>509</c:v>
                </c:pt>
                <c:pt idx="108">
                  <c:v>830</c:v>
                </c:pt>
                <c:pt idx="109">
                  <c:v>467</c:v>
                </c:pt>
                <c:pt idx="110">
                  <c:v>503</c:v>
                </c:pt>
                <c:pt idx="111">
                  <c:v>341</c:v>
                </c:pt>
                <c:pt idx="112">
                  <c:v>336</c:v>
                </c:pt>
                <c:pt idx="113">
                  <c:v>68</c:v>
                </c:pt>
                <c:pt idx="114">
                  <c:v>581</c:v>
                </c:pt>
                <c:pt idx="115">
                  <c:v>680</c:v>
                </c:pt>
                <c:pt idx="116">
                  <c:v>281</c:v>
                </c:pt>
                <c:pt idx="117">
                  <c:v>595</c:v>
                </c:pt>
                <c:pt idx="118">
                  <c:v>501</c:v>
                </c:pt>
                <c:pt idx="119">
                  <c:v>452</c:v>
                </c:pt>
                <c:pt idx="120">
                  <c:v>72</c:v>
                </c:pt>
                <c:pt idx="121">
                  <c:v>-3</c:v>
                </c:pt>
                <c:pt idx="122">
                  <c:v>365</c:v>
                </c:pt>
                <c:pt idx="123">
                  <c:v>546</c:v>
                </c:pt>
                <c:pt idx="124">
                  <c:v>479</c:v>
                </c:pt>
                <c:pt idx="125">
                  <c:v>497</c:v>
                </c:pt>
                <c:pt idx="126">
                  <c:v>275</c:v>
                </c:pt>
                <c:pt idx="127">
                  <c:v>1</c:v>
                </c:pt>
                <c:pt idx="128">
                  <c:v>36</c:v>
                </c:pt>
                <c:pt idx="129">
                  <c:v>417</c:v>
                </c:pt>
                <c:pt idx="130">
                  <c:v>296</c:v>
                </c:pt>
                <c:pt idx="131">
                  <c:v>312</c:v>
                </c:pt>
                <c:pt idx="132">
                  <c:v>234</c:v>
                </c:pt>
                <c:pt idx="133">
                  <c:v>205</c:v>
                </c:pt>
                <c:pt idx="134">
                  <c:v>37</c:v>
                </c:pt>
                <c:pt idx="135">
                  <c:v>-101</c:v>
                </c:pt>
                <c:pt idx="136">
                  <c:v>224</c:v>
                </c:pt>
                <c:pt idx="137">
                  <c:v>280</c:v>
                </c:pt>
                <c:pt idx="138">
                  <c:v>99</c:v>
                </c:pt>
                <c:pt idx="139">
                  <c:v>174</c:v>
                </c:pt>
                <c:pt idx="140">
                  <c:v>145</c:v>
                </c:pt>
                <c:pt idx="141">
                  <c:v>20</c:v>
                </c:pt>
                <c:pt idx="142">
                  <c:v>76</c:v>
                </c:pt>
                <c:pt idx="143">
                  <c:v>215</c:v>
                </c:pt>
                <c:pt idx="144">
                  <c:v>186</c:v>
                </c:pt>
                <c:pt idx="145">
                  <c:v>184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370-47C6-BBA7-BFBBA7E30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47552"/>
        <c:axId val="125049088"/>
      </c:lineChart>
      <c:lineChart>
        <c:grouping val="standard"/>
        <c:varyColors val="0"/>
        <c:ser>
          <c:idx val="1"/>
          <c:order val="1"/>
          <c:tx>
            <c:strRef>
              <c:f>'Data FRA'!$G$3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FRA'!$G$4:$G$149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2</c:v>
                </c:pt>
                <c:pt idx="36">
                  <c:v>8</c:v>
                </c:pt>
                <c:pt idx="37">
                  <c:v>0</c:v>
                </c:pt>
                <c:pt idx="38">
                  <c:v>14</c:v>
                </c:pt>
                <c:pt idx="39">
                  <c:v>15</c:v>
                </c:pt>
                <c:pt idx="40">
                  <c:v>15.5</c:v>
                </c:pt>
                <c:pt idx="41">
                  <c:v>15.5</c:v>
                </c:pt>
                <c:pt idx="42">
                  <c:v>12</c:v>
                </c:pt>
                <c:pt idx="43">
                  <c:v>28.5</c:v>
                </c:pt>
                <c:pt idx="44">
                  <c:v>28.5</c:v>
                </c:pt>
                <c:pt idx="45">
                  <c:v>31.666666666666668</c:v>
                </c:pt>
                <c:pt idx="46">
                  <c:v>31.666666666666668</c:v>
                </c:pt>
                <c:pt idx="47">
                  <c:v>31.666666666666668</c:v>
                </c:pt>
                <c:pt idx="48">
                  <c:v>207</c:v>
                </c:pt>
                <c:pt idx="49">
                  <c:v>112</c:v>
                </c:pt>
                <c:pt idx="50">
                  <c:v>112</c:v>
                </c:pt>
                <c:pt idx="51">
                  <c:v>186</c:v>
                </c:pt>
                <c:pt idx="52">
                  <c:v>240</c:v>
                </c:pt>
                <c:pt idx="53">
                  <c:v>231</c:v>
                </c:pt>
                <c:pt idx="54">
                  <c:v>365</c:v>
                </c:pt>
                <c:pt idx="55">
                  <c:v>299</c:v>
                </c:pt>
                <c:pt idx="56">
                  <c:v>319</c:v>
                </c:pt>
                <c:pt idx="57">
                  <c:v>292</c:v>
                </c:pt>
                <c:pt idx="58">
                  <c:v>418</c:v>
                </c:pt>
                <c:pt idx="59">
                  <c:v>499</c:v>
                </c:pt>
                <c:pt idx="60">
                  <c:v>880</c:v>
                </c:pt>
                <c:pt idx="61">
                  <c:v>984</c:v>
                </c:pt>
                <c:pt idx="62">
                  <c:v>1120</c:v>
                </c:pt>
                <c:pt idx="63">
                  <c:v>1053</c:v>
                </c:pt>
                <c:pt idx="64">
                  <c:v>518</c:v>
                </c:pt>
                <c:pt idx="65">
                  <c:v>833</c:v>
                </c:pt>
                <c:pt idx="66">
                  <c:v>1417</c:v>
                </c:pt>
                <c:pt idx="67">
                  <c:v>541</c:v>
                </c:pt>
                <c:pt idx="68">
                  <c:v>1341</c:v>
                </c:pt>
                <c:pt idx="69">
                  <c:v>987</c:v>
                </c:pt>
                <c:pt idx="70">
                  <c:v>635</c:v>
                </c:pt>
                <c:pt idx="71">
                  <c:v>561</c:v>
                </c:pt>
                <c:pt idx="72">
                  <c:v>574</c:v>
                </c:pt>
                <c:pt idx="73">
                  <c:v>745</c:v>
                </c:pt>
                <c:pt idx="74">
                  <c:v>1436</c:v>
                </c:pt>
                <c:pt idx="75">
                  <c:v>753</c:v>
                </c:pt>
                <c:pt idx="76">
                  <c:v>760</c:v>
                </c:pt>
                <c:pt idx="77">
                  <c:v>642</c:v>
                </c:pt>
                <c:pt idx="78">
                  <c:v>391</c:v>
                </c:pt>
                <c:pt idx="79">
                  <c:v>546</c:v>
                </c:pt>
                <c:pt idx="80">
                  <c:v>525</c:v>
                </c:pt>
                <c:pt idx="81">
                  <c:v>544</c:v>
                </c:pt>
                <c:pt idx="82">
                  <c:v>516</c:v>
                </c:pt>
                <c:pt idx="83">
                  <c:v>389</c:v>
                </c:pt>
                <c:pt idx="84">
                  <c:v>369</c:v>
                </c:pt>
                <c:pt idx="85">
                  <c:v>242</c:v>
                </c:pt>
                <c:pt idx="86">
                  <c:v>437</c:v>
                </c:pt>
                <c:pt idx="87">
                  <c:v>367</c:v>
                </c:pt>
                <c:pt idx="88">
                  <c:v>427</c:v>
                </c:pt>
                <c:pt idx="89">
                  <c:v>289</c:v>
                </c:pt>
                <c:pt idx="90">
                  <c:v>218</c:v>
                </c:pt>
                <c:pt idx="91">
                  <c:v>166</c:v>
                </c:pt>
                <c:pt idx="92">
                  <c:v>135</c:v>
                </c:pt>
                <c:pt idx="93">
                  <c:v>304</c:v>
                </c:pt>
                <c:pt idx="94">
                  <c:v>330</c:v>
                </c:pt>
                <c:pt idx="95">
                  <c:v>274</c:v>
                </c:pt>
                <c:pt idx="96">
                  <c:v>177</c:v>
                </c:pt>
                <c:pt idx="97">
                  <c:v>243</c:v>
                </c:pt>
                <c:pt idx="98">
                  <c:v>79</c:v>
                </c:pt>
                <c:pt idx="99">
                  <c:v>70</c:v>
                </c:pt>
                <c:pt idx="100">
                  <c:v>263</c:v>
                </c:pt>
                <c:pt idx="101">
                  <c:v>347</c:v>
                </c:pt>
                <c:pt idx="102">
                  <c:v>81</c:v>
                </c:pt>
                <c:pt idx="103">
                  <c:v>349</c:v>
                </c:pt>
                <c:pt idx="104">
                  <c:v>104</c:v>
                </c:pt>
                <c:pt idx="105">
                  <c:v>-2</c:v>
                </c:pt>
                <c:pt idx="106">
                  <c:v>579</c:v>
                </c:pt>
                <c:pt idx="107">
                  <c:v>131</c:v>
                </c:pt>
                <c:pt idx="108">
                  <c:v>-217</c:v>
                </c:pt>
                <c:pt idx="109">
                  <c:v>108</c:v>
                </c:pt>
                <c:pt idx="110">
                  <c:v>83</c:v>
                </c:pt>
                <c:pt idx="111">
                  <c:v>74</c:v>
                </c:pt>
                <c:pt idx="112">
                  <c:v>43</c:v>
                </c:pt>
                <c:pt idx="113">
                  <c:v>33</c:v>
                </c:pt>
                <c:pt idx="114">
                  <c:v>90</c:v>
                </c:pt>
                <c:pt idx="115">
                  <c:v>73</c:v>
                </c:pt>
                <c:pt idx="116">
                  <c:v>66</c:v>
                </c:pt>
                <c:pt idx="117">
                  <c:v>65</c:v>
                </c:pt>
                <c:pt idx="118">
                  <c:v>52</c:v>
                </c:pt>
                <c:pt idx="119">
                  <c:v>57</c:v>
                </c:pt>
                <c:pt idx="120">
                  <c:v>31</c:v>
                </c:pt>
                <c:pt idx="121">
                  <c:v>28</c:v>
                </c:pt>
                <c:pt idx="122">
                  <c:v>107</c:v>
                </c:pt>
                <c:pt idx="123">
                  <c:v>81</c:v>
                </c:pt>
                <c:pt idx="124">
                  <c:v>43</c:v>
                </c:pt>
                <c:pt idx="125">
                  <c:v>46</c:v>
                </c:pt>
                <c:pt idx="126">
                  <c:v>31</c:v>
                </c:pt>
                <c:pt idx="127">
                  <c:v>13</c:v>
                </c:pt>
                <c:pt idx="128">
                  <c:v>53</c:v>
                </c:pt>
                <c:pt idx="129">
                  <c:v>84</c:v>
                </c:pt>
                <c:pt idx="130">
                  <c:v>23</c:v>
                </c:pt>
                <c:pt idx="131">
                  <c:v>27</c:v>
                </c:pt>
                <c:pt idx="132">
                  <c:v>28</c:v>
                </c:pt>
                <c:pt idx="133">
                  <c:v>24</c:v>
                </c:pt>
                <c:pt idx="134">
                  <c:v>7</c:v>
                </c:pt>
                <c:pt idx="135">
                  <c:v>29</c:v>
                </c:pt>
                <c:pt idx="136">
                  <c:v>109</c:v>
                </c:pt>
                <c:pt idx="137">
                  <c:v>28</c:v>
                </c:pt>
                <c:pt idx="138">
                  <c:v>28</c:v>
                </c:pt>
                <c:pt idx="139">
                  <c:v>14</c:v>
                </c:pt>
                <c:pt idx="140">
                  <c:v>14</c:v>
                </c:pt>
                <c:pt idx="141">
                  <c:v>6</c:v>
                </c:pt>
                <c:pt idx="142">
                  <c:v>21</c:v>
                </c:pt>
                <c:pt idx="143">
                  <c:v>57</c:v>
                </c:pt>
                <c:pt idx="144">
                  <c:v>9</c:v>
                </c:pt>
                <c:pt idx="145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370-47C6-BBA7-BFBBA7E30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56512"/>
        <c:axId val="125054976"/>
      </c:lineChart>
      <c:catAx>
        <c:axId val="1250475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049088"/>
        <c:crosses val="autoZero"/>
        <c:auto val="1"/>
        <c:lblAlgn val="ctr"/>
        <c:lblOffset val="100"/>
        <c:noMultiLvlLbl val="0"/>
      </c:catAx>
      <c:valAx>
        <c:axId val="125049088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047552"/>
        <c:crosses val="autoZero"/>
        <c:crossBetween val="between"/>
      </c:valAx>
      <c:valAx>
        <c:axId val="12505497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056512"/>
        <c:crosses val="max"/>
        <c:crossBetween val="between"/>
      </c:valAx>
      <c:catAx>
        <c:axId val="125056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250549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FRA'!$B$3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FRA'!$B$4:$B$162</c:f>
              <c:numCache>
                <c:formatCode>General</c:formatCode>
                <c:ptCount val="159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14</c:v>
                </c:pt>
                <c:pt idx="25">
                  <c:v>18</c:v>
                </c:pt>
                <c:pt idx="26">
                  <c:v>38</c:v>
                </c:pt>
                <c:pt idx="27">
                  <c:v>57</c:v>
                </c:pt>
                <c:pt idx="28">
                  <c:v>100</c:v>
                </c:pt>
                <c:pt idx="29">
                  <c:v>130</c:v>
                </c:pt>
                <c:pt idx="30">
                  <c:v>191</c:v>
                </c:pt>
                <c:pt idx="31">
                  <c:v>204</c:v>
                </c:pt>
                <c:pt idx="32">
                  <c:v>285</c:v>
                </c:pt>
                <c:pt idx="33">
                  <c:v>377</c:v>
                </c:pt>
                <c:pt idx="34">
                  <c:v>653</c:v>
                </c:pt>
                <c:pt idx="35">
                  <c:v>949</c:v>
                </c:pt>
                <c:pt idx="36">
                  <c:v>1126</c:v>
                </c:pt>
                <c:pt idx="37">
                  <c:v>1209</c:v>
                </c:pt>
                <c:pt idx="38">
                  <c:v>1784</c:v>
                </c:pt>
                <c:pt idx="39">
                  <c:v>2281</c:v>
                </c:pt>
                <c:pt idx="40">
                  <c:v>2971</c:v>
                </c:pt>
                <c:pt idx="41">
                  <c:v>3661</c:v>
                </c:pt>
                <c:pt idx="42">
                  <c:v>4469</c:v>
                </c:pt>
                <c:pt idx="43">
                  <c:v>4499</c:v>
                </c:pt>
                <c:pt idx="44">
                  <c:v>6633</c:v>
                </c:pt>
                <c:pt idx="45">
                  <c:v>7652</c:v>
                </c:pt>
                <c:pt idx="46">
                  <c:v>9043</c:v>
                </c:pt>
                <c:pt idx="47">
                  <c:v>10871</c:v>
                </c:pt>
                <c:pt idx="48">
                  <c:v>12612</c:v>
                </c:pt>
                <c:pt idx="49">
                  <c:v>14282</c:v>
                </c:pt>
                <c:pt idx="50">
                  <c:v>16018</c:v>
                </c:pt>
                <c:pt idx="51">
                  <c:v>19856</c:v>
                </c:pt>
                <c:pt idx="52">
                  <c:v>22304</c:v>
                </c:pt>
                <c:pt idx="53">
                  <c:v>25233</c:v>
                </c:pt>
                <c:pt idx="54">
                  <c:v>29155</c:v>
                </c:pt>
                <c:pt idx="55">
                  <c:v>32964</c:v>
                </c:pt>
                <c:pt idx="56">
                  <c:v>37575</c:v>
                </c:pt>
                <c:pt idx="57">
                  <c:v>40174</c:v>
                </c:pt>
                <c:pt idx="58">
                  <c:v>44550</c:v>
                </c:pt>
                <c:pt idx="59">
                  <c:v>52128</c:v>
                </c:pt>
                <c:pt idx="60">
                  <c:v>56989</c:v>
                </c:pt>
                <c:pt idx="61">
                  <c:v>59105</c:v>
                </c:pt>
                <c:pt idx="62">
                  <c:v>64338</c:v>
                </c:pt>
                <c:pt idx="63">
                  <c:v>68605</c:v>
                </c:pt>
                <c:pt idx="64">
                  <c:v>70478</c:v>
                </c:pt>
                <c:pt idx="65">
                  <c:v>74390</c:v>
                </c:pt>
                <c:pt idx="66">
                  <c:v>78167</c:v>
                </c:pt>
                <c:pt idx="67">
                  <c:v>82048</c:v>
                </c:pt>
                <c:pt idx="68">
                  <c:v>86334</c:v>
                </c:pt>
                <c:pt idx="69">
                  <c:v>90676</c:v>
                </c:pt>
                <c:pt idx="70">
                  <c:v>93790</c:v>
                </c:pt>
                <c:pt idx="71">
                  <c:v>120633</c:v>
                </c:pt>
                <c:pt idx="72">
                  <c:v>124298</c:v>
                </c:pt>
                <c:pt idx="73">
                  <c:v>129257</c:v>
                </c:pt>
                <c:pt idx="74">
                  <c:v>132473</c:v>
                </c:pt>
                <c:pt idx="75">
                  <c:v>144944</c:v>
                </c:pt>
                <c:pt idx="76">
                  <c:v>146923</c:v>
                </c:pt>
                <c:pt idx="77">
                  <c:v>146906</c:v>
                </c:pt>
                <c:pt idx="78">
                  <c:v>151808</c:v>
                </c:pt>
                <c:pt idx="79">
                  <c:v>154188</c:v>
                </c:pt>
                <c:pt idx="80">
                  <c:v>156921</c:v>
                </c:pt>
                <c:pt idx="81">
                  <c:v>154715</c:v>
                </c:pt>
                <c:pt idx="82">
                  <c:v>157026</c:v>
                </c:pt>
                <c:pt idx="83">
                  <c:v>158636</c:v>
                </c:pt>
                <c:pt idx="84">
                  <c:v>160292</c:v>
                </c:pt>
                <c:pt idx="85">
                  <c:v>160847</c:v>
                </c:pt>
                <c:pt idx="86">
                  <c:v>164589</c:v>
                </c:pt>
                <c:pt idx="87">
                  <c:v>167605</c:v>
                </c:pt>
                <c:pt idx="88">
                  <c:v>165093</c:v>
                </c:pt>
                <c:pt idx="89">
                  <c:v>165764</c:v>
                </c:pt>
                <c:pt idx="90">
                  <c:v>165764</c:v>
                </c:pt>
                <c:pt idx="91">
                  <c:v>166976</c:v>
                </c:pt>
                <c:pt idx="92">
                  <c:v>167272</c:v>
                </c:pt>
                <c:pt idx="93">
                  <c:v>167886</c:v>
                </c:pt>
                <c:pt idx="94">
                  <c:v>168935</c:v>
                </c:pt>
                <c:pt idx="95">
                  <c:v>172465</c:v>
                </c:pt>
                <c:pt idx="96">
                  <c:v>173040</c:v>
                </c:pt>
                <c:pt idx="97">
                  <c:v>174318</c:v>
                </c:pt>
                <c:pt idx="98">
                  <c:v>174758</c:v>
                </c:pt>
                <c:pt idx="99">
                  <c:v>175027</c:v>
                </c:pt>
                <c:pt idx="100">
                  <c:v>175479</c:v>
                </c:pt>
                <c:pt idx="101">
                  <c:v>176207</c:v>
                </c:pt>
                <c:pt idx="102">
                  <c:v>175981</c:v>
                </c:pt>
                <c:pt idx="103">
                  <c:v>176712</c:v>
                </c:pt>
                <c:pt idx="104">
                  <c:v>177319</c:v>
                </c:pt>
                <c:pt idx="105">
                  <c:v>177207</c:v>
                </c:pt>
                <c:pt idx="106">
                  <c:v>177240</c:v>
                </c:pt>
                <c:pt idx="107">
                  <c:v>177554</c:v>
                </c:pt>
                <c:pt idx="108">
                  <c:v>178428</c:v>
                </c:pt>
                <c:pt idx="109">
                  <c:v>179069</c:v>
                </c:pt>
                <c:pt idx="110">
                  <c:v>179306</c:v>
                </c:pt>
                <c:pt idx="111">
                  <c:v>179645</c:v>
                </c:pt>
                <c:pt idx="112">
                  <c:v>179964</c:v>
                </c:pt>
                <c:pt idx="113">
                  <c:v>179859</c:v>
                </c:pt>
                <c:pt idx="114">
                  <c:v>180166</c:v>
                </c:pt>
                <c:pt idx="115">
                  <c:v>179887</c:v>
                </c:pt>
                <c:pt idx="116">
                  <c:v>180044</c:v>
                </c:pt>
                <c:pt idx="117">
                  <c:v>183309</c:v>
                </c:pt>
                <c:pt idx="118">
                  <c:v>183816</c:v>
                </c:pt>
                <c:pt idx="119">
                  <c:v>185616</c:v>
                </c:pt>
                <c:pt idx="120">
                  <c:v>185851</c:v>
                </c:pt>
                <c:pt idx="121">
                  <c:v>185952</c:v>
                </c:pt>
                <c:pt idx="122">
                  <c:v>185112</c:v>
                </c:pt>
                <c:pt idx="123">
                  <c:v>185440</c:v>
                </c:pt>
                <c:pt idx="124">
                  <c:v>186118</c:v>
                </c:pt>
                <c:pt idx="125">
                  <c:v>186670</c:v>
                </c:pt>
                <c:pt idx="126">
                  <c:v>187199</c:v>
                </c:pt>
                <c:pt idx="127">
                  <c:v>187492</c:v>
                </c:pt>
                <c:pt idx="128">
                  <c:v>187590</c:v>
                </c:pt>
                <c:pt idx="129">
                  <c:v>187925</c:v>
                </c:pt>
                <c:pt idx="130">
                  <c:v>188322</c:v>
                </c:pt>
                <c:pt idx="131">
                  <c:v>188680</c:v>
                </c:pt>
                <c:pt idx="132">
                  <c:v>189244</c:v>
                </c:pt>
                <c:pt idx="133">
                  <c:v>189637</c:v>
                </c:pt>
                <c:pt idx="134">
                  <c:v>189928</c:v>
                </c:pt>
                <c:pt idx="135">
                  <c:v>189996</c:v>
                </c:pt>
                <c:pt idx="136">
                  <c:v>190223</c:v>
                </c:pt>
                <c:pt idx="137">
                  <c:v>190534</c:v>
                </c:pt>
                <c:pt idx="138">
                  <c:v>190735</c:v>
                </c:pt>
                <c:pt idx="139">
                  <c:v>191304</c:v>
                </c:pt>
                <c:pt idx="140">
                  <c:v>191740</c:v>
                </c:pt>
                <c:pt idx="141">
                  <c:v>191745</c:v>
                </c:pt>
                <c:pt idx="142">
                  <c:v>192070</c:v>
                </c:pt>
                <c:pt idx="143">
                  <c:v>192452</c:v>
                </c:pt>
                <c:pt idx="144">
                  <c:v>192265</c:v>
                </c:pt>
                <c:pt idx="145">
                  <c:v>192010</c:v>
                </c:pt>
                <c:pt idx="146">
                  <c:v>193346</c:v>
                </c:pt>
                <c:pt idx="147">
                  <c:v>193152</c:v>
                </c:pt>
                <c:pt idx="148">
                  <c:v>192429</c:v>
                </c:pt>
                <c:pt idx="149">
                  <c:v>194109</c:v>
                </c:pt>
                <c:pt idx="150">
                  <c:v>194373</c:v>
                </c:pt>
                <c:pt idx="151">
                  <c:v>194985</c:v>
                </c:pt>
                <c:pt idx="152">
                  <c:v>195458</c:v>
                </c:pt>
                <c:pt idx="153">
                  <c:v>195904</c:v>
                </c:pt>
                <c:pt idx="154">
                  <c:v>195546</c:v>
                </c:pt>
                <c:pt idx="155">
                  <c:v>195535</c:v>
                </c:pt>
                <c:pt idx="156">
                  <c:v>196748</c:v>
                </c:pt>
                <c:pt idx="157">
                  <c:v>197089</c:v>
                </c:pt>
                <c:pt idx="158">
                  <c:v>196796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1D7-4CDA-9AE0-09DC56B00D7D}"/>
            </c:ext>
          </c:extLst>
        </c:ser>
        <c:ser>
          <c:idx val="2"/>
          <c:order val="2"/>
          <c:tx>
            <c:strRef>
              <c:f>'Data FRA'!$D$3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FRA'!$D$4:$D$162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2200</c:v>
                </c:pt>
                <c:pt idx="51">
                  <c:v>2740.5</c:v>
                </c:pt>
                <c:pt idx="52">
                  <c:v>3243</c:v>
                </c:pt>
                <c:pt idx="53">
                  <c:v>3900</c:v>
                </c:pt>
                <c:pt idx="54">
                  <c:v>4948</c:v>
                </c:pt>
                <c:pt idx="55">
                  <c:v>5700</c:v>
                </c:pt>
                <c:pt idx="56">
                  <c:v>6451</c:v>
                </c:pt>
                <c:pt idx="57">
                  <c:v>7202</c:v>
                </c:pt>
                <c:pt idx="58">
                  <c:v>7927</c:v>
                </c:pt>
                <c:pt idx="59">
                  <c:v>9444</c:v>
                </c:pt>
                <c:pt idx="60">
                  <c:v>10934</c:v>
                </c:pt>
                <c:pt idx="61">
                  <c:v>12428</c:v>
                </c:pt>
                <c:pt idx="62">
                  <c:v>14008</c:v>
                </c:pt>
                <c:pt idx="63">
                  <c:v>15438</c:v>
                </c:pt>
                <c:pt idx="64">
                  <c:v>16183</c:v>
                </c:pt>
                <c:pt idx="65">
                  <c:v>17250</c:v>
                </c:pt>
                <c:pt idx="66">
                  <c:v>19337</c:v>
                </c:pt>
                <c:pt idx="67">
                  <c:v>21254</c:v>
                </c:pt>
                <c:pt idx="68">
                  <c:v>23206</c:v>
                </c:pt>
                <c:pt idx="69">
                  <c:v>24932</c:v>
                </c:pt>
                <c:pt idx="70">
                  <c:v>26391</c:v>
                </c:pt>
                <c:pt idx="71">
                  <c:v>27186</c:v>
                </c:pt>
                <c:pt idx="72">
                  <c:v>27718</c:v>
                </c:pt>
                <c:pt idx="73">
                  <c:v>28512</c:v>
                </c:pt>
                <c:pt idx="74">
                  <c:v>30440</c:v>
                </c:pt>
                <c:pt idx="75">
                  <c:v>32297</c:v>
                </c:pt>
                <c:pt idx="76">
                  <c:v>33834</c:v>
                </c:pt>
                <c:pt idx="77">
                  <c:v>35379</c:v>
                </c:pt>
                <c:pt idx="78">
                  <c:v>35973</c:v>
                </c:pt>
                <c:pt idx="79">
                  <c:v>36782</c:v>
                </c:pt>
                <c:pt idx="80">
                  <c:v>38543</c:v>
                </c:pt>
                <c:pt idx="81">
                  <c:v>39988</c:v>
                </c:pt>
                <c:pt idx="82">
                  <c:v>41414</c:v>
                </c:pt>
                <c:pt idx="83">
                  <c:v>42715</c:v>
                </c:pt>
                <c:pt idx="84">
                  <c:v>43816</c:v>
                </c:pt>
                <c:pt idx="85">
                  <c:v>44125</c:v>
                </c:pt>
                <c:pt idx="86">
                  <c:v>44733</c:v>
                </c:pt>
                <c:pt idx="87">
                  <c:v>45997</c:v>
                </c:pt>
                <c:pt idx="88">
                  <c:v>47338</c:v>
                </c:pt>
                <c:pt idx="89">
                  <c:v>48572</c:v>
                </c:pt>
                <c:pt idx="90">
                  <c:v>49300</c:v>
                </c:pt>
                <c:pt idx="91">
                  <c:v>49751</c:v>
                </c:pt>
                <c:pt idx="92">
                  <c:v>49973</c:v>
                </c:pt>
                <c:pt idx="93">
                  <c:v>50438</c:v>
                </c:pt>
                <c:pt idx="94">
                  <c:v>51803</c:v>
                </c:pt>
                <c:pt idx="95">
                  <c:v>53022</c:v>
                </c:pt>
                <c:pt idx="96">
                  <c:v>54076</c:v>
                </c:pt>
                <c:pt idx="97">
                  <c:v>54770</c:v>
                </c:pt>
                <c:pt idx="98">
                  <c:v>54886</c:v>
                </c:pt>
                <c:pt idx="99">
                  <c:v>55062</c:v>
                </c:pt>
                <c:pt idx="100">
                  <c:v>55569</c:v>
                </c:pt>
                <c:pt idx="101">
                  <c:v>56617</c:v>
                </c:pt>
                <c:pt idx="102">
                  <c:v>57368</c:v>
                </c:pt>
                <c:pt idx="103">
                  <c:v>58300</c:v>
                </c:pt>
                <c:pt idx="104">
                  <c:v>59143</c:v>
                </c:pt>
                <c:pt idx="105">
                  <c:v>59142</c:v>
                </c:pt>
                <c:pt idx="106">
                  <c:v>59907</c:v>
                </c:pt>
                <c:pt idx="107">
                  <c:v>60416</c:v>
                </c:pt>
                <c:pt idx="108">
                  <c:v>61246</c:v>
                </c:pt>
                <c:pt idx="109">
                  <c:v>61713</c:v>
                </c:pt>
                <c:pt idx="110">
                  <c:v>62216</c:v>
                </c:pt>
                <c:pt idx="111">
                  <c:v>62557</c:v>
                </c:pt>
                <c:pt idx="112">
                  <c:v>62893</c:v>
                </c:pt>
                <c:pt idx="113">
                  <c:v>62961</c:v>
                </c:pt>
                <c:pt idx="114">
                  <c:v>63542</c:v>
                </c:pt>
                <c:pt idx="115">
                  <c:v>64222</c:v>
                </c:pt>
                <c:pt idx="116">
                  <c:v>64503</c:v>
                </c:pt>
                <c:pt idx="117">
                  <c:v>65098</c:v>
                </c:pt>
                <c:pt idx="118">
                  <c:v>65599</c:v>
                </c:pt>
                <c:pt idx="119">
                  <c:v>66051</c:v>
                </c:pt>
                <c:pt idx="120">
                  <c:v>66123</c:v>
                </c:pt>
                <c:pt idx="121">
                  <c:v>66120</c:v>
                </c:pt>
                <c:pt idx="122">
                  <c:v>66485</c:v>
                </c:pt>
                <c:pt idx="123">
                  <c:v>67031</c:v>
                </c:pt>
                <c:pt idx="124">
                  <c:v>67510</c:v>
                </c:pt>
                <c:pt idx="125">
                  <c:v>68007</c:v>
                </c:pt>
                <c:pt idx="126">
                  <c:v>68282</c:v>
                </c:pt>
                <c:pt idx="127">
                  <c:v>68283</c:v>
                </c:pt>
                <c:pt idx="128">
                  <c:v>68319</c:v>
                </c:pt>
                <c:pt idx="129">
                  <c:v>68736</c:v>
                </c:pt>
                <c:pt idx="130">
                  <c:v>69032</c:v>
                </c:pt>
                <c:pt idx="131">
                  <c:v>69344</c:v>
                </c:pt>
                <c:pt idx="132">
                  <c:v>69578</c:v>
                </c:pt>
                <c:pt idx="133">
                  <c:v>69783</c:v>
                </c:pt>
                <c:pt idx="134">
                  <c:v>69820</c:v>
                </c:pt>
                <c:pt idx="135">
                  <c:v>69719</c:v>
                </c:pt>
                <c:pt idx="136">
                  <c:v>69943</c:v>
                </c:pt>
                <c:pt idx="137">
                  <c:v>70223</c:v>
                </c:pt>
                <c:pt idx="138">
                  <c:v>70322</c:v>
                </c:pt>
                <c:pt idx="139">
                  <c:v>70496</c:v>
                </c:pt>
                <c:pt idx="140">
                  <c:v>70641</c:v>
                </c:pt>
                <c:pt idx="141">
                  <c:v>70661</c:v>
                </c:pt>
                <c:pt idx="142">
                  <c:v>70737</c:v>
                </c:pt>
                <c:pt idx="143">
                  <c:v>70952</c:v>
                </c:pt>
                <c:pt idx="144">
                  <c:v>71138</c:v>
                </c:pt>
                <c:pt idx="145">
                  <c:v>71322</c:v>
                </c:pt>
                <c:pt idx="146">
                  <c:v>71550</c:v>
                </c:pt>
                <c:pt idx="147">
                  <c:v>71455</c:v>
                </c:pt>
                <c:pt idx="148">
                  <c:v>71455</c:v>
                </c:pt>
                <c:pt idx="149">
                  <c:v>71595</c:v>
                </c:pt>
                <c:pt idx="150">
                  <c:v>71714</c:v>
                </c:pt>
                <c:pt idx="151">
                  <c:v>71879</c:v>
                </c:pt>
                <c:pt idx="152">
                  <c:v>72054</c:v>
                </c:pt>
                <c:pt idx="153">
                  <c:v>72181</c:v>
                </c:pt>
                <c:pt idx="154">
                  <c:v>72092</c:v>
                </c:pt>
                <c:pt idx="155">
                  <c:v>72092</c:v>
                </c:pt>
                <c:pt idx="156">
                  <c:v>72233</c:v>
                </c:pt>
                <c:pt idx="157">
                  <c:v>72363</c:v>
                </c:pt>
                <c:pt idx="158">
                  <c:v>72133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1D7-4CDA-9AE0-09DC56B00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93760"/>
        <c:axId val="125095296"/>
      </c:lineChart>
      <c:lineChart>
        <c:grouping val="standard"/>
        <c:varyColors val="0"/>
        <c:ser>
          <c:idx val="1"/>
          <c:order val="1"/>
          <c:tx>
            <c:strRef>
              <c:f>'Data FRA'!$C$3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FRA'!$C$4:$C$162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4</c:v>
                </c:pt>
                <c:pt idx="33">
                  <c:v>6</c:v>
                </c:pt>
                <c:pt idx="34">
                  <c:v>9</c:v>
                </c:pt>
                <c:pt idx="35">
                  <c:v>11</c:v>
                </c:pt>
                <c:pt idx="36">
                  <c:v>19</c:v>
                </c:pt>
                <c:pt idx="37">
                  <c:v>19</c:v>
                </c:pt>
                <c:pt idx="38">
                  <c:v>33</c:v>
                </c:pt>
                <c:pt idx="39">
                  <c:v>48</c:v>
                </c:pt>
                <c:pt idx="40">
                  <c:v>63.5</c:v>
                </c:pt>
                <c:pt idx="41">
                  <c:v>79</c:v>
                </c:pt>
                <c:pt idx="42">
                  <c:v>91</c:v>
                </c:pt>
                <c:pt idx="43">
                  <c:v>119.5</c:v>
                </c:pt>
                <c:pt idx="44">
                  <c:v>148</c:v>
                </c:pt>
                <c:pt idx="45">
                  <c:v>179.66666666666666</c:v>
                </c:pt>
                <c:pt idx="46">
                  <c:v>211.33333333333331</c:v>
                </c:pt>
                <c:pt idx="47">
                  <c:v>243</c:v>
                </c:pt>
                <c:pt idx="48">
                  <c:v>450</c:v>
                </c:pt>
                <c:pt idx="49">
                  <c:v>562</c:v>
                </c:pt>
                <c:pt idx="50">
                  <c:v>674</c:v>
                </c:pt>
                <c:pt idx="51">
                  <c:v>860</c:v>
                </c:pt>
                <c:pt idx="52">
                  <c:v>1100</c:v>
                </c:pt>
                <c:pt idx="53">
                  <c:v>1331</c:v>
                </c:pt>
                <c:pt idx="54">
                  <c:v>1696</c:v>
                </c:pt>
                <c:pt idx="55">
                  <c:v>1995</c:v>
                </c:pt>
                <c:pt idx="56">
                  <c:v>2314</c:v>
                </c:pt>
                <c:pt idx="57">
                  <c:v>2606</c:v>
                </c:pt>
                <c:pt idx="58">
                  <c:v>3024</c:v>
                </c:pt>
                <c:pt idx="59">
                  <c:v>3523</c:v>
                </c:pt>
                <c:pt idx="60">
                  <c:v>4403</c:v>
                </c:pt>
                <c:pt idx="61">
                  <c:v>5387</c:v>
                </c:pt>
                <c:pt idx="62">
                  <c:v>6507</c:v>
                </c:pt>
                <c:pt idx="63">
                  <c:v>7560</c:v>
                </c:pt>
                <c:pt idx="64">
                  <c:v>8078</c:v>
                </c:pt>
                <c:pt idx="65">
                  <c:v>8911</c:v>
                </c:pt>
                <c:pt idx="66">
                  <c:v>10328</c:v>
                </c:pt>
                <c:pt idx="67">
                  <c:v>10869</c:v>
                </c:pt>
                <c:pt idx="68">
                  <c:v>12210</c:v>
                </c:pt>
                <c:pt idx="69">
                  <c:v>13197</c:v>
                </c:pt>
                <c:pt idx="70">
                  <c:v>13832</c:v>
                </c:pt>
                <c:pt idx="71">
                  <c:v>14393</c:v>
                </c:pt>
                <c:pt idx="72">
                  <c:v>14967</c:v>
                </c:pt>
                <c:pt idx="73">
                  <c:v>15712</c:v>
                </c:pt>
                <c:pt idx="74">
                  <c:v>17148</c:v>
                </c:pt>
                <c:pt idx="75">
                  <c:v>17901</c:v>
                </c:pt>
                <c:pt idx="76">
                  <c:v>18661</c:v>
                </c:pt>
                <c:pt idx="77">
                  <c:v>19303</c:v>
                </c:pt>
                <c:pt idx="78">
                  <c:v>19694</c:v>
                </c:pt>
                <c:pt idx="79">
                  <c:v>20240</c:v>
                </c:pt>
                <c:pt idx="80">
                  <c:v>20765</c:v>
                </c:pt>
                <c:pt idx="81">
                  <c:v>21309</c:v>
                </c:pt>
                <c:pt idx="82">
                  <c:v>21825</c:v>
                </c:pt>
                <c:pt idx="83">
                  <c:v>22214</c:v>
                </c:pt>
                <c:pt idx="84">
                  <c:v>22583</c:v>
                </c:pt>
                <c:pt idx="85">
                  <c:v>22825</c:v>
                </c:pt>
                <c:pt idx="86">
                  <c:v>23262</c:v>
                </c:pt>
                <c:pt idx="87">
                  <c:v>23629</c:v>
                </c:pt>
                <c:pt idx="88">
                  <c:v>24056</c:v>
                </c:pt>
                <c:pt idx="89">
                  <c:v>24345</c:v>
                </c:pt>
                <c:pt idx="90">
                  <c:v>24563</c:v>
                </c:pt>
                <c:pt idx="91">
                  <c:v>24729</c:v>
                </c:pt>
                <c:pt idx="92">
                  <c:v>24864</c:v>
                </c:pt>
                <c:pt idx="93">
                  <c:v>25168</c:v>
                </c:pt>
                <c:pt idx="94">
                  <c:v>25498</c:v>
                </c:pt>
                <c:pt idx="95">
                  <c:v>25772</c:v>
                </c:pt>
                <c:pt idx="96">
                  <c:v>25949</c:v>
                </c:pt>
                <c:pt idx="97">
                  <c:v>26192</c:v>
                </c:pt>
                <c:pt idx="98">
                  <c:v>26271</c:v>
                </c:pt>
                <c:pt idx="99">
                  <c:v>26341</c:v>
                </c:pt>
                <c:pt idx="100">
                  <c:v>26604</c:v>
                </c:pt>
                <c:pt idx="101">
                  <c:v>26951</c:v>
                </c:pt>
                <c:pt idx="102">
                  <c:v>27032</c:v>
                </c:pt>
                <c:pt idx="103">
                  <c:v>27381</c:v>
                </c:pt>
                <c:pt idx="104">
                  <c:v>27485</c:v>
                </c:pt>
                <c:pt idx="105">
                  <c:v>27483</c:v>
                </c:pt>
                <c:pt idx="106">
                  <c:v>28062</c:v>
                </c:pt>
                <c:pt idx="107">
                  <c:v>28193</c:v>
                </c:pt>
                <c:pt idx="108">
                  <c:v>27976</c:v>
                </c:pt>
                <c:pt idx="109">
                  <c:v>28084</c:v>
                </c:pt>
                <c:pt idx="110">
                  <c:v>28167</c:v>
                </c:pt>
                <c:pt idx="111">
                  <c:v>28241</c:v>
                </c:pt>
                <c:pt idx="112">
                  <c:v>28284</c:v>
                </c:pt>
                <c:pt idx="113">
                  <c:v>28317</c:v>
                </c:pt>
                <c:pt idx="114">
                  <c:v>28407</c:v>
                </c:pt>
                <c:pt idx="115">
                  <c:v>28480</c:v>
                </c:pt>
                <c:pt idx="116">
                  <c:v>28546</c:v>
                </c:pt>
                <c:pt idx="117">
                  <c:v>28611</c:v>
                </c:pt>
                <c:pt idx="118">
                  <c:v>28663</c:v>
                </c:pt>
                <c:pt idx="119">
                  <c:v>28720</c:v>
                </c:pt>
                <c:pt idx="120">
                  <c:v>28751</c:v>
                </c:pt>
                <c:pt idx="121">
                  <c:v>28779</c:v>
                </c:pt>
                <c:pt idx="122">
                  <c:v>28886</c:v>
                </c:pt>
                <c:pt idx="123">
                  <c:v>28967</c:v>
                </c:pt>
                <c:pt idx="124">
                  <c:v>29010</c:v>
                </c:pt>
                <c:pt idx="125">
                  <c:v>29056</c:v>
                </c:pt>
                <c:pt idx="126">
                  <c:v>29087</c:v>
                </c:pt>
                <c:pt idx="127">
                  <c:v>29100</c:v>
                </c:pt>
                <c:pt idx="128">
                  <c:v>29153</c:v>
                </c:pt>
                <c:pt idx="129">
                  <c:v>29237</c:v>
                </c:pt>
                <c:pt idx="130">
                  <c:v>29260</c:v>
                </c:pt>
                <c:pt idx="131">
                  <c:v>29287</c:v>
                </c:pt>
                <c:pt idx="132">
                  <c:v>29315</c:v>
                </c:pt>
                <c:pt idx="133">
                  <c:v>29339</c:v>
                </c:pt>
                <c:pt idx="134">
                  <c:v>29346</c:v>
                </c:pt>
                <c:pt idx="135">
                  <c:v>29375</c:v>
                </c:pt>
                <c:pt idx="136">
                  <c:v>29484</c:v>
                </c:pt>
                <c:pt idx="137">
                  <c:v>29512</c:v>
                </c:pt>
                <c:pt idx="138">
                  <c:v>29540</c:v>
                </c:pt>
                <c:pt idx="139">
                  <c:v>29554</c:v>
                </c:pt>
                <c:pt idx="140">
                  <c:v>29568</c:v>
                </c:pt>
                <c:pt idx="141">
                  <c:v>29574</c:v>
                </c:pt>
                <c:pt idx="142">
                  <c:v>29595</c:v>
                </c:pt>
                <c:pt idx="143">
                  <c:v>29652</c:v>
                </c:pt>
                <c:pt idx="144">
                  <c:v>29661</c:v>
                </c:pt>
                <c:pt idx="145">
                  <c:v>29680</c:v>
                </c:pt>
                <c:pt idx="146">
                  <c:v>29705</c:v>
                </c:pt>
                <c:pt idx="147">
                  <c:v>29704</c:v>
                </c:pt>
                <c:pt idx="148">
                  <c:v>29704</c:v>
                </c:pt>
                <c:pt idx="149">
                  <c:v>29736</c:v>
                </c:pt>
                <c:pt idx="150">
                  <c:v>29763</c:v>
                </c:pt>
                <c:pt idx="151">
                  <c:v>29780</c:v>
                </c:pt>
                <c:pt idx="152">
                  <c:v>29794</c:v>
                </c:pt>
                <c:pt idx="153">
                  <c:v>29812</c:v>
                </c:pt>
                <c:pt idx="154">
                  <c:v>29812</c:v>
                </c:pt>
                <c:pt idx="155">
                  <c:v>29813</c:v>
                </c:pt>
                <c:pt idx="156">
                  <c:v>29836</c:v>
                </c:pt>
                <c:pt idx="157">
                  <c:v>29847</c:v>
                </c:pt>
                <c:pt idx="158">
                  <c:v>29846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1D7-4CDA-9AE0-09DC56B00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98624"/>
        <c:axId val="125097088"/>
      </c:lineChart>
      <c:catAx>
        <c:axId val="125093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095296"/>
        <c:crosses val="autoZero"/>
        <c:auto val="1"/>
        <c:lblAlgn val="ctr"/>
        <c:lblOffset val="100"/>
        <c:noMultiLvlLbl val="0"/>
      </c:catAx>
      <c:valAx>
        <c:axId val="12509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093760"/>
        <c:crosses val="autoZero"/>
        <c:crossBetween val="between"/>
      </c:valAx>
      <c:valAx>
        <c:axId val="1250970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098624"/>
        <c:crosses val="max"/>
        <c:crossBetween val="between"/>
      </c:valAx>
      <c:catAx>
        <c:axId val="12509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2509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FRA'!$F$3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FRA'!$F$4:$F$149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4</c:v>
                </c:pt>
                <c:pt idx="26">
                  <c:v>20</c:v>
                </c:pt>
                <c:pt idx="27">
                  <c:v>19</c:v>
                </c:pt>
                <c:pt idx="28">
                  <c:v>43</c:v>
                </c:pt>
                <c:pt idx="29">
                  <c:v>30</c:v>
                </c:pt>
                <c:pt idx="30">
                  <c:v>61</c:v>
                </c:pt>
                <c:pt idx="31">
                  <c:v>13</c:v>
                </c:pt>
                <c:pt idx="32">
                  <c:v>81</c:v>
                </c:pt>
                <c:pt idx="33">
                  <c:v>92</c:v>
                </c:pt>
                <c:pt idx="34">
                  <c:v>276</c:v>
                </c:pt>
                <c:pt idx="35">
                  <c:v>296</c:v>
                </c:pt>
                <c:pt idx="36">
                  <c:v>177</c:v>
                </c:pt>
                <c:pt idx="37">
                  <c:v>83</c:v>
                </c:pt>
                <c:pt idx="38">
                  <c:v>575</c:v>
                </c:pt>
                <c:pt idx="39">
                  <c:v>497</c:v>
                </c:pt>
                <c:pt idx="40">
                  <c:v>690</c:v>
                </c:pt>
                <c:pt idx="41">
                  <c:v>690</c:v>
                </c:pt>
                <c:pt idx="42">
                  <c:v>808</c:v>
                </c:pt>
                <c:pt idx="43">
                  <c:v>30</c:v>
                </c:pt>
                <c:pt idx="44">
                  <c:v>2134</c:v>
                </c:pt>
                <c:pt idx="45">
                  <c:v>1019</c:v>
                </c:pt>
                <c:pt idx="46">
                  <c:v>1391</c:v>
                </c:pt>
                <c:pt idx="47">
                  <c:v>1828</c:v>
                </c:pt>
                <c:pt idx="48">
                  <c:v>1741</c:v>
                </c:pt>
                <c:pt idx="49">
                  <c:v>1670</c:v>
                </c:pt>
                <c:pt idx="50">
                  <c:v>1736</c:v>
                </c:pt>
                <c:pt idx="51">
                  <c:v>3838</c:v>
                </c:pt>
                <c:pt idx="52">
                  <c:v>2448</c:v>
                </c:pt>
                <c:pt idx="53">
                  <c:v>2929</c:v>
                </c:pt>
                <c:pt idx="54">
                  <c:v>3922</c:v>
                </c:pt>
                <c:pt idx="55">
                  <c:v>3809</c:v>
                </c:pt>
                <c:pt idx="56">
                  <c:v>4611</c:v>
                </c:pt>
                <c:pt idx="57">
                  <c:v>2599</c:v>
                </c:pt>
                <c:pt idx="58">
                  <c:v>4376</c:v>
                </c:pt>
                <c:pt idx="59">
                  <c:v>7578</c:v>
                </c:pt>
                <c:pt idx="60">
                  <c:v>4861</c:v>
                </c:pt>
                <c:pt idx="61">
                  <c:v>2116</c:v>
                </c:pt>
                <c:pt idx="62">
                  <c:v>5233</c:v>
                </c:pt>
                <c:pt idx="63">
                  <c:v>4267</c:v>
                </c:pt>
                <c:pt idx="64">
                  <c:v>1873</c:v>
                </c:pt>
                <c:pt idx="65">
                  <c:v>3912</c:v>
                </c:pt>
                <c:pt idx="66">
                  <c:v>3777</c:v>
                </c:pt>
                <c:pt idx="67">
                  <c:v>3881</c:v>
                </c:pt>
                <c:pt idx="68">
                  <c:v>4286</c:v>
                </c:pt>
                <c:pt idx="69">
                  <c:v>4342</c:v>
                </c:pt>
                <c:pt idx="70">
                  <c:v>3114</c:v>
                </c:pt>
                <c:pt idx="71">
                  <c:v>26843</c:v>
                </c:pt>
                <c:pt idx="72">
                  <c:v>3665</c:v>
                </c:pt>
                <c:pt idx="73">
                  <c:v>4959</c:v>
                </c:pt>
                <c:pt idx="74">
                  <c:v>3216</c:v>
                </c:pt>
                <c:pt idx="75">
                  <c:v>12471</c:v>
                </c:pt>
                <c:pt idx="76">
                  <c:v>1979</c:v>
                </c:pt>
                <c:pt idx="77">
                  <c:v>-17</c:v>
                </c:pt>
                <c:pt idx="78">
                  <c:v>4902</c:v>
                </c:pt>
                <c:pt idx="79">
                  <c:v>2380</c:v>
                </c:pt>
                <c:pt idx="80">
                  <c:v>2733</c:v>
                </c:pt>
                <c:pt idx="81">
                  <c:v>-2206</c:v>
                </c:pt>
                <c:pt idx="82">
                  <c:v>2311</c:v>
                </c:pt>
                <c:pt idx="83">
                  <c:v>1610</c:v>
                </c:pt>
                <c:pt idx="84">
                  <c:v>1656</c:v>
                </c:pt>
                <c:pt idx="85">
                  <c:v>555</c:v>
                </c:pt>
                <c:pt idx="86">
                  <c:v>3742</c:v>
                </c:pt>
                <c:pt idx="87">
                  <c:v>3016</c:v>
                </c:pt>
                <c:pt idx="88">
                  <c:v>-2512</c:v>
                </c:pt>
                <c:pt idx="89">
                  <c:v>671</c:v>
                </c:pt>
                <c:pt idx="90">
                  <c:v>606</c:v>
                </c:pt>
                <c:pt idx="91">
                  <c:v>606</c:v>
                </c:pt>
                <c:pt idx="92">
                  <c:v>296</c:v>
                </c:pt>
                <c:pt idx="93">
                  <c:v>614</c:v>
                </c:pt>
                <c:pt idx="94">
                  <c:v>1049</c:v>
                </c:pt>
                <c:pt idx="95">
                  <c:v>3530</c:v>
                </c:pt>
                <c:pt idx="96">
                  <c:v>575</c:v>
                </c:pt>
                <c:pt idx="97">
                  <c:v>1278</c:v>
                </c:pt>
                <c:pt idx="98">
                  <c:v>440</c:v>
                </c:pt>
                <c:pt idx="99">
                  <c:v>269</c:v>
                </c:pt>
                <c:pt idx="100">
                  <c:v>452</c:v>
                </c:pt>
                <c:pt idx="101">
                  <c:v>728</c:v>
                </c:pt>
                <c:pt idx="102">
                  <c:v>-226</c:v>
                </c:pt>
                <c:pt idx="103">
                  <c:v>731</c:v>
                </c:pt>
                <c:pt idx="104">
                  <c:v>607</c:v>
                </c:pt>
                <c:pt idx="105">
                  <c:v>-112</c:v>
                </c:pt>
                <c:pt idx="106">
                  <c:v>33</c:v>
                </c:pt>
                <c:pt idx="107">
                  <c:v>314</c:v>
                </c:pt>
                <c:pt idx="108">
                  <c:v>874</c:v>
                </c:pt>
                <c:pt idx="109">
                  <c:v>641</c:v>
                </c:pt>
                <c:pt idx="110">
                  <c:v>237</c:v>
                </c:pt>
                <c:pt idx="111">
                  <c:v>339</c:v>
                </c:pt>
                <c:pt idx="112">
                  <c:v>319</c:v>
                </c:pt>
                <c:pt idx="113">
                  <c:v>-105</c:v>
                </c:pt>
                <c:pt idx="114">
                  <c:v>307</c:v>
                </c:pt>
                <c:pt idx="115">
                  <c:v>-279</c:v>
                </c:pt>
                <c:pt idx="116">
                  <c:v>157</c:v>
                </c:pt>
                <c:pt idx="117">
                  <c:v>3265</c:v>
                </c:pt>
                <c:pt idx="118">
                  <c:v>507</c:v>
                </c:pt>
                <c:pt idx="119">
                  <c:v>1800</c:v>
                </c:pt>
                <c:pt idx="120">
                  <c:v>235</c:v>
                </c:pt>
                <c:pt idx="121">
                  <c:v>101</c:v>
                </c:pt>
                <c:pt idx="122">
                  <c:v>-840</c:v>
                </c:pt>
                <c:pt idx="123">
                  <c:v>328</c:v>
                </c:pt>
                <c:pt idx="124">
                  <c:v>678</c:v>
                </c:pt>
                <c:pt idx="125">
                  <c:v>552</c:v>
                </c:pt>
                <c:pt idx="126">
                  <c:v>529</c:v>
                </c:pt>
                <c:pt idx="127">
                  <c:v>293</c:v>
                </c:pt>
                <c:pt idx="128">
                  <c:v>98</c:v>
                </c:pt>
                <c:pt idx="129">
                  <c:v>335</c:v>
                </c:pt>
                <c:pt idx="130">
                  <c:v>397</c:v>
                </c:pt>
                <c:pt idx="131">
                  <c:v>358</c:v>
                </c:pt>
                <c:pt idx="132">
                  <c:v>564</c:v>
                </c:pt>
                <c:pt idx="133">
                  <c:v>393</c:v>
                </c:pt>
                <c:pt idx="134">
                  <c:v>291</c:v>
                </c:pt>
                <c:pt idx="135">
                  <c:v>68</c:v>
                </c:pt>
                <c:pt idx="136">
                  <c:v>227</c:v>
                </c:pt>
                <c:pt idx="137">
                  <c:v>311</c:v>
                </c:pt>
                <c:pt idx="138">
                  <c:v>201</c:v>
                </c:pt>
                <c:pt idx="139">
                  <c:v>569</c:v>
                </c:pt>
                <c:pt idx="140">
                  <c:v>436</c:v>
                </c:pt>
                <c:pt idx="141">
                  <c:v>5</c:v>
                </c:pt>
                <c:pt idx="142">
                  <c:v>325</c:v>
                </c:pt>
                <c:pt idx="143">
                  <c:v>382</c:v>
                </c:pt>
                <c:pt idx="144">
                  <c:v>-187</c:v>
                </c:pt>
                <c:pt idx="145">
                  <c:v>-255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70-47C6-BBA7-BFBBA7E30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193600"/>
        <c:axId val="125215872"/>
      </c:lineChart>
      <c:catAx>
        <c:axId val="125193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215872"/>
        <c:crosses val="autoZero"/>
        <c:auto val="1"/>
        <c:lblAlgn val="ctr"/>
        <c:lblOffset val="100"/>
        <c:noMultiLvlLbl val="0"/>
      </c:catAx>
      <c:valAx>
        <c:axId val="125215872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193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FRA'!$AB$3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FRA'!$A$4:$A$162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FRA'!$AB$4:$AB$162</c:f>
              <c:numCache>
                <c:formatCode>General</c:formatCode>
                <c:ptCount val="159"/>
                <c:pt idx="7" formatCode="#,##0">
                  <c:v>0.7142857142857143</c:v>
                </c:pt>
                <c:pt idx="8" formatCode="#,##0">
                  <c:v>0.7142857142857143</c:v>
                </c:pt>
                <c:pt idx="9" formatCode="#,##0">
                  <c:v>0.7142857142857143</c:v>
                </c:pt>
                <c:pt idx="10" formatCode="#,##0">
                  <c:v>0.7142857142857143</c:v>
                </c:pt>
                <c:pt idx="11" formatCode="#,##0">
                  <c:v>0.7142857142857143</c:v>
                </c:pt>
                <c:pt idx="12" formatCode="#,##0">
                  <c:v>0.7142857142857143</c:v>
                </c:pt>
                <c:pt idx="13" formatCode="#,##0">
                  <c:v>0.7142857142857143</c:v>
                </c:pt>
                <c:pt idx="14" formatCode="#,##0">
                  <c:v>0.14285714285714285</c:v>
                </c:pt>
                <c:pt idx="15" formatCode="#,##0">
                  <c:v>0.14285714285714285</c:v>
                </c:pt>
                <c:pt idx="16" formatCode="#,##0">
                  <c:v>0.14285714285714285</c:v>
                </c:pt>
                <c:pt idx="17" formatCode="#,##0">
                  <c:v>0.14285714285714285</c:v>
                </c:pt>
                <c:pt idx="18" formatCode="#,##0">
                  <c:v>0.14285714285714285</c:v>
                </c:pt>
                <c:pt idx="19" formatCode="#,##0">
                  <c:v>0.14285714285714285</c:v>
                </c:pt>
                <c:pt idx="20" formatCode="#,##0">
                  <c:v>0.14285714285714285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0.2857142857142857</c:v>
                </c:pt>
                <c:pt idx="25" formatCode="#,##0">
                  <c:v>0.8571428571428571</c:v>
                </c:pt>
                <c:pt idx="26" formatCode="#,##0">
                  <c:v>3.7142857142857144</c:v>
                </c:pt>
                <c:pt idx="27" formatCode="#,##0">
                  <c:v>6.4285714285714288</c:v>
                </c:pt>
                <c:pt idx="28" formatCode="#,##0">
                  <c:v>12.571428571428571</c:v>
                </c:pt>
                <c:pt idx="29" formatCode="#,##0">
                  <c:v>16.857142857142858</c:v>
                </c:pt>
                <c:pt idx="30" formatCode="#,##0">
                  <c:v>25.571428571428573</c:v>
                </c:pt>
                <c:pt idx="31" formatCode="#,##0">
                  <c:v>27.142857142857142</c:v>
                </c:pt>
                <c:pt idx="32" formatCode="#,##0">
                  <c:v>38.142857142857146</c:v>
                </c:pt>
                <c:pt idx="33" formatCode="#,##0">
                  <c:v>48.428571428571431</c:v>
                </c:pt>
                <c:pt idx="34" formatCode="#,##0">
                  <c:v>85.142857142857139</c:v>
                </c:pt>
                <c:pt idx="35" formatCode="#,##0">
                  <c:v>121.28571428571429</c:v>
                </c:pt>
                <c:pt idx="36" formatCode="#,##0">
                  <c:v>142.28571428571428</c:v>
                </c:pt>
                <c:pt idx="37" formatCode="#,##0">
                  <c:v>145.42857142857142</c:v>
                </c:pt>
                <c:pt idx="38" formatCode="#,##0">
                  <c:v>225.71428571428572</c:v>
                </c:pt>
                <c:pt idx="39" formatCode="#,##0">
                  <c:v>285.14285714285717</c:v>
                </c:pt>
                <c:pt idx="40" formatCode="#,##0">
                  <c:v>370.57142857142856</c:v>
                </c:pt>
                <c:pt idx="41" formatCode="#,##0">
                  <c:v>429.71428571428572</c:v>
                </c:pt>
                <c:pt idx="42" formatCode="#,##0">
                  <c:v>502.85714285714283</c:v>
                </c:pt>
                <c:pt idx="43" formatCode="#,##0">
                  <c:v>481.85714285714283</c:v>
                </c:pt>
                <c:pt idx="44" formatCode="#,##0">
                  <c:v>774.85714285714289</c:v>
                </c:pt>
                <c:pt idx="45" formatCode="#,##0">
                  <c:v>838.28571428571433</c:v>
                </c:pt>
                <c:pt idx="46" formatCode="#,##0">
                  <c:v>966</c:v>
                </c:pt>
                <c:pt idx="47" formatCode="#,##0">
                  <c:v>1128.5714285714287</c:v>
                </c:pt>
                <c:pt idx="48" formatCode="#,##0">
                  <c:v>1278.7142857142858</c:v>
                </c:pt>
                <c:pt idx="49" formatCode="#,##0">
                  <c:v>1401.8571428571429</c:v>
                </c:pt>
                <c:pt idx="50" formatCode="#,##0">
                  <c:v>1645.5714285714287</c:v>
                </c:pt>
                <c:pt idx="51" formatCode="#,##0">
                  <c:v>1889</c:v>
                </c:pt>
                <c:pt idx="52" formatCode="#,##0">
                  <c:v>2093.1428571428573</c:v>
                </c:pt>
                <c:pt idx="53" formatCode="#,##0">
                  <c:v>2312.8571428571427</c:v>
                </c:pt>
                <c:pt idx="54" formatCode="#,##0">
                  <c:v>2612</c:v>
                </c:pt>
                <c:pt idx="55" formatCode="#,##0">
                  <c:v>2907.4285714285716</c:v>
                </c:pt>
                <c:pt idx="56" formatCode="#,##0">
                  <c:v>3327.5714285714284</c:v>
                </c:pt>
                <c:pt idx="57" formatCode="#,##0">
                  <c:v>3450.8571428571427</c:v>
                </c:pt>
                <c:pt idx="58" formatCode="#,##0">
                  <c:v>3527.7142857142858</c:v>
                </c:pt>
                <c:pt idx="59" formatCode="#,##0">
                  <c:v>4260.5714285714284</c:v>
                </c:pt>
                <c:pt idx="60" formatCode="#,##0">
                  <c:v>4536.5714285714284</c:v>
                </c:pt>
                <c:pt idx="61" formatCode="#,##0">
                  <c:v>4278.5714285714284</c:v>
                </c:pt>
                <c:pt idx="62" formatCode="#,##0">
                  <c:v>4482</c:v>
                </c:pt>
                <c:pt idx="63" formatCode="#,##0">
                  <c:v>4432.8571428571431</c:v>
                </c:pt>
                <c:pt idx="64" formatCode="#,##0">
                  <c:v>4329.1428571428569</c:v>
                </c:pt>
                <c:pt idx="65" formatCode="#,##0">
                  <c:v>4262.8571428571431</c:v>
                </c:pt>
                <c:pt idx="66" formatCode="#,##0">
                  <c:v>3719.8571428571427</c:v>
                </c:pt>
                <c:pt idx="67" formatCode="#,##0">
                  <c:v>3579.8571428571427</c:v>
                </c:pt>
                <c:pt idx="68" formatCode="#,##0">
                  <c:v>3889.8571428571427</c:v>
                </c:pt>
                <c:pt idx="69" formatCode="#,##0">
                  <c:v>3762.5714285714284</c:v>
                </c:pt>
                <c:pt idx="70" formatCode="#,##0">
                  <c:v>3597.8571428571427</c:v>
                </c:pt>
                <c:pt idx="71" formatCode="#,##0">
                  <c:v>7165</c:v>
                </c:pt>
                <c:pt idx="72" formatCode="#,##0">
                  <c:v>7129.7142857142853</c:v>
                </c:pt>
                <c:pt idx="73" formatCode="#,##0">
                  <c:v>7298.5714285714284</c:v>
                </c:pt>
                <c:pt idx="74" formatCode="#,##0">
                  <c:v>7203.5714285714284</c:v>
                </c:pt>
                <c:pt idx="75" formatCode="#,##0">
                  <c:v>8372.8571428571431</c:v>
                </c:pt>
                <c:pt idx="76" formatCode="#,##0">
                  <c:v>8035.2857142857147</c:v>
                </c:pt>
                <c:pt idx="77" formatCode="#,##0">
                  <c:v>7588</c:v>
                </c:pt>
                <c:pt idx="78" formatCode="#,##0">
                  <c:v>4453.5714285714284</c:v>
                </c:pt>
                <c:pt idx="79" formatCode="#,##0">
                  <c:v>4270</c:v>
                </c:pt>
                <c:pt idx="80" formatCode="#,##0">
                  <c:v>3952</c:v>
                </c:pt>
                <c:pt idx="81" formatCode="#,##0">
                  <c:v>3177.4285714285716</c:v>
                </c:pt>
                <c:pt idx="82" formatCode="#,##0">
                  <c:v>1726</c:v>
                </c:pt>
                <c:pt idx="83" formatCode="#,##0">
                  <c:v>1673.2857142857142</c:v>
                </c:pt>
                <c:pt idx="84" formatCode="#,##0">
                  <c:v>1912.2857142857142</c:v>
                </c:pt>
                <c:pt idx="85" formatCode="#,##0">
                  <c:v>1291.2857142857142</c:v>
                </c:pt>
                <c:pt idx="86" formatCode="#,##0">
                  <c:v>1485.8571428571429</c:v>
                </c:pt>
                <c:pt idx="87" formatCode="#,##0">
                  <c:v>1526.2857142857142</c:v>
                </c:pt>
                <c:pt idx="88" formatCode="#,##0">
                  <c:v>1482.5714285714287</c:v>
                </c:pt>
                <c:pt idx="89" formatCode="#,##0">
                  <c:v>1248.2857142857142</c:v>
                </c:pt>
                <c:pt idx="90" formatCode="#,##0">
                  <c:v>1104.8571428571429</c:v>
                </c:pt>
                <c:pt idx="91" formatCode="#,##0">
                  <c:v>954.85714285714289</c:v>
                </c:pt>
                <c:pt idx="92" formatCode="#,##0">
                  <c:v>917.85714285714289</c:v>
                </c:pt>
                <c:pt idx="93" formatCode="#,##0">
                  <c:v>471</c:v>
                </c:pt>
                <c:pt idx="94" formatCode="#,##0">
                  <c:v>190</c:v>
                </c:pt>
                <c:pt idx="95" formatCode="#,##0">
                  <c:v>1053.1428571428571</c:v>
                </c:pt>
                <c:pt idx="96" formatCode="#,##0">
                  <c:v>1039.4285714285713</c:v>
                </c:pt>
                <c:pt idx="97" formatCode="#,##0">
                  <c:v>1135.4285714285713</c:v>
                </c:pt>
                <c:pt idx="98" formatCode="#,##0">
                  <c:v>1111.7142857142858</c:v>
                </c:pt>
                <c:pt idx="99" formatCode="#,##0">
                  <c:v>1107.8571428571429</c:v>
                </c:pt>
                <c:pt idx="100" formatCode="#,##0">
                  <c:v>1084.7142857142858</c:v>
                </c:pt>
                <c:pt idx="101" formatCode="#,##0">
                  <c:v>1038.8571428571429</c:v>
                </c:pt>
                <c:pt idx="102" formatCode="#,##0">
                  <c:v>502.28571428571428</c:v>
                </c:pt>
                <c:pt idx="103" formatCode="#,##0">
                  <c:v>524.57142857142856</c:v>
                </c:pt>
                <c:pt idx="104" formatCode="#,##0">
                  <c:v>428.71428571428572</c:v>
                </c:pt>
                <c:pt idx="105" formatCode="#,##0">
                  <c:v>349.85714285714283</c:v>
                </c:pt>
                <c:pt idx="106" formatCode="#,##0">
                  <c:v>316.14285714285717</c:v>
                </c:pt>
                <c:pt idx="107" formatCode="#,##0">
                  <c:v>296.42857142857144</c:v>
                </c:pt>
                <c:pt idx="108" formatCode="#,##0">
                  <c:v>317.28571428571428</c:v>
                </c:pt>
                <c:pt idx="109" formatCode="#,##0">
                  <c:v>441.14285714285717</c:v>
                </c:pt>
                <c:pt idx="110" formatCode="#,##0">
                  <c:v>370.57142857142856</c:v>
                </c:pt>
                <c:pt idx="111" formatCode="#,##0">
                  <c:v>332.28571428571428</c:v>
                </c:pt>
                <c:pt idx="112" formatCode="#,##0">
                  <c:v>393.85714285714283</c:v>
                </c:pt>
                <c:pt idx="113" formatCode="#,##0">
                  <c:v>374.14285714285717</c:v>
                </c:pt>
                <c:pt idx="114" formatCode="#,##0">
                  <c:v>373.14285714285717</c:v>
                </c:pt>
                <c:pt idx="115" formatCode="#,##0">
                  <c:v>208.42857142857142</c:v>
                </c:pt>
                <c:pt idx="116" formatCode="#,##0">
                  <c:v>139.28571428571428</c:v>
                </c:pt>
                <c:pt idx="117" formatCode="#,##0">
                  <c:v>571.85714285714289</c:v>
                </c:pt>
                <c:pt idx="118" formatCode="#,##0">
                  <c:v>595.85714285714289</c:v>
                </c:pt>
                <c:pt idx="119" formatCode="#,##0">
                  <c:v>807.42857142857144</c:v>
                </c:pt>
                <c:pt idx="120" formatCode="#,##0">
                  <c:v>856</c:v>
                </c:pt>
                <c:pt idx="121" formatCode="#,##0">
                  <c:v>826.57142857142856</c:v>
                </c:pt>
                <c:pt idx="122" formatCode="#,##0">
                  <c:v>746.42857142857144</c:v>
                </c:pt>
                <c:pt idx="123" formatCode="#,##0">
                  <c:v>770.85714285714289</c:v>
                </c:pt>
                <c:pt idx="124" formatCode="#,##0">
                  <c:v>401.28571428571428</c:v>
                </c:pt>
                <c:pt idx="125" formatCode="#,##0">
                  <c:v>407.71428571428572</c:v>
                </c:pt>
                <c:pt idx="126" formatCode="#,##0">
                  <c:v>226.14285714285714</c:v>
                </c:pt>
                <c:pt idx="127" formatCode="#,##0">
                  <c:v>234.42857142857142</c:v>
                </c:pt>
                <c:pt idx="128" formatCode="#,##0">
                  <c:v>234</c:v>
                </c:pt>
                <c:pt idx="129" formatCode="#,##0">
                  <c:v>401.85714285714283</c:v>
                </c:pt>
                <c:pt idx="130" formatCode="#,##0">
                  <c:v>411.71428571428572</c:v>
                </c:pt>
                <c:pt idx="131" formatCode="#,##0">
                  <c:v>366</c:v>
                </c:pt>
                <c:pt idx="132" formatCode="#,##0">
                  <c:v>367.71428571428572</c:v>
                </c:pt>
                <c:pt idx="133" formatCode="#,##0">
                  <c:v>348.28571428571428</c:v>
                </c:pt>
                <c:pt idx="134" formatCode="#,##0">
                  <c:v>348</c:v>
                </c:pt>
                <c:pt idx="135" formatCode="#,##0">
                  <c:v>343.71428571428572</c:v>
                </c:pt>
                <c:pt idx="136" formatCode="#,##0">
                  <c:v>328.28571428571428</c:v>
                </c:pt>
                <c:pt idx="137" formatCode="#,##0">
                  <c:v>316</c:v>
                </c:pt>
                <c:pt idx="138" formatCode="#,##0">
                  <c:v>293.57142857142856</c:v>
                </c:pt>
                <c:pt idx="139" formatCode="#,##0">
                  <c:v>294.28571428571428</c:v>
                </c:pt>
                <c:pt idx="140" formatCode="#,##0">
                  <c:v>300.42857142857144</c:v>
                </c:pt>
                <c:pt idx="141" formatCode="#,##0">
                  <c:v>259.57142857142856</c:v>
                </c:pt>
                <c:pt idx="142" formatCode="#,##0">
                  <c:v>296.28571428571428</c:v>
                </c:pt>
                <c:pt idx="143" formatCode="#,##0">
                  <c:v>318.42857142857144</c:v>
                </c:pt>
                <c:pt idx="144" formatCode="#,##0">
                  <c:v>247.28571428571428</c:v>
                </c:pt>
                <c:pt idx="145" formatCode="#,##0">
                  <c:v>182.14285714285714</c:v>
                </c:pt>
                <c:pt idx="146" formatCode="#,##0">
                  <c:v>291.71428571428572</c:v>
                </c:pt>
                <c:pt idx="147" formatCode="#,##0">
                  <c:v>201.71428571428572</c:v>
                </c:pt>
                <c:pt idx="148" formatCode="#,##0">
                  <c:v>97.714285714285708</c:v>
                </c:pt>
                <c:pt idx="149" formatCode="#,##0">
                  <c:v>291.28571428571428</c:v>
                </c:pt>
                <c:pt idx="150" formatCode="#,##0">
                  <c:v>274.42857142857144</c:v>
                </c:pt>
                <c:pt idx="151" formatCode="#,##0">
                  <c:v>388.57142857142856</c:v>
                </c:pt>
                <c:pt idx="152" formatCode="#,##0">
                  <c:v>492.57142857142856</c:v>
                </c:pt>
                <c:pt idx="153" formatCode="#,##0">
                  <c:v>365.42857142857144</c:v>
                </c:pt>
                <c:pt idx="154" formatCode="#,##0">
                  <c:v>342</c:v>
                </c:pt>
                <c:pt idx="155" formatCode="#,##0">
                  <c:v>443.71428571428572</c:v>
                </c:pt>
                <c:pt idx="156" formatCode="#,##0">
                  <c:v>377</c:v>
                </c:pt>
                <c:pt idx="157" formatCode="#,##0">
                  <c:v>388</c:v>
                </c:pt>
                <c:pt idx="158" formatCode="#,##0">
                  <c:v>258.71428571428572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1D7-4CDA-9AE0-09DC56B00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260160"/>
        <c:axId val="125261696"/>
      </c:lineChart>
      <c:lineChart>
        <c:grouping val="standard"/>
        <c:varyColors val="0"/>
        <c:ser>
          <c:idx val="1"/>
          <c:order val="1"/>
          <c:tx>
            <c:strRef>
              <c:f>'Data FRA'!$AC$3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FRA'!$AC$4:$AC$162</c:f>
              <c:numCache>
                <c:formatCode>General</c:formatCode>
                <c:ptCount val="15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0.14285714285714285</c:v>
                </c:pt>
                <c:pt idx="15" formatCode="#,##0">
                  <c:v>0.14285714285714285</c:v>
                </c:pt>
                <c:pt idx="16" formatCode="#,##0">
                  <c:v>0.14285714285714285</c:v>
                </c:pt>
                <c:pt idx="17" formatCode="#,##0">
                  <c:v>0.14285714285714285</c:v>
                </c:pt>
                <c:pt idx="18" formatCode="#,##0">
                  <c:v>0.14285714285714285</c:v>
                </c:pt>
                <c:pt idx="19" formatCode="#,##0">
                  <c:v>0.14285714285714285</c:v>
                </c:pt>
                <c:pt idx="20" formatCode="#,##0">
                  <c:v>0.14285714285714285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0.14285714285714285</c:v>
                </c:pt>
                <c:pt idx="26" formatCode="#,##0">
                  <c:v>0.14285714285714285</c:v>
                </c:pt>
                <c:pt idx="27" formatCode="#,##0">
                  <c:v>0.14285714285714285</c:v>
                </c:pt>
                <c:pt idx="28" formatCode="#,##0">
                  <c:v>0.14285714285714285</c:v>
                </c:pt>
                <c:pt idx="29" formatCode="#,##0">
                  <c:v>0.14285714285714285</c:v>
                </c:pt>
                <c:pt idx="30" formatCode="#,##0">
                  <c:v>0.2857142857142857</c:v>
                </c:pt>
                <c:pt idx="31" formatCode="#,##0">
                  <c:v>0.42857142857142855</c:v>
                </c:pt>
                <c:pt idx="32" formatCode="#,##0">
                  <c:v>0.2857142857142857</c:v>
                </c:pt>
                <c:pt idx="33" formatCode="#,##0">
                  <c:v>0.5714285714285714</c:v>
                </c:pt>
                <c:pt idx="34" formatCode="#,##0">
                  <c:v>1</c:v>
                </c:pt>
                <c:pt idx="35" formatCode="#,##0">
                  <c:v>1.2857142857142858</c:v>
                </c:pt>
                <c:pt idx="36" formatCode="#,##0">
                  <c:v>2.4285714285714284</c:v>
                </c:pt>
                <c:pt idx="37" formatCode="#,##0">
                  <c:v>2.2857142857142856</c:v>
                </c:pt>
                <c:pt idx="38" formatCode="#,##0">
                  <c:v>4.1428571428571432</c:v>
                </c:pt>
                <c:pt idx="39" formatCode="#,##0">
                  <c:v>6.2857142857142856</c:v>
                </c:pt>
                <c:pt idx="40" formatCode="#,##0">
                  <c:v>8.2142857142857135</c:v>
                </c:pt>
                <c:pt idx="41" formatCode="#,##0">
                  <c:v>10</c:v>
                </c:pt>
                <c:pt idx="42" formatCode="#,##0">
                  <c:v>11.428571428571429</c:v>
                </c:pt>
                <c:pt idx="43" formatCode="#,##0">
                  <c:v>14.357142857142858</c:v>
                </c:pt>
                <c:pt idx="44" formatCode="#,##0">
                  <c:v>18.428571428571427</c:v>
                </c:pt>
                <c:pt idx="45" formatCode="#,##0">
                  <c:v>20.952380952380953</c:v>
                </c:pt>
                <c:pt idx="46" formatCode="#,##0">
                  <c:v>23.333333333333332</c:v>
                </c:pt>
                <c:pt idx="47" formatCode="#,##0">
                  <c:v>25.642857142857142</c:v>
                </c:pt>
                <c:pt idx="48" formatCode="#,##0">
                  <c:v>53</c:v>
                </c:pt>
                <c:pt idx="49" formatCode="#,##0">
                  <c:v>67.285714285714292</c:v>
                </c:pt>
                <c:pt idx="50" formatCode="#,##0">
                  <c:v>79.214285714285708</c:v>
                </c:pt>
                <c:pt idx="51" formatCode="#,##0">
                  <c:v>101.71428571428571</c:v>
                </c:pt>
                <c:pt idx="52" formatCode="#,##0">
                  <c:v>131.47619047619045</c:v>
                </c:pt>
                <c:pt idx="53" formatCode="#,##0">
                  <c:v>159.95238095238093</c:v>
                </c:pt>
                <c:pt idx="54" formatCode="#,##0">
                  <c:v>207.57142857142858</c:v>
                </c:pt>
                <c:pt idx="55" formatCode="#,##0">
                  <c:v>220.71428571428572</c:v>
                </c:pt>
                <c:pt idx="56" formatCode="#,##0">
                  <c:v>250.28571428571428</c:v>
                </c:pt>
                <c:pt idx="57" formatCode="#,##0">
                  <c:v>276</c:v>
                </c:pt>
                <c:pt idx="58" formatCode="#,##0">
                  <c:v>309.14285714285717</c:v>
                </c:pt>
                <c:pt idx="59" formatCode="#,##0">
                  <c:v>346.14285714285717</c:v>
                </c:pt>
                <c:pt idx="60" formatCode="#,##0">
                  <c:v>438.85714285714283</c:v>
                </c:pt>
                <c:pt idx="61" formatCode="#,##0">
                  <c:v>527.28571428571433</c:v>
                </c:pt>
                <c:pt idx="62" formatCode="#,##0">
                  <c:v>644.57142857142856</c:v>
                </c:pt>
                <c:pt idx="63" formatCode="#,##0">
                  <c:v>749.42857142857144</c:v>
                </c:pt>
                <c:pt idx="64" formatCode="#,##0">
                  <c:v>781.71428571428567</c:v>
                </c:pt>
                <c:pt idx="65" formatCode="#,##0">
                  <c:v>841</c:v>
                </c:pt>
                <c:pt idx="66" formatCode="#,##0">
                  <c:v>972.14285714285711</c:v>
                </c:pt>
                <c:pt idx="67" formatCode="#,##0">
                  <c:v>923.71428571428567</c:v>
                </c:pt>
                <c:pt idx="68" formatCode="#,##0">
                  <c:v>974.71428571428567</c:v>
                </c:pt>
                <c:pt idx="69" formatCode="#,##0">
                  <c:v>955.71428571428567</c:v>
                </c:pt>
                <c:pt idx="70" formatCode="#,##0">
                  <c:v>896</c:v>
                </c:pt>
                <c:pt idx="71" formatCode="#,##0">
                  <c:v>902.14285714285711</c:v>
                </c:pt>
                <c:pt idx="72" formatCode="#,##0">
                  <c:v>865.14285714285711</c:v>
                </c:pt>
                <c:pt idx="73" formatCode="#,##0">
                  <c:v>769.14285714285711</c:v>
                </c:pt>
                <c:pt idx="74" formatCode="#,##0">
                  <c:v>897</c:v>
                </c:pt>
                <c:pt idx="75" formatCode="#,##0">
                  <c:v>813</c:v>
                </c:pt>
                <c:pt idx="76" formatCode="#,##0">
                  <c:v>780.57142857142856</c:v>
                </c:pt>
                <c:pt idx="77" formatCode="#,##0">
                  <c:v>781.57142857142856</c:v>
                </c:pt>
                <c:pt idx="78" formatCode="#,##0">
                  <c:v>757.28571428571433</c:v>
                </c:pt>
                <c:pt idx="79" formatCode="#,##0">
                  <c:v>753.28571428571433</c:v>
                </c:pt>
                <c:pt idx="80" formatCode="#,##0">
                  <c:v>721.85714285714289</c:v>
                </c:pt>
                <c:pt idx="81" formatCode="#,##0">
                  <c:v>594.42857142857144</c:v>
                </c:pt>
                <c:pt idx="82" formatCode="#,##0">
                  <c:v>560.57142857142856</c:v>
                </c:pt>
                <c:pt idx="83" formatCode="#,##0">
                  <c:v>507.57142857142856</c:v>
                </c:pt>
                <c:pt idx="84" formatCode="#,##0">
                  <c:v>468.57142857142856</c:v>
                </c:pt>
                <c:pt idx="85" formatCode="#,##0">
                  <c:v>447.28571428571428</c:v>
                </c:pt>
                <c:pt idx="86" formatCode="#,##0">
                  <c:v>431.71428571428572</c:v>
                </c:pt>
                <c:pt idx="87" formatCode="#,##0">
                  <c:v>409.14285714285717</c:v>
                </c:pt>
                <c:pt idx="88" formatCode="#,##0">
                  <c:v>392.42857142857144</c:v>
                </c:pt>
                <c:pt idx="89" formatCode="#,##0">
                  <c:v>360</c:v>
                </c:pt>
                <c:pt idx="90" formatCode="#,##0">
                  <c:v>335.57142857142856</c:v>
                </c:pt>
                <c:pt idx="91" formatCode="#,##0">
                  <c:v>306.57142857142856</c:v>
                </c:pt>
                <c:pt idx="92" formatCode="#,##0">
                  <c:v>291.28571428571428</c:v>
                </c:pt>
                <c:pt idx="93" formatCode="#,##0">
                  <c:v>272.28571428571428</c:v>
                </c:pt>
                <c:pt idx="94" formatCode="#,##0">
                  <c:v>267</c:v>
                </c:pt>
                <c:pt idx="95" formatCode="#,##0">
                  <c:v>245.14285714285714</c:v>
                </c:pt>
                <c:pt idx="96" formatCode="#,##0">
                  <c:v>229.14285714285714</c:v>
                </c:pt>
                <c:pt idx="97" formatCode="#,##0">
                  <c:v>232.71428571428572</c:v>
                </c:pt>
                <c:pt idx="98" formatCode="#,##0">
                  <c:v>220.28571428571428</c:v>
                </c:pt>
                <c:pt idx="99" formatCode="#,##0">
                  <c:v>211</c:v>
                </c:pt>
                <c:pt idx="100" formatCode="#,##0">
                  <c:v>205.14285714285714</c:v>
                </c:pt>
                <c:pt idx="101" formatCode="#,##0">
                  <c:v>207.57142857142858</c:v>
                </c:pt>
                <c:pt idx="102" formatCode="#,##0">
                  <c:v>180</c:v>
                </c:pt>
                <c:pt idx="103" formatCode="#,##0">
                  <c:v>204.57142857142858</c:v>
                </c:pt>
                <c:pt idx="104" formatCode="#,##0">
                  <c:v>184.71428571428572</c:v>
                </c:pt>
                <c:pt idx="105" formatCode="#,##0">
                  <c:v>173.14285714285714</c:v>
                </c:pt>
                <c:pt idx="106" formatCode="#,##0">
                  <c:v>245.85714285714286</c:v>
                </c:pt>
                <c:pt idx="107" formatCode="#,##0">
                  <c:v>227</c:v>
                </c:pt>
                <c:pt idx="108" formatCode="#,##0">
                  <c:v>146.42857142857142</c:v>
                </c:pt>
                <c:pt idx="109" formatCode="#,##0">
                  <c:v>150.28571428571428</c:v>
                </c:pt>
                <c:pt idx="110" formatCode="#,##0">
                  <c:v>112.28571428571429</c:v>
                </c:pt>
                <c:pt idx="111" formatCode="#,##0">
                  <c:v>108</c:v>
                </c:pt>
                <c:pt idx="112" formatCode="#,##0">
                  <c:v>114.42857142857143</c:v>
                </c:pt>
                <c:pt idx="113" formatCode="#,##0">
                  <c:v>36.428571428571431</c:v>
                </c:pt>
                <c:pt idx="114" formatCode="#,##0">
                  <c:v>30.571428571428573</c:v>
                </c:pt>
                <c:pt idx="115" formatCode="#,##0">
                  <c:v>72</c:v>
                </c:pt>
                <c:pt idx="116" formatCode="#,##0">
                  <c:v>66</c:v>
                </c:pt>
                <c:pt idx="117" formatCode="#,##0">
                  <c:v>63.428571428571431</c:v>
                </c:pt>
                <c:pt idx="118" formatCode="#,##0">
                  <c:v>60.285714285714285</c:v>
                </c:pt>
                <c:pt idx="119" formatCode="#,##0">
                  <c:v>62.285714285714285</c:v>
                </c:pt>
                <c:pt idx="120" formatCode="#,##0">
                  <c:v>62</c:v>
                </c:pt>
                <c:pt idx="121" formatCode="#,##0">
                  <c:v>53.142857142857146</c:v>
                </c:pt>
                <c:pt idx="122" formatCode="#,##0">
                  <c:v>58</c:v>
                </c:pt>
                <c:pt idx="123" formatCode="#,##0">
                  <c:v>60.142857142857146</c:v>
                </c:pt>
                <c:pt idx="124" formatCode="#,##0">
                  <c:v>57</c:v>
                </c:pt>
                <c:pt idx="125" formatCode="#,##0">
                  <c:v>56.142857142857146</c:v>
                </c:pt>
                <c:pt idx="126" formatCode="#,##0">
                  <c:v>52.428571428571431</c:v>
                </c:pt>
                <c:pt idx="127" formatCode="#,##0">
                  <c:v>49.857142857142854</c:v>
                </c:pt>
                <c:pt idx="128" formatCode="#,##0">
                  <c:v>53.428571428571431</c:v>
                </c:pt>
                <c:pt idx="129" formatCode="#,##0">
                  <c:v>50.142857142857146</c:v>
                </c:pt>
                <c:pt idx="130" formatCode="#,##0">
                  <c:v>41.857142857142854</c:v>
                </c:pt>
                <c:pt idx="131" formatCode="#,##0">
                  <c:v>39.571428571428569</c:v>
                </c:pt>
                <c:pt idx="132" formatCode="#,##0">
                  <c:v>37</c:v>
                </c:pt>
                <c:pt idx="133" formatCode="#,##0">
                  <c:v>36</c:v>
                </c:pt>
                <c:pt idx="134" formatCode="#,##0">
                  <c:v>35.142857142857146</c:v>
                </c:pt>
                <c:pt idx="135" formatCode="#,##0">
                  <c:v>31.714285714285715</c:v>
                </c:pt>
                <c:pt idx="136" formatCode="#,##0">
                  <c:v>35.285714285714285</c:v>
                </c:pt>
                <c:pt idx="137" formatCode="#,##0">
                  <c:v>36</c:v>
                </c:pt>
                <c:pt idx="138" formatCode="#,##0">
                  <c:v>36.142857142857146</c:v>
                </c:pt>
                <c:pt idx="139" formatCode="#,##0">
                  <c:v>34.142857142857146</c:v>
                </c:pt>
                <c:pt idx="140" formatCode="#,##0">
                  <c:v>32.714285714285715</c:v>
                </c:pt>
                <c:pt idx="141" formatCode="#,##0">
                  <c:v>32.571428571428569</c:v>
                </c:pt>
                <c:pt idx="142" formatCode="#,##0">
                  <c:v>31.428571428571427</c:v>
                </c:pt>
                <c:pt idx="143" formatCode="#,##0">
                  <c:v>24</c:v>
                </c:pt>
                <c:pt idx="144" formatCode="#,##0">
                  <c:v>21.285714285714285</c:v>
                </c:pt>
                <c:pt idx="145" formatCode="#,##0">
                  <c:v>20</c:v>
                </c:pt>
                <c:pt idx="146" formatCode="#,##0">
                  <c:v>21.571428571428573</c:v>
                </c:pt>
                <c:pt idx="147" formatCode="#,##0">
                  <c:v>19.428571428571427</c:v>
                </c:pt>
                <c:pt idx="148" formatCode="#,##0">
                  <c:v>18.571428571428573</c:v>
                </c:pt>
                <c:pt idx="149" formatCode="#,##0">
                  <c:v>20.142857142857142</c:v>
                </c:pt>
                <c:pt idx="150" formatCode="#,##0">
                  <c:v>15.857142857142858</c:v>
                </c:pt>
                <c:pt idx="151" formatCode="#,##0">
                  <c:v>17</c:v>
                </c:pt>
                <c:pt idx="152" formatCode="#,##0">
                  <c:v>16.285714285714285</c:v>
                </c:pt>
                <c:pt idx="153" formatCode="#,##0">
                  <c:v>15.285714285714286</c:v>
                </c:pt>
                <c:pt idx="154" formatCode="#,##0">
                  <c:v>15.428571428571429</c:v>
                </c:pt>
                <c:pt idx="155" formatCode="#,##0">
                  <c:v>15.571428571428571</c:v>
                </c:pt>
                <c:pt idx="156" formatCode="#,##0">
                  <c:v>14.285714285714286</c:v>
                </c:pt>
                <c:pt idx="157" formatCode="#,##0">
                  <c:v>12</c:v>
                </c:pt>
                <c:pt idx="158" formatCode="#,##0">
                  <c:v>9.4285714285714288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1D7-4CDA-9AE0-09DC56B00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269120"/>
        <c:axId val="125263232"/>
      </c:lineChart>
      <c:dateAx>
        <c:axId val="1252601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261696"/>
        <c:crosses val="autoZero"/>
        <c:auto val="1"/>
        <c:lblOffset val="100"/>
        <c:baseTimeUnit val="days"/>
      </c:dateAx>
      <c:valAx>
        <c:axId val="12526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260160"/>
        <c:crosses val="autoZero"/>
        <c:crossBetween val="between"/>
      </c:valAx>
      <c:valAx>
        <c:axId val="1252632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269120"/>
        <c:crosses val="max"/>
        <c:crossBetween val="between"/>
      </c:valAx>
      <c:catAx>
        <c:axId val="125269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252632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GER'!$J$33:$J$149</c:f>
              <c:numCache>
                <c:formatCode>0.0%</c:formatCode>
                <c:ptCount val="117"/>
                <c:pt idx="0">
                  <c:v>0.80952457282569923</c:v>
                </c:pt>
                <c:pt idx="1">
                  <c:v>0.25438635962069334</c:v>
                </c:pt>
                <c:pt idx="2">
                  <c:v>0.25874174976540049</c:v>
                </c:pt>
                <c:pt idx="3">
                  <c:v>0.36666752443049433</c:v>
                </c:pt>
                <c:pt idx="4">
                  <c:v>0.89431173968350608</c:v>
                </c:pt>
                <c:pt idx="5">
                  <c:v>0.40343579731756679</c:v>
                </c:pt>
                <c:pt idx="6">
                  <c:v>0.19755135006151964</c:v>
                </c:pt>
                <c:pt idx="7">
                  <c:v>0.30858168796724239</c:v>
                </c:pt>
                <c:pt idx="8">
                  <c:v>0.1330740588773052</c:v>
                </c:pt>
                <c:pt idx="9">
                  <c:v>0.24308299671295086</c:v>
                </c:pt>
                <c:pt idx="10">
                  <c:v>0.31385375296560847</c:v>
                </c:pt>
                <c:pt idx="11">
                  <c:v>9.0427591209788438E-2</c:v>
                </c:pt>
                <c:pt idx="12">
                  <c:v>0.77904371199929956</c:v>
                </c:pt>
                <c:pt idx="13">
                  <c:v>0.25125342819365787</c:v>
                </c:pt>
                <c:pt idx="14">
                  <c:v>0.2671227858218474</c:v>
                </c:pt>
                <c:pt idx="15">
                  <c:v>0.25742456696514948</c:v>
                </c:pt>
                <c:pt idx="16">
                  <c:v>0.27617867311970268</c:v>
                </c:pt>
                <c:pt idx="17">
                  <c:v>0.33497045944105819</c:v>
                </c:pt>
                <c:pt idx="18">
                  <c:v>0.24548469904828898</c:v>
                </c:pt>
                <c:pt idx="19">
                  <c:v>0.2986762581256498</c:v>
                </c:pt>
                <c:pt idx="20">
                  <c:v>0.12068569917427006</c:v>
                </c:pt>
                <c:pt idx="21">
                  <c:v>0.12151559246490355</c:v>
                </c:pt>
                <c:pt idx="22">
                  <c:v>0.17069482229955515</c:v>
                </c:pt>
                <c:pt idx="23">
                  <c:v>0.13803944466648721</c:v>
                </c:pt>
                <c:pt idx="24">
                  <c:v>0.14664733870658722</c:v>
                </c:pt>
                <c:pt idx="25">
                  <c:v>0.19713875719257329</c:v>
                </c:pt>
                <c:pt idx="26">
                  <c:v>0.18255270576427368</c:v>
                </c:pt>
                <c:pt idx="27">
                  <c:v>0.15564144508853675</c:v>
                </c:pt>
                <c:pt idx="28">
                  <c:v>9.0261208261988815E-2</c:v>
                </c:pt>
                <c:pt idx="29">
                  <c:v>9.1565636903363237E-2</c:v>
                </c:pt>
                <c:pt idx="30">
                  <c:v>9.3419286825482409E-2</c:v>
                </c:pt>
                <c:pt idx="31">
                  <c:v>0.11048371069752114</c:v>
                </c:pt>
                <c:pt idx="32">
                  <c:v>0.11893908460999114</c:v>
                </c:pt>
                <c:pt idx="33">
                  <c:v>0.10402874033513571</c:v>
                </c:pt>
                <c:pt idx="34">
                  <c:v>7.5615505856418366E-2</c:v>
                </c:pt>
                <c:pt idx="35">
                  <c:v>5.913182029919347E-2</c:v>
                </c:pt>
                <c:pt idx="36">
                  <c:v>4.6605616336459994E-2</c:v>
                </c:pt>
                <c:pt idx="37">
                  <c:v>5.8935803355229757E-2</c:v>
                </c:pt>
                <c:pt idx="38">
                  <c:v>8.1077649442096694E-2</c:v>
                </c:pt>
                <c:pt idx="39">
                  <c:v>7.5666537304274153E-2</c:v>
                </c:pt>
                <c:pt idx="40">
                  <c:v>6.32551177583002E-2</c:v>
                </c:pt>
                <c:pt idx="41">
                  <c:v>4.1853030672957571E-2</c:v>
                </c:pt>
                <c:pt idx="42">
                  <c:v>4.5550524242936936E-2</c:v>
                </c:pt>
                <c:pt idx="43">
                  <c:v>3.4423074336000177E-2</c:v>
                </c:pt>
                <c:pt idx="44">
                  <c:v>2.0598311462868016E-2</c:v>
                </c:pt>
                <c:pt idx="45">
                  <c:v>5.6783255187234857E-2</c:v>
                </c:pt>
                <c:pt idx="46">
                  <c:v>5.0553466028059088E-2</c:v>
                </c:pt>
                <c:pt idx="47">
                  <c:v>6.5407782968584072E-2</c:v>
                </c:pt>
                <c:pt idx="48">
                  <c:v>3.6125567960974533E-2</c:v>
                </c:pt>
                <c:pt idx="49">
                  <c:v>3.4499874574072296E-2</c:v>
                </c:pt>
                <c:pt idx="50">
                  <c:v>3.5823893042451295E-2</c:v>
                </c:pt>
                <c:pt idx="51">
                  <c:v>2.422254635512475E-2</c:v>
                </c:pt>
                <c:pt idx="52">
                  <c:v>4.9131863615816077E-2</c:v>
                </c:pt>
                <c:pt idx="53">
                  <c:v>5.4068372293153484E-2</c:v>
                </c:pt>
                <c:pt idx="54">
                  <c:v>4.2333438603159329E-2</c:v>
                </c:pt>
                <c:pt idx="55">
                  <c:v>3.8459546839998866E-2</c:v>
                </c:pt>
                <c:pt idx="56">
                  <c:v>3.0839272691533567E-2</c:v>
                </c:pt>
                <c:pt idx="57">
                  <c:v>2.4874704000768674E-2</c:v>
                </c:pt>
                <c:pt idx="58">
                  <c:v>3.0320749190136411E-2</c:v>
                </c:pt>
                <c:pt idx="59">
                  <c:v>4.5033186050689185E-2</c:v>
                </c:pt>
                <c:pt idx="60">
                  <c:v>4.2479225239819757E-2</c:v>
                </c:pt>
                <c:pt idx="61">
                  <c:v>3.2539133314094901E-2</c:v>
                </c:pt>
                <c:pt idx="62">
                  <c:v>2.9294252415724836E-2</c:v>
                </c:pt>
                <c:pt idx="63">
                  <c:v>2.3953869684730046E-2</c:v>
                </c:pt>
                <c:pt idx="64">
                  <c:v>1.7340478845770758E-2</c:v>
                </c:pt>
                <c:pt idx="65">
                  <c:v>3.2378355957880876E-2</c:v>
                </c:pt>
                <c:pt idx="66">
                  <c:v>4.6452069769874448E-2</c:v>
                </c:pt>
                <c:pt idx="67">
                  <c:v>6.0539863236861433E-2</c:v>
                </c:pt>
                <c:pt idx="68">
                  <c:v>5.7053126261782626E-2</c:v>
                </c:pt>
                <c:pt idx="69">
                  <c:v>3.4498156399549729E-2</c:v>
                </c:pt>
                <c:pt idx="70">
                  <c:v>2.7161768331509007E-2</c:v>
                </c:pt>
                <c:pt idx="71">
                  <c:v>3.5079497919519677E-2</c:v>
                </c:pt>
                <c:pt idx="72">
                  <c:v>3.089584906378328E-2</c:v>
                </c:pt>
                <c:pt idx="73">
                  <c:v>5.0947181602924288E-2</c:v>
                </c:pt>
                <c:pt idx="74">
                  <c:v>2.1713591912726312E-2</c:v>
                </c:pt>
                <c:pt idx="75">
                  <c:v>4.6432769730451545E-2</c:v>
                </c:pt>
                <c:pt idx="76">
                  <c:v>3.3044523579867556E-2</c:v>
                </c:pt>
                <c:pt idx="77">
                  <c:v>4.0640001970022051E-2</c:v>
                </c:pt>
                <c:pt idx="78">
                  <c:v>1.2669069633348658E-2</c:v>
                </c:pt>
                <c:pt idx="79">
                  <c:v>9.1033613376088965E-2</c:v>
                </c:pt>
                <c:pt idx="80">
                  <c:v>4.9691626009658603E-2</c:v>
                </c:pt>
                <c:pt idx="81">
                  <c:v>4.1096297108190218E-2</c:v>
                </c:pt>
                <c:pt idx="82">
                  <c:v>5.4235750328066074E-2</c:v>
                </c:pt>
                <c:pt idx="83">
                  <c:v>2.2273576334705378E-2</c:v>
                </c:pt>
                <c:pt idx="84">
                  <c:v>2.8539950996989357E-2</c:v>
                </c:pt>
                <c:pt idx="85">
                  <c:v>2.3171258734081351E-2</c:v>
                </c:pt>
                <c:pt idx="86">
                  <c:v>5.4209891853136856E-2</c:v>
                </c:pt>
                <c:pt idx="87">
                  <c:v>2.9896163828428191E-2</c:v>
                </c:pt>
                <c:pt idx="88">
                  <c:v>6.5537086228584868E-2</c:v>
                </c:pt>
                <c:pt idx="89">
                  <c:v>7.0189291469866605E-2</c:v>
                </c:pt>
                <c:pt idx="90">
                  <c:v>2.6303372208767283E-2</c:v>
                </c:pt>
                <c:pt idx="91">
                  <c:v>2.271400504665428E-2</c:v>
                </c:pt>
                <c:pt idx="92">
                  <c:v>1.9374204133549188E-2</c:v>
                </c:pt>
                <c:pt idx="93">
                  <c:v>3.0363121721165169E-2</c:v>
                </c:pt>
                <c:pt idx="94">
                  <c:v>2.7854861710654495E-2</c:v>
                </c:pt>
                <c:pt idx="95">
                  <c:v>4.3611833072983941E-2</c:v>
                </c:pt>
                <c:pt idx="96">
                  <c:v>5.7138924170128551E-2</c:v>
                </c:pt>
                <c:pt idx="97">
                  <c:v>6.7706592692114473E-2</c:v>
                </c:pt>
                <c:pt idx="98">
                  <c:v>3.8453191256572407E-2</c:v>
                </c:pt>
                <c:pt idx="99">
                  <c:v>4.5886707785230477E-2</c:v>
                </c:pt>
                <c:pt idx="100">
                  <c:v>5.0634234925053825E-2</c:v>
                </c:pt>
                <c:pt idx="101">
                  <c:v>2.0986384011283297E-3</c:v>
                </c:pt>
                <c:pt idx="102">
                  <c:v>2.3722278944092994E-2</c:v>
                </c:pt>
                <c:pt idx="103">
                  <c:v>7.7061622932106E-2</c:v>
                </c:pt>
                <c:pt idx="104">
                  <c:v>5.9484402100075428E-3</c:v>
                </c:pt>
                <c:pt idx="105">
                  <c:v>3.8678086004034884E-2</c:v>
                </c:pt>
                <c:pt idx="106">
                  <c:v>2.4799015391274427E-2</c:v>
                </c:pt>
                <c:pt idx="107">
                  <c:v>9.2395230025887301E-2</c:v>
                </c:pt>
                <c:pt idx="108">
                  <c:v>5.3534549448661761E-2</c:v>
                </c:pt>
                <c:pt idx="109">
                  <c:v>0.19755227745164261</c:v>
                </c:pt>
                <c:pt idx="110">
                  <c:v>6.8089425844146317E-2</c:v>
                </c:pt>
                <c:pt idx="111">
                  <c:v>4.9979109266396225E-2</c:v>
                </c:pt>
                <c:pt idx="112">
                  <c:v>8.4199430221278418E-2</c:v>
                </c:pt>
                <c:pt idx="113">
                  <c:v>6.5095576670234384E-2</c:v>
                </c:pt>
                <c:pt idx="114">
                  <c:v>9.2367770169774696E-2</c:v>
                </c:pt>
                <c:pt idx="115">
                  <c:v>5.0626576328174543E-2</c:v>
                </c:pt>
                <c:pt idx="116">
                  <c:v>6.6633912765168932E-2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5F5-4824-B387-947065EC1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849728"/>
        <c:axId val="123740928"/>
      </c:lineChart>
      <c:catAx>
        <c:axId val="1238497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740928"/>
        <c:crosses val="autoZero"/>
        <c:auto val="1"/>
        <c:lblAlgn val="ctr"/>
        <c:lblOffset val="100"/>
        <c:noMultiLvlLbl val="0"/>
      </c:catAx>
      <c:valAx>
        <c:axId val="123740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849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GER'!$K$33:$K$149</c:f>
              <c:numCache>
                <c:formatCode>0.0%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1.9569471624266144E-3</c:v>
                </c:pt>
                <c:pt idx="9">
                  <c:v>0</c:v>
                </c:pt>
                <c:pt idx="10">
                  <c:v>6.9589422407794019E-4</c:v>
                </c:pt>
                <c:pt idx="11">
                  <c:v>0</c:v>
                </c:pt>
                <c:pt idx="12">
                  <c:v>1.9512195121951219E-3</c:v>
                </c:pt>
                <c:pt idx="13">
                  <c:v>5.5218111540585317E-4</c:v>
                </c:pt>
                <c:pt idx="14">
                  <c:v>4.4150110375275938E-4</c:v>
                </c:pt>
                <c:pt idx="15">
                  <c:v>1.0456605088881143E-3</c:v>
                </c:pt>
                <c:pt idx="16">
                  <c:v>9.7384529771841956E-4</c:v>
                </c:pt>
                <c:pt idx="17">
                  <c:v>4.363953742090334E-4</c:v>
                </c:pt>
                <c:pt idx="18">
                  <c:v>1.3121207151057896E-3</c:v>
                </c:pt>
                <c:pt idx="19">
                  <c:v>1.5168502275275341E-3</c:v>
                </c:pt>
                <c:pt idx="20">
                  <c:v>8.6730268863833475E-4</c:v>
                </c:pt>
                <c:pt idx="21">
                  <c:v>4.5670442089879428E-4</c:v>
                </c:pt>
                <c:pt idx="22">
                  <c:v>1.1830457308366989E-3</c:v>
                </c:pt>
                <c:pt idx="23">
                  <c:v>1.1938202247191011E-3</c:v>
                </c:pt>
                <c:pt idx="24">
                  <c:v>1.6561887379165821E-3</c:v>
                </c:pt>
                <c:pt idx="25">
                  <c:v>1.8170985999404229E-3</c:v>
                </c:pt>
                <c:pt idx="26">
                  <c:v>1.9737880941102163E-3</c:v>
                </c:pt>
                <c:pt idx="27">
                  <c:v>2.0742631806888378E-3</c:v>
                </c:pt>
                <c:pt idx="28">
                  <c:v>2.0499784752260101E-3</c:v>
                </c:pt>
                <c:pt idx="29">
                  <c:v>2.1394051689557028E-3</c:v>
                </c:pt>
                <c:pt idx="30">
                  <c:v>2.4649222601441033E-3</c:v>
                </c:pt>
                <c:pt idx="31">
                  <c:v>2.6395791236597309E-3</c:v>
                </c:pt>
                <c:pt idx="32">
                  <c:v>3.2101902080615258E-3</c:v>
                </c:pt>
                <c:pt idx="33">
                  <c:v>2.7429914934609043E-3</c:v>
                </c:pt>
                <c:pt idx="34">
                  <c:v>2.5876984795357456E-3</c:v>
                </c:pt>
                <c:pt idx="35">
                  <c:v>2.0513421638729342E-3</c:v>
                </c:pt>
                <c:pt idx="36">
                  <c:v>3.2360142613725856E-3</c:v>
                </c:pt>
                <c:pt idx="37">
                  <c:v>2.8271848924022835E-3</c:v>
                </c:pt>
                <c:pt idx="38">
                  <c:v>4.7868211482620824E-3</c:v>
                </c:pt>
                <c:pt idx="39">
                  <c:v>3.9909044503225206E-3</c:v>
                </c:pt>
                <c:pt idx="40">
                  <c:v>2.5329681637563917E-3</c:v>
                </c:pt>
                <c:pt idx="41">
                  <c:v>-4.7334748286024034E-4</c:v>
                </c:pt>
                <c:pt idx="42">
                  <c:v>4.4154881739023035E-3</c:v>
                </c:pt>
                <c:pt idx="43">
                  <c:v>2.6653443252959773E-3</c:v>
                </c:pt>
                <c:pt idx="44">
                  <c:v>1.5980056889002524E-3</c:v>
                </c:pt>
                <c:pt idx="45">
                  <c:v>8.5191681282886494E-3</c:v>
                </c:pt>
                <c:pt idx="46">
                  <c:v>4.2502870657594814E-3</c:v>
                </c:pt>
                <c:pt idx="47">
                  <c:v>5.2960491473360875E-3</c:v>
                </c:pt>
                <c:pt idx="48">
                  <c:v>1.9840166138213643E-3</c:v>
                </c:pt>
                <c:pt idx="49">
                  <c:v>2.374586317147505E-3</c:v>
                </c:pt>
                <c:pt idx="50">
                  <c:v>5.2473478079014414E-3</c:v>
                </c:pt>
                <c:pt idx="51">
                  <c:v>3.3725815040530145E-3</c:v>
                </c:pt>
                <c:pt idx="52">
                  <c:v>5.1188147654916971E-3</c:v>
                </c:pt>
                <c:pt idx="53">
                  <c:v>6.4391220170114645E-3</c:v>
                </c:pt>
                <c:pt idx="54">
                  <c:v>4.1804130700049714E-3</c:v>
                </c:pt>
                <c:pt idx="55">
                  <c:v>2.9666066583838332E-3</c:v>
                </c:pt>
                <c:pt idx="56">
                  <c:v>2.4243314722303851E-3</c:v>
                </c:pt>
                <c:pt idx="57">
                  <c:v>3.7694124742423483E-3</c:v>
                </c:pt>
                <c:pt idx="58">
                  <c:v>4.9302423161649012E-3</c:v>
                </c:pt>
                <c:pt idx="59">
                  <c:v>4.2267528592739934E-3</c:v>
                </c:pt>
                <c:pt idx="60">
                  <c:v>4.499307798800185E-3</c:v>
                </c:pt>
                <c:pt idx="61">
                  <c:v>3.4361126315149305E-3</c:v>
                </c:pt>
                <c:pt idx="62">
                  <c:v>2.496632830721724E-3</c:v>
                </c:pt>
                <c:pt idx="63">
                  <c:v>1.8521694392042531E-3</c:v>
                </c:pt>
                <c:pt idx="64">
                  <c:v>4.5038655223774739E-3</c:v>
                </c:pt>
                <c:pt idx="65">
                  <c:v>0</c:v>
                </c:pt>
                <c:pt idx="66">
                  <c:v>1.1318937143774585E-2</c:v>
                </c:pt>
                <c:pt idx="67">
                  <c:v>5.5748796874255492E-3</c:v>
                </c:pt>
                <c:pt idx="68">
                  <c:v>5.8019470941095483E-3</c:v>
                </c:pt>
                <c:pt idx="69">
                  <c:v>1.8243053606511366E-3</c:v>
                </c:pt>
                <c:pt idx="70">
                  <c:v>9.768009768009768E-4</c:v>
                </c:pt>
                <c:pt idx="71">
                  <c:v>4.6207935710698145E-3</c:v>
                </c:pt>
                <c:pt idx="72">
                  <c:v>3.990050782464504E-3</c:v>
                </c:pt>
                <c:pt idx="73">
                  <c:v>6.7460099819009484E-3</c:v>
                </c:pt>
                <c:pt idx="74">
                  <c:v>1.3115128015053887E-3</c:v>
                </c:pt>
                <c:pt idx="75">
                  <c:v>7.9783969559347003E-4</c:v>
                </c:pt>
                <c:pt idx="76">
                  <c:v>2.6049939640383759E-3</c:v>
                </c:pt>
                <c:pt idx="77">
                  <c:v>1.5774944130406204E-3</c:v>
                </c:pt>
                <c:pt idx="78">
                  <c:v>2.8480133370380662E-3</c:v>
                </c:pt>
                <c:pt idx="79">
                  <c:v>5.7747834456207889E-3</c:v>
                </c:pt>
                <c:pt idx="80">
                  <c:v>4.4948630136986299E-3</c:v>
                </c:pt>
                <c:pt idx="81">
                  <c:v>4.4151762328818378E-3</c:v>
                </c:pt>
                <c:pt idx="82">
                  <c:v>1.9637106276019166E-3</c:v>
                </c:pt>
                <c:pt idx="83">
                  <c:v>2.6574327588983733E-3</c:v>
                </c:pt>
                <c:pt idx="84">
                  <c:v>1.8319593638104754E-3</c:v>
                </c:pt>
                <c:pt idx="85">
                  <c:v>2.2101326079564773E-3</c:v>
                </c:pt>
                <c:pt idx="86">
                  <c:v>5.6797692030292101E-3</c:v>
                </c:pt>
                <c:pt idx="87">
                  <c:v>5.1560629776263699E-3</c:v>
                </c:pt>
                <c:pt idx="88">
                  <c:v>4.0871934604904629E-3</c:v>
                </c:pt>
                <c:pt idx="89">
                  <c:v>3.279953694771368E-3</c:v>
                </c:pt>
                <c:pt idx="90">
                  <c:v>2.5557849208689668E-3</c:v>
                </c:pt>
                <c:pt idx="91">
                  <c:v>1.0255358424776945E-3</c:v>
                </c:pt>
                <c:pt idx="92">
                  <c:v>1.5759613364152133E-3</c:v>
                </c:pt>
                <c:pt idx="93">
                  <c:v>8.5043053045604335E-4</c:v>
                </c:pt>
                <c:pt idx="94">
                  <c:v>4.479154703112438E-3</c:v>
                </c:pt>
                <c:pt idx="95">
                  <c:v>4.0912472105132658E-3</c:v>
                </c:pt>
                <c:pt idx="96">
                  <c:v>2.9011099899091826E-3</c:v>
                </c:pt>
                <c:pt idx="97">
                  <c:v>1.9265348060621629E-3</c:v>
                </c:pt>
                <c:pt idx="98">
                  <c:v>1.5347231103721704E-3</c:v>
                </c:pt>
                <c:pt idx="99">
                  <c:v>1.2753475322025251E-3</c:v>
                </c:pt>
                <c:pt idx="100">
                  <c:v>5.2176126240773731E-3</c:v>
                </c:pt>
                <c:pt idx="101">
                  <c:v>2.0939667582777124E-3</c:v>
                </c:pt>
                <c:pt idx="102">
                  <c:v>2.8011204481792717E-3</c:v>
                </c:pt>
                <c:pt idx="103">
                  <c:v>1.5809140557631503E-3</c:v>
                </c:pt>
                <c:pt idx="104">
                  <c:v>1.4475969889982628E-3</c:v>
                </c:pt>
                <c:pt idx="105">
                  <c:v>1.2300123001230013E-3</c:v>
                </c:pt>
                <c:pt idx="106">
                  <c:v>9.0525045262522627E-4</c:v>
                </c:pt>
                <c:pt idx="107">
                  <c:v>2.1025392204431508E-3</c:v>
                </c:pt>
                <c:pt idx="108">
                  <c:v>4.7040971168437022E-3</c:v>
                </c:pt>
                <c:pt idx="109">
                  <c:v>3.8999025024374391E-3</c:v>
                </c:pt>
                <c:pt idx="110">
                  <c:v>1.6913319238900633E-3</c:v>
                </c:pt>
                <c:pt idx="111">
                  <c:v>1.0752688172043011E-3</c:v>
                </c:pt>
                <c:pt idx="112">
                  <c:v>0</c:v>
                </c:pt>
                <c:pt idx="113">
                  <c:v>5.2376587665313608E-4</c:v>
                </c:pt>
                <c:pt idx="114">
                  <c:v>1.9414962464405902E-3</c:v>
                </c:pt>
                <c:pt idx="115">
                  <c:v>1.8085518666838909E-3</c:v>
                </c:pt>
                <c:pt idx="116">
                  <c:v>1.5955325089748703E-3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BA-42B9-8ADC-A6A3F919B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78176"/>
        <c:axId val="123779712"/>
      </c:lineChart>
      <c:catAx>
        <c:axId val="1237781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779712"/>
        <c:crosses val="autoZero"/>
        <c:auto val="1"/>
        <c:lblAlgn val="ctr"/>
        <c:lblOffset val="100"/>
        <c:noMultiLvlLbl val="0"/>
      </c:catAx>
      <c:valAx>
        <c:axId val="1237797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778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CHN'!$L$5:$L$89</c:f>
              <c:numCache>
                <c:formatCode>General</c:formatCode>
                <c:ptCount val="85"/>
                <c:pt idx="0">
                  <c:v>1.3769102738689665E-2</c:v>
                </c:pt>
                <c:pt idx="1">
                  <c:v>1.302557226319318E-2</c:v>
                </c:pt>
                <c:pt idx="2">
                  <c:v>8.8193230573653265E-3</c:v>
                </c:pt>
                <c:pt idx="3">
                  <c:v>1.1820634716690223E-2</c:v>
                </c:pt>
                <c:pt idx="4">
                  <c:v>1.6285042898519043E-2</c:v>
                </c:pt>
                <c:pt idx="5">
                  <c:v>1.5898719269836596E-2</c:v>
                </c:pt>
                <c:pt idx="6">
                  <c:v>1.5603769449923297E-2</c:v>
                </c:pt>
                <c:pt idx="7">
                  <c:v>1.7410805300713556E-2</c:v>
                </c:pt>
                <c:pt idx="8">
                  <c:v>1.571331675333484E-2</c:v>
                </c:pt>
                <c:pt idx="9">
                  <c:v>1.6717054952872133E-3</c:v>
                </c:pt>
                <c:pt idx="10">
                  <c:v>2.6104282047818454E-2</c:v>
                </c:pt>
                <c:pt idx="11">
                  <c:v>3.6388289335325695E-2</c:v>
                </c:pt>
                <c:pt idx="12">
                  <c:v>2.0155738094107593E-2</c:v>
                </c:pt>
                <c:pt idx="13">
                  <c:v>2.146811477834594E-2</c:v>
                </c:pt>
                <c:pt idx="14">
                  <c:v>2.5471737409922104E-2</c:v>
                </c:pt>
                <c:pt idx="15">
                  <c:v>2.6036525172754194E-2</c:v>
                </c:pt>
                <c:pt idx="16">
                  <c:v>2.4637267688294752E-2</c:v>
                </c:pt>
                <c:pt idx="17">
                  <c:v>2.9358206539333118E-2</c:v>
                </c:pt>
                <c:pt idx="18">
                  <c:v>1.9289003194093001E-3</c:v>
                </c:pt>
                <c:pt idx="19">
                  <c:v>7.059503893260631E-2</c:v>
                </c:pt>
                <c:pt idx="20">
                  <c:v>9.730423052256795E-4</c:v>
                </c:pt>
                <c:pt idx="21">
                  <c:v>3.0283435715055502E-2</c:v>
                </c:pt>
                <c:pt idx="22">
                  <c:v>4.9410980217826181E-2</c:v>
                </c:pt>
                <c:pt idx="23">
                  <c:v>4.6659349384647719E-2</c:v>
                </c:pt>
                <c:pt idx="24">
                  <c:v>5.8515537887235181E-2</c:v>
                </c:pt>
                <c:pt idx="25">
                  <c:v>7.7062440991094439E-2</c:v>
                </c:pt>
                <c:pt idx="26">
                  <c:v>7.0857955789012911E-2</c:v>
                </c:pt>
                <c:pt idx="27">
                  <c:v>7.4272028972808782E-2</c:v>
                </c:pt>
                <c:pt idx="28">
                  <c:v>7.4764606846667081E-2</c:v>
                </c:pt>
                <c:pt idx="29">
                  <c:v>7.5268105388587317E-2</c:v>
                </c:pt>
                <c:pt idx="30">
                  <c:v>8.3618111917983767E-2</c:v>
                </c:pt>
                <c:pt idx="31">
                  <c:v>7.8799612778315584E-2</c:v>
                </c:pt>
                <c:pt idx="32">
                  <c:v>6.0371192760484312E-2</c:v>
                </c:pt>
                <c:pt idx="33">
                  <c:v>6.51102924859083E-2</c:v>
                </c:pt>
                <c:pt idx="34">
                  <c:v>8.1990454137328098E-2</c:v>
                </c:pt>
                <c:pt idx="35">
                  <c:v>6.4348808545603944E-2</c:v>
                </c:pt>
                <c:pt idx="36">
                  <c:v>6.8831240059233259E-2</c:v>
                </c:pt>
                <c:pt idx="37">
                  <c:v>8.1862052730696799E-2</c:v>
                </c:pt>
                <c:pt idx="38">
                  <c:v>7.5887706704268684E-2</c:v>
                </c:pt>
                <c:pt idx="39">
                  <c:v>8.5710319938927054E-2</c:v>
                </c:pt>
                <c:pt idx="40">
                  <c:v>0.10681749164895232</c:v>
                </c:pt>
                <c:pt idx="41">
                  <c:v>0.11288677320639239</c:v>
                </c:pt>
                <c:pt idx="42">
                  <c:v>8.19027524695502E-2</c:v>
                </c:pt>
                <c:pt idx="43">
                  <c:v>8.9996864220758865E-2</c:v>
                </c:pt>
                <c:pt idx="44">
                  <c:v>0.10625574977000921</c:v>
                </c:pt>
                <c:pt idx="45">
                  <c:v>9.7281278185800804E-2</c:v>
                </c:pt>
                <c:pt idx="46">
                  <c:v>0.10005717552887364</c:v>
                </c:pt>
                <c:pt idx="47">
                  <c:v>8.9694656488549615E-2</c:v>
                </c:pt>
                <c:pt idx="48">
                  <c:v>8.5124978150672964E-2</c:v>
                </c:pt>
                <c:pt idx="49">
                  <c:v>8.5883703136954856E-2</c:v>
                </c:pt>
                <c:pt idx="50">
                  <c:v>9.2759706190975871E-2</c:v>
                </c:pt>
                <c:pt idx="51">
                  <c:v>0.11265325005783021</c:v>
                </c:pt>
                <c:pt idx="52">
                  <c:v>0.10182767624020887</c:v>
                </c:pt>
                <c:pt idx="53">
                  <c:v>0.15449519930171662</c:v>
                </c:pt>
                <c:pt idx="54">
                  <c:v>0.12620689655172415</c:v>
                </c:pt>
                <c:pt idx="55">
                  <c:v>0.18663503361012257</c:v>
                </c:pt>
                <c:pt idx="56">
                  <c:v>0.15189873417721519</c:v>
                </c:pt>
                <c:pt idx="57">
                  <c:v>0.15601611974668969</c:v>
                </c:pt>
                <c:pt idx="58">
                  <c:v>0.11833105335157319</c:v>
                </c:pt>
                <c:pt idx="59">
                  <c:v>0.1110248447204969</c:v>
                </c:pt>
                <c:pt idx="60">
                  <c:v>0.12543859649122807</c:v>
                </c:pt>
                <c:pt idx="61">
                  <c:v>0.15136226034308778</c:v>
                </c:pt>
                <c:pt idx="62">
                  <c:v>0.21863799283154123</c:v>
                </c:pt>
                <c:pt idx="63">
                  <c:v>0.10599078341013825</c:v>
                </c:pt>
                <c:pt idx="64">
                  <c:v>0.10189982728842832</c:v>
                </c:pt>
                <c:pt idx="65">
                  <c:v>0.13320463320463322</c:v>
                </c:pt>
                <c:pt idx="66">
                  <c:v>0.10022271714922049</c:v>
                </c:pt>
                <c:pt idx="67">
                  <c:v>0.12158808933002481</c:v>
                </c:pt>
                <c:pt idx="68">
                  <c:v>7.9545454545454544E-2</c:v>
                </c:pt>
                <c:pt idx="69">
                  <c:v>5.2631578947368418E-2</c:v>
                </c:pt>
                <c:pt idx="70">
                  <c:v>0.18811881188118812</c:v>
                </c:pt>
                <c:pt idx="71">
                  <c:v>0.1016260162601626</c:v>
                </c:pt>
                <c:pt idx="72">
                  <c:v>0.17808219178082191</c:v>
                </c:pt>
                <c:pt idx="73">
                  <c:v>0.18333333333333332</c:v>
                </c:pt>
                <c:pt idx="74">
                  <c:v>0.11643835616438356</c:v>
                </c:pt>
                <c:pt idx="75">
                  <c:v>-7.4263565891472867</c:v>
                </c:pt>
                <c:pt idx="76">
                  <c:v>0.10655737704918032</c:v>
                </c:pt>
                <c:pt idx="77">
                  <c:v>3.669724770642202E-2</c:v>
                </c:pt>
                <c:pt idx="78">
                  <c:v>2.8571428571428571E-2</c:v>
                </c:pt>
                <c:pt idx="79">
                  <c:v>4.9019607843137254E-2</c:v>
                </c:pt>
                <c:pt idx="80">
                  <c:v>0.28865979381443296</c:v>
                </c:pt>
                <c:pt idx="81">
                  <c:v>0.3188405797101449</c:v>
                </c:pt>
                <c:pt idx="82">
                  <c:v>0.51063829787234039</c:v>
                </c:pt>
                <c:pt idx="83">
                  <c:v>0.47826086956521741</c:v>
                </c:pt>
                <c:pt idx="84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7C-42B5-8B0E-F47537984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06912"/>
        <c:axId val="121608448"/>
      </c:lineChart>
      <c:catAx>
        <c:axId val="121606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608448"/>
        <c:crosses val="autoZero"/>
        <c:auto val="1"/>
        <c:lblAlgn val="ctr"/>
        <c:lblOffset val="100"/>
        <c:noMultiLvlLbl val="0"/>
      </c:catAx>
      <c:valAx>
        <c:axId val="12160844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606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GER'!$L$33:$L$149</c:f>
              <c:numCache>
                <c:formatCode>0.0%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2.1459227467811159E-3</c:v>
                </c:pt>
                <c:pt idx="6">
                  <c:v>1.5313935681470138E-3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4.8712595685455815E-3</c:v>
                </c:pt>
                <c:pt idx="11">
                  <c:v>0</c:v>
                </c:pt>
                <c:pt idx="12">
                  <c:v>1.0243902439024391E-2</c:v>
                </c:pt>
                <c:pt idx="13">
                  <c:v>0</c:v>
                </c:pt>
                <c:pt idx="14">
                  <c:v>0</c:v>
                </c:pt>
                <c:pt idx="15">
                  <c:v>3.6598117811084E-3</c:v>
                </c:pt>
                <c:pt idx="16">
                  <c:v>0</c:v>
                </c:pt>
                <c:pt idx="17">
                  <c:v>4.1457560549858176E-3</c:v>
                </c:pt>
                <c:pt idx="18">
                  <c:v>6.5606035755289482E-4</c:v>
                </c:pt>
                <c:pt idx="19">
                  <c:v>4.4186506627975995E-3</c:v>
                </c:pt>
                <c:pt idx="20">
                  <c:v>2.7039436763430435E-3</c:v>
                </c:pt>
                <c:pt idx="21">
                  <c:v>1.5071245889660212E-3</c:v>
                </c:pt>
                <c:pt idx="22">
                  <c:v>7.6286052298780238E-3</c:v>
                </c:pt>
                <c:pt idx="23">
                  <c:v>9.7963483146067412E-2</c:v>
                </c:pt>
                <c:pt idx="24">
                  <c:v>1.0275130129115122E-2</c:v>
                </c:pt>
                <c:pt idx="25">
                  <c:v>6.3330354483169496E-2</c:v>
                </c:pt>
                <c:pt idx="26">
                  <c:v>2.5922416969314174E-2</c:v>
                </c:pt>
                <c:pt idx="27">
                  <c:v>4.1553645916436829E-2</c:v>
                </c:pt>
                <c:pt idx="28">
                  <c:v>1.4964842869149874E-2</c:v>
                </c:pt>
                <c:pt idx="29">
                  <c:v>8.1927756871884014E-2</c:v>
                </c:pt>
                <c:pt idx="30">
                  <c:v>4.9298445202882062E-2</c:v>
                </c:pt>
                <c:pt idx="31">
                  <c:v>4.7330384286312414E-2</c:v>
                </c:pt>
                <c:pt idx="32">
                  <c:v>6.4203804161230518E-2</c:v>
                </c:pt>
                <c:pt idx="33">
                  <c:v>3.485885022939899E-2</c:v>
                </c:pt>
                <c:pt idx="34">
                  <c:v>2.7944081213921512E-2</c:v>
                </c:pt>
                <c:pt idx="35">
                  <c:v>3.3700621263626773E-2</c:v>
                </c:pt>
                <c:pt idx="36">
                  <c:v>0</c:v>
                </c:pt>
                <c:pt idx="37">
                  <c:v>0.10129830917874397</c:v>
                </c:pt>
                <c:pt idx="38">
                  <c:v>0.14689647241468534</c:v>
                </c:pt>
                <c:pt idx="39">
                  <c:v>9.4466873946200139E-2</c:v>
                </c:pt>
                <c:pt idx="40">
                  <c:v>2.3841562841357036E-2</c:v>
                </c:pt>
                <c:pt idx="41">
                  <c:v>5.3243957184956711E-2</c:v>
                </c:pt>
                <c:pt idx="42">
                  <c:v>4.4772432532575804E-2</c:v>
                </c:pt>
                <c:pt idx="43">
                  <c:v>6.1984751751069239E-2</c:v>
                </c:pt>
                <c:pt idx="44">
                  <c:v>6.2322221867109846E-2</c:v>
                </c:pt>
                <c:pt idx="45">
                  <c:v>7.3498705420529525E-2</c:v>
                </c:pt>
                <c:pt idx="46">
                  <c:v>7.540831890863596E-2</c:v>
                </c:pt>
                <c:pt idx="47">
                  <c:v>0.10793348162270947</c:v>
                </c:pt>
                <c:pt idx="48">
                  <c:v>4.2387495132669525E-2</c:v>
                </c:pt>
                <c:pt idx="49">
                  <c:v>4.8613578146326872E-2</c:v>
                </c:pt>
                <c:pt idx="50">
                  <c:v>6.6542454085706679E-2</c:v>
                </c:pt>
                <c:pt idx="51">
                  <c:v>7.2973985760211427E-2</c:v>
                </c:pt>
                <c:pt idx="52">
                  <c:v>8.7394398435224105E-2</c:v>
                </c:pt>
                <c:pt idx="53">
                  <c:v>8.483978333224565E-2</c:v>
                </c:pt>
                <c:pt idx="54">
                  <c:v>0.1468793781353098</c:v>
                </c:pt>
                <c:pt idx="55">
                  <c:v>0</c:v>
                </c:pt>
                <c:pt idx="56">
                  <c:v>5.3874032716230778E-2</c:v>
                </c:pt>
                <c:pt idx="57">
                  <c:v>6.2823541237372466E-2</c:v>
                </c:pt>
                <c:pt idx="58">
                  <c:v>7.6051610196160704E-2</c:v>
                </c:pt>
                <c:pt idx="59">
                  <c:v>8.28775070445881E-2</c:v>
                </c:pt>
                <c:pt idx="60">
                  <c:v>8.9409321642824183E-2</c:v>
                </c:pt>
                <c:pt idx="61">
                  <c:v>0.10338745970929879</c:v>
                </c:pt>
                <c:pt idx="62">
                  <c:v>6.8985907164679214E-2</c:v>
                </c:pt>
                <c:pt idx="63">
                  <c:v>5.4879094494940835E-2</c:v>
                </c:pt>
                <c:pt idx="64">
                  <c:v>7.4473366905454294E-2</c:v>
                </c:pt>
                <c:pt idx="65">
                  <c:v>9.0706375902339473E-2</c:v>
                </c:pt>
                <c:pt idx="66">
                  <c:v>0.19266275989403547</c:v>
                </c:pt>
                <c:pt idx="67">
                  <c:v>8.5767379806546903E-2</c:v>
                </c:pt>
                <c:pt idx="68">
                  <c:v>0</c:v>
                </c:pt>
                <c:pt idx="69">
                  <c:v>7.4843296847226126E-2</c:v>
                </c:pt>
                <c:pt idx="70">
                  <c:v>5.3724053724053727E-2</c:v>
                </c:pt>
                <c:pt idx="71">
                  <c:v>6.1125062782521347E-2</c:v>
                </c:pt>
                <c:pt idx="72">
                  <c:v>8.2029225826510524E-2</c:v>
                </c:pt>
                <c:pt idx="73">
                  <c:v>8.2268414413426208E-2</c:v>
                </c:pt>
                <c:pt idx="74">
                  <c:v>9.1235673148200941E-2</c:v>
                </c:pt>
                <c:pt idx="75">
                  <c:v>7.9599852706517732E-2</c:v>
                </c:pt>
                <c:pt idx="76">
                  <c:v>6.3727047461719297E-2</c:v>
                </c:pt>
                <c:pt idx="77">
                  <c:v>9.2743525700013152E-2</c:v>
                </c:pt>
                <c:pt idx="78">
                  <c:v>7.1547652125590444E-2</c:v>
                </c:pt>
                <c:pt idx="79">
                  <c:v>4.738283852817058E-2</c:v>
                </c:pt>
                <c:pt idx="80">
                  <c:v>9.1680936073059355E-2</c:v>
                </c:pt>
                <c:pt idx="81">
                  <c:v>8.3888348424754927E-2</c:v>
                </c:pt>
                <c:pt idx="82">
                  <c:v>7.6741811326682896E-2</c:v>
                </c:pt>
                <c:pt idx="83">
                  <c:v>5.2504429054598165E-2</c:v>
                </c:pt>
                <c:pt idx="84">
                  <c:v>4.7048047297859941E-2</c:v>
                </c:pt>
                <c:pt idx="85">
                  <c:v>7.8034682080924858E-2</c:v>
                </c:pt>
                <c:pt idx="86">
                  <c:v>6.9239091236927522E-2</c:v>
                </c:pt>
                <c:pt idx="87">
                  <c:v>7.8537887855630234E-2</c:v>
                </c:pt>
                <c:pt idx="88">
                  <c:v>5.2549630206305958E-2</c:v>
                </c:pt>
                <c:pt idx="89">
                  <c:v>8.5375265290372371E-2</c:v>
                </c:pt>
                <c:pt idx="90">
                  <c:v>6.5172515482158661E-2</c:v>
                </c:pt>
                <c:pt idx="91">
                  <c:v>4.553379140600964E-2</c:v>
                </c:pt>
                <c:pt idx="92">
                  <c:v>2.9417944946417314E-2</c:v>
                </c:pt>
                <c:pt idx="93">
                  <c:v>0.10385882853194429</c:v>
                </c:pt>
                <c:pt idx="94">
                  <c:v>9.6933501780176873E-2</c:v>
                </c:pt>
                <c:pt idx="95">
                  <c:v>5.6533597818001491E-2</c:v>
                </c:pt>
                <c:pt idx="96">
                  <c:v>7.2023208879919268E-2</c:v>
                </c:pt>
                <c:pt idx="97">
                  <c:v>6.1392242486514259E-2</c:v>
                </c:pt>
                <c:pt idx="98">
                  <c:v>3.4019695613249773E-2</c:v>
                </c:pt>
                <c:pt idx="99">
                  <c:v>4.2341538069123837E-2</c:v>
                </c:pt>
                <c:pt idx="100">
                  <c:v>7.2919317892593538E-2</c:v>
                </c:pt>
                <c:pt idx="101">
                  <c:v>6.5567334118570866E-2</c:v>
                </c:pt>
                <c:pt idx="102">
                  <c:v>4.6358543417366949E-2</c:v>
                </c:pt>
                <c:pt idx="103">
                  <c:v>8.249496981891348E-2</c:v>
                </c:pt>
                <c:pt idx="104">
                  <c:v>6.2970469021424433E-2</c:v>
                </c:pt>
                <c:pt idx="105">
                  <c:v>1.8296432964329642E-2</c:v>
                </c:pt>
                <c:pt idx="106">
                  <c:v>9.0977670488835247E-2</c:v>
                </c:pt>
                <c:pt idx="107">
                  <c:v>2.4260067928190198E-2</c:v>
                </c:pt>
                <c:pt idx="108">
                  <c:v>0.11487101669195751</c:v>
                </c:pt>
                <c:pt idx="109">
                  <c:v>4.0298992525186872E-2</c:v>
                </c:pt>
                <c:pt idx="110">
                  <c:v>1.7618040873854827E-2</c:v>
                </c:pt>
                <c:pt idx="111">
                  <c:v>8.5618279569892472E-2</c:v>
                </c:pt>
                <c:pt idx="112">
                  <c:v>1.8280770304214346E-2</c:v>
                </c:pt>
                <c:pt idx="113">
                  <c:v>5.2769412072803459E-2</c:v>
                </c:pt>
                <c:pt idx="114">
                  <c:v>8.8273362671498837E-2</c:v>
                </c:pt>
                <c:pt idx="115">
                  <c:v>7.7121818886448784E-2</c:v>
                </c:pt>
                <c:pt idx="116">
                  <c:v>4.5472676505783807E-2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378-4277-B7E3-792B3BE31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635584"/>
        <c:axId val="125661952"/>
      </c:lineChart>
      <c:catAx>
        <c:axId val="125635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661952"/>
        <c:crosses val="autoZero"/>
        <c:auto val="1"/>
        <c:lblAlgn val="ctr"/>
        <c:lblOffset val="100"/>
        <c:noMultiLvlLbl val="0"/>
      </c:catAx>
      <c:valAx>
        <c:axId val="12566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635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GER'!$M$33:$M$149</c:f>
              <c:numCache>
                <c:formatCode>General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188.00108154998614</c:v>
                </c:pt>
                <c:pt idx="6">
                  <c:v>129.00103159017232</c:v>
                </c:pt>
                <c:pt idx="7">
                  <c:v>0</c:v>
                </c:pt>
                <c:pt idx="8">
                  <c:v>68.000844086302962</c:v>
                </c:pt>
                <c:pt idx="9">
                  <c:v>0</c:v>
                </c:pt>
                <c:pt idx="10">
                  <c:v>56.375980376447416</c:v>
                </c:pt>
                <c:pt idx="11">
                  <c:v>0</c:v>
                </c:pt>
                <c:pt idx="12">
                  <c:v>63.88158438394256</c:v>
                </c:pt>
                <c:pt idx="13">
                  <c:v>455.01995845871437</c:v>
                </c:pt>
                <c:pt idx="14">
                  <c:v>605.03310988648434</c:v>
                </c:pt>
                <c:pt idx="15">
                  <c:v>54.707487601704734</c:v>
                </c:pt>
                <c:pt idx="16">
                  <c:v>283.59604319777469</c:v>
                </c:pt>
                <c:pt idx="17">
                  <c:v>73.103315029446165</c:v>
                </c:pt>
                <c:pt idx="18">
                  <c:v>124.72668417478484</c:v>
                </c:pt>
                <c:pt idx="19">
                  <c:v>50.320312243991417</c:v>
                </c:pt>
                <c:pt idx="20">
                  <c:v>33.793719850212398</c:v>
                </c:pt>
                <c:pt idx="21">
                  <c:v>61.876870060733218</c:v>
                </c:pt>
                <c:pt idx="22">
                  <c:v>19.371491569578684</c:v>
                </c:pt>
                <c:pt idx="23">
                  <c:v>1.3921258442285962</c:v>
                </c:pt>
                <c:pt idx="24">
                  <c:v>12.290957968762294</c:v>
                </c:pt>
                <c:pt idx="25">
                  <c:v>3.0260393593757136</c:v>
                </c:pt>
                <c:pt idx="26">
                  <c:v>6.5439978430479915</c:v>
                </c:pt>
                <c:pt idx="27">
                  <c:v>3.5674743142524532</c:v>
                </c:pt>
                <c:pt idx="28">
                  <c:v>5.3048578316000921</c:v>
                </c:pt>
                <c:pt idx="29">
                  <c:v>1.0891962412015379</c:v>
                </c:pt>
                <c:pt idx="30">
                  <c:v>1.8047374311999789</c:v>
                </c:pt>
                <c:pt idx="31">
                  <c:v>2.2110024334232894</c:v>
                </c:pt>
                <c:pt idx="32">
                  <c:v>1.7643085196590791</c:v>
                </c:pt>
                <c:pt idx="33">
                  <c:v>2.7665863045184786</c:v>
                </c:pt>
                <c:pt idx="34">
                  <c:v>2.4766163851438447</c:v>
                </c:pt>
                <c:pt idx="35">
                  <c:v>1.6539460949915392</c:v>
                </c:pt>
                <c:pt idx="36">
                  <c:v>14.402166545672696</c:v>
                </c:pt>
                <c:pt idx="37">
                  <c:v>0.56600743056220648</c:v>
                </c:pt>
                <c:pt idx="38">
                  <c:v>0.53451931018659005</c:v>
                </c:pt>
                <c:pt idx="39">
                  <c:v>0.76851761777052807</c:v>
                </c:pt>
                <c:pt idx="40">
                  <c:v>2.3983409504433069</c:v>
                </c:pt>
                <c:pt idx="41">
                  <c:v>0.79311250920215981</c:v>
                </c:pt>
                <c:pt idx="42">
                  <c:v>0.92605102205383283</c:v>
                </c:pt>
                <c:pt idx="43">
                  <c:v>0.5324520213448618</c:v>
                </c:pt>
                <c:pt idx="44">
                  <c:v>0.32225028368083869</c:v>
                </c:pt>
                <c:pt idx="45">
                  <c:v>0.69232781502725349</c:v>
                </c:pt>
                <c:pt idx="46">
                  <c:v>0.63462654674509889</c:v>
                </c:pt>
                <c:pt idx="47">
                  <c:v>0.57765657531001147</c:v>
                </c:pt>
                <c:pt idx="48">
                  <c:v>0.81416130618609162</c:v>
                </c:pt>
                <c:pt idx="49">
                  <c:v>0.67662515285849234</c:v>
                </c:pt>
                <c:pt idx="50">
                  <c:v>0.49901089148486583</c:v>
                </c:pt>
                <c:pt idx="51">
                  <c:v>0.31727092943525964</c:v>
                </c:pt>
                <c:pt idx="52">
                  <c:v>0.53107942007397413</c:v>
                </c:pt>
                <c:pt idx="53">
                  <c:v>0.59234247043469312</c:v>
                </c:pt>
                <c:pt idx="54">
                  <c:v>0.28024293073211864</c:v>
                </c:pt>
                <c:pt idx="55">
                  <c:v>12.964154425835174</c:v>
                </c:pt>
                <c:pt idx="56">
                  <c:v>0.54778274886101119</c:v>
                </c:pt>
                <c:pt idx="57">
                  <c:v>0.3735335739647504</c:v>
                </c:pt>
                <c:pt idx="58">
                  <c:v>0.37441412179996164</c:v>
                </c:pt>
                <c:pt idx="59">
                  <c:v>0.51700325679126136</c:v>
                </c:pt>
                <c:pt idx="60">
                  <c:v>0.4523463444456482</c:v>
                </c:pt>
                <c:pt idx="61">
                  <c:v>0.30460630178403786</c:v>
                </c:pt>
                <c:pt idx="62">
                  <c:v>0.40980989788009181</c:v>
                </c:pt>
                <c:pt idx="63">
                  <c:v>0.4222340209542349</c:v>
                </c:pt>
                <c:pt idx="64">
                  <c:v>0.2195630096511198</c:v>
                </c:pt>
                <c:pt idx="65">
                  <c:v>0.35695788345398755</c:v>
                </c:pt>
                <c:pt idx="66">
                  <c:v>0.22772665608946321</c:v>
                </c:pt>
                <c:pt idx="67">
                  <c:v>0.66278044327178454</c:v>
                </c:pt>
                <c:pt idx="68">
                  <c:v>9.8334447619672467</c:v>
                </c:pt>
                <c:pt idx="69">
                  <c:v>0.44997046217789755</c:v>
                </c:pt>
                <c:pt idx="70">
                  <c:v>0.49655107731039905</c:v>
                </c:pt>
                <c:pt idx="71">
                  <c:v>0.53356211121286234</c:v>
                </c:pt>
                <c:pt idx="72">
                  <c:v>0.35917355134511431</c:v>
                </c:pt>
                <c:pt idx="73">
                  <c:v>0.57234748130999291</c:v>
                </c:pt>
                <c:pt idx="74">
                  <c:v>0.23462184927509633</c:v>
                </c:pt>
                <c:pt idx="75">
                  <c:v>0.57753858777708211</c:v>
                </c:pt>
                <c:pt idx="76">
                  <c:v>0.49816834925626002</c:v>
                </c:pt>
                <c:pt idx="77">
                  <c:v>0.43086898255882611</c:v>
                </c:pt>
                <c:pt idx="78">
                  <c:v>0.17029311525834481</c:v>
                </c:pt>
                <c:pt idx="79">
                  <c:v>1.7125223062267878</c:v>
                </c:pt>
                <c:pt idx="80">
                  <c:v>0.51667494818351267</c:v>
                </c:pt>
                <c:pt idx="81">
                  <c:v>0.4653981510650389</c:v>
                </c:pt>
                <c:pt idx="82">
                  <c:v>0.68909714314032855</c:v>
                </c:pt>
                <c:pt idx="83">
                  <c:v>0.4037857969698852</c:v>
                </c:pt>
                <c:pt idx="84">
                  <c:v>0.58387780497929331</c:v>
                </c:pt>
                <c:pt idx="85">
                  <c:v>0.28875708447853071</c:v>
                </c:pt>
                <c:pt idx="86">
                  <c:v>0.72358137236461373</c:v>
                </c:pt>
                <c:pt idx="87">
                  <c:v>0.35720817969258367</c:v>
                </c:pt>
                <c:pt idx="88">
                  <c:v>1.1571462166407871</c:v>
                </c:pt>
                <c:pt idx="89">
                  <c:v>0.79171076754802749</c:v>
                </c:pt>
                <c:pt idx="90">
                  <c:v>0.38836604568909949</c:v>
                </c:pt>
                <c:pt idx="91">
                  <c:v>0.48785080002186321</c:v>
                </c:pt>
                <c:pt idx="92">
                  <c:v>0.625097203197021</c:v>
                </c:pt>
                <c:pt idx="93">
                  <c:v>0.28997551881319872</c:v>
                </c:pt>
                <c:pt idx="94">
                  <c:v>0.27466849480709926</c:v>
                </c:pt>
                <c:pt idx="95">
                  <c:v>0.71937228132247122</c:v>
                </c:pt>
                <c:pt idx="96">
                  <c:v>0.76262187006865179</c:v>
                </c:pt>
                <c:pt idx="97">
                  <c:v>1.0692972225168422</c:v>
                </c:pt>
                <c:pt idx="98">
                  <c:v>1.0815305842990635</c:v>
                </c:pt>
                <c:pt idx="99">
                  <c:v>1.0520399875555326</c:v>
                </c:pt>
                <c:pt idx="100">
                  <c:v>0.64801924762389729</c:v>
                </c:pt>
                <c:pt idx="101">
                  <c:v>3.1016820160583304E-2</c:v>
                </c:pt>
                <c:pt idx="102">
                  <c:v>0.48255575971744724</c:v>
                </c:pt>
                <c:pt idx="103">
                  <c:v>0.91657226044716855</c:v>
                </c:pt>
                <c:pt idx="104">
                  <c:v>9.2341179709510349E-2</c:v>
                </c:pt>
                <c:pt idx="105">
                  <c:v>1.9808052863798653</c:v>
                </c:pt>
                <c:pt idx="106">
                  <c:v>0.26989798688565991</c:v>
                </c:pt>
                <c:pt idx="107">
                  <c:v>3.5047834800617252</c:v>
                </c:pt>
                <c:pt idx="108">
                  <c:v>0.44770644780035662</c:v>
                </c:pt>
                <c:pt idx="109">
                  <c:v>4.4696202773434139</c:v>
                </c:pt>
                <c:pt idx="110">
                  <c:v>3.5262370537534173</c:v>
                </c:pt>
                <c:pt idx="111">
                  <c:v>0.57650321386354719</c:v>
                </c:pt>
                <c:pt idx="112">
                  <c:v>4.6059016562265738</c:v>
                </c:pt>
                <c:pt idx="113">
                  <c:v>1.2214617175198526</c:v>
                </c:pt>
                <c:pt idx="114">
                  <c:v>1.0238642644643892</c:v>
                </c:pt>
                <c:pt idx="115">
                  <c:v>0.64140806441309184</c:v>
                </c:pt>
                <c:pt idx="116">
                  <c:v>1.4156882991718516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56F-4E38-AED4-DFE7CD2A7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686912"/>
        <c:axId val="125688448"/>
      </c:lineChart>
      <c:catAx>
        <c:axId val="125686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688448"/>
        <c:crosses val="autoZero"/>
        <c:auto val="1"/>
        <c:lblAlgn val="ctr"/>
        <c:lblOffset val="100"/>
        <c:noMultiLvlLbl val="0"/>
      </c:catAx>
      <c:valAx>
        <c:axId val="125688448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686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GER'!$F$3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GER'!$F$4:$F$149</c:f>
              <c:numCache>
                <c:formatCode>General</c:formatCode>
                <c:ptCount val="146"/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10</c:v>
                </c:pt>
                <c:pt idx="26">
                  <c:v>19</c:v>
                </c:pt>
                <c:pt idx="27">
                  <c:v>2</c:v>
                </c:pt>
                <c:pt idx="28">
                  <c:v>31</c:v>
                </c:pt>
                <c:pt idx="29">
                  <c:v>51</c:v>
                </c:pt>
                <c:pt idx="30">
                  <c:v>29</c:v>
                </c:pt>
                <c:pt idx="31">
                  <c:v>37</c:v>
                </c:pt>
                <c:pt idx="32">
                  <c:v>66</c:v>
                </c:pt>
                <c:pt idx="33">
                  <c:v>220</c:v>
                </c:pt>
                <c:pt idx="34">
                  <c:v>188</c:v>
                </c:pt>
                <c:pt idx="35">
                  <c:v>129</c:v>
                </c:pt>
                <c:pt idx="36">
                  <c:v>241</c:v>
                </c:pt>
                <c:pt idx="37">
                  <c:v>136</c:v>
                </c:pt>
                <c:pt idx="38">
                  <c:v>281</c:v>
                </c:pt>
                <c:pt idx="39">
                  <c:v>451</c:v>
                </c:pt>
                <c:pt idx="40">
                  <c:v>170</c:v>
                </c:pt>
                <c:pt idx="41">
                  <c:v>1597</c:v>
                </c:pt>
                <c:pt idx="42">
                  <c:v>910</c:v>
                </c:pt>
                <c:pt idx="43">
                  <c:v>1210</c:v>
                </c:pt>
                <c:pt idx="44">
                  <c:v>1477</c:v>
                </c:pt>
                <c:pt idx="45">
                  <c:v>1985</c:v>
                </c:pt>
                <c:pt idx="46">
                  <c:v>3070</c:v>
                </c:pt>
                <c:pt idx="47">
                  <c:v>2993</c:v>
                </c:pt>
                <c:pt idx="48">
                  <c:v>4528</c:v>
                </c:pt>
                <c:pt idx="49">
                  <c:v>2365</c:v>
                </c:pt>
                <c:pt idx="50">
                  <c:v>2660</c:v>
                </c:pt>
                <c:pt idx="51">
                  <c:v>4183</c:v>
                </c:pt>
                <c:pt idx="52">
                  <c:v>3930</c:v>
                </c:pt>
                <c:pt idx="53">
                  <c:v>4337</c:v>
                </c:pt>
                <c:pt idx="54">
                  <c:v>6615</c:v>
                </c:pt>
                <c:pt idx="55">
                  <c:v>6933</c:v>
                </c:pt>
                <c:pt idx="56">
                  <c:v>6824</c:v>
                </c:pt>
                <c:pt idx="57">
                  <c:v>4400</c:v>
                </c:pt>
                <c:pt idx="58">
                  <c:v>4790</c:v>
                </c:pt>
                <c:pt idx="59">
                  <c:v>4923</c:v>
                </c:pt>
                <c:pt idx="60">
                  <c:v>6064</c:v>
                </c:pt>
                <c:pt idx="61">
                  <c:v>6922</c:v>
                </c:pt>
                <c:pt idx="62">
                  <c:v>6365</c:v>
                </c:pt>
                <c:pt idx="63">
                  <c:v>4933</c:v>
                </c:pt>
                <c:pt idx="64">
                  <c:v>4031</c:v>
                </c:pt>
                <c:pt idx="65">
                  <c:v>3251</c:v>
                </c:pt>
                <c:pt idx="66">
                  <c:v>4289</c:v>
                </c:pt>
                <c:pt idx="67">
                  <c:v>5633</c:v>
                </c:pt>
                <c:pt idx="68">
                  <c:v>4885</c:v>
                </c:pt>
                <c:pt idx="69">
                  <c:v>3990</c:v>
                </c:pt>
                <c:pt idx="70">
                  <c:v>2737</c:v>
                </c:pt>
                <c:pt idx="71">
                  <c:v>2946</c:v>
                </c:pt>
                <c:pt idx="72">
                  <c:v>2218</c:v>
                </c:pt>
                <c:pt idx="73">
                  <c:v>1287</c:v>
                </c:pt>
                <c:pt idx="74">
                  <c:v>3394</c:v>
                </c:pt>
                <c:pt idx="75">
                  <c:v>2945</c:v>
                </c:pt>
                <c:pt idx="76">
                  <c:v>3699</c:v>
                </c:pt>
                <c:pt idx="77">
                  <c:v>1945</c:v>
                </c:pt>
                <c:pt idx="78">
                  <c:v>1842</c:v>
                </c:pt>
                <c:pt idx="79">
                  <c:v>1881</c:v>
                </c:pt>
                <c:pt idx="80">
                  <c:v>1226</c:v>
                </c:pt>
                <c:pt idx="81">
                  <c:v>2357</c:v>
                </c:pt>
                <c:pt idx="82">
                  <c:v>2481</c:v>
                </c:pt>
                <c:pt idx="83">
                  <c:v>1870</c:v>
                </c:pt>
                <c:pt idx="84">
                  <c:v>1514</c:v>
                </c:pt>
                <c:pt idx="85">
                  <c:v>1257</c:v>
                </c:pt>
                <c:pt idx="86">
                  <c:v>988</c:v>
                </c:pt>
                <c:pt idx="87">
                  <c:v>1154</c:v>
                </c:pt>
                <c:pt idx="88">
                  <c:v>1627</c:v>
                </c:pt>
                <c:pt idx="89">
                  <c:v>1470</c:v>
                </c:pt>
                <c:pt idx="90">
                  <c:v>1068</c:v>
                </c:pt>
                <c:pt idx="91">
                  <c:v>890</c:v>
                </c:pt>
                <c:pt idx="92">
                  <c:v>697</c:v>
                </c:pt>
                <c:pt idx="93">
                  <c:v>488</c:v>
                </c:pt>
                <c:pt idx="94">
                  <c:v>855</c:v>
                </c:pt>
                <c:pt idx="95">
                  <c:v>1155</c:v>
                </c:pt>
                <c:pt idx="96">
                  <c:v>1268</c:v>
                </c:pt>
                <c:pt idx="97">
                  <c:v>1158</c:v>
                </c:pt>
                <c:pt idx="98">
                  <c:v>736</c:v>
                </c:pt>
                <c:pt idx="99">
                  <c:v>555</c:v>
                </c:pt>
                <c:pt idx="100">
                  <c:v>697</c:v>
                </c:pt>
                <c:pt idx="101">
                  <c:v>595</c:v>
                </c:pt>
                <c:pt idx="102">
                  <c:v>927</c:v>
                </c:pt>
                <c:pt idx="103">
                  <c:v>380</c:v>
                </c:pt>
                <c:pt idx="104">
                  <c:v>755</c:v>
                </c:pt>
                <c:pt idx="105">
                  <c:v>519</c:v>
                </c:pt>
                <c:pt idx="106">
                  <c:v>617</c:v>
                </c:pt>
                <c:pt idx="107">
                  <c:v>182</c:v>
                </c:pt>
                <c:pt idx="108">
                  <c:v>1227</c:v>
                </c:pt>
                <c:pt idx="109">
                  <c:v>695</c:v>
                </c:pt>
                <c:pt idx="110">
                  <c:v>548</c:v>
                </c:pt>
                <c:pt idx="111">
                  <c:v>689</c:v>
                </c:pt>
                <c:pt idx="112">
                  <c:v>276</c:v>
                </c:pt>
                <c:pt idx="113">
                  <c:v>342</c:v>
                </c:pt>
                <c:pt idx="114">
                  <c:v>272</c:v>
                </c:pt>
                <c:pt idx="115">
                  <c:v>600</c:v>
                </c:pt>
                <c:pt idx="116">
                  <c:v>324</c:v>
                </c:pt>
                <c:pt idx="117">
                  <c:v>672</c:v>
                </c:pt>
                <c:pt idx="118">
                  <c:v>726</c:v>
                </c:pt>
                <c:pt idx="119">
                  <c:v>267</c:v>
                </c:pt>
                <c:pt idx="120">
                  <c:v>221</c:v>
                </c:pt>
                <c:pt idx="121">
                  <c:v>184</c:v>
                </c:pt>
                <c:pt idx="122">
                  <c:v>285</c:v>
                </c:pt>
                <c:pt idx="123">
                  <c:v>242</c:v>
                </c:pt>
                <c:pt idx="124">
                  <c:v>351</c:v>
                </c:pt>
                <c:pt idx="125">
                  <c:v>452</c:v>
                </c:pt>
                <c:pt idx="126">
                  <c:v>526</c:v>
                </c:pt>
                <c:pt idx="127">
                  <c:v>300</c:v>
                </c:pt>
                <c:pt idx="128">
                  <c:v>359</c:v>
                </c:pt>
                <c:pt idx="129">
                  <c:v>397</c:v>
                </c:pt>
                <c:pt idx="130">
                  <c:v>16</c:v>
                </c:pt>
                <c:pt idx="131">
                  <c:v>169</c:v>
                </c:pt>
                <c:pt idx="132">
                  <c:v>535</c:v>
                </c:pt>
                <c:pt idx="133">
                  <c:v>41</c:v>
                </c:pt>
                <c:pt idx="134">
                  <c:v>251</c:v>
                </c:pt>
                <c:pt idx="135">
                  <c:v>164</c:v>
                </c:pt>
                <c:pt idx="136">
                  <c:v>570</c:v>
                </c:pt>
                <c:pt idx="137">
                  <c:v>352</c:v>
                </c:pt>
                <c:pt idx="138">
                  <c:v>1213</c:v>
                </c:pt>
                <c:pt idx="139">
                  <c:v>482</c:v>
                </c:pt>
                <c:pt idx="140">
                  <c:v>371</c:v>
                </c:pt>
                <c:pt idx="141">
                  <c:v>602</c:v>
                </c:pt>
                <c:pt idx="142">
                  <c:v>496</c:v>
                </c:pt>
                <c:pt idx="143">
                  <c:v>712</c:v>
                </c:pt>
                <c:pt idx="144">
                  <c:v>391</c:v>
                </c:pt>
                <c:pt idx="145">
                  <c:v>500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13-4925-BA04-BC54D4254FA2}"/>
            </c:ext>
          </c:extLst>
        </c:ser>
        <c:ser>
          <c:idx val="2"/>
          <c:order val="2"/>
          <c:tx>
            <c:strRef>
              <c:f>'Data GER'!$H$3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GER'!$H$4:$H$149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11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7</c:v>
                </c:pt>
                <c:pt idx="40">
                  <c:v>0</c:v>
                </c:pt>
                <c:pt idx="41">
                  <c:v>21</c:v>
                </c:pt>
                <c:pt idx="42">
                  <c:v>0</c:v>
                </c:pt>
                <c:pt idx="43">
                  <c:v>0</c:v>
                </c:pt>
                <c:pt idx="44">
                  <c:v>21</c:v>
                </c:pt>
                <c:pt idx="45">
                  <c:v>0</c:v>
                </c:pt>
                <c:pt idx="46">
                  <c:v>38</c:v>
                </c:pt>
                <c:pt idx="47">
                  <c:v>8</c:v>
                </c:pt>
                <c:pt idx="48">
                  <c:v>67</c:v>
                </c:pt>
                <c:pt idx="49">
                  <c:v>53</c:v>
                </c:pt>
                <c:pt idx="50">
                  <c:v>33</c:v>
                </c:pt>
                <c:pt idx="51">
                  <c:v>187</c:v>
                </c:pt>
                <c:pt idx="52">
                  <c:v>2790</c:v>
                </c:pt>
                <c:pt idx="53">
                  <c:v>304</c:v>
                </c:pt>
                <c:pt idx="54">
                  <c:v>2126</c:v>
                </c:pt>
                <c:pt idx="55">
                  <c:v>985</c:v>
                </c:pt>
                <c:pt idx="56">
                  <c:v>1823</c:v>
                </c:pt>
                <c:pt idx="57">
                  <c:v>730</c:v>
                </c:pt>
                <c:pt idx="58">
                  <c:v>4289</c:v>
                </c:pt>
                <c:pt idx="59">
                  <c:v>2600</c:v>
                </c:pt>
                <c:pt idx="60">
                  <c:v>2600</c:v>
                </c:pt>
                <c:pt idx="61">
                  <c:v>3740</c:v>
                </c:pt>
                <c:pt idx="62">
                  <c:v>2135</c:v>
                </c:pt>
                <c:pt idx="63">
                  <c:v>1825</c:v>
                </c:pt>
                <c:pt idx="64">
                  <c:v>2300</c:v>
                </c:pt>
                <c:pt idx="65">
                  <c:v>0</c:v>
                </c:pt>
                <c:pt idx="66">
                  <c:v>7381</c:v>
                </c:pt>
                <c:pt idx="67">
                  <c:v>10219</c:v>
                </c:pt>
                <c:pt idx="68">
                  <c:v>6107</c:v>
                </c:pt>
                <c:pt idx="69">
                  <c:v>1506</c:v>
                </c:pt>
                <c:pt idx="70">
                  <c:v>3487</c:v>
                </c:pt>
                <c:pt idx="71">
                  <c:v>2900</c:v>
                </c:pt>
                <c:pt idx="72">
                  <c:v>4000</c:v>
                </c:pt>
                <c:pt idx="73">
                  <c:v>3900</c:v>
                </c:pt>
                <c:pt idx="74">
                  <c:v>4400</c:v>
                </c:pt>
                <c:pt idx="75">
                  <c:v>4400</c:v>
                </c:pt>
                <c:pt idx="76">
                  <c:v>6114</c:v>
                </c:pt>
                <c:pt idx="77">
                  <c:v>2286</c:v>
                </c:pt>
                <c:pt idx="78">
                  <c:v>2600</c:v>
                </c:pt>
                <c:pt idx="79">
                  <c:v>3500</c:v>
                </c:pt>
                <c:pt idx="80">
                  <c:v>3700</c:v>
                </c:pt>
                <c:pt idx="81">
                  <c:v>4200</c:v>
                </c:pt>
                <c:pt idx="82">
                  <c:v>3900</c:v>
                </c:pt>
                <c:pt idx="83">
                  <c:v>6500</c:v>
                </c:pt>
                <c:pt idx="84">
                  <c:v>0</c:v>
                </c:pt>
                <c:pt idx="85">
                  <c:v>2200</c:v>
                </c:pt>
                <c:pt idx="86">
                  <c:v>2500</c:v>
                </c:pt>
                <c:pt idx="87">
                  <c:v>2900</c:v>
                </c:pt>
                <c:pt idx="88">
                  <c:v>3000</c:v>
                </c:pt>
                <c:pt idx="89">
                  <c:v>3100</c:v>
                </c:pt>
                <c:pt idx="90">
                  <c:v>3400</c:v>
                </c:pt>
                <c:pt idx="91">
                  <c:v>2100</c:v>
                </c:pt>
                <c:pt idx="92">
                  <c:v>1600</c:v>
                </c:pt>
                <c:pt idx="93">
                  <c:v>2100</c:v>
                </c:pt>
                <c:pt idx="94">
                  <c:v>2400</c:v>
                </c:pt>
                <c:pt idx="95">
                  <c:v>4800</c:v>
                </c:pt>
                <c:pt idx="96">
                  <c:v>1800</c:v>
                </c:pt>
                <c:pt idx="97">
                  <c:v>0</c:v>
                </c:pt>
                <c:pt idx="98">
                  <c:v>1600</c:v>
                </c:pt>
                <c:pt idx="99">
                  <c:v>1100</c:v>
                </c:pt>
                <c:pt idx="100">
                  <c:v>1217</c:v>
                </c:pt>
                <c:pt idx="101">
                  <c:v>1583</c:v>
                </c:pt>
                <c:pt idx="102">
                  <c:v>1500</c:v>
                </c:pt>
                <c:pt idx="103">
                  <c:v>1600</c:v>
                </c:pt>
                <c:pt idx="104">
                  <c:v>1297</c:v>
                </c:pt>
                <c:pt idx="105">
                  <c:v>1003</c:v>
                </c:pt>
                <c:pt idx="106">
                  <c:v>1411</c:v>
                </c:pt>
                <c:pt idx="107">
                  <c:v>1030</c:v>
                </c:pt>
                <c:pt idx="108">
                  <c:v>640</c:v>
                </c:pt>
                <c:pt idx="109">
                  <c:v>1285</c:v>
                </c:pt>
                <c:pt idx="110">
                  <c:v>1121</c:v>
                </c:pt>
                <c:pt idx="111">
                  <c:v>977</c:v>
                </c:pt>
                <c:pt idx="112">
                  <c:v>652</c:v>
                </c:pt>
                <c:pt idx="113">
                  <c:v>565</c:v>
                </c:pt>
                <c:pt idx="114">
                  <c:v>918</c:v>
                </c:pt>
                <c:pt idx="115">
                  <c:v>768</c:v>
                </c:pt>
                <c:pt idx="116">
                  <c:v>853</c:v>
                </c:pt>
                <c:pt idx="117">
                  <c:v>540</c:v>
                </c:pt>
                <c:pt idx="118">
                  <c:v>885</c:v>
                </c:pt>
                <c:pt idx="119">
                  <c:v>663</c:v>
                </c:pt>
                <c:pt idx="120">
                  <c:v>444</c:v>
                </c:pt>
                <c:pt idx="121">
                  <c:v>280</c:v>
                </c:pt>
                <c:pt idx="122">
                  <c:v>977</c:v>
                </c:pt>
                <c:pt idx="123">
                  <c:v>844</c:v>
                </c:pt>
                <c:pt idx="124">
                  <c:v>456</c:v>
                </c:pt>
                <c:pt idx="125">
                  <c:v>571</c:v>
                </c:pt>
                <c:pt idx="126">
                  <c:v>478</c:v>
                </c:pt>
                <c:pt idx="127">
                  <c:v>266</c:v>
                </c:pt>
                <c:pt idx="128">
                  <c:v>332</c:v>
                </c:pt>
                <c:pt idx="129">
                  <c:v>573</c:v>
                </c:pt>
                <c:pt idx="130">
                  <c:v>501</c:v>
                </c:pt>
                <c:pt idx="131">
                  <c:v>331</c:v>
                </c:pt>
                <c:pt idx="132">
                  <c:v>574</c:v>
                </c:pt>
                <c:pt idx="133">
                  <c:v>435</c:v>
                </c:pt>
                <c:pt idx="134">
                  <c:v>119</c:v>
                </c:pt>
                <c:pt idx="135">
                  <c:v>603</c:v>
                </c:pt>
                <c:pt idx="136">
                  <c:v>150</c:v>
                </c:pt>
                <c:pt idx="137">
                  <c:v>757</c:v>
                </c:pt>
                <c:pt idx="138">
                  <c:v>248</c:v>
                </c:pt>
                <c:pt idx="139">
                  <c:v>125</c:v>
                </c:pt>
                <c:pt idx="140">
                  <c:v>637</c:v>
                </c:pt>
                <c:pt idx="141">
                  <c:v>131</c:v>
                </c:pt>
                <c:pt idx="142">
                  <c:v>403</c:v>
                </c:pt>
                <c:pt idx="143">
                  <c:v>682</c:v>
                </c:pt>
                <c:pt idx="144">
                  <c:v>597</c:v>
                </c:pt>
                <c:pt idx="145">
                  <c:v>342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E13-4925-BA04-BC54D4254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987456"/>
        <c:axId val="126005632"/>
      </c:lineChart>
      <c:lineChart>
        <c:grouping val="standard"/>
        <c:varyColors val="0"/>
        <c:ser>
          <c:idx val="1"/>
          <c:order val="1"/>
          <c:tx>
            <c:strRef>
              <c:f>'Data GER'!$G$3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GER'!$G$4:$G$149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4</c:v>
                </c:pt>
                <c:pt idx="42">
                  <c:v>2</c:v>
                </c:pt>
                <c:pt idx="43">
                  <c:v>2</c:v>
                </c:pt>
                <c:pt idx="44">
                  <c:v>6</c:v>
                </c:pt>
                <c:pt idx="45">
                  <c:v>7</c:v>
                </c:pt>
                <c:pt idx="46">
                  <c:v>4</c:v>
                </c:pt>
                <c:pt idx="47">
                  <c:v>16</c:v>
                </c:pt>
                <c:pt idx="48">
                  <c:v>23</c:v>
                </c:pt>
                <c:pt idx="49">
                  <c:v>17</c:v>
                </c:pt>
                <c:pt idx="50">
                  <c:v>10</c:v>
                </c:pt>
                <c:pt idx="51">
                  <c:v>29</c:v>
                </c:pt>
                <c:pt idx="52">
                  <c:v>34</c:v>
                </c:pt>
                <c:pt idx="53">
                  <c:v>49</c:v>
                </c:pt>
                <c:pt idx="54">
                  <c:v>61</c:v>
                </c:pt>
                <c:pt idx="55">
                  <c:v>75</c:v>
                </c:pt>
                <c:pt idx="56">
                  <c:v>91</c:v>
                </c:pt>
                <c:pt idx="57">
                  <c:v>100</c:v>
                </c:pt>
                <c:pt idx="58">
                  <c:v>112</c:v>
                </c:pt>
                <c:pt idx="59">
                  <c:v>130</c:v>
                </c:pt>
                <c:pt idx="60">
                  <c:v>145</c:v>
                </c:pt>
                <c:pt idx="61">
                  <c:v>187</c:v>
                </c:pt>
                <c:pt idx="62">
                  <c:v>168</c:v>
                </c:pt>
                <c:pt idx="63">
                  <c:v>169</c:v>
                </c:pt>
                <c:pt idx="64">
                  <c:v>140</c:v>
                </c:pt>
                <c:pt idx="65">
                  <c:v>226</c:v>
                </c:pt>
                <c:pt idx="66">
                  <c:v>206</c:v>
                </c:pt>
                <c:pt idx="67">
                  <c:v>333</c:v>
                </c:pt>
                <c:pt idx="68">
                  <c:v>258</c:v>
                </c:pt>
                <c:pt idx="69">
                  <c:v>160</c:v>
                </c:pt>
                <c:pt idx="70">
                  <c:v>-31</c:v>
                </c:pt>
                <c:pt idx="71">
                  <c:v>286</c:v>
                </c:pt>
                <c:pt idx="72">
                  <c:v>172</c:v>
                </c:pt>
                <c:pt idx="73">
                  <c:v>100</c:v>
                </c:pt>
                <c:pt idx="74">
                  <c:v>510</c:v>
                </c:pt>
                <c:pt idx="75">
                  <c:v>248</c:v>
                </c:pt>
                <c:pt idx="76">
                  <c:v>300</c:v>
                </c:pt>
                <c:pt idx="77">
                  <c:v>107</c:v>
                </c:pt>
                <c:pt idx="78">
                  <c:v>127</c:v>
                </c:pt>
                <c:pt idx="79">
                  <c:v>276</c:v>
                </c:pt>
                <c:pt idx="80">
                  <c:v>171</c:v>
                </c:pt>
                <c:pt idx="81">
                  <c:v>246</c:v>
                </c:pt>
                <c:pt idx="82">
                  <c:v>296</c:v>
                </c:pt>
                <c:pt idx="83">
                  <c:v>185</c:v>
                </c:pt>
                <c:pt idx="84">
                  <c:v>117</c:v>
                </c:pt>
                <c:pt idx="85">
                  <c:v>99</c:v>
                </c:pt>
                <c:pt idx="86">
                  <c:v>150</c:v>
                </c:pt>
                <c:pt idx="87">
                  <c:v>188</c:v>
                </c:pt>
                <c:pt idx="88">
                  <c:v>153</c:v>
                </c:pt>
                <c:pt idx="89">
                  <c:v>156</c:v>
                </c:pt>
                <c:pt idx="90">
                  <c:v>113</c:v>
                </c:pt>
                <c:pt idx="91">
                  <c:v>76</c:v>
                </c:pt>
                <c:pt idx="92">
                  <c:v>54</c:v>
                </c:pt>
                <c:pt idx="93">
                  <c:v>127</c:v>
                </c:pt>
                <c:pt idx="94">
                  <c:v>0</c:v>
                </c:pt>
                <c:pt idx="95">
                  <c:v>282</c:v>
                </c:pt>
                <c:pt idx="96">
                  <c:v>117</c:v>
                </c:pt>
                <c:pt idx="97">
                  <c:v>118</c:v>
                </c:pt>
                <c:pt idx="98">
                  <c:v>39</c:v>
                </c:pt>
                <c:pt idx="99">
                  <c:v>20</c:v>
                </c:pt>
                <c:pt idx="100">
                  <c:v>92</c:v>
                </c:pt>
                <c:pt idx="101">
                  <c:v>77</c:v>
                </c:pt>
                <c:pt idx="102">
                  <c:v>123</c:v>
                </c:pt>
                <c:pt idx="103">
                  <c:v>23</c:v>
                </c:pt>
                <c:pt idx="104">
                  <c:v>13</c:v>
                </c:pt>
                <c:pt idx="105">
                  <c:v>41</c:v>
                </c:pt>
                <c:pt idx="106">
                  <c:v>24</c:v>
                </c:pt>
                <c:pt idx="107">
                  <c:v>41</c:v>
                </c:pt>
                <c:pt idx="108">
                  <c:v>78</c:v>
                </c:pt>
                <c:pt idx="109">
                  <c:v>63</c:v>
                </c:pt>
                <c:pt idx="110">
                  <c:v>59</c:v>
                </c:pt>
                <c:pt idx="111">
                  <c:v>25</c:v>
                </c:pt>
                <c:pt idx="112">
                  <c:v>33</c:v>
                </c:pt>
                <c:pt idx="113">
                  <c:v>22</c:v>
                </c:pt>
                <c:pt idx="114">
                  <c:v>26</c:v>
                </c:pt>
                <c:pt idx="115">
                  <c:v>63</c:v>
                </c:pt>
                <c:pt idx="116">
                  <c:v>56</c:v>
                </c:pt>
                <c:pt idx="117">
                  <c:v>42</c:v>
                </c:pt>
                <c:pt idx="118">
                  <c:v>34</c:v>
                </c:pt>
                <c:pt idx="119">
                  <c:v>26</c:v>
                </c:pt>
                <c:pt idx="120">
                  <c:v>10</c:v>
                </c:pt>
                <c:pt idx="121">
                  <c:v>15</c:v>
                </c:pt>
                <c:pt idx="122">
                  <c:v>8</c:v>
                </c:pt>
                <c:pt idx="123">
                  <c:v>39</c:v>
                </c:pt>
                <c:pt idx="124">
                  <c:v>33</c:v>
                </c:pt>
                <c:pt idx="125">
                  <c:v>23</c:v>
                </c:pt>
                <c:pt idx="126">
                  <c:v>15</c:v>
                </c:pt>
                <c:pt idx="127">
                  <c:v>12</c:v>
                </c:pt>
                <c:pt idx="128">
                  <c:v>10</c:v>
                </c:pt>
                <c:pt idx="129">
                  <c:v>41</c:v>
                </c:pt>
                <c:pt idx="130">
                  <c:v>16</c:v>
                </c:pt>
                <c:pt idx="131">
                  <c:v>20</c:v>
                </c:pt>
                <c:pt idx="132">
                  <c:v>11</c:v>
                </c:pt>
                <c:pt idx="133">
                  <c:v>10</c:v>
                </c:pt>
                <c:pt idx="134">
                  <c:v>8</c:v>
                </c:pt>
                <c:pt idx="135">
                  <c:v>6</c:v>
                </c:pt>
                <c:pt idx="136">
                  <c:v>13</c:v>
                </c:pt>
                <c:pt idx="137">
                  <c:v>31</c:v>
                </c:pt>
                <c:pt idx="138">
                  <c:v>24</c:v>
                </c:pt>
                <c:pt idx="139">
                  <c:v>12</c:v>
                </c:pt>
                <c:pt idx="140">
                  <c:v>8</c:v>
                </c:pt>
                <c:pt idx="141">
                  <c:v>0</c:v>
                </c:pt>
                <c:pt idx="142">
                  <c:v>4</c:v>
                </c:pt>
                <c:pt idx="143">
                  <c:v>15</c:v>
                </c:pt>
                <c:pt idx="144">
                  <c:v>14</c:v>
                </c:pt>
                <c:pt idx="145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E13-4925-BA04-BC54D4254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008704"/>
        <c:axId val="126007168"/>
      </c:lineChart>
      <c:catAx>
        <c:axId val="1259874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005632"/>
        <c:crosses val="autoZero"/>
        <c:auto val="1"/>
        <c:lblAlgn val="ctr"/>
        <c:lblOffset val="100"/>
        <c:noMultiLvlLbl val="0"/>
      </c:catAx>
      <c:valAx>
        <c:axId val="126005632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987456"/>
        <c:crosses val="autoZero"/>
        <c:crossBetween val="between"/>
      </c:valAx>
      <c:valAx>
        <c:axId val="126007168"/>
        <c:scaling>
          <c:orientation val="minMax"/>
          <c:max val="8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008704"/>
        <c:crosses val="max"/>
        <c:crossBetween val="between"/>
      </c:valAx>
      <c:catAx>
        <c:axId val="126008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2600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GER'!$B$3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GER'!$B$4:$B$162</c:f>
              <c:numCache>
                <c:formatCode>General</c:formatCode>
                <c:ptCount val="159"/>
                <c:pt idx="0">
                  <c:v>8</c:v>
                </c:pt>
                <c:pt idx="1">
                  <c:v>10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17</c:v>
                </c:pt>
                <c:pt idx="25">
                  <c:v>27</c:v>
                </c:pt>
                <c:pt idx="26">
                  <c:v>46</c:v>
                </c:pt>
                <c:pt idx="27">
                  <c:v>48</c:v>
                </c:pt>
                <c:pt idx="28">
                  <c:v>79</c:v>
                </c:pt>
                <c:pt idx="29">
                  <c:v>130</c:v>
                </c:pt>
                <c:pt idx="30">
                  <c:v>159</c:v>
                </c:pt>
                <c:pt idx="31">
                  <c:v>196</c:v>
                </c:pt>
                <c:pt idx="32">
                  <c:v>262</c:v>
                </c:pt>
                <c:pt idx="33">
                  <c:v>482</c:v>
                </c:pt>
                <c:pt idx="34">
                  <c:v>670</c:v>
                </c:pt>
                <c:pt idx="35">
                  <c:v>799</c:v>
                </c:pt>
                <c:pt idx="36">
                  <c:v>1040</c:v>
                </c:pt>
                <c:pt idx="37">
                  <c:v>1176</c:v>
                </c:pt>
                <c:pt idx="38">
                  <c:v>1457</c:v>
                </c:pt>
                <c:pt idx="39">
                  <c:v>1908</c:v>
                </c:pt>
                <c:pt idx="40">
                  <c:v>2078</c:v>
                </c:pt>
                <c:pt idx="41">
                  <c:v>3675</c:v>
                </c:pt>
                <c:pt idx="42">
                  <c:v>4585</c:v>
                </c:pt>
                <c:pt idx="43">
                  <c:v>5795</c:v>
                </c:pt>
                <c:pt idx="44">
                  <c:v>7272</c:v>
                </c:pt>
                <c:pt idx="45">
                  <c:v>9257</c:v>
                </c:pt>
                <c:pt idx="46">
                  <c:v>12327</c:v>
                </c:pt>
                <c:pt idx="47">
                  <c:v>15320</c:v>
                </c:pt>
                <c:pt idx="48">
                  <c:v>19848</c:v>
                </c:pt>
                <c:pt idx="49">
                  <c:v>22213</c:v>
                </c:pt>
                <c:pt idx="50">
                  <c:v>24873</c:v>
                </c:pt>
                <c:pt idx="51">
                  <c:v>29056</c:v>
                </c:pt>
                <c:pt idx="52">
                  <c:v>32986</c:v>
                </c:pt>
                <c:pt idx="53">
                  <c:v>37323</c:v>
                </c:pt>
                <c:pt idx="54">
                  <c:v>43938</c:v>
                </c:pt>
                <c:pt idx="55">
                  <c:v>50871</c:v>
                </c:pt>
                <c:pt idx="56">
                  <c:v>57695</c:v>
                </c:pt>
                <c:pt idx="57">
                  <c:v>62095</c:v>
                </c:pt>
                <c:pt idx="58">
                  <c:v>66885</c:v>
                </c:pt>
                <c:pt idx="59">
                  <c:v>71808</c:v>
                </c:pt>
                <c:pt idx="60">
                  <c:v>77872</c:v>
                </c:pt>
                <c:pt idx="61">
                  <c:v>84794</c:v>
                </c:pt>
                <c:pt idx="62">
                  <c:v>91159</c:v>
                </c:pt>
                <c:pt idx="63">
                  <c:v>96092</c:v>
                </c:pt>
                <c:pt idx="64">
                  <c:v>100123</c:v>
                </c:pt>
                <c:pt idx="65">
                  <c:v>103374</c:v>
                </c:pt>
                <c:pt idx="66">
                  <c:v>107663</c:v>
                </c:pt>
                <c:pt idx="67">
                  <c:v>113296</c:v>
                </c:pt>
                <c:pt idx="68">
                  <c:v>118181</c:v>
                </c:pt>
                <c:pt idx="69">
                  <c:v>122171</c:v>
                </c:pt>
                <c:pt idx="70">
                  <c:v>124908</c:v>
                </c:pt>
                <c:pt idx="71">
                  <c:v>127854</c:v>
                </c:pt>
                <c:pt idx="72">
                  <c:v>130072</c:v>
                </c:pt>
                <c:pt idx="73">
                  <c:v>131359</c:v>
                </c:pt>
                <c:pt idx="74">
                  <c:v>134753</c:v>
                </c:pt>
                <c:pt idx="75">
                  <c:v>137698</c:v>
                </c:pt>
                <c:pt idx="76">
                  <c:v>141397</c:v>
                </c:pt>
                <c:pt idx="77">
                  <c:v>143342</c:v>
                </c:pt>
                <c:pt idx="78">
                  <c:v>145184</c:v>
                </c:pt>
                <c:pt idx="79">
                  <c:v>147065</c:v>
                </c:pt>
                <c:pt idx="80">
                  <c:v>148291</c:v>
                </c:pt>
                <c:pt idx="81">
                  <c:v>150648</c:v>
                </c:pt>
                <c:pt idx="82">
                  <c:v>153129</c:v>
                </c:pt>
                <c:pt idx="83">
                  <c:v>154999</c:v>
                </c:pt>
                <c:pt idx="84">
                  <c:v>156513</c:v>
                </c:pt>
                <c:pt idx="85">
                  <c:v>157770</c:v>
                </c:pt>
                <c:pt idx="86">
                  <c:v>158758</c:v>
                </c:pt>
                <c:pt idx="87">
                  <c:v>159912</c:v>
                </c:pt>
                <c:pt idx="88">
                  <c:v>161539</c:v>
                </c:pt>
                <c:pt idx="89">
                  <c:v>163009</c:v>
                </c:pt>
                <c:pt idx="90">
                  <c:v>164077</c:v>
                </c:pt>
                <c:pt idx="91">
                  <c:v>164967</c:v>
                </c:pt>
                <c:pt idx="92">
                  <c:v>165664</c:v>
                </c:pt>
                <c:pt idx="93">
                  <c:v>166152</c:v>
                </c:pt>
                <c:pt idx="94">
                  <c:v>167007</c:v>
                </c:pt>
                <c:pt idx="95">
                  <c:v>168162</c:v>
                </c:pt>
                <c:pt idx="96">
                  <c:v>169430</c:v>
                </c:pt>
                <c:pt idx="97">
                  <c:v>170588</c:v>
                </c:pt>
                <c:pt idx="98">
                  <c:v>171324</c:v>
                </c:pt>
                <c:pt idx="99">
                  <c:v>171879</c:v>
                </c:pt>
                <c:pt idx="100">
                  <c:v>172576</c:v>
                </c:pt>
                <c:pt idx="101">
                  <c:v>173171</c:v>
                </c:pt>
                <c:pt idx="102">
                  <c:v>174098</c:v>
                </c:pt>
                <c:pt idx="103">
                  <c:v>174478</c:v>
                </c:pt>
                <c:pt idx="104">
                  <c:v>175233</c:v>
                </c:pt>
                <c:pt idx="105">
                  <c:v>175752</c:v>
                </c:pt>
                <c:pt idx="106">
                  <c:v>176369</c:v>
                </c:pt>
                <c:pt idx="107">
                  <c:v>176551</c:v>
                </c:pt>
                <c:pt idx="108">
                  <c:v>177778</c:v>
                </c:pt>
                <c:pt idx="109">
                  <c:v>178473</c:v>
                </c:pt>
                <c:pt idx="110">
                  <c:v>179021</c:v>
                </c:pt>
                <c:pt idx="111">
                  <c:v>179710</c:v>
                </c:pt>
                <c:pt idx="112">
                  <c:v>179986</c:v>
                </c:pt>
                <c:pt idx="113">
                  <c:v>180328</c:v>
                </c:pt>
                <c:pt idx="114">
                  <c:v>180600</c:v>
                </c:pt>
                <c:pt idx="115">
                  <c:v>181200</c:v>
                </c:pt>
                <c:pt idx="116">
                  <c:v>181524</c:v>
                </c:pt>
                <c:pt idx="117">
                  <c:v>182196</c:v>
                </c:pt>
                <c:pt idx="118">
                  <c:v>182922</c:v>
                </c:pt>
                <c:pt idx="119">
                  <c:v>183189</c:v>
                </c:pt>
                <c:pt idx="120">
                  <c:v>183410</c:v>
                </c:pt>
                <c:pt idx="121">
                  <c:v>183594</c:v>
                </c:pt>
                <c:pt idx="122">
                  <c:v>183879</c:v>
                </c:pt>
                <c:pt idx="123">
                  <c:v>184121</c:v>
                </c:pt>
                <c:pt idx="124">
                  <c:v>184472</c:v>
                </c:pt>
                <c:pt idx="125">
                  <c:v>184924</c:v>
                </c:pt>
                <c:pt idx="126">
                  <c:v>185450</c:v>
                </c:pt>
                <c:pt idx="127">
                  <c:v>185750</c:v>
                </c:pt>
                <c:pt idx="128">
                  <c:v>186109</c:v>
                </c:pt>
                <c:pt idx="129">
                  <c:v>186506</c:v>
                </c:pt>
                <c:pt idx="130">
                  <c:v>186522</c:v>
                </c:pt>
                <c:pt idx="131">
                  <c:v>186691</c:v>
                </c:pt>
                <c:pt idx="132">
                  <c:v>187226</c:v>
                </c:pt>
                <c:pt idx="133">
                  <c:v>187267</c:v>
                </c:pt>
                <c:pt idx="134">
                  <c:v>187518</c:v>
                </c:pt>
                <c:pt idx="135">
                  <c:v>187682</c:v>
                </c:pt>
                <c:pt idx="136">
                  <c:v>188252</c:v>
                </c:pt>
                <c:pt idx="137">
                  <c:v>188604</c:v>
                </c:pt>
                <c:pt idx="138">
                  <c:v>189817</c:v>
                </c:pt>
                <c:pt idx="139">
                  <c:v>190299</c:v>
                </c:pt>
                <c:pt idx="140">
                  <c:v>190670</c:v>
                </c:pt>
                <c:pt idx="141">
                  <c:v>191272</c:v>
                </c:pt>
                <c:pt idx="142">
                  <c:v>191768</c:v>
                </c:pt>
                <c:pt idx="143">
                  <c:v>192480</c:v>
                </c:pt>
                <c:pt idx="144">
                  <c:v>192871</c:v>
                </c:pt>
                <c:pt idx="145">
                  <c:v>193371</c:v>
                </c:pt>
                <c:pt idx="146">
                  <c:v>194036</c:v>
                </c:pt>
                <c:pt idx="147">
                  <c:v>194458</c:v>
                </c:pt>
                <c:pt idx="148">
                  <c:v>194693</c:v>
                </c:pt>
                <c:pt idx="149">
                  <c:v>195042</c:v>
                </c:pt>
                <c:pt idx="150">
                  <c:v>195418</c:v>
                </c:pt>
                <c:pt idx="151">
                  <c:v>195893</c:v>
                </c:pt>
                <c:pt idx="152">
                  <c:v>196370</c:v>
                </c:pt>
                <c:pt idx="153">
                  <c:v>196780</c:v>
                </c:pt>
                <c:pt idx="154">
                  <c:v>197198</c:v>
                </c:pt>
                <c:pt idx="155">
                  <c:v>197523</c:v>
                </c:pt>
                <c:pt idx="156">
                  <c:v>198064</c:v>
                </c:pt>
                <c:pt idx="157">
                  <c:v>198343</c:v>
                </c:pt>
                <c:pt idx="158">
                  <c:v>198699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4C-4CC0-B565-2B7AD5D02F85}"/>
            </c:ext>
          </c:extLst>
        </c:ser>
        <c:ser>
          <c:idx val="2"/>
          <c:order val="2"/>
          <c:tx>
            <c:strRef>
              <c:f>'Data GER'!$D$3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GER'!$D$4:$D$162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14</c:v>
                </c:pt>
                <c:pt idx="25">
                  <c:v>15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17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25</c:v>
                </c:pt>
                <c:pt idx="40">
                  <c:v>25</c:v>
                </c:pt>
                <c:pt idx="41">
                  <c:v>46</c:v>
                </c:pt>
                <c:pt idx="42">
                  <c:v>46</c:v>
                </c:pt>
                <c:pt idx="43">
                  <c:v>46</c:v>
                </c:pt>
                <c:pt idx="44">
                  <c:v>67</c:v>
                </c:pt>
                <c:pt idx="45">
                  <c:v>67</c:v>
                </c:pt>
                <c:pt idx="46">
                  <c:v>105</c:v>
                </c:pt>
                <c:pt idx="47">
                  <c:v>113</c:v>
                </c:pt>
                <c:pt idx="48">
                  <c:v>180</c:v>
                </c:pt>
                <c:pt idx="49">
                  <c:v>233</c:v>
                </c:pt>
                <c:pt idx="50">
                  <c:v>266</c:v>
                </c:pt>
                <c:pt idx="51">
                  <c:v>453</c:v>
                </c:pt>
                <c:pt idx="52">
                  <c:v>3243</c:v>
                </c:pt>
                <c:pt idx="53">
                  <c:v>3547</c:v>
                </c:pt>
                <c:pt idx="54">
                  <c:v>5673</c:v>
                </c:pt>
                <c:pt idx="55">
                  <c:v>6658</c:v>
                </c:pt>
                <c:pt idx="56">
                  <c:v>8481</c:v>
                </c:pt>
                <c:pt idx="57">
                  <c:v>9211</c:v>
                </c:pt>
                <c:pt idx="58">
                  <c:v>13500</c:v>
                </c:pt>
                <c:pt idx="59">
                  <c:v>16100</c:v>
                </c:pt>
                <c:pt idx="60">
                  <c:v>18700</c:v>
                </c:pt>
                <c:pt idx="61">
                  <c:v>22440</c:v>
                </c:pt>
                <c:pt idx="62">
                  <c:v>24575</c:v>
                </c:pt>
                <c:pt idx="63">
                  <c:v>26400</c:v>
                </c:pt>
                <c:pt idx="64">
                  <c:v>28700</c:v>
                </c:pt>
                <c:pt idx="65">
                  <c:v>28700</c:v>
                </c:pt>
                <c:pt idx="66">
                  <c:v>36081</c:v>
                </c:pt>
                <c:pt idx="67">
                  <c:v>46300</c:v>
                </c:pt>
                <c:pt idx="68">
                  <c:v>52407</c:v>
                </c:pt>
                <c:pt idx="69">
                  <c:v>53913</c:v>
                </c:pt>
                <c:pt idx="70">
                  <c:v>57400</c:v>
                </c:pt>
                <c:pt idx="71">
                  <c:v>60300</c:v>
                </c:pt>
                <c:pt idx="72">
                  <c:v>64300</c:v>
                </c:pt>
                <c:pt idx="73">
                  <c:v>68200</c:v>
                </c:pt>
                <c:pt idx="74">
                  <c:v>72600</c:v>
                </c:pt>
                <c:pt idx="75">
                  <c:v>77000</c:v>
                </c:pt>
                <c:pt idx="76">
                  <c:v>83114</c:v>
                </c:pt>
                <c:pt idx="77">
                  <c:v>85400</c:v>
                </c:pt>
                <c:pt idx="78">
                  <c:v>88000</c:v>
                </c:pt>
                <c:pt idx="79">
                  <c:v>91500</c:v>
                </c:pt>
                <c:pt idx="80">
                  <c:v>95200</c:v>
                </c:pt>
                <c:pt idx="81">
                  <c:v>99400</c:v>
                </c:pt>
                <c:pt idx="82">
                  <c:v>103300</c:v>
                </c:pt>
                <c:pt idx="83">
                  <c:v>109800</c:v>
                </c:pt>
                <c:pt idx="84">
                  <c:v>109800</c:v>
                </c:pt>
                <c:pt idx="85">
                  <c:v>112000</c:v>
                </c:pt>
                <c:pt idx="86">
                  <c:v>114500</c:v>
                </c:pt>
                <c:pt idx="87">
                  <c:v>117400</c:v>
                </c:pt>
                <c:pt idx="88">
                  <c:v>120400</c:v>
                </c:pt>
                <c:pt idx="89">
                  <c:v>123500</c:v>
                </c:pt>
                <c:pt idx="90">
                  <c:v>126900</c:v>
                </c:pt>
                <c:pt idx="91">
                  <c:v>129000</c:v>
                </c:pt>
                <c:pt idx="92">
                  <c:v>130600</c:v>
                </c:pt>
                <c:pt idx="93">
                  <c:v>132700</c:v>
                </c:pt>
                <c:pt idx="94">
                  <c:v>135100</c:v>
                </c:pt>
                <c:pt idx="95">
                  <c:v>139900</c:v>
                </c:pt>
                <c:pt idx="96">
                  <c:v>141700</c:v>
                </c:pt>
                <c:pt idx="97">
                  <c:v>141700</c:v>
                </c:pt>
                <c:pt idx="98">
                  <c:v>143300</c:v>
                </c:pt>
                <c:pt idx="99">
                  <c:v>144400</c:v>
                </c:pt>
                <c:pt idx="100">
                  <c:v>145617</c:v>
                </c:pt>
                <c:pt idx="101">
                  <c:v>147200</c:v>
                </c:pt>
                <c:pt idx="102">
                  <c:v>148700</c:v>
                </c:pt>
                <c:pt idx="103">
                  <c:v>150300</c:v>
                </c:pt>
                <c:pt idx="104">
                  <c:v>151597</c:v>
                </c:pt>
                <c:pt idx="105">
                  <c:v>152600</c:v>
                </c:pt>
                <c:pt idx="106">
                  <c:v>154011</c:v>
                </c:pt>
                <c:pt idx="107">
                  <c:v>155041</c:v>
                </c:pt>
                <c:pt idx="108">
                  <c:v>155681</c:v>
                </c:pt>
                <c:pt idx="109">
                  <c:v>156966</c:v>
                </c:pt>
                <c:pt idx="110">
                  <c:v>158087</c:v>
                </c:pt>
                <c:pt idx="111">
                  <c:v>159064</c:v>
                </c:pt>
                <c:pt idx="112">
                  <c:v>159716</c:v>
                </c:pt>
                <c:pt idx="113">
                  <c:v>160281</c:v>
                </c:pt>
                <c:pt idx="114">
                  <c:v>161199</c:v>
                </c:pt>
                <c:pt idx="115">
                  <c:v>161967</c:v>
                </c:pt>
                <c:pt idx="116">
                  <c:v>162820</c:v>
                </c:pt>
                <c:pt idx="117">
                  <c:v>163360</c:v>
                </c:pt>
                <c:pt idx="118">
                  <c:v>164245</c:v>
                </c:pt>
                <c:pt idx="119">
                  <c:v>164908</c:v>
                </c:pt>
                <c:pt idx="120">
                  <c:v>165352</c:v>
                </c:pt>
                <c:pt idx="121">
                  <c:v>165632</c:v>
                </c:pt>
                <c:pt idx="122">
                  <c:v>166609</c:v>
                </c:pt>
                <c:pt idx="123">
                  <c:v>167453</c:v>
                </c:pt>
                <c:pt idx="124">
                  <c:v>167909</c:v>
                </c:pt>
                <c:pt idx="125">
                  <c:v>168480</c:v>
                </c:pt>
                <c:pt idx="126">
                  <c:v>168958</c:v>
                </c:pt>
                <c:pt idx="127">
                  <c:v>169224</c:v>
                </c:pt>
                <c:pt idx="128">
                  <c:v>169556</c:v>
                </c:pt>
                <c:pt idx="129">
                  <c:v>170129</c:v>
                </c:pt>
                <c:pt idx="130">
                  <c:v>170630</c:v>
                </c:pt>
                <c:pt idx="131">
                  <c:v>170961</c:v>
                </c:pt>
                <c:pt idx="132">
                  <c:v>171535</c:v>
                </c:pt>
                <c:pt idx="133">
                  <c:v>171970</c:v>
                </c:pt>
                <c:pt idx="134">
                  <c:v>172089</c:v>
                </c:pt>
                <c:pt idx="135">
                  <c:v>172692</c:v>
                </c:pt>
                <c:pt idx="136">
                  <c:v>172842</c:v>
                </c:pt>
                <c:pt idx="137">
                  <c:v>173599</c:v>
                </c:pt>
                <c:pt idx="138">
                  <c:v>173847</c:v>
                </c:pt>
                <c:pt idx="139">
                  <c:v>173972</c:v>
                </c:pt>
                <c:pt idx="140">
                  <c:v>174609</c:v>
                </c:pt>
                <c:pt idx="141">
                  <c:v>174740</c:v>
                </c:pt>
                <c:pt idx="142">
                  <c:v>175143</c:v>
                </c:pt>
                <c:pt idx="143">
                  <c:v>175825</c:v>
                </c:pt>
                <c:pt idx="144">
                  <c:v>176422</c:v>
                </c:pt>
                <c:pt idx="145">
                  <c:v>176764</c:v>
                </c:pt>
                <c:pt idx="146">
                  <c:v>177149</c:v>
                </c:pt>
                <c:pt idx="147">
                  <c:v>177518</c:v>
                </c:pt>
                <c:pt idx="148">
                  <c:v>177657</c:v>
                </c:pt>
                <c:pt idx="149">
                  <c:v>177770</c:v>
                </c:pt>
                <c:pt idx="150">
                  <c:v>178100</c:v>
                </c:pt>
                <c:pt idx="151">
                  <c:v>179100</c:v>
                </c:pt>
                <c:pt idx="152">
                  <c:v>179800</c:v>
                </c:pt>
                <c:pt idx="153">
                  <c:v>180300</c:v>
                </c:pt>
                <c:pt idx="154">
                  <c:v>181000</c:v>
                </c:pt>
                <c:pt idx="155">
                  <c:v>181719</c:v>
                </c:pt>
                <c:pt idx="156">
                  <c:v>182160</c:v>
                </c:pt>
                <c:pt idx="157">
                  <c:v>182661</c:v>
                </c:pt>
                <c:pt idx="158">
                  <c:v>183153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4C-4CC0-B565-2B7AD5D02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739008"/>
        <c:axId val="125740544"/>
      </c:lineChart>
      <c:lineChart>
        <c:grouping val="standard"/>
        <c:varyColors val="0"/>
        <c:ser>
          <c:idx val="1"/>
          <c:order val="1"/>
          <c:tx>
            <c:strRef>
              <c:f>'Data GER'!$C$3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GER'!$C$4:$C$162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2</c:v>
                </c:pt>
                <c:pt idx="39">
                  <c:v>3</c:v>
                </c:pt>
                <c:pt idx="40">
                  <c:v>3</c:v>
                </c:pt>
                <c:pt idx="41">
                  <c:v>7</c:v>
                </c:pt>
                <c:pt idx="42">
                  <c:v>9</c:v>
                </c:pt>
                <c:pt idx="43">
                  <c:v>11</c:v>
                </c:pt>
                <c:pt idx="44">
                  <c:v>17</c:v>
                </c:pt>
                <c:pt idx="45">
                  <c:v>24</c:v>
                </c:pt>
                <c:pt idx="46">
                  <c:v>28</c:v>
                </c:pt>
                <c:pt idx="47">
                  <c:v>44</c:v>
                </c:pt>
                <c:pt idx="48">
                  <c:v>67</c:v>
                </c:pt>
                <c:pt idx="49">
                  <c:v>84</c:v>
                </c:pt>
                <c:pt idx="50">
                  <c:v>94</c:v>
                </c:pt>
                <c:pt idx="51">
                  <c:v>123</c:v>
                </c:pt>
                <c:pt idx="52">
                  <c:v>157</c:v>
                </c:pt>
                <c:pt idx="53">
                  <c:v>206</c:v>
                </c:pt>
                <c:pt idx="54">
                  <c:v>267</c:v>
                </c:pt>
                <c:pt idx="55">
                  <c:v>342</c:v>
                </c:pt>
                <c:pt idx="56">
                  <c:v>433</c:v>
                </c:pt>
                <c:pt idx="57">
                  <c:v>533</c:v>
                </c:pt>
                <c:pt idx="58">
                  <c:v>645</c:v>
                </c:pt>
                <c:pt idx="59">
                  <c:v>775</c:v>
                </c:pt>
                <c:pt idx="60">
                  <c:v>920</c:v>
                </c:pt>
                <c:pt idx="61">
                  <c:v>1107</c:v>
                </c:pt>
                <c:pt idx="62">
                  <c:v>1275</c:v>
                </c:pt>
                <c:pt idx="63">
                  <c:v>1444</c:v>
                </c:pt>
                <c:pt idx="64">
                  <c:v>1584</c:v>
                </c:pt>
                <c:pt idx="65">
                  <c:v>1810</c:v>
                </c:pt>
                <c:pt idx="66">
                  <c:v>2016</c:v>
                </c:pt>
                <c:pt idx="67">
                  <c:v>2349</c:v>
                </c:pt>
                <c:pt idx="68">
                  <c:v>2607</c:v>
                </c:pt>
                <c:pt idx="69">
                  <c:v>2767</c:v>
                </c:pt>
                <c:pt idx="70">
                  <c:v>2736</c:v>
                </c:pt>
                <c:pt idx="71">
                  <c:v>3022</c:v>
                </c:pt>
                <c:pt idx="72">
                  <c:v>3194</c:v>
                </c:pt>
                <c:pt idx="73">
                  <c:v>3294</c:v>
                </c:pt>
                <c:pt idx="74">
                  <c:v>3804</c:v>
                </c:pt>
                <c:pt idx="75">
                  <c:v>4052</c:v>
                </c:pt>
                <c:pt idx="76">
                  <c:v>4352</c:v>
                </c:pt>
                <c:pt idx="77">
                  <c:v>4459</c:v>
                </c:pt>
                <c:pt idx="78">
                  <c:v>4586</c:v>
                </c:pt>
                <c:pt idx="79">
                  <c:v>4862</c:v>
                </c:pt>
                <c:pt idx="80">
                  <c:v>5033</c:v>
                </c:pt>
                <c:pt idx="81">
                  <c:v>5279</c:v>
                </c:pt>
                <c:pt idx="82">
                  <c:v>5575</c:v>
                </c:pt>
                <c:pt idx="83">
                  <c:v>5760</c:v>
                </c:pt>
                <c:pt idx="84">
                  <c:v>5877</c:v>
                </c:pt>
                <c:pt idx="85">
                  <c:v>5976</c:v>
                </c:pt>
                <c:pt idx="86">
                  <c:v>6126</c:v>
                </c:pt>
                <c:pt idx="87">
                  <c:v>6314</c:v>
                </c:pt>
                <c:pt idx="88">
                  <c:v>6467</c:v>
                </c:pt>
                <c:pt idx="89">
                  <c:v>6623</c:v>
                </c:pt>
                <c:pt idx="90">
                  <c:v>6736</c:v>
                </c:pt>
                <c:pt idx="91">
                  <c:v>6812</c:v>
                </c:pt>
                <c:pt idx="92">
                  <c:v>6866</c:v>
                </c:pt>
                <c:pt idx="93">
                  <c:v>6993</c:v>
                </c:pt>
                <c:pt idx="94">
                  <c:v>6993</c:v>
                </c:pt>
                <c:pt idx="95">
                  <c:v>7275</c:v>
                </c:pt>
                <c:pt idx="96">
                  <c:v>7392</c:v>
                </c:pt>
                <c:pt idx="97">
                  <c:v>7510</c:v>
                </c:pt>
                <c:pt idx="98">
                  <c:v>7549</c:v>
                </c:pt>
                <c:pt idx="99">
                  <c:v>7569</c:v>
                </c:pt>
                <c:pt idx="100">
                  <c:v>7661</c:v>
                </c:pt>
                <c:pt idx="101">
                  <c:v>7738</c:v>
                </c:pt>
                <c:pt idx="102">
                  <c:v>7861</c:v>
                </c:pt>
                <c:pt idx="103">
                  <c:v>7884</c:v>
                </c:pt>
                <c:pt idx="104">
                  <c:v>7897</c:v>
                </c:pt>
                <c:pt idx="105">
                  <c:v>7938</c:v>
                </c:pt>
                <c:pt idx="106">
                  <c:v>7962</c:v>
                </c:pt>
                <c:pt idx="107">
                  <c:v>8003</c:v>
                </c:pt>
                <c:pt idx="108">
                  <c:v>8081</c:v>
                </c:pt>
                <c:pt idx="109">
                  <c:v>8144</c:v>
                </c:pt>
                <c:pt idx="110">
                  <c:v>8203</c:v>
                </c:pt>
                <c:pt idx="111">
                  <c:v>8228</c:v>
                </c:pt>
                <c:pt idx="112">
                  <c:v>8261</c:v>
                </c:pt>
                <c:pt idx="113">
                  <c:v>8283</c:v>
                </c:pt>
                <c:pt idx="114">
                  <c:v>8309</c:v>
                </c:pt>
                <c:pt idx="115">
                  <c:v>8372</c:v>
                </c:pt>
                <c:pt idx="116">
                  <c:v>8428</c:v>
                </c:pt>
                <c:pt idx="117">
                  <c:v>8470</c:v>
                </c:pt>
                <c:pt idx="118">
                  <c:v>8504</c:v>
                </c:pt>
                <c:pt idx="119">
                  <c:v>8530</c:v>
                </c:pt>
                <c:pt idx="120">
                  <c:v>8540</c:v>
                </c:pt>
                <c:pt idx="121">
                  <c:v>8555</c:v>
                </c:pt>
                <c:pt idx="122">
                  <c:v>8563</c:v>
                </c:pt>
                <c:pt idx="123">
                  <c:v>8602</c:v>
                </c:pt>
                <c:pt idx="124">
                  <c:v>8635</c:v>
                </c:pt>
                <c:pt idx="125">
                  <c:v>8658</c:v>
                </c:pt>
                <c:pt idx="126">
                  <c:v>8673</c:v>
                </c:pt>
                <c:pt idx="127">
                  <c:v>8685</c:v>
                </c:pt>
                <c:pt idx="128">
                  <c:v>8695</c:v>
                </c:pt>
                <c:pt idx="129">
                  <c:v>8736</c:v>
                </c:pt>
                <c:pt idx="130">
                  <c:v>8752</c:v>
                </c:pt>
                <c:pt idx="131">
                  <c:v>8772</c:v>
                </c:pt>
                <c:pt idx="132">
                  <c:v>8783</c:v>
                </c:pt>
                <c:pt idx="133">
                  <c:v>8793</c:v>
                </c:pt>
                <c:pt idx="134">
                  <c:v>8801</c:v>
                </c:pt>
                <c:pt idx="135">
                  <c:v>8807</c:v>
                </c:pt>
                <c:pt idx="136">
                  <c:v>8820</c:v>
                </c:pt>
                <c:pt idx="137">
                  <c:v>8851</c:v>
                </c:pt>
                <c:pt idx="138">
                  <c:v>8875</c:v>
                </c:pt>
                <c:pt idx="139">
                  <c:v>8887</c:v>
                </c:pt>
                <c:pt idx="140">
                  <c:v>8895</c:v>
                </c:pt>
                <c:pt idx="141">
                  <c:v>8895</c:v>
                </c:pt>
                <c:pt idx="142">
                  <c:v>8899</c:v>
                </c:pt>
                <c:pt idx="143">
                  <c:v>8914</c:v>
                </c:pt>
                <c:pt idx="144">
                  <c:v>8928</c:v>
                </c:pt>
                <c:pt idx="145">
                  <c:v>8940</c:v>
                </c:pt>
                <c:pt idx="146">
                  <c:v>8965</c:v>
                </c:pt>
                <c:pt idx="147">
                  <c:v>8968</c:v>
                </c:pt>
                <c:pt idx="148">
                  <c:v>8968</c:v>
                </c:pt>
                <c:pt idx="149">
                  <c:v>8976</c:v>
                </c:pt>
                <c:pt idx="150">
                  <c:v>8990</c:v>
                </c:pt>
                <c:pt idx="151">
                  <c:v>8995</c:v>
                </c:pt>
                <c:pt idx="152">
                  <c:v>9006</c:v>
                </c:pt>
                <c:pt idx="153">
                  <c:v>9010</c:v>
                </c:pt>
                <c:pt idx="154">
                  <c:v>9020</c:v>
                </c:pt>
                <c:pt idx="155">
                  <c:v>9023</c:v>
                </c:pt>
                <c:pt idx="156">
                  <c:v>9022</c:v>
                </c:pt>
                <c:pt idx="157">
                  <c:v>9032</c:v>
                </c:pt>
                <c:pt idx="158">
                  <c:v>9046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C4C-4CC0-B565-2B7AD5D02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743872"/>
        <c:axId val="125742080"/>
      </c:lineChart>
      <c:catAx>
        <c:axId val="125739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740544"/>
        <c:crosses val="autoZero"/>
        <c:auto val="1"/>
        <c:lblAlgn val="ctr"/>
        <c:lblOffset val="100"/>
        <c:noMultiLvlLbl val="0"/>
      </c:catAx>
      <c:valAx>
        <c:axId val="12574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739008"/>
        <c:crosses val="autoZero"/>
        <c:crossBetween val="between"/>
      </c:valAx>
      <c:valAx>
        <c:axId val="125742080"/>
        <c:scaling>
          <c:orientation val="minMax"/>
          <c:max val="120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743872"/>
        <c:crosses val="max"/>
        <c:crossBetween val="between"/>
      </c:valAx>
      <c:catAx>
        <c:axId val="125743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25742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GER'!$F$3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GER'!$F$4:$F$149</c:f>
              <c:numCache>
                <c:formatCode>General</c:formatCode>
                <c:ptCount val="146"/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10</c:v>
                </c:pt>
                <c:pt idx="26">
                  <c:v>19</c:v>
                </c:pt>
                <c:pt idx="27">
                  <c:v>2</c:v>
                </c:pt>
                <c:pt idx="28">
                  <c:v>31</c:v>
                </c:pt>
                <c:pt idx="29">
                  <c:v>51</c:v>
                </c:pt>
                <c:pt idx="30">
                  <c:v>29</c:v>
                </c:pt>
                <c:pt idx="31">
                  <c:v>37</c:v>
                </c:pt>
                <c:pt idx="32">
                  <c:v>66</c:v>
                </c:pt>
                <c:pt idx="33">
                  <c:v>220</c:v>
                </c:pt>
                <c:pt idx="34">
                  <c:v>188</c:v>
                </c:pt>
                <c:pt idx="35">
                  <c:v>129</c:v>
                </c:pt>
                <c:pt idx="36">
                  <c:v>241</c:v>
                </c:pt>
                <c:pt idx="37">
                  <c:v>136</c:v>
                </c:pt>
                <c:pt idx="38">
                  <c:v>281</c:v>
                </c:pt>
                <c:pt idx="39">
                  <c:v>451</c:v>
                </c:pt>
                <c:pt idx="40">
                  <c:v>170</c:v>
                </c:pt>
                <c:pt idx="41">
                  <c:v>1597</c:v>
                </c:pt>
                <c:pt idx="42">
                  <c:v>910</c:v>
                </c:pt>
                <c:pt idx="43">
                  <c:v>1210</c:v>
                </c:pt>
                <c:pt idx="44">
                  <c:v>1477</c:v>
                </c:pt>
                <c:pt idx="45">
                  <c:v>1985</c:v>
                </c:pt>
                <c:pt idx="46">
                  <c:v>3070</c:v>
                </c:pt>
                <c:pt idx="47">
                  <c:v>2993</c:v>
                </c:pt>
                <c:pt idx="48">
                  <c:v>4528</c:v>
                </c:pt>
                <c:pt idx="49">
                  <c:v>2365</c:v>
                </c:pt>
                <c:pt idx="50">
                  <c:v>2660</c:v>
                </c:pt>
                <c:pt idx="51">
                  <c:v>4183</c:v>
                </c:pt>
                <c:pt idx="52">
                  <c:v>3930</c:v>
                </c:pt>
                <c:pt idx="53">
                  <c:v>4337</c:v>
                </c:pt>
                <c:pt idx="54">
                  <c:v>6615</c:v>
                </c:pt>
                <c:pt idx="55">
                  <c:v>6933</c:v>
                </c:pt>
                <c:pt idx="56">
                  <c:v>6824</c:v>
                </c:pt>
                <c:pt idx="57">
                  <c:v>4400</c:v>
                </c:pt>
                <c:pt idx="58">
                  <c:v>4790</c:v>
                </c:pt>
                <c:pt idx="59">
                  <c:v>4923</c:v>
                </c:pt>
                <c:pt idx="60">
                  <c:v>6064</c:v>
                </c:pt>
                <c:pt idx="61">
                  <c:v>6922</c:v>
                </c:pt>
                <c:pt idx="62">
                  <c:v>6365</c:v>
                </c:pt>
                <c:pt idx="63">
                  <c:v>4933</c:v>
                </c:pt>
                <c:pt idx="64">
                  <c:v>4031</c:v>
                </c:pt>
                <c:pt idx="65">
                  <c:v>3251</c:v>
                </c:pt>
                <c:pt idx="66">
                  <c:v>4289</c:v>
                </c:pt>
                <c:pt idx="67">
                  <c:v>5633</c:v>
                </c:pt>
                <c:pt idx="68">
                  <c:v>4885</c:v>
                </c:pt>
                <c:pt idx="69">
                  <c:v>3990</c:v>
                </c:pt>
                <c:pt idx="70">
                  <c:v>2737</c:v>
                </c:pt>
                <c:pt idx="71">
                  <c:v>2946</c:v>
                </c:pt>
                <c:pt idx="72">
                  <c:v>2218</c:v>
                </c:pt>
                <c:pt idx="73">
                  <c:v>1287</c:v>
                </c:pt>
                <c:pt idx="74">
                  <c:v>3394</c:v>
                </c:pt>
                <c:pt idx="75">
                  <c:v>2945</c:v>
                </c:pt>
                <c:pt idx="76">
                  <c:v>3699</c:v>
                </c:pt>
                <c:pt idx="77">
                  <c:v>1945</c:v>
                </c:pt>
                <c:pt idx="78">
                  <c:v>1842</c:v>
                </c:pt>
                <c:pt idx="79">
                  <c:v>1881</c:v>
                </c:pt>
                <c:pt idx="80">
                  <c:v>1226</c:v>
                </c:pt>
                <c:pt idx="81">
                  <c:v>2357</c:v>
                </c:pt>
                <c:pt idx="82">
                  <c:v>2481</c:v>
                </c:pt>
                <c:pt idx="83">
                  <c:v>1870</c:v>
                </c:pt>
                <c:pt idx="84">
                  <c:v>1514</c:v>
                </c:pt>
                <c:pt idx="85">
                  <c:v>1257</c:v>
                </c:pt>
                <c:pt idx="86">
                  <c:v>988</c:v>
                </c:pt>
                <c:pt idx="87">
                  <c:v>1154</c:v>
                </c:pt>
                <c:pt idx="88">
                  <c:v>1627</c:v>
                </c:pt>
                <c:pt idx="89">
                  <c:v>1470</c:v>
                </c:pt>
                <c:pt idx="90">
                  <c:v>1068</c:v>
                </c:pt>
                <c:pt idx="91">
                  <c:v>890</c:v>
                </c:pt>
                <c:pt idx="92">
                  <c:v>697</c:v>
                </c:pt>
                <c:pt idx="93">
                  <c:v>488</c:v>
                </c:pt>
                <c:pt idx="94">
                  <c:v>855</c:v>
                </c:pt>
                <c:pt idx="95">
                  <c:v>1155</c:v>
                </c:pt>
                <c:pt idx="96">
                  <c:v>1268</c:v>
                </c:pt>
                <c:pt idx="97">
                  <c:v>1158</c:v>
                </c:pt>
                <c:pt idx="98">
                  <c:v>736</c:v>
                </c:pt>
                <c:pt idx="99">
                  <c:v>555</c:v>
                </c:pt>
                <c:pt idx="100">
                  <c:v>697</c:v>
                </c:pt>
                <c:pt idx="101">
                  <c:v>595</c:v>
                </c:pt>
                <c:pt idx="102">
                  <c:v>927</c:v>
                </c:pt>
                <c:pt idx="103">
                  <c:v>380</c:v>
                </c:pt>
                <c:pt idx="104">
                  <c:v>755</c:v>
                </c:pt>
                <c:pt idx="105">
                  <c:v>519</c:v>
                </c:pt>
                <c:pt idx="106">
                  <c:v>617</c:v>
                </c:pt>
                <c:pt idx="107">
                  <c:v>182</c:v>
                </c:pt>
                <c:pt idx="108">
                  <c:v>1227</c:v>
                </c:pt>
                <c:pt idx="109">
                  <c:v>695</c:v>
                </c:pt>
                <c:pt idx="110">
                  <c:v>548</c:v>
                </c:pt>
                <c:pt idx="111">
                  <c:v>689</c:v>
                </c:pt>
                <c:pt idx="112">
                  <c:v>276</c:v>
                </c:pt>
                <c:pt idx="113">
                  <c:v>342</c:v>
                </c:pt>
                <c:pt idx="114">
                  <c:v>272</c:v>
                </c:pt>
                <c:pt idx="115">
                  <c:v>600</c:v>
                </c:pt>
                <c:pt idx="116">
                  <c:v>324</c:v>
                </c:pt>
                <c:pt idx="117">
                  <c:v>672</c:v>
                </c:pt>
                <c:pt idx="118">
                  <c:v>726</c:v>
                </c:pt>
                <c:pt idx="119">
                  <c:v>267</c:v>
                </c:pt>
                <c:pt idx="120">
                  <c:v>221</c:v>
                </c:pt>
                <c:pt idx="121">
                  <c:v>184</c:v>
                </c:pt>
                <c:pt idx="122">
                  <c:v>285</c:v>
                </c:pt>
                <c:pt idx="123">
                  <c:v>242</c:v>
                </c:pt>
                <c:pt idx="124">
                  <c:v>351</c:v>
                </c:pt>
                <c:pt idx="125">
                  <c:v>452</c:v>
                </c:pt>
                <c:pt idx="126">
                  <c:v>526</c:v>
                </c:pt>
                <c:pt idx="127">
                  <c:v>300</c:v>
                </c:pt>
                <c:pt idx="128">
                  <c:v>359</c:v>
                </c:pt>
                <c:pt idx="129">
                  <c:v>397</c:v>
                </c:pt>
                <c:pt idx="130">
                  <c:v>16</c:v>
                </c:pt>
                <c:pt idx="131">
                  <c:v>169</c:v>
                </c:pt>
                <c:pt idx="132">
                  <c:v>535</c:v>
                </c:pt>
                <c:pt idx="133">
                  <c:v>41</c:v>
                </c:pt>
                <c:pt idx="134">
                  <c:v>251</c:v>
                </c:pt>
                <c:pt idx="135">
                  <c:v>164</c:v>
                </c:pt>
                <c:pt idx="136">
                  <c:v>570</c:v>
                </c:pt>
                <c:pt idx="137">
                  <c:v>352</c:v>
                </c:pt>
                <c:pt idx="138">
                  <c:v>1213</c:v>
                </c:pt>
                <c:pt idx="139">
                  <c:v>482</c:v>
                </c:pt>
                <c:pt idx="140">
                  <c:v>371</c:v>
                </c:pt>
                <c:pt idx="141">
                  <c:v>602</c:v>
                </c:pt>
                <c:pt idx="142">
                  <c:v>496</c:v>
                </c:pt>
                <c:pt idx="143">
                  <c:v>712</c:v>
                </c:pt>
                <c:pt idx="144">
                  <c:v>391</c:v>
                </c:pt>
                <c:pt idx="145">
                  <c:v>500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13-4925-BA04-BC54D4254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51136"/>
        <c:axId val="125852672"/>
      </c:lineChart>
      <c:catAx>
        <c:axId val="1258511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852672"/>
        <c:crosses val="autoZero"/>
        <c:auto val="1"/>
        <c:lblAlgn val="ctr"/>
        <c:lblOffset val="100"/>
        <c:noMultiLvlLbl val="0"/>
      </c:catAx>
      <c:valAx>
        <c:axId val="1258526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851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GER'!$AB$3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GER'!$A$4:$A$192</c:f>
              <c:numCache>
                <c:formatCode>m/d/yyyy</c:formatCode>
                <c:ptCount val="1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</c:numCache>
            </c:numRef>
          </c:cat>
          <c:val>
            <c:numRef>
              <c:f>'Data GER'!$AB$4:$AB$192</c:f>
              <c:numCache>
                <c:formatCode>General</c:formatCode>
                <c:ptCount val="189"/>
                <c:pt idx="7" formatCode="#,##0">
                  <c:v>0.7142857142857143</c:v>
                </c:pt>
                <c:pt idx="8" formatCode="#,##0">
                  <c:v>0.5714285714285714</c:v>
                </c:pt>
                <c:pt idx="9" formatCode="#,##0">
                  <c:v>0.2857142857142857</c:v>
                </c:pt>
                <c:pt idx="10" formatCode="#,##0">
                  <c:v>0.5714285714285714</c:v>
                </c:pt>
                <c:pt idx="11" formatCode="#,##0">
                  <c:v>0.5714285714285714</c:v>
                </c:pt>
                <c:pt idx="12" formatCode="#,##0">
                  <c:v>0.5714285714285714</c:v>
                </c:pt>
                <c:pt idx="13" formatCode="#,##0">
                  <c:v>0.42857142857142855</c:v>
                </c:pt>
                <c:pt idx="14" formatCode="#,##0">
                  <c:v>0.42857142857142855</c:v>
                </c:pt>
                <c:pt idx="15" formatCode="#,##0">
                  <c:v>0.2857142857142857</c:v>
                </c:pt>
                <c:pt idx="16" formatCode="#,##0">
                  <c:v>0.2857142857142857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0.14285714285714285</c:v>
                </c:pt>
                <c:pt idx="25" formatCode="#,##0">
                  <c:v>1.5714285714285714</c:v>
                </c:pt>
                <c:pt idx="26" formatCode="#,##0">
                  <c:v>4.2857142857142856</c:v>
                </c:pt>
                <c:pt idx="27" formatCode="#,##0">
                  <c:v>4.5714285714285712</c:v>
                </c:pt>
                <c:pt idx="28" formatCode="#,##0">
                  <c:v>9</c:v>
                </c:pt>
                <c:pt idx="29" formatCode="#,##0">
                  <c:v>16.285714285714285</c:v>
                </c:pt>
                <c:pt idx="30" formatCode="#,##0">
                  <c:v>20.428571428571427</c:v>
                </c:pt>
                <c:pt idx="31" formatCode="#,##0">
                  <c:v>25.571428571428573</c:v>
                </c:pt>
                <c:pt idx="32" formatCode="#,##0">
                  <c:v>33.571428571428569</c:v>
                </c:pt>
                <c:pt idx="33" formatCode="#,##0">
                  <c:v>62.285714285714285</c:v>
                </c:pt>
                <c:pt idx="34" formatCode="#,##0">
                  <c:v>88.857142857142861</c:v>
                </c:pt>
                <c:pt idx="35" formatCode="#,##0">
                  <c:v>102.85714285714286</c:v>
                </c:pt>
                <c:pt idx="36" formatCode="#,##0">
                  <c:v>130</c:v>
                </c:pt>
                <c:pt idx="37" formatCode="#,##0">
                  <c:v>145.28571428571428</c:v>
                </c:pt>
                <c:pt idx="38" formatCode="#,##0">
                  <c:v>180.14285714285714</c:v>
                </c:pt>
                <c:pt idx="39" formatCode="#,##0">
                  <c:v>235.14285714285714</c:v>
                </c:pt>
                <c:pt idx="40" formatCode="#,##0">
                  <c:v>228</c:v>
                </c:pt>
                <c:pt idx="41" formatCode="#,##0">
                  <c:v>429.28571428571428</c:v>
                </c:pt>
                <c:pt idx="42" formatCode="#,##0">
                  <c:v>540.85714285714289</c:v>
                </c:pt>
                <c:pt idx="43" formatCode="#,##0">
                  <c:v>679.28571428571433</c:v>
                </c:pt>
                <c:pt idx="44" formatCode="#,##0">
                  <c:v>870.85714285714289</c:v>
                </c:pt>
                <c:pt idx="45" formatCode="#,##0">
                  <c:v>1114.2857142857142</c:v>
                </c:pt>
                <c:pt idx="46" formatCode="#,##0">
                  <c:v>1488.4285714285713</c:v>
                </c:pt>
                <c:pt idx="47" formatCode="#,##0">
                  <c:v>1891.7142857142858</c:v>
                </c:pt>
                <c:pt idx="48" formatCode="#,##0">
                  <c:v>2310.4285714285716</c:v>
                </c:pt>
                <c:pt idx="49" formatCode="#,##0">
                  <c:v>2518.2857142857142</c:v>
                </c:pt>
                <c:pt idx="50" formatCode="#,##0">
                  <c:v>2725.4285714285716</c:v>
                </c:pt>
                <c:pt idx="51" formatCode="#,##0">
                  <c:v>3112</c:v>
                </c:pt>
                <c:pt idx="52" formatCode="#,##0">
                  <c:v>3389.8571428571427</c:v>
                </c:pt>
                <c:pt idx="53" formatCode="#,##0">
                  <c:v>3570.8571428571427</c:v>
                </c:pt>
                <c:pt idx="54" formatCode="#,##0">
                  <c:v>4088.2857142857142</c:v>
                </c:pt>
                <c:pt idx="55" formatCode="#,##0">
                  <c:v>4431.8571428571431</c:v>
                </c:pt>
                <c:pt idx="56" formatCode="#,##0">
                  <c:v>5068.8571428571431</c:v>
                </c:pt>
                <c:pt idx="57" formatCode="#,##0">
                  <c:v>5317.4285714285716</c:v>
                </c:pt>
                <c:pt idx="58" formatCode="#,##0">
                  <c:v>5404.1428571428569</c:v>
                </c:pt>
                <c:pt idx="59" formatCode="#,##0">
                  <c:v>5546</c:v>
                </c:pt>
                <c:pt idx="60" formatCode="#,##0">
                  <c:v>5792.7142857142853</c:v>
                </c:pt>
                <c:pt idx="61" formatCode="#,##0">
                  <c:v>5836.5714285714284</c:v>
                </c:pt>
                <c:pt idx="62" formatCode="#,##0">
                  <c:v>5755.4285714285716</c:v>
                </c:pt>
                <c:pt idx="63" formatCode="#,##0">
                  <c:v>5485.2857142857147</c:v>
                </c:pt>
                <c:pt idx="64" formatCode="#,##0">
                  <c:v>5432.5714285714284</c:v>
                </c:pt>
                <c:pt idx="65" formatCode="#,##0">
                  <c:v>5212.7142857142853</c:v>
                </c:pt>
                <c:pt idx="66" formatCode="#,##0">
                  <c:v>5122.1428571428569</c:v>
                </c:pt>
                <c:pt idx="67" formatCode="#,##0">
                  <c:v>5060.5714285714284</c:v>
                </c:pt>
                <c:pt idx="68" formatCode="#,##0">
                  <c:v>4769.5714285714284</c:v>
                </c:pt>
                <c:pt idx="69" formatCode="#,##0">
                  <c:v>4430.2857142857147</c:v>
                </c:pt>
                <c:pt idx="70" formatCode="#,##0">
                  <c:v>4116.5714285714284</c:v>
                </c:pt>
                <c:pt idx="71" formatCode="#,##0">
                  <c:v>3961.5714285714284</c:v>
                </c:pt>
                <c:pt idx="72" formatCode="#,##0">
                  <c:v>3814</c:v>
                </c:pt>
                <c:pt idx="73" formatCode="#,##0">
                  <c:v>3385.1428571428573</c:v>
                </c:pt>
                <c:pt idx="74" formatCode="#,##0">
                  <c:v>3065.2857142857142</c:v>
                </c:pt>
                <c:pt idx="75" formatCode="#,##0">
                  <c:v>2788.1428571428573</c:v>
                </c:pt>
                <c:pt idx="76" formatCode="#,##0">
                  <c:v>2746.5714285714284</c:v>
                </c:pt>
                <c:pt idx="77" formatCode="#,##0">
                  <c:v>2633.4285714285716</c:v>
                </c:pt>
                <c:pt idx="78" formatCode="#,##0">
                  <c:v>2475.7142857142858</c:v>
                </c:pt>
                <c:pt idx="79" formatCode="#,##0">
                  <c:v>2427.5714285714284</c:v>
                </c:pt>
                <c:pt idx="80" formatCode="#,##0">
                  <c:v>2418.8571428571427</c:v>
                </c:pt>
                <c:pt idx="81" formatCode="#,##0">
                  <c:v>2270.7142857142858</c:v>
                </c:pt>
                <c:pt idx="82" formatCode="#,##0">
                  <c:v>2204.4285714285716</c:v>
                </c:pt>
                <c:pt idx="83" formatCode="#,##0">
                  <c:v>1943.1428571428571</c:v>
                </c:pt>
                <c:pt idx="84" formatCode="#,##0">
                  <c:v>1881.5714285714287</c:v>
                </c:pt>
                <c:pt idx="85" formatCode="#,##0">
                  <c:v>1798</c:v>
                </c:pt>
                <c:pt idx="86" formatCode="#,##0">
                  <c:v>1670.4285714285713</c:v>
                </c:pt>
                <c:pt idx="87" formatCode="#,##0">
                  <c:v>1660.1428571428571</c:v>
                </c:pt>
                <c:pt idx="88" formatCode="#,##0">
                  <c:v>1555.8571428571429</c:v>
                </c:pt>
                <c:pt idx="89" formatCode="#,##0">
                  <c:v>1411.4285714285713</c:v>
                </c:pt>
                <c:pt idx="90" formatCode="#,##0">
                  <c:v>1296.8571428571429</c:v>
                </c:pt>
                <c:pt idx="91" formatCode="#,##0">
                  <c:v>1207.7142857142858</c:v>
                </c:pt>
                <c:pt idx="92" formatCode="#,##0">
                  <c:v>1127.7142857142858</c:v>
                </c:pt>
                <c:pt idx="93" formatCode="#,##0">
                  <c:v>1056.2857142857142</c:v>
                </c:pt>
                <c:pt idx="94" formatCode="#,##0">
                  <c:v>1013.5714285714286</c:v>
                </c:pt>
                <c:pt idx="95" formatCode="#,##0">
                  <c:v>946.14285714285711</c:v>
                </c:pt>
                <c:pt idx="96" formatCode="#,##0">
                  <c:v>917.28571428571433</c:v>
                </c:pt>
                <c:pt idx="97" formatCode="#,##0">
                  <c:v>930.14285714285711</c:v>
                </c:pt>
                <c:pt idx="98" formatCode="#,##0">
                  <c:v>908.14285714285711</c:v>
                </c:pt>
                <c:pt idx="99" formatCode="#,##0">
                  <c:v>887.85714285714289</c:v>
                </c:pt>
                <c:pt idx="100" formatCode="#,##0">
                  <c:v>917.71428571428567</c:v>
                </c:pt>
                <c:pt idx="101" formatCode="#,##0">
                  <c:v>880.57142857142856</c:v>
                </c:pt>
                <c:pt idx="102" formatCode="#,##0">
                  <c:v>848</c:v>
                </c:pt>
                <c:pt idx="103" formatCode="#,##0">
                  <c:v>721.14285714285711</c:v>
                </c:pt>
                <c:pt idx="104" formatCode="#,##0">
                  <c:v>663.57142857142856</c:v>
                </c:pt>
                <c:pt idx="105" formatCode="#,##0">
                  <c:v>632.57142857142856</c:v>
                </c:pt>
                <c:pt idx="106" formatCode="#,##0">
                  <c:v>641.42857142857144</c:v>
                </c:pt>
                <c:pt idx="107" formatCode="#,##0">
                  <c:v>567.85714285714289</c:v>
                </c:pt>
                <c:pt idx="108" formatCode="#,##0">
                  <c:v>658.14285714285711</c:v>
                </c:pt>
                <c:pt idx="109" formatCode="#,##0">
                  <c:v>625</c:v>
                </c:pt>
                <c:pt idx="110" formatCode="#,##0">
                  <c:v>649</c:v>
                </c:pt>
                <c:pt idx="111" formatCode="#,##0">
                  <c:v>639.57142857142856</c:v>
                </c:pt>
                <c:pt idx="112" formatCode="#,##0">
                  <c:v>604.85714285714289</c:v>
                </c:pt>
                <c:pt idx="113" formatCode="#,##0">
                  <c:v>565.57142857142856</c:v>
                </c:pt>
                <c:pt idx="114" formatCode="#,##0">
                  <c:v>578.42857142857144</c:v>
                </c:pt>
                <c:pt idx="115" formatCode="#,##0">
                  <c:v>488.85714285714283</c:v>
                </c:pt>
                <c:pt idx="116" formatCode="#,##0">
                  <c:v>435.85714285714283</c:v>
                </c:pt>
                <c:pt idx="117" formatCode="#,##0">
                  <c:v>453.57142857142856</c:v>
                </c:pt>
                <c:pt idx="118" formatCode="#,##0">
                  <c:v>458.85714285714283</c:v>
                </c:pt>
                <c:pt idx="119" formatCode="#,##0">
                  <c:v>457.57142857142856</c:v>
                </c:pt>
                <c:pt idx="120" formatCode="#,##0">
                  <c:v>440.28571428571428</c:v>
                </c:pt>
                <c:pt idx="121" formatCode="#,##0">
                  <c:v>427.71428571428572</c:v>
                </c:pt>
                <c:pt idx="122" formatCode="#,##0">
                  <c:v>382.71428571428572</c:v>
                </c:pt>
                <c:pt idx="123" formatCode="#,##0">
                  <c:v>371</c:v>
                </c:pt>
                <c:pt idx="124" formatCode="#,##0">
                  <c:v>325.14285714285717</c:v>
                </c:pt>
                <c:pt idx="125" formatCode="#,##0">
                  <c:v>286</c:v>
                </c:pt>
                <c:pt idx="126" formatCode="#,##0">
                  <c:v>323</c:v>
                </c:pt>
                <c:pt idx="127" formatCode="#,##0">
                  <c:v>334.28571428571428</c:v>
                </c:pt>
                <c:pt idx="128" formatCode="#,##0">
                  <c:v>359.28571428571428</c:v>
                </c:pt>
                <c:pt idx="129" formatCode="#,##0">
                  <c:v>375.28571428571428</c:v>
                </c:pt>
                <c:pt idx="130" formatCode="#,##0">
                  <c:v>343</c:v>
                </c:pt>
                <c:pt idx="131" formatCode="#,##0">
                  <c:v>317</c:v>
                </c:pt>
                <c:pt idx="132" formatCode="#,##0">
                  <c:v>328.85714285714283</c:v>
                </c:pt>
                <c:pt idx="133" formatCode="#,##0">
                  <c:v>259.57142857142856</c:v>
                </c:pt>
                <c:pt idx="134" formatCode="#,##0">
                  <c:v>252.57142857142858</c:v>
                </c:pt>
                <c:pt idx="135" formatCode="#,##0">
                  <c:v>224.71428571428572</c:v>
                </c:pt>
                <c:pt idx="136" formatCode="#,##0">
                  <c:v>249.42857142857142</c:v>
                </c:pt>
                <c:pt idx="137" formatCode="#,##0">
                  <c:v>297.42857142857144</c:v>
                </c:pt>
                <c:pt idx="138" formatCode="#,##0">
                  <c:v>446.57142857142856</c:v>
                </c:pt>
                <c:pt idx="139" formatCode="#,##0">
                  <c:v>439</c:v>
                </c:pt>
                <c:pt idx="140" formatCode="#,##0">
                  <c:v>486.14285714285717</c:v>
                </c:pt>
                <c:pt idx="141" formatCode="#,##0">
                  <c:v>536.28571428571433</c:v>
                </c:pt>
                <c:pt idx="142" formatCode="#,##0">
                  <c:v>583.71428571428567</c:v>
                </c:pt>
                <c:pt idx="143" formatCode="#,##0">
                  <c:v>604</c:v>
                </c:pt>
                <c:pt idx="144" formatCode="#,##0">
                  <c:v>609.57142857142856</c:v>
                </c:pt>
                <c:pt idx="145" formatCode="#,##0">
                  <c:v>507.71428571428572</c:v>
                </c:pt>
                <c:pt idx="146" formatCode="#,##0">
                  <c:v>533.85714285714289</c:v>
                </c:pt>
                <c:pt idx="147" formatCode="#,##0">
                  <c:v>541.14285714285711</c:v>
                </c:pt>
                <c:pt idx="148" formatCode="#,##0">
                  <c:v>488.71428571428572</c:v>
                </c:pt>
                <c:pt idx="149" formatCode="#,##0">
                  <c:v>467.71428571428572</c:v>
                </c:pt>
                <c:pt idx="150" formatCode="#,##0">
                  <c:v>419.71428571428572</c:v>
                </c:pt>
                <c:pt idx="151" formatCode="#,##0">
                  <c:v>431.71428571428572</c:v>
                </c:pt>
                <c:pt idx="152" formatCode="#,##0">
                  <c:v>428.42857142857144</c:v>
                </c:pt>
                <c:pt idx="153" formatCode="#,##0">
                  <c:v>392</c:v>
                </c:pt>
                <c:pt idx="154" formatCode="#,##0">
                  <c:v>391.42857142857144</c:v>
                </c:pt>
                <c:pt idx="155" formatCode="#,##0">
                  <c:v>404.28571428571428</c:v>
                </c:pt>
                <c:pt idx="156" formatCode="#,##0">
                  <c:v>431.71428571428572</c:v>
                </c:pt>
                <c:pt idx="157" formatCode="#,##0">
                  <c:v>417.85714285714283</c:v>
                </c:pt>
                <c:pt idx="158" formatCode="#,##0">
                  <c:v>400.85714285714283</c:v>
                </c:pt>
                <c:pt idx="159" formatCode="#,##0">
                  <c:v>375.85714285714283</c:v>
                </c:pt>
                <c:pt idx="160" formatCode="#,##0">
                  <c:v>364.57142857142856</c:v>
                </c:pt>
                <c:pt idx="161" formatCode="#,##0">
                  <c:v>358.71428571428572</c:v>
                </c:pt>
                <c:pt idx="162" formatCode="#,##0">
                  <c:v>342.28571428571428</c:v>
                </c:pt>
                <c:pt idx="163" formatCode="#,##0">
                  <c:v>302.28571428571428</c:v>
                </c:pt>
                <c:pt idx="164" formatCode="#,##0">
                  <c:v>301.85714285714283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4C-4CC0-B565-2B7AD5D02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88768"/>
        <c:axId val="125902848"/>
      </c:lineChart>
      <c:lineChart>
        <c:grouping val="standard"/>
        <c:varyColors val="0"/>
        <c:ser>
          <c:idx val="1"/>
          <c:order val="1"/>
          <c:tx>
            <c:strRef>
              <c:f>'Data GER'!$AC$3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GER'!$AC$4:$AC$192</c:f>
              <c:numCache>
                <c:formatCode>General</c:formatCode>
                <c:ptCount val="1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0.2857142857142857</c:v>
                </c:pt>
                <c:pt idx="38" formatCode="#,##0">
                  <c:v>0.2857142857142857</c:v>
                </c:pt>
                <c:pt idx="39" formatCode="#,##0">
                  <c:v>0.42857142857142855</c:v>
                </c:pt>
                <c:pt idx="40" formatCode="#,##0">
                  <c:v>0.42857142857142855</c:v>
                </c:pt>
                <c:pt idx="41" formatCode="#,##0">
                  <c:v>1</c:v>
                </c:pt>
                <c:pt idx="42" formatCode="#,##0">
                  <c:v>1.2857142857142858</c:v>
                </c:pt>
                <c:pt idx="43" formatCode="#,##0">
                  <c:v>1.5714285714285714</c:v>
                </c:pt>
                <c:pt idx="44" formatCode="#,##0">
                  <c:v>2.1428571428571428</c:v>
                </c:pt>
                <c:pt idx="45" formatCode="#,##0">
                  <c:v>3.1428571428571428</c:v>
                </c:pt>
                <c:pt idx="46" formatCode="#,##0">
                  <c:v>3.5714285714285716</c:v>
                </c:pt>
                <c:pt idx="47" formatCode="#,##0">
                  <c:v>5.8571428571428568</c:v>
                </c:pt>
                <c:pt idx="48" formatCode="#,##0">
                  <c:v>8.5714285714285712</c:v>
                </c:pt>
                <c:pt idx="49" formatCode="#,##0">
                  <c:v>10.714285714285714</c:v>
                </c:pt>
                <c:pt idx="50" formatCode="#,##0">
                  <c:v>11.857142857142858</c:v>
                </c:pt>
                <c:pt idx="51" formatCode="#,##0">
                  <c:v>15.142857142857142</c:v>
                </c:pt>
                <c:pt idx="52" formatCode="#,##0">
                  <c:v>19</c:v>
                </c:pt>
                <c:pt idx="53" formatCode="#,##0">
                  <c:v>25.428571428571427</c:v>
                </c:pt>
                <c:pt idx="54" formatCode="#,##0">
                  <c:v>31.857142857142858</c:v>
                </c:pt>
                <c:pt idx="55" formatCode="#,##0">
                  <c:v>39.285714285714285</c:v>
                </c:pt>
                <c:pt idx="56" formatCode="#,##0">
                  <c:v>49.857142857142854</c:v>
                </c:pt>
                <c:pt idx="57" formatCode="#,##0">
                  <c:v>62.714285714285715</c:v>
                </c:pt>
                <c:pt idx="58" formatCode="#,##0">
                  <c:v>74.571428571428569</c:v>
                </c:pt>
                <c:pt idx="59" formatCode="#,##0">
                  <c:v>88.285714285714292</c:v>
                </c:pt>
                <c:pt idx="60" formatCode="#,##0">
                  <c:v>102</c:v>
                </c:pt>
                <c:pt idx="61" formatCode="#,##0">
                  <c:v>120</c:v>
                </c:pt>
                <c:pt idx="62" formatCode="#,##0">
                  <c:v>133.28571428571428</c:v>
                </c:pt>
                <c:pt idx="63" formatCode="#,##0">
                  <c:v>144.42857142857142</c:v>
                </c:pt>
                <c:pt idx="64" formatCode="#,##0">
                  <c:v>150.14285714285714</c:v>
                </c:pt>
                <c:pt idx="65" formatCode="#,##0">
                  <c:v>166.42857142857142</c:v>
                </c:pt>
                <c:pt idx="66" formatCode="#,##0">
                  <c:v>177.28571428571428</c:v>
                </c:pt>
                <c:pt idx="67" formatCode="#,##0">
                  <c:v>204.14285714285714</c:v>
                </c:pt>
                <c:pt idx="68" formatCode="#,##0">
                  <c:v>214.28571428571428</c:v>
                </c:pt>
                <c:pt idx="69" formatCode="#,##0">
                  <c:v>213.14285714285714</c:v>
                </c:pt>
                <c:pt idx="70" formatCode="#,##0">
                  <c:v>184.57142857142858</c:v>
                </c:pt>
                <c:pt idx="71" formatCode="#,##0">
                  <c:v>205.42857142857142</c:v>
                </c:pt>
                <c:pt idx="72" formatCode="#,##0">
                  <c:v>197.71428571428572</c:v>
                </c:pt>
                <c:pt idx="73" formatCode="#,##0">
                  <c:v>182.57142857142858</c:v>
                </c:pt>
                <c:pt idx="74" formatCode="#,##0">
                  <c:v>207.85714285714286</c:v>
                </c:pt>
                <c:pt idx="75" formatCode="#,##0">
                  <c:v>206.42857142857142</c:v>
                </c:pt>
                <c:pt idx="76" formatCode="#,##0">
                  <c:v>226.42857142857142</c:v>
                </c:pt>
                <c:pt idx="77" formatCode="#,##0">
                  <c:v>246.14285714285714</c:v>
                </c:pt>
                <c:pt idx="78" formatCode="#,##0">
                  <c:v>223.42857142857142</c:v>
                </c:pt>
                <c:pt idx="79" formatCode="#,##0">
                  <c:v>238.28571428571428</c:v>
                </c:pt>
                <c:pt idx="80" formatCode="#,##0">
                  <c:v>248.42857142857142</c:v>
                </c:pt>
                <c:pt idx="81" formatCode="#,##0">
                  <c:v>210.71428571428572</c:v>
                </c:pt>
                <c:pt idx="82" formatCode="#,##0">
                  <c:v>217.57142857142858</c:v>
                </c:pt>
                <c:pt idx="83" formatCode="#,##0">
                  <c:v>201.14285714285714</c:v>
                </c:pt>
                <c:pt idx="84" formatCode="#,##0">
                  <c:v>202.57142857142858</c:v>
                </c:pt>
                <c:pt idx="85" formatCode="#,##0">
                  <c:v>198.57142857142858</c:v>
                </c:pt>
                <c:pt idx="86" formatCode="#,##0">
                  <c:v>180.57142857142858</c:v>
                </c:pt>
                <c:pt idx="87" formatCode="#,##0">
                  <c:v>183</c:v>
                </c:pt>
                <c:pt idx="88" formatCode="#,##0">
                  <c:v>169.71428571428572</c:v>
                </c:pt>
                <c:pt idx="89" formatCode="#,##0">
                  <c:v>149.71428571428572</c:v>
                </c:pt>
                <c:pt idx="90" formatCode="#,##0">
                  <c:v>139.42857142857142</c:v>
                </c:pt>
                <c:pt idx="91" formatCode="#,##0">
                  <c:v>133.57142857142858</c:v>
                </c:pt>
                <c:pt idx="92" formatCode="#,##0">
                  <c:v>127.14285714285714</c:v>
                </c:pt>
                <c:pt idx="93" formatCode="#,##0">
                  <c:v>123.85714285714286</c:v>
                </c:pt>
                <c:pt idx="94" formatCode="#,##0">
                  <c:v>97</c:v>
                </c:pt>
                <c:pt idx="95" formatCode="#,##0">
                  <c:v>115.42857142857143</c:v>
                </c:pt>
                <c:pt idx="96" formatCode="#,##0">
                  <c:v>109.85714285714286</c:v>
                </c:pt>
                <c:pt idx="97" formatCode="#,##0">
                  <c:v>110.57142857142857</c:v>
                </c:pt>
                <c:pt idx="98" formatCode="#,##0">
                  <c:v>105.28571428571429</c:v>
                </c:pt>
                <c:pt idx="99" formatCode="#,##0">
                  <c:v>100.42857142857143</c:v>
                </c:pt>
                <c:pt idx="100" formatCode="#,##0">
                  <c:v>95.428571428571431</c:v>
                </c:pt>
                <c:pt idx="101" formatCode="#,##0">
                  <c:v>106.42857142857143</c:v>
                </c:pt>
                <c:pt idx="102" formatCode="#,##0">
                  <c:v>83.714285714285708</c:v>
                </c:pt>
                <c:pt idx="103" formatCode="#,##0">
                  <c:v>70.285714285714292</c:v>
                </c:pt>
                <c:pt idx="104" formatCode="#,##0">
                  <c:v>55.285714285714285</c:v>
                </c:pt>
                <c:pt idx="105" formatCode="#,##0">
                  <c:v>55.571428571428569</c:v>
                </c:pt>
                <c:pt idx="106" formatCode="#,##0">
                  <c:v>56.142857142857146</c:v>
                </c:pt>
                <c:pt idx="107" formatCode="#,##0">
                  <c:v>48.857142857142854</c:v>
                </c:pt>
                <c:pt idx="108" formatCode="#,##0">
                  <c:v>49</c:v>
                </c:pt>
                <c:pt idx="109" formatCode="#,##0">
                  <c:v>40.428571428571431</c:v>
                </c:pt>
                <c:pt idx="110" formatCode="#,##0">
                  <c:v>45.571428571428569</c:v>
                </c:pt>
                <c:pt idx="111" formatCode="#,##0">
                  <c:v>47.285714285714285</c:v>
                </c:pt>
                <c:pt idx="112" formatCode="#,##0">
                  <c:v>46.142857142857146</c:v>
                </c:pt>
                <c:pt idx="113" formatCode="#,##0">
                  <c:v>45.857142857142854</c:v>
                </c:pt>
                <c:pt idx="114" formatCode="#,##0">
                  <c:v>43.714285714285715</c:v>
                </c:pt>
                <c:pt idx="115" formatCode="#,##0">
                  <c:v>41.571428571428569</c:v>
                </c:pt>
                <c:pt idx="116" formatCode="#,##0">
                  <c:v>40.571428571428569</c:v>
                </c:pt>
                <c:pt idx="117" formatCode="#,##0">
                  <c:v>38.142857142857146</c:v>
                </c:pt>
                <c:pt idx="118" formatCode="#,##0">
                  <c:v>39.428571428571431</c:v>
                </c:pt>
                <c:pt idx="119" formatCode="#,##0">
                  <c:v>38.428571428571431</c:v>
                </c:pt>
                <c:pt idx="120" formatCode="#,##0">
                  <c:v>36.714285714285715</c:v>
                </c:pt>
                <c:pt idx="121" formatCode="#,##0">
                  <c:v>35.142857142857146</c:v>
                </c:pt>
                <c:pt idx="122" formatCode="#,##0">
                  <c:v>27.285714285714285</c:v>
                </c:pt>
                <c:pt idx="123" formatCode="#,##0">
                  <c:v>24.857142857142858</c:v>
                </c:pt>
                <c:pt idx="124" formatCode="#,##0">
                  <c:v>23.571428571428573</c:v>
                </c:pt>
                <c:pt idx="125" formatCode="#,##0">
                  <c:v>22</c:v>
                </c:pt>
                <c:pt idx="126" formatCode="#,##0">
                  <c:v>20.428571428571427</c:v>
                </c:pt>
                <c:pt idx="127" formatCode="#,##0">
                  <c:v>20.714285714285715</c:v>
                </c:pt>
                <c:pt idx="128" formatCode="#,##0">
                  <c:v>20</c:v>
                </c:pt>
                <c:pt idx="129" formatCode="#,##0">
                  <c:v>24.714285714285715</c:v>
                </c:pt>
                <c:pt idx="130" formatCode="#,##0">
                  <c:v>21.428571428571427</c:v>
                </c:pt>
                <c:pt idx="131" formatCode="#,##0">
                  <c:v>19.571428571428573</c:v>
                </c:pt>
                <c:pt idx="132" formatCode="#,##0">
                  <c:v>17.857142857142858</c:v>
                </c:pt>
                <c:pt idx="133" formatCode="#,##0">
                  <c:v>17.142857142857142</c:v>
                </c:pt>
                <c:pt idx="134" formatCode="#,##0">
                  <c:v>16.571428571428573</c:v>
                </c:pt>
                <c:pt idx="135" formatCode="#,##0">
                  <c:v>16</c:v>
                </c:pt>
                <c:pt idx="136" formatCode="#,##0">
                  <c:v>12</c:v>
                </c:pt>
                <c:pt idx="137" formatCode="#,##0">
                  <c:v>14.142857142857142</c:v>
                </c:pt>
                <c:pt idx="138" formatCode="#,##0">
                  <c:v>14.714285714285714</c:v>
                </c:pt>
                <c:pt idx="139" formatCode="#,##0">
                  <c:v>14.857142857142858</c:v>
                </c:pt>
                <c:pt idx="140" formatCode="#,##0">
                  <c:v>14.571428571428571</c:v>
                </c:pt>
                <c:pt idx="141" formatCode="#,##0">
                  <c:v>13.428571428571429</c:v>
                </c:pt>
                <c:pt idx="142" formatCode="#,##0">
                  <c:v>13.142857142857142</c:v>
                </c:pt>
                <c:pt idx="143" formatCode="#,##0">
                  <c:v>13.428571428571429</c:v>
                </c:pt>
                <c:pt idx="144" formatCode="#,##0">
                  <c:v>11</c:v>
                </c:pt>
                <c:pt idx="145" formatCode="#,##0">
                  <c:v>9.2857142857142865</c:v>
                </c:pt>
                <c:pt idx="146" formatCode="#,##0">
                  <c:v>11.142857142857142</c:v>
                </c:pt>
                <c:pt idx="147" formatCode="#,##0">
                  <c:v>10.428571428571429</c:v>
                </c:pt>
                <c:pt idx="148" formatCode="#,##0">
                  <c:v>10.428571428571429</c:v>
                </c:pt>
                <c:pt idx="149" formatCode="#,##0">
                  <c:v>11</c:v>
                </c:pt>
                <c:pt idx="150" formatCode="#,##0">
                  <c:v>10.857142857142858</c:v>
                </c:pt>
                <c:pt idx="151" formatCode="#,##0">
                  <c:v>9.5714285714285712</c:v>
                </c:pt>
                <c:pt idx="152" formatCode="#,##0">
                  <c:v>9.4285714285714288</c:v>
                </c:pt>
                <c:pt idx="153" formatCode="#,##0">
                  <c:v>6.4285714285714288</c:v>
                </c:pt>
                <c:pt idx="154" formatCode="#,##0">
                  <c:v>7.4285714285714288</c:v>
                </c:pt>
                <c:pt idx="155" formatCode="#,##0">
                  <c:v>7.8571428571428568</c:v>
                </c:pt>
                <c:pt idx="156" formatCode="#,##0">
                  <c:v>6.5714285714285712</c:v>
                </c:pt>
                <c:pt idx="157" formatCode="#,##0">
                  <c:v>6</c:v>
                </c:pt>
                <c:pt idx="158" formatCode="#,##0">
                  <c:v>7.2857142857142856</c:v>
                </c:pt>
                <c:pt idx="159" formatCode="#,##0">
                  <c:v>7.2857142857142856</c:v>
                </c:pt>
                <c:pt idx="160" formatCode="#,##0">
                  <c:v>7.5714285714285712</c:v>
                </c:pt>
                <c:pt idx="161" formatCode="#,##0">
                  <c:v>7.1428571428571432</c:v>
                </c:pt>
                <c:pt idx="162" formatCode="#,##0">
                  <c:v>6.8571428571428568</c:v>
                </c:pt>
                <c:pt idx="163" formatCode="#,##0">
                  <c:v>7.4285714285714288</c:v>
                </c:pt>
                <c:pt idx="164" formatCode="#,##0">
                  <c:v>6.5714285714285712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C4C-4CC0-B565-2B7AD5D02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905920"/>
        <c:axId val="125904384"/>
      </c:lineChart>
      <c:dateAx>
        <c:axId val="12588876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902848"/>
        <c:crosses val="autoZero"/>
        <c:auto val="1"/>
        <c:lblOffset val="100"/>
        <c:baseTimeUnit val="days"/>
      </c:dateAx>
      <c:valAx>
        <c:axId val="12590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888768"/>
        <c:crosses val="autoZero"/>
        <c:crossBetween val="between"/>
      </c:valAx>
      <c:valAx>
        <c:axId val="1259043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905920"/>
        <c:crosses val="max"/>
        <c:crossBetween val="between"/>
      </c:valAx>
      <c:catAx>
        <c:axId val="125905920"/>
        <c:scaling>
          <c:orientation val="minMax"/>
        </c:scaling>
        <c:delete val="1"/>
        <c:axPos val="b"/>
        <c:majorTickMark val="out"/>
        <c:minorTickMark val="none"/>
        <c:tickLblPos val="nextTo"/>
        <c:crossAx val="1259043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AUT'!$J$33:$J$149</c:f>
              <c:numCache>
                <c:formatCode>0.0%</c:formatCode>
                <c:ptCount val="117"/>
                <c:pt idx="0">
                  <c:v>0.55555611071700817</c:v>
                </c:pt>
                <c:pt idx="1">
                  <c:v>0.28571472984369434</c:v>
                </c:pt>
                <c:pt idx="2">
                  <c:v>0.16666699976387109</c:v>
                </c:pt>
                <c:pt idx="3">
                  <c:v>0.3809532692118886</c:v>
                </c:pt>
                <c:pt idx="4">
                  <c:v>0.41379443583872089</c:v>
                </c:pt>
                <c:pt idx="5">
                  <c:v>0.34146496909173674</c:v>
                </c:pt>
                <c:pt idx="6">
                  <c:v>0.43636630115221925</c:v>
                </c:pt>
                <c:pt idx="7">
                  <c:v>0.31645847203136918</c:v>
                </c:pt>
                <c:pt idx="8">
                  <c:v>0.25961838251885083</c:v>
                </c:pt>
                <c:pt idx="9">
                  <c:v>0.39535458772698895</c:v>
                </c:pt>
                <c:pt idx="10">
                  <c:v>0.35955782769080347</c:v>
                </c:pt>
                <c:pt idx="11">
                  <c:v>0.23141127942597389</c:v>
                </c:pt>
                <c:pt idx="12">
                  <c:v>0.68015748698388545</c:v>
                </c:pt>
                <c:pt idx="13">
                  <c:v>0.30383994057521885</c:v>
                </c:pt>
                <c:pt idx="14">
                  <c:v>0.31638103384298194</c:v>
                </c:pt>
                <c:pt idx="15">
                  <c:v>0.18524629366157666</c:v>
                </c:pt>
                <c:pt idx="16">
                  <c:v>0.31123438619461441</c:v>
                </c:pt>
                <c:pt idx="17">
                  <c:v>0.23755404376410261</c:v>
                </c:pt>
                <c:pt idx="18">
                  <c:v>0.22478082351588918</c:v>
                </c:pt>
                <c:pt idx="19">
                  <c:v>0.18772964672379233</c:v>
                </c:pt>
                <c:pt idx="20">
                  <c:v>0.17956720676797031</c:v>
                </c:pt>
                <c:pt idx="21">
                  <c:v>0.27395044952783265</c:v>
                </c:pt>
                <c:pt idx="22">
                  <c:v>0.25157679381763726</c:v>
                </c:pt>
                <c:pt idx="23">
                  <c:v>0.18213368067816732</c:v>
                </c:pt>
                <c:pt idx="24">
                  <c:v>5.8173658563152944E-2</c:v>
                </c:pt>
                <c:pt idx="25">
                  <c:v>0.23820870794942967</c:v>
                </c:pt>
                <c:pt idx="26">
                  <c:v>0.1109327574497852</c:v>
                </c:pt>
                <c:pt idx="27">
                  <c:v>8.3336377900813025E-2</c:v>
                </c:pt>
                <c:pt idx="28">
                  <c:v>6.5912013998083996E-2</c:v>
                </c:pt>
                <c:pt idx="29">
                  <c:v>0.10103498287307085</c:v>
                </c:pt>
                <c:pt idx="30">
                  <c:v>6.33987835949478E-2</c:v>
                </c:pt>
                <c:pt idx="31">
                  <c:v>5.9350326281118367E-2</c:v>
                </c:pt>
                <c:pt idx="32">
                  <c:v>4.5842666771357142E-2</c:v>
                </c:pt>
                <c:pt idx="33">
                  <c:v>4.2885349852073117E-2</c:v>
                </c:pt>
                <c:pt idx="34">
                  <c:v>2.7569023114965081E-2</c:v>
                </c:pt>
                <c:pt idx="35">
                  <c:v>2.9748420061280877E-2</c:v>
                </c:pt>
                <c:pt idx="36">
                  <c:v>2.7836998646860289E-2</c:v>
                </c:pt>
                <c:pt idx="37">
                  <c:v>3.9757092231355221E-2</c:v>
                </c:pt>
                <c:pt idx="38">
                  <c:v>3.6338420152620628E-2</c:v>
                </c:pt>
                <c:pt idx="39">
                  <c:v>3.7076693882146572E-2</c:v>
                </c:pt>
                <c:pt idx="40">
                  <c:v>4.0401868227365127E-2</c:v>
                </c:pt>
                <c:pt idx="41">
                  <c:v>3.5049963015768099E-2</c:v>
                </c:pt>
                <c:pt idx="42">
                  <c:v>2.0278718376295989E-2</c:v>
                </c:pt>
                <c:pt idx="43">
                  <c:v>1.4550374016902717E-2</c:v>
                </c:pt>
                <c:pt idx="44">
                  <c:v>2.9271542790974558E-2</c:v>
                </c:pt>
                <c:pt idx="45">
                  <c:v>1.7744246206498119E-2</c:v>
                </c:pt>
                <c:pt idx="46">
                  <c:v>2.3990282516338425E-2</c:v>
                </c:pt>
                <c:pt idx="47">
                  <c:v>2.3462908826721598E-2</c:v>
                </c:pt>
                <c:pt idx="48">
                  <c:v>1.7068017717336355E-2</c:v>
                </c:pt>
                <c:pt idx="49">
                  <c:v>1.9463693485820176E-2</c:v>
                </c:pt>
                <c:pt idx="50">
                  <c:v>1.213789615134658E-2</c:v>
                </c:pt>
                <c:pt idx="51">
                  <c:v>2.1150065803309304E-2</c:v>
                </c:pt>
                <c:pt idx="52">
                  <c:v>1.5270012865815755E-2</c:v>
                </c:pt>
                <c:pt idx="53">
                  <c:v>2.4984714208667994E-2</c:v>
                </c:pt>
                <c:pt idx="54">
                  <c:v>2.480801342182672E-2</c:v>
                </c:pt>
                <c:pt idx="55">
                  <c:v>2.8898113583201237E-2</c:v>
                </c:pt>
                <c:pt idx="56">
                  <c:v>3.0741221872356415E-2</c:v>
                </c:pt>
                <c:pt idx="57">
                  <c:v>2.0442720968257035E-2</c:v>
                </c:pt>
                <c:pt idx="58">
                  <c:v>3.5184510909371289E-2</c:v>
                </c:pt>
                <c:pt idx="59">
                  <c:v>2.0415245249712177E-2</c:v>
                </c:pt>
                <c:pt idx="60">
                  <c:v>2.4515737815512223E-2</c:v>
                </c:pt>
                <c:pt idx="61">
                  <c:v>4.0354804083454723E-2</c:v>
                </c:pt>
                <c:pt idx="62">
                  <c:v>1.4763449961555675E-2</c:v>
                </c:pt>
                <c:pt idx="63">
                  <c:v>2.1923393202272597E-2</c:v>
                </c:pt>
                <c:pt idx="64">
                  <c:v>1.3575174791158337E-2</c:v>
                </c:pt>
                <c:pt idx="65">
                  <c:v>1.7038349541204343E-2</c:v>
                </c:pt>
                <c:pt idx="66">
                  <c:v>2.1529192833382036E-2</c:v>
                </c:pt>
                <c:pt idx="67">
                  <c:v>4.7403356803520126E-2</c:v>
                </c:pt>
                <c:pt idx="68">
                  <c:v>1.5251588200650654E-2</c:v>
                </c:pt>
                <c:pt idx="69">
                  <c:v>4.4640117200257082E-2</c:v>
                </c:pt>
                <c:pt idx="70">
                  <c:v>2.9509240774836923E-2</c:v>
                </c:pt>
                <c:pt idx="71">
                  <c:v>8.7317102438650152E-3</c:v>
                </c:pt>
                <c:pt idx="72">
                  <c:v>6.5894717508235598E-2</c:v>
                </c:pt>
                <c:pt idx="73">
                  <c:v>3.0305808327693272E-2</c:v>
                </c:pt>
                <c:pt idx="74">
                  <c:v>5.7164209424618993E-2</c:v>
                </c:pt>
                <c:pt idx="75">
                  <c:v>4.9747899811685571E-2</c:v>
                </c:pt>
                <c:pt idx="76">
                  <c:v>9.1252324404346927E-2</c:v>
                </c:pt>
                <c:pt idx="77">
                  <c:v>3.9192638390052617E-2</c:v>
                </c:pt>
                <c:pt idx="78">
                  <c:v>2.5760742241688735E-2</c:v>
                </c:pt>
                <c:pt idx="79">
                  <c:v>5.0773978436172103E-2</c:v>
                </c:pt>
                <c:pt idx="80">
                  <c:v>3.1709292061708402E-2</c:v>
                </c:pt>
                <c:pt idx="81">
                  <c:v>6.0969892140215122E-2</c:v>
                </c:pt>
                <c:pt idx="82">
                  <c:v>3.9095597866239118E-2</c:v>
                </c:pt>
                <c:pt idx="83">
                  <c:v>6.2928910888381914E-2</c:v>
                </c:pt>
                <c:pt idx="84">
                  <c:v>2.1026142180394485E-2</c:v>
                </c:pt>
                <c:pt idx="85">
                  <c:v>4.5082607750146136E-2</c:v>
                </c:pt>
                <c:pt idx="86">
                  <c:v>2.3727783307367724E-2</c:v>
                </c:pt>
                <c:pt idx="87">
                  <c:v>4.6533632991799731E-2</c:v>
                </c:pt>
                <c:pt idx="88">
                  <c:v>5.1627137577649369E-2</c:v>
                </c:pt>
                <c:pt idx="89">
                  <c:v>4.0133443273003E-2</c:v>
                </c:pt>
                <c:pt idx="90">
                  <c:v>4.6961843764610399E-2</c:v>
                </c:pt>
                <c:pt idx="91">
                  <c:v>9.2727115642251293E-2</c:v>
                </c:pt>
                <c:pt idx="92">
                  <c:v>4.2632388799652343E-3</c:v>
                </c:pt>
                <c:pt idx="93">
                  <c:v>5.5540288596531769E-2</c:v>
                </c:pt>
                <c:pt idx="94">
                  <c:v>2.6078896068169877E-2</c:v>
                </c:pt>
                <c:pt idx="95">
                  <c:v>7.9401935240002816E-2</c:v>
                </c:pt>
                <c:pt idx="96">
                  <c:v>9.1079034895734948E-2</c:v>
                </c:pt>
                <c:pt idx="97">
                  <c:v>0.12844533575426262</c:v>
                </c:pt>
                <c:pt idx="98">
                  <c:v>9.1705240146048861E-3</c:v>
                </c:pt>
                <c:pt idx="99">
                  <c:v>0.15131371357007059</c:v>
                </c:pt>
                <c:pt idx="100">
                  <c:v>2.4115455255399137E-2</c:v>
                </c:pt>
                <c:pt idx="101">
                  <c:v>6.0298861526143284E-2</c:v>
                </c:pt>
                <c:pt idx="102">
                  <c:v>6.885037569367107E-2</c:v>
                </c:pt>
                <c:pt idx="103">
                  <c:v>7.313101503828448E-2</c:v>
                </c:pt>
                <c:pt idx="104">
                  <c:v>3.4719246274540365E-2</c:v>
                </c:pt>
                <c:pt idx="105">
                  <c:v>7.9842915449612598E-2</c:v>
                </c:pt>
                <c:pt idx="106">
                  <c:v>6.9837761105952884E-2</c:v>
                </c:pt>
                <c:pt idx="107">
                  <c:v>0.13837067211976725</c:v>
                </c:pt>
                <c:pt idx="108">
                  <c:v>3.347677933729043E-2</c:v>
                </c:pt>
                <c:pt idx="109">
                  <c:v>4.805341688239962E-2</c:v>
                </c:pt>
                <c:pt idx="110">
                  <c:v>0.11081098298479564</c:v>
                </c:pt>
                <c:pt idx="111">
                  <c:v>0.11787309660817091</c:v>
                </c:pt>
                <c:pt idx="112">
                  <c:v>3.9205843711974525E-2</c:v>
                </c:pt>
                <c:pt idx="113">
                  <c:v>8.606880134740276E-2</c:v>
                </c:pt>
                <c:pt idx="114">
                  <c:v>6.2481374544520248E-2</c:v>
                </c:pt>
                <c:pt idx="115">
                  <c:v>9.0483260449507399E-2</c:v>
                </c:pt>
                <c:pt idx="116">
                  <c:v>5.918639771440723E-2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08-41BC-A2EF-A069DB159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387520"/>
        <c:axId val="125389056"/>
      </c:lineChart>
      <c:catAx>
        <c:axId val="125387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389056"/>
        <c:crosses val="autoZero"/>
        <c:auto val="1"/>
        <c:lblAlgn val="ctr"/>
        <c:lblOffset val="100"/>
        <c:noMultiLvlLbl val="0"/>
      </c:catAx>
      <c:valAx>
        <c:axId val="125389056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387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AUT'!$K$33:$K$149</c:f>
              <c:numCache>
                <c:formatCode>0.0%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4.1322314049586778E-3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2.3446658851113715E-3</c:v>
                </c:pt>
                <c:pt idx="16">
                  <c:v>0</c:v>
                </c:pt>
                <c:pt idx="17">
                  <c:v>7.5642965204236008E-4</c:v>
                </c:pt>
                <c:pt idx="18">
                  <c:v>1.224739742804654E-3</c:v>
                </c:pt>
                <c:pt idx="19">
                  <c:v>0</c:v>
                </c:pt>
                <c:pt idx="20">
                  <c:v>8.4281500210703754E-4</c:v>
                </c:pt>
                <c:pt idx="21">
                  <c:v>2.8602073650339649E-3</c:v>
                </c:pt>
                <c:pt idx="22">
                  <c:v>1.4064697609001407E-3</c:v>
                </c:pt>
                <c:pt idx="23">
                  <c:v>1.5751575157515751E-3</c:v>
                </c:pt>
                <c:pt idx="24">
                  <c:v>3.8124285169653069E-4</c:v>
                </c:pt>
                <c:pt idx="25">
                  <c:v>3.4240403676338081E-3</c:v>
                </c:pt>
                <c:pt idx="26">
                  <c:v>1.3337285121517487E-3</c:v>
                </c:pt>
                <c:pt idx="27">
                  <c:v>1.3561160835367507E-3</c:v>
                </c:pt>
                <c:pt idx="28">
                  <c:v>2.2927015666794038E-3</c:v>
                </c:pt>
                <c:pt idx="29">
                  <c:v>2.6754225951599172E-3</c:v>
                </c:pt>
                <c:pt idx="30">
                  <c:v>2.25377507324769E-3</c:v>
                </c:pt>
                <c:pt idx="31">
                  <c:v>2.0096014290499052E-3</c:v>
                </c:pt>
                <c:pt idx="32">
                  <c:v>1.3144922773578706E-3</c:v>
                </c:pt>
                <c:pt idx="33">
                  <c:v>1.0843634786380394E-3</c:v>
                </c:pt>
                <c:pt idx="34">
                  <c:v>1.9284336833083351E-3</c:v>
                </c:pt>
                <c:pt idx="35">
                  <c:v>1.9806338028169014E-3</c:v>
                </c:pt>
                <c:pt idx="36">
                  <c:v>1.8081139111764042E-3</c:v>
                </c:pt>
                <c:pt idx="37">
                  <c:v>2.6700719758532623E-3</c:v>
                </c:pt>
                <c:pt idx="38">
                  <c:v>3.592814371257485E-3</c:v>
                </c:pt>
                <c:pt idx="39">
                  <c:v>2.697070001225941E-3</c:v>
                </c:pt>
                <c:pt idx="40">
                  <c:v>3.1132442599558956E-3</c:v>
                </c:pt>
                <c:pt idx="41">
                  <c:v>2.5097601784718347E-3</c:v>
                </c:pt>
                <c:pt idx="42">
                  <c:v>1.8936635105608157E-3</c:v>
                </c:pt>
                <c:pt idx="43">
                  <c:v>2.7239709443099272E-3</c:v>
                </c:pt>
                <c:pt idx="44">
                  <c:v>2.5276461295418639E-3</c:v>
                </c:pt>
                <c:pt idx="45">
                  <c:v>1.4495087775809308E-3</c:v>
                </c:pt>
                <c:pt idx="46">
                  <c:v>2.9084687767322497E-3</c:v>
                </c:pt>
                <c:pt idx="47">
                  <c:v>4.1338582677165354E-3</c:v>
                </c:pt>
                <c:pt idx="48">
                  <c:v>2.6905829596412557E-3</c:v>
                </c:pt>
                <c:pt idx="49">
                  <c:v>2.242152466367713E-3</c:v>
                </c:pt>
                <c:pt idx="50">
                  <c:v>4.7418335089567968E-3</c:v>
                </c:pt>
                <c:pt idx="51">
                  <c:v>5.6848944233892796E-3</c:v>
                </c:pt>
                <c:pt idx="52">
                  <c:v>5.5702140134857815E-3</c:v>
                </c:pt>
                <c:pt idx="53">
                  <c:v>3.8872691933916422E-3</c:v>
                </c:pt>
                <c:pt idx="54">
                  <c:v>2.871500358937545E-3</c:v>
                </c:pt>
                <c:pt idx="55">
                  <c:v>2.2480329711502436E-3</c:v>
                </c:pt>
                <c:pt idx="56">
                  <c:v>2.3913909924272616E-3</c:v>
                </c:pt>
                <c:pt idx="57">
                  <c:v>2.9154518950437317E-3</c:v>
                </c:pt>
                <c:pt idx="58">
                  <c:v>8.4638171815488786E-3</c:v>
                </c:pt>
                <c:pt idx="59">
                  <c:v>4.9818840579710141E-3</c:v>
                </c:pt>
                <c:pt idx="60">
                  <c:v>1.9579050416054823E-3</c:v>
                </c:pt>
                <c:pt idx="61">
                  <c:v>2.5497195308516064E-3</c:v>
                </c:pt>
                <c:pt idx="62">
                  <c:v>3.8209606986899561E-3</c:v>
                </c:pt>
                <c:pt idx="63">
                  <c:v>1.1223344556677891E-3</c:v>
                </c:pt>
                <c:pt idx="64">
                  <c:v>1.129305477131564E-3</c:v>
                </c:pt>
                <c:pt idx="65">
                  <c:v>3.5190615835777126E-3</c:v>
                </c:pt>
                <c:pt idx="66">
                  <c:v>1.2642225031605564E-3</c:v>
                </c:pt>
                <c:pt idx="67">
                  <c:v>6.9589422407794019E-4</c:v>
                </c:pt>
                <c:pt idx="68">
                  <c:v>3.4602076124567475E-3</c:v>
                </c:pt>
                <c:pt idx="69">
                  <c:v>7.5528700906344411E-4</c:v>
                </c:pt>
                <c:pt idx="70">
                  <c:v>2.3255813953488372E-3</c:v>
                </c:pt>
                <c:pt idx="71">
                  <c:v>1.5847860538827259E-3</c:v>
                </c:pt>
                <c:pt idx="72">
                  <c:v>2.4979184013322231E-3</c:v>
                </c:pt>
                <c:pt idx="73">
                  <c:v>8.4033613445378156E-4</c:v>
                </c:pt>
                <c:pt idx="74">
                  <c:v>1.8709073900841909E-3</c:v>
                </c:pt>
                <c:pt idx="75">
                  <c:v>1.9474196689386564E-3</c:v>
                </c:pt>
                <c:pt idx="76">
                  <c:v>9.9009900990099011E-4</c:v>
                </c:pt>
                <c:pt idx="77">
                  <c:v>0</c:v>
                </c:pt>
                <c:pt idx="78">
                  <c:v>0</c:v>
                </c:pt>
                <c:pt idx="79">
                  <c:v>2.9239766081871343E-3</c:v>
                </c:pt>
                <c:pt idx="80">
                  <c:v>9.8911968348170125E-4</c:v>
                </c:pt>
                <c:pt idx="81">
                  <c:v>0</c:v>
                </c:pt>
                <c:pt idx="82">
                  <c:v>2.4390243902439024E-3</c:v>
                </c:pt>
                <c:pt idx="83">
                  <c:v>5.0251256281407036E-3</c:v>
                </c:pt>
                <c:pt idx="84">
                  <c:v>1.2345679012345679E-3</c:v>
                </c:pt>
                <c:pt idx="85">
                  <c:v>1.25E-3</c:v>
                </c:pt>
                <c:pt idx="86">
                  <c:v>2.631578947368421E-3</c:v>
                </c:pt>
                <c:pt idx="87">
                  <c:v>2.7322404371584699E-3</c:v>
                </c:pt>
                <c:pt idx="88">
                  <c:v>3.2033426183844013E-2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2.1321961620469083E-3</c:v>
                </c:pt>
                <c:pt idx="94">
                  <c:v>2.1691973969631237E-3</c:v>
                </c:pt>
                <c:pt idx="95">
                  <c:v>0</c:v>
                </c:pt>
                <c:pt idx="96">
                  <c:v>4.7846889952153108E-3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2.3148148148148147E-3</c:v>
                </c:pt>
                <c:pt idx="102">
                  <c:v>2.3696682464454978E-3</c:v>
                </c:pt>
                <c:pt idx="103">
                  <c:v>2.4330900243309003E-3</c:v>
                </c:pt>
                <c:pt idx="104">
                  <c:v>4.9504950495049506E-3</c:v>
                </c:pt>
                <c:pt idx="105">
                  <c:v>0</c:v>
                </c:pt>
                <c:pt idx="106">
                  <c:v>2.6809651474530832E-3</c:v>
                </c:pt>
                <c:pt idx="107">
                  <c:v>7.6726342710997444E-3</c:v>
                </c:pt>
                <c:pt idx="108">
                  <c:v>1.4319809069212411E-2</c:v>
                </c:pt>
                <c:pt idx="109">
                  <c:v>2.3980815347721821E-3</c:v>
                </c:pt>
                <c:pt idx="110">
                  <c:v>0</c:v>
                </c:pt>
                <c:pt idx="111">
                  <c:v>0</c:v>
                </c:pt>
                <c:pt idx="112">
                  <c:v>4.3478260869565218E-3</c:v>
                </c:pt>
                <c:pt idx="113">
                  <c:v>0</c:v>
                </c:pt>
                <c:pt idx="114">
                  <c:v>6.6815144766146995E-3</c:v>
                </c:pt>
                <c:pt idx="115">
                  <c:v>0</c:v>
                </c:pt>
                <c:pt idx="116">
                  <c:v>1.0548523206751054E-2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405-479A-8D62-3528717CA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426304"/>
        <c:axId val="125432192"/>
      </c:lineChart>
      <c:catAx>
        <c:axId val="125426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432192"/>
        <c:crosses val="autoZero"/>
        <c:auto val="1"/>
        <c:lblAlgn val="ctr"/>
        <c:lblOffset val="100"/>
        <c:noMultiLvlLbl val="0"/>
      </c:catAx>
      <c:valAx>
        <c:axId val="125432192"/>
        <c:scaling>
          <c:orientation val="minMax"/>
          <c:max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42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AUT'!$L$33:$L$149</c:f>
              <c:numCache>
                <c:formatCode>0.0%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1.9230769230769232E-2</c:v>
                </c:pt>
                <c:pt idx="9">
                  <c:v>1.5503875968992248E-2</c:v>
                </c:pt>
                <c:pt idx="10">
                  <c:v>0</c:v>
                </c:pt>
                <c:pt idx="11">
                  <c:v>0</c:v>
                </c:pt>
                <c:pt idx="12">
                  <c:v>6.7340067340067337E-3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9.9108027750247768E-4</c:v>
                </c:pt>
                <c:pt idx="17">
                  <c:v>1.5128593040847202E-3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1.8561903045593801E-2</c:v>
                </c:pt>
                <c:pt idx="26">
                  <c:v>1.6745702430349733E-2</c:v>
                </c:pt>
                <c:pt idx="27">
                  <c:v>1.7222674260916733E-2</c:v>
                </c:pt>
                <c:pt idx="28">
                  <c:v>1.6176283276015793E-2</c:v>
                </c:pt>
                <c:pt idx="29">
                  <c:v>1.9092788520004865E-2</c:v>
                </c:pt>
                <c:pt idx="30">
                  <c:v>5.1724137931034482E-2</c:v>
                </c:pt>
                <c:pt idx="31">
                  <c:v>3.8070782628112095E-2</c:v>
                </c:pt>
                <c:pt idx="32">
                  <c:v>3.4286340234417789E-2</c:v>
                </c:pt>
                <c:pt idx="33">
                  <c:v>2.9603122966818479E-2</c:v>
                </c:pt>
                <c:pt idx="34">
                  <c:v>5.1960574244696807E-2</c:v>
                </c:pt>
                <c:pt idx="35">
                  <c:v>5.4027288732394367E-2</c:v>
                </c:pt>
                <c:pt idx="36">
                  <c:v>5.2548310543564243E-2</c:v>
                </c:pt>
                <c:pt idx="37">
                  <c:v>6.7680520083584855E-2</c:v>
                </c:pt>
                <c:pt idx="38">
                  <c:v>5.5808383233532932E-2</c:v>
                </c:pt>
                <c:pt idx="39">
                  <c:v>8.9248498222385675E-2</c:v>
                </c:pt>
                <c:pt idx="40">
                  <c:v>0.10688805292515242</c:v>
                </c:pt>
                <c:pt idx="41">
                  <c:v>7.5292805354155043E-2</c:v>
                </c:pt>
                <c:pt idx="42">
                  <c:v>5.5790240349599417E-2</c:v>
                </c:pt>
                <c:pt idx="43">
                  <c:v>5.387409200968523E-2</c:v>
                </c:pt>
                <c:pt idx="44">
                  <c:v>4.5813586097946286E-2</c:v>
                </c:pt>
                <c:pt idx="45">
                  <c:v>7.4891286841681434E-2</c:v>
                </c:pt>
                <c:pt idx="46">
                  <c:v>0.15192472198460222</c:v>
                </c:pt>
                <c:pt idx="47">
                  <c:v>0.14133858267716534</c:v>
                </c:pt>
                <c:pt idx="48">
                  <c:v>0.11434977578475336</c:v>
                </c:pt>
                <c:pt idx="49">
                  <c:v>7.1499750871948181E-2</c:v>
                </c:pt>
                <c:pt idx="50">
                  <c:v>3.4246575342465752E-2</c:v>
                </c:pt>
                <c:pt idx="51">
                  <c:v>9.2041147807255003E-2</c:v>
                </c:pt>
                <c:pt idx="52">
                  <c:v>0.10466138962181179</c:v>
                </c:pt>
                <c:pt idx="53">
                  <c:v>0.1185617103984451</c:v>
                </c:pt>
                <c:pt idx="54">
                  <c:v>6.3890882986360378E-2</c:v>
                </c:pt>
                <c:pt idx="55">
                  <c:v>8.6549269389284381E-2</c:v>
                </c:pt>
                <c:pt idx="56">
                  <c:v>7.1343164607413315E-2</c:v>
                </c:pt>
                <c:pt idx="57">
                  <c:v>3.3319450229071221E-2</c:v>
                </c:pt>
                <c:pt idx="58">
                  <c:v>9.2255607278882781E-2</c:v>
                </c:pt>
                <c:pt idx="59">
                  <c:v>9.0126811594202896E-2</c:v>
                </c:pt>
                <c:pt idx="60">
                  <c:v>6.2652961331375434E-2</c:v>
                </c:pt>
                <c:pt idx="61">
                  <c:v>0.10351861295257522</c:v>
                </c:pt>
                <c:pt idx="62">
                  <c:v>3.8209606986899562E-2</c:v>
                </c:pt>
                <c:pt idx="63">
                  <c:v>2.6936026936026935E-2</c:v>
                </c:pt>
                <c:pt idx="64">
                  <c:v>4.9689440993788817E-2</c:v>
                </c:pt>
                <c:pt idx="65">
                  <c:v>8.5630498533724342E-2</c:v>
                </c:pt>
                <c:pt idx="66">
                  <c:v>0.11188369152970923</c:v>
                </c:pt>
                <c:pt idx="67">
                  <c:v>4.1057759220598469E-2</c:v>
                </c:pt>
                <c:pt idx="68">
                  <c:v>9.5501730103806234E-2</c:v>
                </c:pt>
                <c:pt idx="69">
                  <c:v>6.9486404833836862E-2</c:v>
                </c:pt>
                <c:pt idx="70">
                  <c:v>4.8837209302325581E-2</c:v>
                </c:pt>
                <c:pt idx="71">
                  <c:v>5.5467511885895403E-2</c:v>
                </c:pt>
                <c:pt idx="72">
                  <c:v>7.2439633638634468E-2</c:v>
                </c:pt>
                <c:pt idx="73">
                  <c:v>0.13109243697478992</c:v>
                </c:pt>
                <c:pt idx="74">
                  <c:v>9.4480823199251635E-2</c:v>
                </c:pt>
                <c:pt idx="75">
                  <c:v>6.4264849074975663E-2</c:v>
                </c:pt>
                <c:pt idx="76">
                  <c:v>5.2475247524752473E-2</c:v>
                </c:pt>
                <c:pt idx="77">
                  <c:v>3.7213740458015267E-2</c:v>
                </c:pt>
                <c:pt idx="78">
                  <c:v>4.8571428571428571E-2</c:v>
                </c:pt>
                <c:pt idx="79">
                  <c:v>6.2378167641325533E-2</c:v>
                </c:pt>
                <c:pt idx="80">
                  <c:v>0.20178041543026706</c:v>
                </c:pt>
                <c:pt idx="81">
                  <c:v>8.2338902147971363E-2</c:v>
                </c:pt>
                <c:pt idx="82">
                  <c:v>6.5853658536585369E-2</c:v>
                </c:pt>
                <c:pt idx="83">
                  <c:v>4.0201005025125629E-2</c:v>
                </c:pt>
                <c:pt idx="84">
                  <c:v>3.2098765432098768E-2</c:v>
                </c:pt>
                <c:pt idx="85">
                  <c:v>9.375E-2</c:v>
                </c:pt>
                <c:pt idx="86">
                  <c:v>5.7894736842105263E-2</c:v>
                </c:pt>
                <c:pt idx="87">
                  <c:v>6.2841530054644809E-2</c:v>
                </c:pt>
                <c:pt idx="88">
                  <c:v>8.0779944289693595E-2</c:v>
                </c:pt>
                <c:pt idx="89">
                  <c:v>9.050445103857567E-2</c:v>
                </c:pt>
                <c:pt idx="90">
                  <c:v>0.27031250000000001</c:v>
                </c:pt>
                <c:pt idx="91">
                  <c:v>0.14688128772635814</c:v>
                </c:pt>
                <c:pt idx="92">
                  <c:v>6.382978723404255E-3</c:v>
                </c:pt>
                <c:pt idx="93">
                  <c:v>7.0362473347547971E-2</c:v>
                </c:pt>
                <c:pt idx="94">
                  <c:v>9.3275488069414311E-2</c:v>
                </c:pt>
                <c:pt idx="95">
                  <c:v>0.1048951048951049</c:v>
                </c:pt>
                <c:pt idx="96">
                  <c:v>5.9808612440191387E-2</c:v>
                </c:pt>
                <c:pt idx="97">
                  <c:v>0.10955710955710955</c:v>
                </c:pt>
                <c:pt idx="98">
                  <c:v>9.1533180778032037E-3</c:v>
                </c:pt>
                <c:pt idx="99">
                  <c:v>0.10526315789473684</c:v>
                </c:pt>
                <c:pt idx="100">
                  <c:v>7.8774617067833702E-2</c:v>
                </c:pt>
                <c:pt idx="101">
                  <c:v>8.1018518518518517E-2</c:v>
                </c:pt>
                <c:pt idx="102">
                  <c:v>9.2417061611374404E-2</c:v>
                </c:pt>
                <c:pt idx="103">
                  <c:v>8.7591240875912413E-2</c:v>
                </c:pt>
                <c:pt idx="104">
                  <c:v>6.6831683168316836E-2</c:v>
                </c:pt>
                <c:pt idx="105">
                  <c:v>0.12082262210796915</c:v>
                </c:pt>
                <c:pt idx="106">
                  <c:v>1.876675603217158E-2</c:v>
                </c:pt>
                <c:pt idx="107">
                  <c:v>5.8823529411764705E-2</c:v>
                </c:pt>
                <c:pt idx="108">
                  <c:v>2.386634844868735E-2</c:v>
                </c:pt>
                <c:pt idx="109">
                  <c:v>4.7961630695443642E-3</c:v>
                </c:pt>
                <c:pt idx="110">
                  <c:v>9.2165898617511524E-2</c:v>
                </c:pt>
                <c:pt idx="111">
                  <c:v>7.6923076923076927E-2</c:v>
                </c:pt>
                <c:pt idx="112">
                  <c:v>4.7826086956521741E-2</c:v>
                </c:pt>
                <c:pt idx="113">
                  <c:v>9.6916299559471369E-2</c:v>
                </c:pt>
                <c:pt idx="114">
                  <c:v>4.4543429844097995E-2</c:v>
                </c:pt>
                <c:pt idx="115">
                  <c:v>4.6255506607929514E-2</c:v>
                </c:pt>
                <c:pt idx="116">
                  <c:v>8.0168776371308023E-2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78C-4B3D-86F4-BBBAB98C2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608704"/>
        <c:axId val="125610240"/>
      </c:lineChart>
      <c:catAx>
        <c:axId val="1256087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610240"/>
        <c:crosses val="autoZero"/>
        <c:auto val="1"/>
        <c:lblAlgn val="ctr"/>
        <c:lblOffset val="100"/>
        <c:noMultiLvlLbl val="0"/>
      </c:catAx>
      <c:valAx>
        <c:axId val="12561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60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AUT'!$M$33:$M$149</c:f>
              <c:numCache>
                <c:formatCode>General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13.500155890980242</c:v>
                </c:pt>
                <c:pt idx="9">
                  <c:v>25.500370908390789</c:v>
                </c:pt>
                <c:pt idx="10">
                  <c:v>0</c:v>
                </c:pt>
                <c:pt idx="11">
                  <c:v>56.00152962108568</c:v>
                </c:pt>
                <c:pt idx="12">
                  <c:v>101.003386817107</c:v>
                </c:pt>
                <c:pt idx="13">
                  <c:v>0</c:v>
                </c:pt>
                <c:pt idx="14">
                  <c:v>0</c:v>
                </c:pt>
                <c:pt idx="15">
                  <c:v>79.007544246662448</c:v>
                </c:pt>
                <c:pt idx="16">
                  <c:v>314.03549567036595</c:v>
                </c:pt>
                <c:pt idx="17">
                  <c:v>104.68214861871455</c:v>
                </c:pt>
                <c:pt idx="18">
                  <c:v>183.53354240072352</c:v>
                </c:pt>
                <c:pt idx="19">
                  <c:v>0</c:v>
                </c:pt>
                <c:pt idx="20">
                  <c:v>213.05649083019676</c:v>
                </c:pt>
                <c:pt idx="21">
                  <c:v>95.779925916168494</c:v>
                </c:pt>
                <c:pt idx="22">
                  <c:v>178.8711004043401</c:v>
                </c:pt>
                <c:pt idx="23">
                  <c:v>115.62886813339651</c:v>
                </c:pt>
                <c:pt idx="24">
                  <c:v>152.58950641115018</c:v>
                </c:pt>
                <c:pt idx="25">
                  <c:v>10.834591150912994</c:v>
                </c:pt>
                <c:pt idx="26">
                  <c:v>6.1358544858291033</c:v>
                </c:pt>
                <c:pt idx="27">
                  <c:v>4.4855653331430307</c:v>
                </c:pt>
                <c:pt idx="28">
                  <c:v>3.568794633785914</c:v>
                </c:pt>
                <c:pt idx="29">
                  <c:v>4.6414003584651482</c:v>
                </c:pt>
                <c:pt idx="30">
                  <c:v>1.1745319532809326</c:v>
                </c:pt>
                <c:pt idx="31">
                  <c:v>1.480782374651747</c:v>
                </c:pt>
                <c:pt idx="32">
                  <c:v>1.2876852460175978</c:v>
                </c:pt>
                <c:pt idx="33">
                  <c:v>1.3974865594905239</c:v>
                </c:pt>
                <c:pt idx="34">
                  <c:v>0.5115889895727318</c:v>
                </c:pt>
                <c:pt idx="35">
                  <c:v>0.53114664345171048</c:v>
                </c:pt>
                <c:pt idx="36">
                  <c:v>0.51211975265294529</c:v>
                </c:pt>
                <c:pt idx="37">
                  <c:v>0.56512804039751474</c:v>
                </c:pt>
                <c:pt idx="38">
                  <c:v>0.61174558119835132</c:v>
                </c:pt>
                <c:pt idx="39">
                  <c:v>0.40324612266222615</c:v>
                </c:pt>
                <c:pt idx="40">
                  <c:v>0.36728537991127097</c:v>
                </c:pt>
                <c:pt idx="41">
                  <c:v>0.45049880779406598</c:v>
                </c:pt>
                <c:pt idx="42">
                  <c:v>0.3515489940739191</c:v>
                </c:pt>
                <c:pt idx="43">
                  <c:v>0.25708254412752179</c:v>
                </c:pt>
                <c:pt idx="44">
                  <c:v>0.60551916949957174</c:v>
                </c:pt>
                <c:pt idx="45">
                  <c:v>0.23243465125769369</c:v>
                </c:pt>
                <c:pt idx="46">
                  <c:v>0.15494276387624098</c:v>
                </c:pt>
                <c:pt idx="47">
                  <c:v>0.16128765472225404</c:v>
                </c:pt>
                <c:pt idx="48">
                  <c:v>0.1458301896921842</c:v>
                </c:pt>
                <c:pt idx="49">
                  <c:v>0.26394346504081817</c:v>
                </c:pt>
                <c:pt idx="50">
                  <c:v>0.31132063371967311</c:v>
                </c:pt>
                <c:pt idx="51">
                  <c:v>0.21642200298455561</c:v>
                </c:pt>
                <c:pt idx="52">
                  <c:v>0.13852663267366366</c:v>
                </c:pt>
                <c:pt idx="53">
                  <c:v>0.20404183270412193</c:v>
                </c:pt>
                <c:pt idx="54">
                  <c:v>0.37158669566241526</c:v>
                </c:pt>
                <c:pt idx="55">
                  <c:v>0.32543909347495403</c:v>
                </c:pt>
                <c:pt idx="56">
                  <c:v>0.41691743609590404</c:v>
                </c:pt>
                <c:pt idx="57">
                  <c:v>0.56417210396304751</c:v>
                </c:pt>
                <c:pt idx="58">
                  <c:v>0.34933192974304345</c:v>
                </c:pt>
                <c:pt idx="59">
                  <c:v>0.21465172148268805</c:v>
                </c:pt>
                <c:pt idx="60">
                  <c:v>0.37943676028099599</c:v>
                </c:pt>
                <c:pt idx="61">
                  <c:v>0.38046043657526302</c:v>
                </c:pt>
                <c:pt idx="62">
                  <c:v>0.35125506921519478</c:v>
                </c:pt>
                <c:pt idx="63">
                  <c:v>0.78134973372899541</c:v>
                </c:pt>
                <c:pt idx="64">
                  <c:v>0.26712927283490462</c:v>
                </c:pt>
                <c:pt idx="65">
                  <c:v>0.19112096031416712</c:v>
                </c:pt>
                <c:pt idx="66">
                  <c:v>0.19027476571178986</c:v>
                </c:pt>
                <c:pt idx="67">
                  <c:v>1.1353103954443071</c:v>
                </c:pt>
                <c:pt idx="68">
                  <c:v>0.15411569895063074</c:v>
                </c:pt>
                <c:pt idx="69">
                  <c:v>0.6355216685283912</c:v>
                </c:pt>
                <c:pt idx="70">
                  <c:v>0.57677152423544897</c:v>
                </c:pt>
                <c:pt idx="71">
                  <c:v>0.1530474767744118</c:v>
                </c:pt>
                <c:pt idx="72">
                  <c:v>0.87932839697101073</c:v>
                </c:pt>
                <c:pt idx="73">
                  <c:v>0.22970644528633755</c:v>
                </c:pt>
                <c:pt idx="74">
                  <c:v>0.59328679490211367</c:v>
                </c:pt>
                <c:pt idx="75">
                  <c:v>0.7513396045088393</c:v>
                </c:pt>
                <c:pt idx="76">
                  <c:v>1.7067564379331555</c:v>
                </c:pt>
                <c:pt idx="77">
                  <c:v>1.0531765393019268</c:v>
                </c:pt>
                <c:pt idx="78">
                  <c:v>0.53036822262300332</c:v>
                </c:pt>
                <c:pt idx="79">
                  <c:v>0.77752390858973996</c:v>
                </c:pt>
                <c:pt idx="80">
                  <c:v>0.15638094767993754</c:v>
                </c:pt>
                <c:pt idx="81">
                  <c:v>0.74047492193478648</c:v>
                </c:pt>
                <c:pt idx="82">
                  <c:v>0.57247125446992986</c:v>
                </c:pt>
                <c:pt idx="83">
                  <c:v>1.3914281407542224</c:v>
                </c:pt>
                <c:pt idx="84">
                  <c:v>0.63078426541183452</c:v>
                </c:pt>
                <c:pt idx="85">
                  <c:v>0.47455376579101194</c:v>
                </c:pt>
                <c:pt idx="86">
                  <c:v>0.39202424594781454</c:v>
                </c:pt>
                <c:pt idx="87">
                  <c:v>0.7096379031249459</c:v>
                </c:pt>
                <c:pt idx="88">
                  <c:v>0.45763314544138578</c:v>
                </c:pt>
                <c:pt idx="89">
                  <c:v>0.44344165190170526</c:v>
                </c:pt>
                <c:pt idx="90">
                  <c:v>0.17373167635462805</c:v>
                </c:pt>
                <c:pt idx="91">
                  <c:v>0.63130652704382051</c:v>
                </c:pt>
                <c:pt idx="92">
                  <c:v>0.66790742452788676</c:v>
                </c:pt>
                <c:pt idx="93">
                  <c:v>0.76612927505215889</c:v>
                </c:pt>
                <c:pt idx="94">
                  <c:v>0.27323570653241619</c:v>
                </c:pt>
                <c:pt idx="95">
                  <c:v>0.75696511595469351</c:v>
                </c:pt>
                <c:pt idx="96">
                  <c:v>1.4100383920895261</c:v>
                </c:pt>
                <c:pt idx="97">
                  <c:v>1.172405298693163</c:v>
                </c:pt>
                <c:pt idx="98">
                  <c:v>1.0018797485955837</c:v>
                </c:pt>
                <c:pt idx="99">
                  <c:v>1.4374802789156707</c:v>
                </c:pt>
                <c:pt idx="100">
                  <c:v>0.30613230699215016</c:v>
                </c:pt>
                <c:pt idx="101">
                  <c:v>0.72358633831371943</c:v>
                </c:pt>
                <c:pt idx="102">
                  <c:v>0.72637146356822979</c:v>
                </c:pt>
                <c:pt idx="103">
                  <c:v>0.81234722110094382</c:v>
                </c:pt>
                <c:pt idx="104">
                  <c:v>0.48367501706601057</c:v>
                </c:pt>
                <c:pt idx="105">
                  <c:v>0.66082753425317664</c:v>
                </c:pt>
                <c:pt idx="106">
                  <c:v>3.2561856115650532</c:v>
                </c:pt>
                <c:pt idx="107">
                  <c:v>2.080882030724192</c:v>
                </c:pt>
                <c:pt idx="108">
                  <c:v>0.87667315889529307</c:v>
                </c:pt>
                <c:pt idx="109">
                  <c:v>6.6794249466535476</c:v>
                </c:pt>
                <c:pt idx="110">
                  <c:v>1.2022991653850326</c:v>
                </c:pt>
                <c:pt idx="111">
                  <c:v>1.5323502559062219</c:v>
                </c:pt>
                <c:pt idx="112">
                  <c:v>0.75144533781284506</c:v>
                </c:pt>
                <c:pt idx="113">
                  <c:v>0.88807354117547388</c:v>
                </c:pt>
                <c:pt idx="114">
                  <c:v>1.2197450943691126</c:v>
                </c:pt>
                <c:pt idx="115">
                  <c:v>1.9561619163845887</c:v>
                </c:pt>
                <c:pt idx="116">
                  <c:v>0.65242680271230291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3D8-4784-847E-D5659A488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627008"/>
        <c:axId val="126632320"/>
      </c:lineChart>
      <c:catAx>
        <c:axId val="125627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632320"/>
        <c:crosses val="autoZero"/>
        <c:auto val="1"/>
        <c:lblAlgn val="ctr"/>
        <c:lblOffset val="100"/>
        <c:noMultiLvlLbl val="0"/>
      </c:catAx>
      <c:valAx>
        <c:axId val="126632320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5627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CHN'!$M$5:$M$89</c:f>
              <c:numCache>
                <c:formatCode>General</c:formatCode>
                <c:ptCount val="85"/>
                <c:pt idx="0">
                  <c:v>20.958333333333332</c:v>
                </c:pt>
                <c:pt idx="1">
                  <c:v>11.725000000000001</c:v>
                </c:pt>
                <c:pt idx="2">
                  <c:v>17.931818181818183</c:v>
                </c:pt>
                <c:pt idx="3">
                  <c:v>11.759842519685039</c:v>
                </c:pt>
                <c:pt idx="4">
                  <c:v>6.6675749318801092</c:v>
                </c:pt>
                <c:pt idx="5">
                  <c:v>7.0148148148148151</c:v>
                </c:pt>
                <c:pt idx="6">
                  <c:v>4.9130434782608701</c:v>
                </c:pt>
                <c:pt idx="7">
                  <c:v>4.8861003861003862</c:v>
                </c:pt>
                <c:pt idx="8">
                  <c:v>4.032692307692308</c:v>
                </c:pt>
                <c:pt idx="9">
                  <c:v>11.617021276595745</c:v>
                </c:pt>
                <c:pt idx="10">
                  <c:v>8.2997762863534685</c:v>
                </c:pt>
                <c:pt idx="11">
                  <c:v>5.1671309192200567</c:v>
                </c:pt>
                <c:pt idx="12">
                  <c:v>6.2248995983935744</c:v>
                </c:pt>
                <c:pt idx="13">
                  <c:v>1.5956709956709958</c:v>
                </c:pt>
                <c:pt idx="14">
                  <c:v>1.4610733182161755</c:v>
                </c:pt>
                <c:pt idx="15">
                  <c:v>1.3296541574687273</c:v>
                </c:pt>
                <c:pt idx="16">
                  <c:v>1.262490678598061</c:v>
                </c:pt>
                <c:pt idx="17">
                  <c:v>0.22386144964720975</c:v>
                </c:pt>
                <c:pt idx="18">
                  <c:v>1.9759615384615385</c:v>
                </c:pt>
                <c:pt idx="19">
                  <c:v>6.4365125804564077E-2</c:v>
                </c:pt>
                <c:pt idx="20">
                  <c:v>5.7804878048780495</c:v>
                </c:pt>
                <c:pt idx="21">
                  <c:v>0</c:v>
                </c:pt>
                <c:pt idx="22">
                  <c:v>8.5581787521079269E-2</c:v>
                </c:pt>
                <c:pt idx="23">
                  <c:v>0.24152952565343658</c:v>
                </c:pt>
                <c:pt idx="24">
                  <c:v>0.16261151662611517</c:v>
                </c:pt>
                <c:pt idx="25">
                  <c:v>0.13427445830597504</c:v>
                </c:pt>
                <c:pt idx="26">
                  <c:v>0.12086659064994301</c:v>
                </c:pt>
                <c:pt idx="27">
                  <c:v>0.16344667697063373</c:v>
                </c:pt>
                <c:pt idx="28">
                  <c:v>0.234375</c:v>
                </c:pt>
                <c:pt idx="29">
                  <c:v>8.46286701208981E-2</c:v>
                </c:pt>
                <c:pt idx="30">
                  <c:v>4.7879042419151613E-2</c:v>
                </c:pt>
                <c:pt idx="31">
                  <c:v>5.5528730082085954E-2</c:v>
                </c:pt>
                <c:pt idx="32">
                  <c:v>9.1032608695652176E-2</c:v>
                </c:pt>
                <c:pt idx="33">
                  <c:v>8.4224598930481301E-2</c:v>
                </c:pt>
                <c:pt idx="34">
                  <c:v>4.1973908111174137E-2</c:v>
                </c:pt>
                <c:pt idx="35">
                  <c:v>3.2031249999999997E-2</c:v>
                </c:pt>
                <c:pt idx="36">
                  <c:v>2.8191072826938137E-2</c:v>
                </c:pt>
                <c:pt idx="37">
                  <c:v>1.2082444918265815E-2</c:v>
                </c:pt>
                <c:pt idx="38">
                  <c:v>1.077943615257048E-2</c:v>
                </c:pt>
                <c:pt idx="39">
                  <c:v>6.4257028112449802E-3</c:v>
                </c:pt>
                <c:pt idx="40">
                  <c:v>3.5385704175513095E-3</c:v>
                </c:pt>
                <c:pt idx="41">
                  <c:v>2.9828486204325133E-3</c:v>
                </c:pt>
                <c:pt idx="42">
                  <c:v>4.6296296296296302E-3</c:v>
                </c:pt>
                <c:pt idx="43">
                  <c:v>4.5714285714285709E-3</c:v>
                </c:pt>
                <c:pt idx="44">
                  <c:v>1.0683760683760683E-3</c:v>
                </c:pt>
                <c:pt idx="45">
                  <c:v>1.3054830287206266E-3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2.0242914979757085E-3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6.7114093959731542E-3</c:v>
                </c:pt>
                <c:pt idx="60">
                  <c:v>0</c:v>
                </c:pt>
                <c:pt idx="61">
                  <c:v>0</c:v>
                </c:pt>
                <c:pt idx="62">
                  <c:v>5.3475935828877002E-3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0.97891566265060237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B2-4BB5-8772-9A95EEB0C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318400"/>
        <c:axId val="121328384"/>
      </c:lineChart>
      <c:catAx>
        <c:axId val="1213184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328384"/>
        <c:crosses val="autoZero"/>
        <c:auto val="1"/>
        <c:lblAlgn val="ctr"/>
        <c:lblOffset val="100"/>
        <c:noMultiLvlLbl val="0"/>
      </c:catAx>
      <c:valAx>
        <c:axId val="121328384"/>
        <c:scaling>
          <c:logBase val="10"/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31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AUT'!$F$3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AUT'!$F$4:$F$149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6</c:v>
                </c:pt>
                <c:pt idx="29">
                  <c:v>5</c:v>
                </c:pt>
                <c:pt idx="30">
                  <c:v>4</c:v>
                </c:pt>
                <c:pt idx="31">
                  <c:v>3</c:v>
                </c:pt>
                <c:pt idx="32">
                  <c:v>8</c:v>
                </c:pt>
                <c:pt idx="33">
                  <c:v>12</c:v>
                </c:pt>
                <c:pt idx="34">
                  <c:v>14</c:v>
                </c:pt>
                <c:pt idx="35">
                  <c:v>24</c:v>
                </c:pt>
                <c:pt idx="36">
                  <c:v>25</c:v>
                </c:pt>
                <c:pt idx="37">
                  <c:v>27</c:v>
                </c:pt>
                <c:pt idx="38">
                  <c:v>51</c:v>
                </c:pt>
                <c:pt idx="39">
                  <c:v>64</c:v>
                </c:pt>
                <c:pt idx="40">
                  <c:v>56</c:v>
                </c:pt>
                <c:pt idx="41">
                  <c:v>202</c:v>
                </c:pt>
                <c:pt idx="42">
                  <c:v>151</c:v>
                </c:pt>
                <c:pt idx="43">
                  <c:v>205</c:v>
                </c:pt>
                <c:pt idx="44">
                  <c:v>158</c:v>
                </c:pt>
                <c:pt idx="45">
                  <c:v>314</c:v>
                </c:pt>
                <c:pt idx="46">
                  <c:v>314</c:v>
                </c:pt>
                <c:pt idx="47">
                  <c:v>367</c:v>
                </c:pt>
                <c:pt idx="48">
                  <c:v>375</c:v>
                </c:pt>
                <c:pt idx="49">
                  <c:v>426</c:v>
                </c:pt>
                <c:pt idx="50">
                  <c:v>766</c:v>
                </c:pt>
                <c:pt idx="51">
                  <c:v>894</c:v>
                </c:pt>
                <c:pt idx="52">
                  <c:v>809</c:v>
                </c:pt>
                <c:pt idx="53">
                  <c:v>305</c:v>
                </c:pt>
                <c:pt idx="54">
                  <c:v>1321</c:v>
                </c:pt>
                <c:pt idx="55">
                  <c:v>748</c:v>
                </c:pt>
                <c:pt idx="56">
                  <c:v>614</c:v>
                </c:pt>
                <c:pt idx="57">
                  <c:v>517</c:v>
                </c:pt>
                <c:pt idx="58">
                  <c:v>830</c:v>
                </c:pt>
                <c:pt idx="59">
                  <c:v>562</c:v>
                </c:pt>
                <c:pt idx="60">
                  <c:v>531</c:v>
                </c:pt>
                <c:pt idx="61">
                  <c:v>418</c:v>
                </c:pt>
                <c:pt idx="62">
                  <c:v>395</c:v>
                </c:pt>
                <c:pt idx="63">
                  <c:v>257</c:v>
                </c:pt>
                <c:pt idx="64">
                  <c:v>270</c:v>
                </c:pt>
                <c:pt idx="65">
                  <c:v>246</c:v>
                </c:pt>
                <c:pt idx="66">
                  <c:v>342</c:v>
                </c:pt>
                <c:pt idx="67">
                  <c:v>303</c:v>
                </c:pt>
                <c:pt idx="68">
                  <c:v>302</c:v>
                </c:pt>
                <c:pt idx="69">
                  <c:v>311</c:v>
                </c:pt>
                <c:pt idx="70">
                  <c:v>251</c:v>
                </c:pt>
                <c:pt idx="71">
                  <c:v>139</c:v>
                </c:pt>
                <c:pt idx="72">
                  <c:v>96</c:v>
                </c:pt>
                <c:pt idx="73">
                  <c:v>185</c:v>
                </c:pt>
                <c:pt idx="74">
                  <c:v>110</c:v>
                </c:pt>
                <c:pt idx="75">
                  <c:v>140</c:v>
                </c:pt>
                <c:pt idx="76">
                  <c:v>119</c:v>
                </c:pt>
                <c:pt idx="77">
                  <c:v>76</c:v>
                </c:pt>
                <c:pt idx="78">
                  <c:v>78</c:v>
                </c:pt>
                <c:pt idx="79">
                  <c:v>46</c:v>
                </c:pt>
                <c:pt idx="80">
                  <c:v>78</c:v>
                </c:pt>
                <c:pt idx="81">
                  <c:v>52</c:v>
                </c:pt>
                <c:pt idx="82">
                  <c:v>77</c:v>
                </c:pt>
                <c:pt idx="83">
                  <c:v>69</c:v>
                </c:pt>
                <c:pt idx="84">
                  <c:v>77</c:v>
                </c:pt>
                <c:pt idx="85">
                  <c:v>77</c:v>
                </c:pt>
                <c:pt idx="86">
                  <c:v>49</c:v>
                </c:pt>
                <c:pt idx="87">
                  <c:v>83</c:v>
                </c:pt>
                <c:pt idx="88">
                  <c:v>45</c:v>
                </c:pt>
                <c:pt idx="89">
                  <c:v>50</c:v>
                </c:pt>
                <c:pt idx="90">
                  <c:v>79</c:v>
                </c:pt>
                <c:pt idx="91">
                  <c:v>27</c:v>
                </c:pt>
                <c:pt idx="92">
                  <c:v>39</c:v>
                </c:pt>
                <c:pt idx="93">
                  <c:v>24</c:v>
                </c:pt>
                <c:pt idx="94">
                  <c:v>29</c:v>
                </c:pt>
                <c:pt idx="95">
                  <c:v>34</c:v>
                </c:pt>
                <c:pt idx="96">
                  <c:v>68</c:v>
                </c:pt>
                <c:pt idx="97">
                  <c:v>22</c:v>
                </c:pt>
                <c:pt idx="98">
                  <c:v>59</c:v>
                </c:pt>
                <c:pt idx="99">
                  <c:v>38</c:v>
                </c:pt>
                <c:pt idx="100">
                  <c:v>11</c:v>
                </c:pt>
                <c:pt idx="101">
                  <c:v>79</c:v>
                </c:pt>
                <c:pt idx="102">
                  <c:v>36</c:v>
                </c:pt>
                <c:pt idx="103">
                  <c:v>61</c:v>
                </c:pt>
                <c:pt idx="104">
                  <c:v>51</c:v>
                </c:pt>
                <c:pt idx="105">
                  <c:v>92</c:v>
                </c:pt>
                <c:pt idx="106">
                  <c:v>41</c:v>
                </c:pt>
                <c:pt idx="107">
                  <c:v>27</c:v>
                </c:pt>
                <c:pt idx="108">
                  <c:v>52</c:v>
                </c:pt>
                <c:pt idx="109">
                  <c:v>32</c:v>
                </c:pt>
                <c:pt idx="110">
                  <c:v>51</c:v>
                </c:pt>
                <c:pt idx="111">
                  <c:v>32</c:v>
                </c:pt>
                <c:pt idx="112">
                  <c:v>50</c:v>
                </c:pt>
                <c:pt idx="113">
                  <c:v>17</c:v>
                </c:pt>
                <c:pt idx="114">
                  <c:v>36</c:v>
                </c:pt>
                <c:pt idx="115">
                  <c:v>18</c:v>
                </c:pt>
                <c:pt idx="116">
                  <c:v>34</c:v>
                </c:pt>
                <c:pt idx="117">
                  <c:v>37</c:v>
                </c:pt>
                <c:pt idx="118">
                  <c:v>27</c:v>
                </c:pt>
                <c:pt idx="119">
                  <c:v>30</c:v>
                </c:pt>
                <c:pt idx="120">
                  <c:v>46</c:v>
                </c:pt>
                <c:pt idx="121">
                  <c:v>2</c:v>
                </c:pt>
                <c:pt idx="122">
                  <c:v>26</c:v>
                </c:pt>
                <c:pt idx="123">
                  <c:v>12</c:v>
                </c:pt>
                <c:pt idx="124">
                  <c:v>34</c:v>
                </c:pt>
                <c:pt idx="125">
                  <c:v>38</c:v>
                </c:pt>
                <c:pt idx="126">
                  <c:v>55</c:v>
                </c:pt>
                <c:pt idx="127">
                  <c:v>4</c:v>
                </c:pt>
                <c:pt idx="128">
                  <c:v>66</c:v>
                </c:pt>
                <c:pt idx="129">
                  <c:v>11</c:v>
                </c:pt>
                <c:pt idx="130">
                  <c:v>26</c:v>
                </c:pt>
                <c:pt idx="131">
                  <c:v>29</c:v>
                </c:pt>
                <c:pt idx="132">
                  <c:v>30</c:v>
                </c:pt>
                <c:pt idx="133">
                  <c:v>14</c:v>
                </c:pt>
                <c:pt idx="134">
                  <c:v>31</c:v>
                </c:pt>
                <c:pt idx="135">
                  <c:v>26</c:v>
                </c:pt>
                <c:pt idx="136">
                  <c:v>54</c:v>
                </c:pt>
                <c:pt idx="137">
                  <c:v>14</c:v>
                </c:pt>
                <c:pt idx="138">
                  <c:v>20</c:v>
                </c:pt>
                <c:pt idx="139">
                  <c:v>48</c:v>
                </c:pt>
                <c:pt idx="140">
                  <c:v>52</c:v>
                </c:pt>
                <c:pt idx="141">
                  <c:v>18</c:v>
                </c:pt>
                <c:pt idx="142">
                  <c:v>39</c:v>
                </c:pt>
                <c:pt idx="143">
                  <c:v>28</c:v>
                </c:pt>
                <c:pt idx="144">
                  <c:v>41</c:v>
                </c:pt>
                <c:pt idx="145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CE3-45E5-B666-90551A3EBE01}"/>
            </c:ext>
          </c:extLst>
        </c:ser>
        <c:ser>
          <c:idx val="2"/>
          <c:order val="2"/>
          <c:tx>
            <c:strRef>
              <c:f>'Data AUT'!$H$3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AUT'!$H$4:$H$149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103</c:v>
                </c:pt>
                <c:pt idx="55">
                  <c:v>113</c:v>
                </c:pt>
                <c:pt idx="56">
                  <c:v>127</c:v>
                </c:pt>
                <c:pt idx="57">
                  <c:v>127</c:v>
                </c:pt>
                <c:pt idx="58">
                  <c:v>157</c:v>
                </c:pt>
                <c:pt idx="59">
                  <c:v>459</c:v>
                </c:pt>
                <c:pt idx="60">
                  <c:v>341</c:v>
                </c:pt>
                <c:pt idx="61">
                  <c:v>313</c:v>
                </c:pt>
                <c:pt idx="62">
                  <c:v>273</c:v>
                </c:pt>
                <c:pt idx="63">
                  <c:v>485</c:v>
                </c:pt>
                <c:pt idx="64">
                  <c:v>491</c:v>
                </c:pt>
                <c:pt idx="65">
                  <c:v>465</c:v>
                </c:pt>
                <c:pt idx="66">
                  <c:v>583</c:v>
                </c:pt>
                <c:pt idx="67">
                  <c:v>466</c:v>
                </c:pt>
                <c:pt idx="68">
                  <c:v>728</c:v>
                </c:pt>
                <c:pt idx="69">
                  <c:v>824</c:v>
                </c:pt>
                <c:pt idx="70">
                  <c:v>540</c:v>
                </c:pt>
                <c:pt idx="71">
                  <c:v>383</c:v>
                </c:pt>
                <c:pt idx="72">
                  <c:v>356</c:v>
                </c:pt>
                <c:pt idx="73">
                  <c:v>290</c:v>
                </c:pt>
                <c:pt idx="74">
                  <c:v>465</c:v>
                </c:pt>
                <c:pt idx="75">
                  <c:v>888</c:v>
                </c:pt>
                <c:pt idx="76">
                  <c:v>718</c:v>
                </c:pt>
                <c:pt idx="77">
                  <c:v>510</c:v>
                </c:pt>
                <c:pt idx="78">
                  <c:v>287</c:v>
                </c:pt>
                <c:pt idx="79">
                  <c:v>130</c:v>
                </c:pt>
                <c:pt idx="80">
                  <c:v>340</c:v>
                </c:pt>
                <c:pt idx="81">
                  <c:v>357</c:v>
                </c:pt>
                <c:pt idx="82">
                  <c:v>366</c:v>
                </c:pt>
                <c:pt idx="83">
                  <c:v>178</c:v>
                </c:pt>
                <c:pt idx="84">
                  <c:v>231</c:v>
                </c:pt>
                <c:pt idx="85">
                  <c:v>179</c:v>
                </c:pt>
                <c:pt idx="86">
                  <c:v>80</c:v>
                </c:pt>
                <c:pt idx="87">
                  <c:v>218</c:v>
                </c:pt>
                <c:pt idx="88">
                  <c:v>199</c:v>
                </c:pt>
                <c:pt idx="89">
                  <c:v>128</c:v>
                </c:pt>
                <c:pt idx="90">
                  <c:v>203</c:v>
                </c:pt>
                <c:pt idx="91">
                  <c:v>70</c:v>
                </c:pt>
                <c:pt idx="92">
                  <c:v>48</c:v>
                </c:pt>
                <c:pt idx="93">
                  <c:v>88</c:v>
                </c:pt>
                <c:pt idx="94">
                  <c:v>146</c:v>
                </c:pt>
                <c:pt idx="95">
                  <c:v>177</c:v>
                </c:pt>
                <c:pt idx="96">
                  <c:v>59</c:v>
                </c:pt>
                <c:pt idx="97">
                  <c:v>138</c:v>
                </c:pt>
                <c:pt idx="98">
                  <c:v>92</c:v>
                </c:pt>
                <c:pt idx="99">
                  <c:v>63</c:v>
                </c:pt>
                <c:pt idx="100">
                  <c:v>70</c:v>
                </c:pt>
                <c:pt idx="101">
                  <c:v>87</c:v>
                </c:pt>
                <c:pt idx="102">
                  <c:v>156</c:v>
                </c:pt>
                <c:pt idx="103">
                  <c:v>101</c:v>
                </c:pt>
                <c:pt idx="104">
                  <c:v>66</c:v>
                </c:pt>
                <c:pt idx="105">
                  <c:v>53</c:v>
                </c:pt>
                <c:pt idx="106">
                  <c:v>39</c:v>
                </c:pt>
                <c:pt idx="107">
                  <c:v>51</c:v>
                </c:pt>
                <c:pt idx="108">
                  <c:v>64</c:v>
                </c:pt>
                <c:pt idx="109">
                  <c:v>204</c:v>
                </c:pt>
                <c:pt idx="110">
                  <c:v>69</c:v>
                </c:pt>
                <c:pt idx="111">
                  <c:v>54</c:v>
                </c:pt>
                <c:pt idx="112">
                  <c:v>32</c:v>
                </c:pt>
                <c:pt idx="113">
                  <c:v>26</c:v>
                </c:pt>
                <c:pt idx="114">
                  <c:v>75</c:v>
                </c:pt>
                <c:pt idx="115">
                  <c:v>44</c:v>
                </c:pt>
                <c:pt idx="116">
                  <c:v>46</c:v>
                </c:pt>
                <c:pt idx="117">
                  <c:v>58</c:v>
                </c:pt>
                <c:pt idx="118">
                  <c:v>61</c:v>
                </c:pt>
                <c:pt idx="119">
                  <c:v>173</c:v>
                </c:pt>
                <c:pt idx="120">
                  <c:v>73</c:v>
                </c:pt>
                <c:pt idx="121">
                  <c:v>3</c:v>
                </c:pt>
                <c:pt idx="122">
                  <c:v>33</c:v>
                </c:pt>
                <c:pt idx="123">
                  <c:v>43</c:v>
                </c:pt>
                <c:pt idx="124">
                  <c:v>45</c:v>
                </c:pt>
                <c:pt idx="125">
                  <c:v>25</c:v>
                </c:pt>
                <c:pt idx="126">
                  <c:v>47</c:v>
                </c:pt>
                <c:pt idx="127">
                  <c:v>4</c:v>
                </c:pt>
                <c:pt idx="128">
                  <c:v>46</c:v>
                </c:pt>
                <c:pt idx="129">
                  <c:v>36</c:v>
                </c:pt>
                <c:pt idx="130">
                  <c:v>35</c:v>
                </c:pt>
                <c:pt idx="131">
                  <c:v>39</c:v>
                </c:pt>
                <c:pt idx="132">
                  <c:v>36</c:v>
                </c:pt>
                <c:pt idx="133">
                  <c:v>27</c:v>
                </c:pt>
                <c:pt idx="134">
                  <c:v>47</c:v>
                </c:pt>
                <c:pt idx="135">
                  <c:v>7</c:v>
                </c:pt>
                <c:pt idx="136">
                  <c:v>23</c:v>
                </c:pt>
                <c:pt idx="137">
                  <c:v>10</c:v>
                </c:pt>
                <c:pt idx="138">
                  <c:v>2</c:v>
                </c:pt>
                <c:pt idx="139">
                  <c:v>40</c:v>
                </c:pt>
                <c:pt idx="140">
                  <c:v>34</c:v>
                </c:pt>
                <c:pt idx="141">
                  <c:v>22</c:v>
                </c:pt>
                <c:pt idx="142">
                  <c:v>44</c:v>
                </c:pt>
                <c:pt idx="143">
                  <c:v>20</c:v>
                </c:pt>
                <c:pt idx="144">
                  <c:v>21</c:v>
                </c:pt>
                <c:pt idx="145">
                  <c:v>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CE3-45E5-B666-90551A3EB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65088"/>
        <c:axId val="126666624"/>
      </c:lineChart>
      <c:lineChart>
        <c:grouping val="standard"/>
        <c:varyColors val="0"/>
        <c:ser>
          <c:idx val="1"/>
          <c:order val="1"/>
          <c:tx>
            <c:strRef>
              <c:f>'Data AUT'!$G$3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AUT'!$G$4:$G$149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2</c:v>
                </c:pt>
                <c:pt idx="50">
                  <c:v>8</c:v>
                </c:pt>
                <c:pt idx="51">
                  <c:v>5</c:v>
                </c:pt>
                <c:pt idx="52">
                  <c:v>7</c:v>
                </c:pt>
                <c:pt idx="53">
                  <c:v>2</c:v>
                </c:pt>
                <c:pt idx="54">
                  <c:v>19</c:v>
                </c:pt>
                <c:pt idx="55">
                  <c:v>9</c:v>
                </c:pt>
                <c:pt idx="56">
                  <c:v>10</c:v>
                </c:pt>
                <c:pt idx="57">
                  <c:v>18</c:v>
                </c:pt>
                <c:pt idx="58">
                  <c:v>22</c:v>
                </c:pt>
                <c:pt idx="59">
                  <c:v>20</c:v>
                </c:pt>
                <c:pt idx="60">
                  <c:v>18</c:v>
                </c:pt>
                <c:pt idx="61">
                  <c:v>12</c:v>
                </c:pt>
                <c:pt idx="62">
                  <c:v>10</c:v>
                </c:pt>
                <c:pt idx="63">
                  <c:v>18</c:v>
                </c:pt>
                <c:pt idx="64">
                  <c:v>18</c:v>
                </c:pt>
                <c:pt idx="65">
                  <c:v>16</c:v>
                </c:pt>
                <c:pt idx="66">
                  <c:v>23</c:v>
                </c:pt>
                <c:pt idx="67">
                  <c:v>30</c:v>
                </c:pt>
                <c:pt idx="68">
                  <c:v>22</c:v>
                </c:pt>
                <c:pt idx="69">
                  <c:v>24</c:v>
                </c:pt>
                <c:pt idx="70">
                  <c:v>18</c:v>
                </c:pt>
                <c:pt idx="71">
                  <c:v>13</c:v>
                </c:pt>
                <c:pt idx="72">
                  <c:v>18</c:v>
                </c:pt>
                <c:pt idx="73">
                  <c:v>16</c:v>
                </c:pt>
                <c:pt idx="74">
                  <c:v>9</c:v>
                </c:pt>
                <c:pt idx="75">
                  <c:v>17</c:v>
                </c:pt>
                <c:pt idx="76">
                  <c:v>21</c:v>
                </c:pt>
                <c:pt idx="77">
                  <c:v>12</c:v>
                </c:pt>
                <c:pt idx="78">
                  <c:v>9</c:v>
                </c:pt>
                <c:pt idx="79">
                  <c:v>18</c:v>
                </c:pt>
                <c:pt idx="80">
                  <c:v>21</c:v>
                </c:pt>
                <c:pt idx="81">
                  <c:v>19</c:v>
                </c:pt>
                <c:pt idx="82">
                  <c:v>12</c:v>
                </c:pt>
                <c:pt idx="83">
                  <c:v>8</c:v>
                </c:pt>
                <c:pt idx="84">
                  <c:v>6</c:v>
                </c:pt>
                <c:pt idx="85">
                  <c:v>6</c:v>
                </c:pt>
                <c:pt idx="86">
                  <c:v>7</c:v>
                </c:pt>
                <c:pt idx="87">
                  <c:v>20</c:v>
                </c:pt>
                <c:pt idx="88">
                  <c:v>11</c:v>
                </c:pt>
                <c:pt idx="89">
                  <c:v>4</c:v>
                </c:pt>
                <c:pt idx="90">
                  <c:v>5</c:v>
                </c:pt>
                <c:pt idx="91">
                  <c:v>7</c:v>
                </c:pt>
                <c:pt idx="92">
                  <c:v>2</c:v>
                </c:pt>
                <c:pt idx="93">
                  <c:v>2</c:v>
                </c:pt>
                <c:pt idx="94">
                  <c:v>6</c:v>
                </c:pt>
                <c:pt idx="95">
                  <c:v>2</c:v>
                </c:pt>
                <c:pt idx="96">
                  <c:v>1</c:v>
                </c:pt>
                <c:pt idx="97">
                  <c:v>5</c:v>
                </c:pt>
                <c:pt idx="98">
                  <c:v>1</c:v>
                </c:pt>
                <c:pt idx="99">
                  <c:v>3</c:v>
                </c:pt>
                <c:pt idx="100">
                  <c:v>2</c:v>
                </c:pt>
                <c:pt idx="101">
                  <c:v>3</c:v>
                </c:pt>
                <c:pt idx="102">
                  <c:v>1</c:v>
                </c:pt>
                <c:pt idx="103">
                  <c:v>2</c:v>
                </c:pt>
                <c:pt idx="104">
                  <c:v>2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3</c:v>
                </c:pt>
                <c:pt idx="109">
                  <c:v>1</c:v>
                </c:pt>
                <c:pt idx="110">
                  <c:v>0</c:v>
                </c:pt>
                <c:pt idx="111">
                  <c:v>2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2</c:v>
                </c:pt>
                <c:pt idx="117">
                  <c:v>23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1</c:v>
                </c:pt>
                <c:pt idx="124">
                  <c:v>0</c:v>
                </c:pt>
                <c:pt idx="125">
                  <c:v>2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2</c:v>
                </c:pt>
                <c:pt idx="134">
                  <c:v>0</c:v>
                </c:pt>
                <c:pt idx="135">
                  <c:v>1</c:v>
                </c:pt>
                <c:pt idx="136">
                  <c:v>3</c:v>
                </c:pt>
                <c:pt idx="137">
                  <c:v>6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2</c:v>
                </c:pt>
                <c:pt idx="142">
                  <c:v>0</c:v>
                </c:pt>
                <c:pt idx="143">
                  <c:v>3</c:v>
                </c:pt>
                <c:pt idx="144">
                  <c:v>0</c:v>
                </c:pt>
                <c:pt idx="145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CE3-45E5-B666-90551A3EB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58656"/>
        <c:axId val="126668160"/>
      </c:lineChart>
      <c:catAx>
        <c:axId val="126665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666624"/>
        <c:crosses val="autoZero"/>
        <c:auto val="1"/>
        <c:lblAlgn val="ctr"/>
        <c:lblOffset val="100"/>
        <c:noMultiLvlLbl val="0"/>
      </c:catAx>
      <c:valAx>
        <c:axId val="126666624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665088"/>
        <c:crosses val="autoZero"/>
        <c:crossBetween val="between"/>
      </c:valAx>
      <c:valAx>
        <c:axId val="126668160"/>
        <c:scaling>
          <c:orientation val="minMax"/>
          <c:max val="5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358656"/>
        <c:crosses val="max"/>
        <c:crossBetween val="between"/>
      </c:valAx>
      <c:catAx>
        <c:axId val="126358656"/>
        <c:scaling>
          <c:orientation val="minMax"/>
        </c:scaling>
        <c:delete val="1"/>
        <c:axPos val="b"/>
        <c:majorTickMark val="out"/>
        <c:minorTickMark val="none"/>
        <c:tickLblPos val="nextTo"/>
        <c:crossAx val="1266681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AUT'!$B$3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AUT'!$B$4:$B$162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2</c:v>
                </c:pt>
                <c:pt idx="26">
                  <c:v>3</c:v>
                </c:pt>
                <c:pt idx="27">
                  <c:v>3</c:v>
                </c:pt>
                <c:pt idx="28">
                  <c:v>9</c:v>
                </c:pt>
                <c:pt idx="29">
                  <c:v>14</c:v>
                </c:pt>
                <c:pt idx="30">
                  <c:v>18</c:v>
                </c:pt>
                <c:pt idx="31">
                  <c:v>21</c:v>
                </c:pt>
                <c:pt idx="32">
                  <c:v>29</c:v>
                </c:pt>
                <c:pt idx="33">
                  <c:v>41</c:v>
                </c:pt>
                <c:pt idx="34">
                  <c:v>55</c:v>
                </c:pt>
                <c:pt idx="35">
                  <c:v>79</c:v>
                </c:pt>
                <c:pt idx="36">
                  <c:v>104</c:v>
                </c:pt>
                <c:pt idx="37">
                  <c:v>131</c:v>
                </c:pt>
                <c:pt idx="38">
                  <c:v>182</c:v>
                </c:pt>
                <c:pt idx="39">
                  <c:v>246</c:v>
                </c:pt>
                <c:pt idx="40">
                  <c:v>302</c:v>
                </c:pt>
                <c:pt idx="41">
                  <c:v>504</c:v>
                </c:pt>
                <c:pt idx="42">
                  <c:v>655</c:v>
                </c:pt>
                <c:pt idx="43">
                  <c:v>860</c:v>
                </c:pt>
                <c:pt idx="44">
                  <c:v>1018</c:v>
                </c:pt>
                <c:pt idx="45">
                  <c:v>1332</c:v>
                </c:pt>
                <c:pt idx="46">
                  <c:v>1646</c:v>
                </c:pt>
                <c:pt idx="47">
                  <c:v>2013</c:v>
                </c:pt>
                <c:pt idx="48">
                  <c:v>2388</c:v>
                </c:pt>
                <c:pt idx="49">
                  <c:v>2814</c:v>
                </c:pt>
                <c:pt idx="50">
                  <c:v>3580</c:v>
                </c:pt>
                <c:pt idx="51">
                  <c:v>4474</c:v>
                </c:pt>
                <c:pt idx="52">
                  <c:v>5283</c:v>
                </c:pt>
                <c:pt idx="53">
                  <c:v>5588</c:v>
                </c:pt>
                <c:pt idx="54">
                  <c:v>6909</c:v>
                </c:pt>
                <c:pt idx="55">
                  <c:v>7657</c:v>
                </c:pt>
                <c:pt idx="56">
                  <c:v>8271</c:v>
                </c:pt>
                <c:pt idx="57">
                  <c:v>8788</c:v>
                </c:pt>
                <c:pt idx="58">
                  <c:v>9618</c:v>
                </c:pt>
                <c:pt idx="59">
                  <c:v>10180</c:v>
                </c:pt>
                <c:pt idx="60">
                  <c:v>10711</c:v>
                </c:pt>
                <c:pt idx="61">
                  <c:v>11129</c:v>
                </c:pt>
                <c:pt idx="62">
                  <c:v>11524</c:v>
                </c:pt>
                <c:pt idx="63">
                  <c:v>11781</c:v>
                </c:pt>
                <c:pt idx="64">
                  <c:v>12051</c:v>
                </c:pt>
                <c:pt idx="65">
                  <c:v>12297</c:v>
                </c:pt>
                <c:pt idx="66">
                  <c:v>12639</c:v>
                </c:pt>
                <c:pt idx="67">
                  <c:v>12942</c:v>
                </c:pt>
                <c:pt idx="68">
                  <c:v>13244</c:v>
                </c:pt>
                <c:pt idx="69">
                  <c:v>13555</c:v>
                </c:pt>
                <c:pt idx="70">
                  <c:v>13806</c:v>
                </c:pt>
                <c:pt idx="71">
                  <c:v>13945</c:v>
                </c:pt>
                <c:pt idx="72">
                  <c:v>14041</c:v>
                </c:pt>
                <c:pt idx="73">
                  <c:v>14226</c:v>
                </c:pt>
                <c:pt idx="74">
                  <c:v>14336</c:v>
                </c:pt>
                <c:pt idx="75">
                  <c:v>14476</c:v>
                </c:pt>
                <c:pt idx="76">
                  <c:v>14595</c:v>
                </c:pt>
                <c:pt idx="77">
                  <c:v>14671</c:v>
                </c:pt>
                <c:pt idx="78">
                  <c:v>14749</c:v>
                </c:pt>
                <c:pt idx="79">
                  <c:v>14795</c:v>
                </c:pt>
                <c:pt idx="80">
                  <c:v>14873</c:v>
                </c:pt>
                <c:pt idx="81">
                  <c:v>14925</c:v>
                </c:pt>
                <c:pt idx="82">
                  <c:v>15002</c:v>
                </c:pt>
                <c:pt idx="83">
                  <c:v>15071</c:v>
                </c:pt>
                <c:pt idx="84">
                  <c:v>15148</c:v>
                </c:pt>
                <c:pt idx="85">
                  <c:v>15225</c:v>
                </c:pt>
                <c:pt idx="86">
                  <c:v>15274</c:v>
                </c:pt>
                <c:pt idx="87">
                  <c:v>15357</c:v>
                </c:pt>
                <c:pt idx="88">
                  <c:v>15402</c:v>
                </c:pt>
                <c:pt idx="89">
                  <c:v>15452</c:v>
                </c:pt>
                <c:pt idx="90">
                  <c:v>15531</c:v>
                </c:pt>
                <c:pt idx="91">
                  <c:v>15558</c:v>
                </c:pt>
                <c:pt idx="92">
                  <c:v>15597</c:v>
                </c:pt>
                <c:pt idx="93">
                  <c:v>15621</c:v>
                </c:pt>
                <c:pt idx="94">
                  <c:v>15650</c:v>
                </c:pt>
                <c:pt idx="95">
                  <c:v>15684</c:v>
                </c:pt>
                <c:pt idx="96">
                  <c:v>15752</c:v>
                </c:pt>
                <c:pt idx="97">
                  <c:v>15774</c:v>
                </c:pt>
                <c:pt idx="98">
                  <c:v>15833</c:v>
                </c:pt>
                <c:pt idx="99">
                  <c:v>15871</c:v>
                </c:pt>
                <c:pt idx="100">
                  <c:v>15882</c:v>
                </c:pt>
                <c:pt idx="101">
                  <c:v>15961</c:v>
                </c:pt>
                <c:pt idx="102">
                  <c:v>15997</c:v>
                </c:pt>
                <c:pt idx="103">
                  <c:v>16058</c:v>
                </c:pt>
                <c:pt idx="104">
                  <c:v>16109</c:v>
                </c:pt>
                <c:pt idx="105">
                  <c:v>16201</c:v>
                </c:pt>
                <c:pt idx="106">
                  <c:v>16242</c:v>
                </c:pt>
                <c:pt idx="107">
                  <c:v>16269</c:v>
                </c:pt>
                <c:pt idx="108">
                  <c:v>16321</c:v>
                </c:pt>
                <c:pt idx="109">
                  <c:v>16353</c:v>
                </c:pt>
                <c:pt idx="110">
                  <c:v>16404</c:v>
                </c:pt>
                <c:pt idx="111">
                  <c:v>16436</c:v>
                </c:pt>
                <c:pt idx="112">
                  <c:v>16486</c:v>
                </c:pt>
                <c:pt idx="113">
                  <c:v>16503</c:v>
                </c:pt>
                <c:pt idx="114">
                  <c:v>16539</c:v>
                </c:pt>
                <c:pt idx="115">
                  <c:v>16557</c:v>
                </c:pt>
                <c:pt idx="116">
                  <c:v>16591</c:v>
                </c:pt>
                <c:pt idx="117">
                  <c:v>16628</c:v>
                </c:pt>
                <c:pt idx="118">
                  <c:v>16655</c:v>
                </c:pt>
                <c:pt idx="119">
                  <c:v>16685</c:v>
                </c:pt>
                <c:pt idx="120">
                  <c:v>16731</c:v>
                </c:pt>
                <c:pt idx="121">
                  <c:v>16733</c:v>
                </c:pt>
                <c:pt idx="122">
                  <c:v>16759</c:v>
                </c:pt>
                <c:pt idx="123">
                  <c:v>16771</c:v>
                </c:pt>
                <c:pt idx="124">
                  <c:v>16805</c:v>
                </c:pt>
                <c:pt idx="125">
                  <c:v>16843</c:v>
                </c:pt>
                <c:pt idx="126">
                  <c:v>16898</c:v>
                </c:pt>
                <c:pt idx="127">
                  <c:v>16902</c:v>
                </c:pt>
                <c:pt idx="128">
                  <c:v>16968</c:v>
                </c:pt>
                <c:pt idx="129">
                  <c:v>16979</c:v>
                </c:pt>
                <c:pt idx="130">
                  <c:v>17005</c:v>
                </c:pt>
                <c:pt idx="131">
                  <c:v>17034</c:v>
                </c:pt>
                <c:pt idx="132">
                  <c:v>17064</c:v>
                </c:pt>
                <c:pt idx="133">
                  <c:v>17078</c:v>
                </c:pt>
                <c:pt idx="134">
                  <c:v>17109</c:v>
                </c:pt>
                <c:pt idx="135">
                  <c:v>17135</c:v>
                </c:pt>
                <c:pt idx="136">
                  <c:v>17189</c:v>
                </c:pt>
                <c:pt idx="137">
                  <c:v>17203</c:v>
                </c:pt>
                <c:pt idx="138">
                  <c:v>17223</c:v>
                </c:pt>
                <c:pt idx="139">
                  <c:v>17271</c:v>
                </c:pt>
                <c:pt idx="140">
                  <c:v>17323</c:v>
                </c:pt>
                <c:pt idx="141">
                  <c:v>17341</c:v>
                </c:pt>
                <c:pt idx="142">
                  <c:v>17380</c:v>
                </c:pt>
                <c:pt idx="143">
                  <c:v>17408</c:v>
                </c:pt>
                <c:pt idx="144">
                  <c:v>17449</c:v>
                </c:pt>
                <c:pt idx="145">
                  <c:v>17477</c:v>
                </c:pt>
                <c:pt idx="146">
                  <c:v>17522</c:v>
                </c:pt>
                <c:pt idx="147">
                  <c:v>17580</c:v>
                </c:pt>
                <c:pt idx="148">
                  <c:v>17654</c:v>
                </c:pt>
                <c:pt idx="149">
                  <c:v>17723</c:v>
                </c:pt>
                <c:pt idx="150">
                  <c:v>17766</c:v>
                </c:pt>
                <c:pt idx="151">
                  <c:v>17873</c:v>
                </c:pt>
                <c:pt idx="152">
                  <c:v>17941</c:v>
                </c:pt>
                <c:pt idx="153">
                  <c:v>18050</c:v>
                </c:pt>
                <c:pt idx="154">
                  <c:v>18165</c:v>
                </c:pt>
                <c:pt idx="155">
                  <c:v>18280</c:v>
                </c:pt>
                <c:pt idx="156">
                  <c:v>18365</c:v>
                </c:pt>
                <c:pt idx="157">
                  <c:v>18421</c:v>
                </c:pt>
                <c:pt idx="158">
                  <c:v>18513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591-4A34-A280-3EC7D95DDF77}"/>
            </c:ext>
          </c:extLst>
        </c:ser>
        <c:ser>
          <c:idx val="2"/>
          <c:order val="2"/>
          <c:tx>
            <c:strRef>
              <c:f>'Data AUT'!$D$3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AUT'!$D$4:$D$162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7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112</c:v>
                </c:pt>
                <c:pt idx="55">
                  <c:v>225</c:v>
                </c:pt>
                <c:pt idx="56">
                  <c:v>352</c:v>
                </c:pt>
                <c:pt idx="57">
                  <c:v>479</c:v>
                </c:pt>
                <c:pt idx="58">
                  <c:v>636</c:v>
                </c:pt>
                <c:pt idx="59">
                  <c:v>1095</c:v>
                </c:pt>
                <c:pt idx="60">
                  <c:v>1436</c:v>
                </c:pt>
                <c:pt idx="61">
                  <c:v>1749</c:v>
                </c:pt>
                <c:pt idx="62">
                  <c:v>2022</c:v>
                </c:pt>
                <c:pt idx="63">
                  <c:v>2507</c:v>
                </c:pt>
                <c:pt idx="64">
                  <c:v>2998</c:v>
                </c:pt>
                <c:pt idx="65">
                  <c:v>3463</c:v>
                </c:pt>
                <c:pt idx="66">
                  <c:v>4046</c:v>
                </c:pt>
                <c:pt idx="67">
                  <c:v>4512</c:v>
                </c:pt>
                <c:pt idx="68">
                  <c:v>5240</c:v>
                </c:pt>
                <c:pt idx="69">
                  <c:v>6064</c:v>
                </c:pt>
                <c:pt idx="70">
                  <c:v>6604</c:v>
                </c:pt>
                <c:pt idx="71">
                  <c:v>6987</c:v>
                </c:pt>
                <c:pt idx="72">
                  <c:v>7343</c:v>
                </c:pt>
                <c:pt idx="73">
                  <c:v>7633</c:v>
                </c:pt>
                <c:pt idx="74">
                  <c:v>8098</c:v>
                </c:pt>
                <c:pt idx="75">
                  <c:v>8986</c:v>
                </c:pt>
                <c:pt idx="76">
                  <c:v>9704</c:v>
                </c:pt>
                <c:pt idx="77">
                  <c:v>10214</c:v>
                </c:pt>
                <c:pt idx="78">
                  <c:v>10501</c:v>
                </c:pt>
                <c:pt idx="79">
                  <c:v>10631</c:v>
                </c:pt>
                <c:pt idx="80">
                  <c:v>10971</c:v>
                </c:pt>
                <c:pt idx="81">
                  <c:v>11328</c:v>
                </c:pt>
                <c:pt idx="82">
                  <c:v>11694</c:v>
                </c:pt>
                <c:pt idx="83">
                  <c:v>11872</c:v>
                </c:pt>
                <c:pt idx="84">
                  <c:v>12103</c:v>
                </c:pt>
                <c:pt idx="85">
                  <c:v>12282</c:v>
                </c:pt>
                <c:pt idx="86">
                  <c:v>12362</c:v>
                </c:pt>
                <c:pt idx="87">
                  <c:v>12580</c:v>
                </c:pt>
                <c:pt idx="88">
                  <c:v>12779</c:v>
                </c:pt>
                <c:pt idx="89">
                  <c:v>12907</c:v>
                </c:pt>
                <c:pt idx="90">
                  <c:v>13110</c:v>
                </c:pt>
                <c:pt idx="91">
                  <c:v>13180</c:v>
                </c:pt>
                <c:pt idx="92">
                  <c:v>13228</c:v>
                </c:pt>
                <c:pt idx="93">
                  <c:v>13316</c:v>
                </c:pt>
                <c:pt idx="94">
                  <c:v>13462</c:v>
                </c:pt>
                <c:pt idx="95">
                  <c:v>13639</c:v>
                </c:pt>
                <c:pt idx="96">
                  <c:v>13698</c:v>
                </c:pt>
                <c:pt idx="97">
                  <c:v>13836</c:v>
                </c:pt>
                <c:pt idx="98">
                  <c:v>13928</c:v>
                </c:pt>
                <c:pt idx="99">
                  <c:v>13991</c:v>
                </c:pt>
                <c:pt idx="100">
                  <c:v>14061</c:v>
                </c:pt>
                <c:pt idx="101">
                  <c:v>14148</c:v>
                </c:pt>
                <c:pt idx="102">
                  <c:v>14304</c:v>
                </c:pt>
                <c:pt idx="103">
                  <c:v>14405</c:v>
                </c:pt>
                <c:pt idx="104">
                  <c:v>14471</c:v>
                </c:pt>
                <c:pt idx="105">
                  <c:v>14524</c:v>
                </c:pt>
                <c:pt idx="106">
                  <c:v>14563</c:v>
                </c:pt>
                <c:pt idx="107">
                  <c:v>14614</c:v>
                </c:pt>
                <c:pt idx="108">
                  <c:v>14678</c:v>
                </c:pt>
                <c:pt idx="109">
                  <c:v>14882</c:v>
                </c:pt>
                <c:pt idx="110">
                  <c:v>14951</c:v>
                </c:pt>
                <c:pt idx="111">
                  <c:v>15005</c:v>
                </c:pt>
                <c:pt idx="112">
                  <c:v>15037</c:v>
                </c:pt>
                <c:pt idx="113">
                  <c:v>15063</c:v>
                </c:pt>
                <c:pt idx="114">
                  <c:v>15138</c:v>
                </c:pt>
                <c:pt idx="115">
                  <c:v>15182</c:v>
                </c:pt>
                <c:pt idx="116">
                  <c:v>15228</c:v>
                </c:pt>
                <c:pt idx="117">
                  <c:v>15286</c:v>
                </c:pt>
                <c:pt idx="118">
                  <c:v>15347</c:v>
                </c:pt>
                <c:pt idx="119">
                  <c:v>15520</c:v>
                </c:pt>
                <c:pt idx="120">
                  <c:v>15593</c:v>
                </c:pt>
                <c:pt idx="121">
                  <c:v>15596</c:v>
                </c:pt>
                <c:pt idx="122">
                  <c:v>15629</c:v>
                </c:pt>
                <c:pt idx="123">
                  <c:v>15672</c:v>
                </c:pt>
                <c:pt idx="124">
                  <c:v>15717</c:v>
                </c:pt>
                <c:pt idx="125">
                  <c:v>15742</c:v>
                </c:pt>
                <c:pt idx="126">
                  <c:v>15789</c:v>
                </c:pt>
                <c:pt idx="127">
                  <c:v>15793</c:v>
                </c:pt>
                <c:pt idx="128">
                  <c:v>15839</c:v>
                </c:pt>
                <c:pt idx="129">
                  <c:v>15875</c:v>
                </c:pt>
                <c:pt idx="130">
                  <c:v>15910</c:v>
                </c:pt>
                <c:pt idx="131">
                  <c:v>15949</c:v>
                </c:pt>
                <c:pt idx="132">
                  <c:v>15985</c:v>
                </c:pt>
                <c:pt idx="133">
                  <c:v>16012</c:v>
                </c:pt>
                <c:pt idx="134">
                  <c:v>16059</c:v>
                </c:pt>
                <c:pt idx="135">
                  <c:v>16066</c:v>
                </c:pt>
                <c:pt idx="136">
                  <c:v>16089</c:v>
                </c:pt>
                <c:pt idx="137">
                  <c:v>16099</c:v>
                </c:pt>
                <c:pt idx="138">
                  <c:v>16101</c:v>
                </c:pt>
                <c:pt idx="139">
                  <c:v>16141</c:v>
                </c:pt>
                <c:pt idx="140">
                  <c:v>16175</c:v>
                </c:pt>
                <c:pt idx="141">
                  <c:v>16197</c:v>
                </c:pt>
                <c:pt idx="142">
                  <c:v>16241</c:v>
                </c:pt>
                <c:pt idx="143">
                  <c:v>16261</c:v>
                </c:pt>
                <c:pt idx="144">
                  <c:v>16282</c:v>
                </c:pt>
                <c:pt idx="145">
                  <c:v>16320</c:v>
                </c:pt>
                <c:pt idx="146">
                  <c:v>16348</c:v>
                </c:pt>
                <c:pt idx="147">
                  <c:v>16371</c:v>
                </c:pt>
                <c:pt idx="148">
                  <c:v>16401</c:v>
                </c:pt>
                <c:pt idx="149">
                  <c:v>16420</c:v>
                </c:pt>
                <c:pt idx="150">
                  <c:v>16478</c:v>
                </c:pt>
                <c:pt idx="151">
                  <c:v>16491</c:v>
                </c:pt>
                <c:pt idx="152">
                  <c:v>16514</c:v>
                </c:pt>
                <c:pt idx="153">
                  <c:v>16558</c:v>
                </c:pt>
                <c:pt idx="154">
                  <c:v>16607</c:v>
                </c:pt>
                <c:pt idx="155">
                  <c:v>16615</c:v>
                </c:pt>
                <c:pt idx="156">
                  <c:v>16647</c:v>
                </c:pt>
                <c:pt idx="157">
                  <c:v>16686</c:v>
                </c:pt>
                <c:pt idx="158">
                  <c:v>16721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591-4A34-A280-3EC7D95DD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04096"/>
        <c:axId val="126405632"/>
      </c:lineChart>
      <c:lineChart>
        <c:grouping val="standard"/>
        <c:varyColors val="0"/>
        <c:ser>
          <c:idx val="1"/>
          <c:order val="1"/>
          <c:tx>
            <c:strRef>
              <c:f>'Data AUT'!$C$3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AUT'!$C$4:$C$162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3</c:v>
                </c:pt>
                <c:pt idx="46">
                  <c:v>4</c:v>
                </c:pt>
                <c:pt idx="47">
                  <c:v>6</c:v>
                </c:pt>
                <c:pt idx="48">
                  <c:v>6</c:v>
                </c:pt>
                <c:pt idx="49">
                  <c:v>8</c:v>
                </c:pt>
                <c:pt idx="50">
                  <c:v>16</c:v>
                </c:pt>
                <c:pt idx="51">
                  <c:v>21</c:v>
                </c:pt>
                <c:pt idx="52">
                  <c:v>28</c:v>
                </c:pt>
                <c:pt idx="53">
                  <c:v>30</c:v>
                </c:pt>
                <c:pt idx="54">
                  <c:v>49</c:v>
                </c:pt>
                <c:pt idx="55">
                  <c:v>58</c:v>
                </c:pt>
                <c:pt idx="56">
                  <c:v>68</c:v>
                </c:pt>
                <c:pt idx="57">
                  <c:v>86</c:v>
                </c:pt>
                <c:pt idx="58">
                  <c:v>108</c:v>
                </c:pt>
                <c:pt idx="59">
                  <c:v>128</c:v>
                </c:pt>
                <c:pt idx="60">
                  <c:v>146</c:v>
                </c:pt>
                <c:pt idx="61">
                  <c:v>158</c:v>
                </c:pt>
                <c:pt idx="62">
                  <c:v>168</c:v>
                </c:pt>
                <c:pt idx="63">
                  <c:v>186</c:v>
                </c:pt>
                <c:pt idx="64">
                  <c:v>204</c:v>
                </c:pt>
                <c:pt idx="65">
                  <c:v>220</c:v>
                </c:pt>
                <c:pt idx="66">
                  <c:v>243</c:v>
                </c:pt>
                <c:pt idx="67">
                  <c:v>273</c:v>
                </c:pt>
                <c:pt idx="68">
                  <c:v>295</c:v>
                </c:pt>
                <c:pt idx="69">
                  <c:v>319</c:v>
                </c:pt>
                <c:pt idx="70">
                  <c:v>337</c:v>
                </c:pt>
                <c:pt idx="71">
                  <c:v>350</c:v>
                </c:pt>
                <c:pt idx="72">
                  <c:v>368</c:v>
                </c:pt>
                <c:pt idx="73">
                  <c:v>384</c:v>
                </c:pt>
                <c:pt idx="74">
                  <c:v>393</c:v>
                </c:pt>
                <c:pt idx="75">
                  <c:v>410</c:v>
                </c:pt>
                <c:pt idx="76">
                  <c:v>431</c:v>
                </c:pt>
                <c:pt idx="77">
                  <c:v>443</c:v>
                </c:pt>
                <c:pt idx="78">
                  <c:v>452</c:v>
                </c:pt>
                <c:pt idx="79">
                  <c:v>470</c:v>
                </c:pt>
                <c:pt idx="80">
                  <c:v>491</c:v>
                </c:pt>
                <c:pt idx="81">
                  <c:v>510</c:v>
                </c:pt>
                <c:pt idx="82">
                  <c:v>522</c:v>
                </c:pt>
                <c:pt idx="83">
                  <c:v>530</c:v>
                </c:pt>
                <c:pt idx="84">
                  <c:v>536</c:v>
                </c:pt>
                <c:pt idx="85">
                  <c:v>542</c:v>
                </c:pt>
                <c:pt idx="86">
                  <c:v>549</c:v>
                </c:pt>
                <c:pt idx="87">
                  <c:v>569</c:v>
                </c:pt>
                <c:pt idx="88">
                  <c:v>580</c:v>
                </c:pt>
                <c:pt idx="89">
                  <c:v>584</c:v>
                </c:pt>
                <c:pt idx="90">
                  <c:v>589</c:v>
                </c:pt>
                <c:pt idx="91">
                  <c:v>596</c:v>
                </c:pt>
                <c:pt idx="92">
                  <c:v>598</c:v>
                </c:pt>
                <c:pt idx="93">
                  <c:v>600</c:v>
                </c:pt>
                <c:pt idx="94">
                  <c:v>606</c:v>
                </c:pt>
                <c:pt idx="95">
                  <c:v>608</c:v>
                </c:pt>
                <c:pt idx="96">
                  <c:v>609</c:v>
                </c:pt>
                <c:pt idx="97">
                  <c:v>614</c:v>
                </c:pt>
                <c:pt idx="98">
                  <c:v>615</c:v>
                </c:pt>
                <c:pt idx="99">
                  <c:v>618</c:v>
                </c:pt>
                <c:pt idx="100">
                  <c:v>620</c:v>
                </c:pt>
                <c:pt idx="101">
                  <c:v>623</c:v>
                </c:pt>
                <c:pt idx="102">
                  <c:v>624</c:v>
                </c:pt>
                <c:pt idx="103">
                  <c:v>626</c:v>
                </c:pt>
                <c:pt idx="104">
                  <c:v>628</c:v>
                </c:pt>
                <c:pt idx="105">
                  <c:v>629</c:v>
                </c:pt>
                <c:pt idx="106">
                  <c:v>629</c:v>
                </c:pt>
                <c:pt idx="107">
                  <c:v>629</c:v>
                </c:pt>
                <c:pt idx="108">
                  <c:v>632</c:v>
                </c:pt>
                <c:pt idx="109">
                  <c:v>633</c:v>
                </c:pt>
                <c:pt idx="110">
                  <c:v>633</c:v>
                </c:pt>
                <c:pt idx="111">
                  <c:v>635</c:v>
                </c:pt>
                <c:pt idx="112">
                  <c:v>639</c:v>
                </c:pt>
                <c:pt idx="113">
                  <c:v>640</c:v>
                </c:pt>
                <c:pt idx="114">
                  <c:v>641</c:v>
                </c:pt>
                <c:pt idx="115">
                  <c:v>643</c:v>
                </c:pt>
                <c:pt idx="116">
                  <c:v>645</c:v>
                </c:pt>
                <c:pt idx="117">
                  <c:v>668</c:v>
                </c:pt>
                <c:pt idx="118">
                  <c:v>668</c:v>
                </c:pt>
                <c:pt idx="119">
                  <c:v>668</c:v>
                </c:pt>
                <c:pt idx="120">
                  <c:v>668</c:v>
                </c:pt>
                <c:pt idx="121">
                  <c:v>668</c:v>
                </c:pt>
                <c:pt idx="122">
                  <c:v>669</c:v>
                </c:pt>
                <c:pt idx="123">
                  <c:v>670</c:v>
                </c:pt>
                <c:pt idx="124">
                  <c:v>670</c:v>
                </c:pt>
                <c:pt idx="125">
                  <c:v>672</c:v>
                </c:pt>
                <c:pt idx="126">
                  <c:v>672</c:v>
                </c:pt>
                <c:pt idx="127">
                  <c:v>672</c:v>
                </c:pt>
                <c:pt idx="128">
                  <c:v>672</c:v>
                </c:pt>
                <c:pt idx="129">
                  <c:v>672</c:v>
                </c:pt>
                <c:pt idx="130">
                  <c:v>673</c:v>
                </c:pt>
                <c:pt idx="131">
                  <c:v>674</c:v>
                </c:pt>
                <c:pt idx="132">
                  <c:v>675</c:v>
                </c:pt>
                <c:pt idx="133">
                  <c:v>677</c:v>
                </c:pt>
                <c:pt idx="134">
                  <c:v>677</c:v>
                </c:pt>
                <c:pt idx="135">
                  <c:v>678</c:v>
                </c:pt>
                <c:pt idx="136">
                  <c:v>681</c:v>
                </c:pt>
                <c:pt idx="137">
                  <c:v>687</c:v>
                </c:pt>
                <c:pt idx="138">
                  <c:v>688</c:v>
                </c:pt>
                <c:pt idx="139">
                  <c:v>688</c:v>
                </c:pt>
                <c:pt idx="140">
                  <c:v>688</c:v>
                </c:pt>
                <c:pt idx="141">
                  <c:v>690</c:v>
                </c:pt>
                <c:pt idx="142">
                  <c:v>690</c:v>
                </c:pt>
                <c:pt idx="143">
                  <c:v>693</c:v>
                </c:pt>
                <c:pt idx="144">
                  <c:v>693</c:v>
                </c:pt>
                <c:pt idx="145">
                  <c:v>698</c:v>
                </c:pt>
                <c:pt idx="146">
                  <c:v>698</c:v>
                </c:pt>
                <c:pt idx="147">
                  <c:v>700</c:v>
                </c:pt>
                <c:pt idx="148">
                  <c:v>702</c:v>
                </c:pt>
                <c:pt idx="149">
                  <c:v>703</c:v>
                </c:pt>
                <c:pt idx="150">
                  <c:v>705</c:v>
                </c:pt>
                <c:pt idx="151">
                  <c:v>705</c:v>
                </c:pt>
                <c:pt idx="152">
                  <c:v>705</c:v>
                </c:pt>
                <c:pt idx="153">
                  <c:v>705</c:v>
                </c:pt>
                <c:pt idx="154">
                  <c:v>705</c:v>
                </c:pt>
                <c:pt idx="155">
                  <c:v>706</c:v>
                </c:pt>
                <c:pt idx="156">
                  <c:v>706</c:v>
                </c:pt>
                <c:pt idx="157">
                  <c:v>706</c:v>
                </c:pt>
                <c:pt idx="158">
                  <c:v>706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591-4A34-A280-3EC7D95DD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17152"/>
        <c:axId val="126415616"/>
      </c:lineChart>
      <c:catAx>
        <c:axId val="126404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405632"/>
        <c:crosses val="autoZero"/>
        <c:auto val="1"/>
        <c:lblAlgn val="ctr"/>
        <c:lblOffset val="100"/>
        <c:noMultiLvlLbl val="0"/>
      </c:catAx>
      <c:valAx>
        <c:axId val="12640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404096"/>
        <c:crosses val="autoZero"/>
        <c:crossBetween val="between"/>
      </c:valAx>
      <c:valAx>
        <c:axId val="126415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417152"/>
        <c:crosses val="max"/>
        <c:crossBetween val="between"/>
      </c:valAx>
      <c:catAx>
        <c:axId val="12641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264156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AUT'!$AB$3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AUT'!$A$4:$A$192</c:f>
              <c:numCache>
                <c:formatCode>m/d/yyyy</c:formatCode>
                <c:ptCount val="1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AUT'!$AB$4:$AB$192</c:f>
              <c:numCache>
                <c:formatCode>General</c:formatCode>
                <c:ptCount val="1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0.2857142857142857</c:v>
                </c:pt>
                <c:pt idx="25" formatCode="#,##0">
                  <c:v>0.2857142857142857</c:v>
                </c:pt>
                <c:pt idx="26" formatCode="#,##0">
                  <c:v>0.42857142857142855</c:v>
                </c:pt>
                <c:pt idx="27" formatCode="#,##0">
                  <c:v>0.42857142857142855</c:v>
                </c:pt>
                <c:pt idx="28" formatCode="#,##0">
                  <c:v>1.2857142857142858</c:v>
                </c:pt>
                <c:pt idx="29" formatCode="#,##0">
                  <c:v>2</c:v>
                </c:pt>
                <c:pt idx="30" formatCode="#,##0">
                  <c:v>2.5714285714285716</c:v>
                </c:pt>
                <c:pt idx="31" formatCode="#,##0">
                  <c:v>2.7142857142857144</c:v>
                </c:pt>
                <c:pt idx="32" formatCode="#,##0">
                  <c:v>3.8571428571428572</c:v>
                </c:pt>
                <c:pt idx="33" formatCode="#,##0">
                  <c:v>5.4285714285714288</c:v>
                </c:pt>
                <c:pt idx="34" formatCode="#,##0">
                  <c:v>7.4285714285714288</c:v>
                </c:pt>
                <c:pt idx="35" formatCode="#,##0">
                  <c:v>10</c:v>
                </c:pt>
                <c:pt idx="36" formatCode="#,##0">
                  <c:v>12.857142857142858</c:v>
                </c:pt>
                <c:pt idx="37" formatCode="#,##0">
                  <c:v>16.142857142857142</c:v>
                </c:pt>
                <c:pt idx="38" formatCode="#,##0">
                  <c:v>23</c:v>
                </c:pt>
                <c:pt idx="39" formatCode="#,##0">
                  <c:v>31</c:v>
                </c:pt>
                <c:pt idx="40" formatCode="#,##0">
                  <c:v>37.285714285714285</c:v>
                </c:pt>
                <c:pt idx="41" formatCode="#,##0">
                  <c:v>64.142857142857139</c:v>
                </c:pt>
                <c:pt idx="42" formatCode="#,##0">
                  <c:v>82.285714285714292</c:v>
                </c:pt>
                <c:pt idx="43" formatCode="#,##0">
                  <c:v>108</c:v>
                </c:pt>
                <c:pt idx="44" formatCode="#,##0">
                  <c:v>126.71428571428571</c:v>
                </c:pt>
                <c:pt idx="45" formatCode="#,##0">
                  <c:v>164.28571428571428</c:v>
                </c:pt>
                <c:pt idx="46" formatCode="#,##0">
                  <c:v>200</c:v>
                </c:pt>
                <c:pt idx="47" formatCode="#,##0">
                  <c:v>244.42857142857142</c:v>
                </c:pt>
                <c:pt idx="48" formatCode="#,##0">
                  <c:v>269.14285714285717</c:v>
                </c:pt>
                <c:pt idx="49" formatCode="#,##0">
                  <c:v>308.42857142857144</c:v>
                </c:pt>
                <c:pt idx="50" formatCode="#,##0">
                  <c:v>388.57142857142856</c:v>
                </c:pt>
                <c:pt idx="51" formatCode="#,##0">
                  <c:v>493.71428571428572</c:v>
                </c:pt>
                <c:pt idx="52" formatCode="#,##0">
                  <c:v>564.42857142857144</c:v>
                </c:pt>
                <c:pt idx="53" formatCode="#,##0">
                  <c:v>563.14285714285711</c:v>
                </c:pt>
                <c:pt idx="54" formatCode="#,##0">
                  <c:v>699.42857142857144</c:v>
                </c:pt>
                <c:pt idx="55" formatCode="#,##0">
                  <c:v>752.71428571428567</c:v>
                </c:pt>
                <c:pt idx="56" formatCode="#,##0">
                  <c:v>779.57142857142856</c:v>
                </c:pt>
                <c:pt idx="57" formatCode="#,##0">
                  <c:v>744</c:v>
                </c:pt>
                <c:pt idx="58" formatCode="#,##0">
                  <c:v>734.85714285714289</c:v>
                </c:pt>
                <c:pt idx="59" formatCode="#,##0">
                  <c:v>699.57142857142856</c:v>
                </c:pt>
                <c:pt idx="60" formatCode="#,##0">
                  <c:v>731.85714285714289</c:v>
                </c:pt>
                <c:pt idx="61" formatCode="#,##0">
                  <c:v>602.85714285714289</c:v>
                </c:pt>
                <c:pt idx="62" formatCode="#,##0">
                  <c:v>552.42857142857144</c:v>
                </c:pt>
                <c:pt idx="63" formatCode="#,##0">
                  <c:v>501.42857142857144</c:v>
                </c:pt>
                <c:pt idx="64" formatCode="#,##0">
                  <c:v>466.14285714285717</c:v>
                </c:pt>
                <c:pt idx="65" formatCode="#,##0">
                  <c:v>382.71428571428572</c:v>
                </c:pt>
                <c:pt idx="66" formatCode="#,##0">
                  <c:v>351.28571428571428</c:v>
                </c:pt>
                <c:pt idx="67" formatCode="#,##0">
                  <c:v>318.71428571428572</c:v>
                </c:pt>
                <c:pt idx="68" formatCode="#,##0">
                  <c:v>302.14285714285717</c:v>
                </c:pt>
                <c:pt idx="69" formatCode="#,##0">
                  <c:v>290.14285714285717</c:v>
                </c:pt>
                <c:pt idx="70" formatCode="#,##0">
                  <c:v>289.28571428571428</c:v>
                </c:pt>
                <c:pt idx="71" formatCode="#,##0">
                  <c:v>270.57142857142856</c:v>
                </c:pt>
                <c:pt idx="72" formatCode="#,##0">
                  <c:v>249.14285714285714</c:v>
                </c:pt>
                <c:pt idx="73" formatCode="#,##0">
                  <c:v>226.71428571428572</c:v>
                </c:pt>
                <c:pt idx="74" formatCode="#,##0">
                  <c:v>199.14285714285714</c:v>
                </c:pt>
                <c:pt idx="75" formatCode="#,##0">
                  <c:v>176</c:v>
                </c:pt>
                <c:pt idx="76" formatCode="#,##0">
                  <c:v>148.57142857142858</c:v>
                </c:pt>
                <c:pt idx="77" formatCode="#,##0">
                  <c:v>123.57142857142857</c:v>
                </c:pt>
                <c:pt idx="78" formatCode="#,##0">
                  <c:v>114.85714285714286</c:v>
                </c:pt>
                <c:pt idx="79" formatCode="#,##0">
                  <c:v>107.71428571428571</c:v>
                </c:pt>
                <c:pt idx="80" formatCode="#,##0">
                  <c:v>92.428571428571431</c:v>
                </c:pt>
                <c:pt idx="81" formatCode="#,##0">
                  <c:v>84.142857142857139</c:v>
                </c:pt>
                <c:pt idx="82" formatCode="#,##0">
                  <c:v>75.142857142857139</c:v>
                </c:pt>
                <c:pt idx="83" formatCode="#,##0">
                  <c:v>68</c:v>
                </c:pt>
                <c:pt idx="84" formatCode="#,##0">
                  <c:v>68.142857142857139</c:v>
                </c:pt>
                <c:pt idx="85" formatCode="#,##0">
                  <c:v>68</c:v>
                </c:pt>
                <c:pt idx="86" formatCode="#,##0">
                  <c:v>68.428571428571431</c:v>
                </c:pt>
                <c:pt idx="87" formatCode="#,##0">
                  <c:v>69.142857142857139</c:v>
                </c:pt>
                <c:pt idx="88" formatCode="#,##0">
                  <c:v>68.142857142857139</c:v>
                </c:pt>
                <c:pt idx="89" formatCode="#,##0">
                  <c:v>64.285714285714292</c:v>
                </c:pt>
                <c:pt idx="90" formatCode="#,##0">
                  <c:v>65.714285714285708</c:v>
                </c:pt>
                <c:pt idx="91" formatCode="#,##0">
                  <c:v>58.571428571428569</c:v>
                </c:pt>
                <c:pt idx="92" formatCode="#,##0">
                  <c:v>53.142857142857146</c:v>
                </c:pt>
                <c:pt idx="93" formatCode="#,##0">
                  <c:v>49.571428571428569</c:v>
                </c:pt>
                <c:pt idx="94" formatCode="#,##0">
                  <c:v>41.857142857142854</c:v>
                </c:pt>
                <c:pt idx="95" formatCode="#,##0">
                  <c:v>40.285714285714285</c:v>
                </c:pt>
                <c:pt idx="96" formatCode="#,##0">
                  <c:v>42.857142857142854</c:v>
                </c:pt>
                <c:pt idx="97" formatCode="#,##0">
                  <c:v>34.714285714285715</c:v>
                </c:pt>
                <c:pt idx="98" formatCode="#,##0">
                  <c:v>39.285714285714285</c:v>
                </c:pt>
                <c:pt idx="99" formatCode="#,##0">
                  <c:v>39.142857142857146</c:v>
                </c:pt>
                <c:pt idx="100" formatCode="#,##0">
                  <c:v>37.285714285714285</c:v>
                </c:pt>
                <c:pt idx="101" formatCode="#,##0">
                  <c:v>44.428571428571431</c:v>
                </c:pt>
                <c:pt idx="102" formatCode="#,##0">
                  <c:v>44.714285714285715</c:v>
                </c:pt>
                <c:pt idx="103" formatCode="#,##0">
                  <c:v>43.714285714285715</c:v>
                </c:pt>
                <c:pt idx="104" formatCode="#,##0">
                  <c:v>47.857142857142854</c:v>
                </c:pt>
                <c:pt idx="105" formatCode="#,##0">
                  <c:v>52.571428571428569</c:v>
                </c:pt>
                <c:pt idx="106" formatCode="#,##0">
                  <c:v>53</c:v>
                </c:pt>
                <c:pt idx="107" formatCode="#,##0">
                  <c:v>55.285714285714285</c:v>
                </c:pt>
                <c:pt idx="108" formatCode="#,##0">
                  <c:v>51.428571428571431</c:v>
                </c:pt>
                <c:pt idx="109" formatCode="#,##0">
                  <c:v>50.857142857142854</c:v>
                </c:pt>
                <c:pt idx="110" formatCode="#,##0">
                  <c:v>49.428571428571431</c:v>
                </c:pt>
                <c:pt idx="111" formatCode="#,##0">
                  <c:v>46.714285714285715</c:v>
                </c:pt>
                <c:pt idx="112" formatCode="#,##0">
                  <c:v>40.714285714285715</c:v>
                </c:pt>
                <c:pt idx="113" formatCode="#,##0">
                  <c:v>37.285714285714285</c:v>
                </c:pt>
                <c:pt idx="114" formatCode="#,##0">
                  <c:v>38.571428571428569</c:v>
                </c:pt>
                <c:pt idx="115" formatCode="#,##0">
                  <c:v>33.714285714285715</c:v>
                </c:pt>
                <c:pt idx="116" formatCode="#,##0">
                  <c:v>34</c:v>
                </c:pt>
                <c:pt idx="117" formatCode="#,##0">
                  <c:v>32</c:v>
                </c:pt>
                <c:pt idx="118" formatCode="#,##0">
                  <c:v>31.285714285714285</c:v>
                </c:pt>
                <c:pt idx="119" formatCode="#,##0">
                  <c:v>28.428571428571427</c:v>
                </c:pt>
                <c:pt idx="120" formatCode="#,##0">
                  <c:v>32.571428571428569</c:v>
                </c:pt>
                <c:pt idx="121" formatCode="#,##0">
                  <c:v>27.714285714285715</c:v>
                </c:pt>
                <c:pt idx="122" formatCode="#,##0">
                  <c:v>28.857142857142858</c:v>
                </c:pt>
                <c:pt idx="123" formatCode="#,##0">
                  <c:v>25.714285714285715</c:v>
                </c:pt>
                <c:pt idx="124" formatCode="#,##0">
                  <c:v>25.285714285714285</c:v>
                </c:pt>
                <c:pt idx="125" formatCode="#,##0">
                  <c:v>26.857142857142858</c:v>
                </c:pt>
                <c:pt idx="126" formatCode="#,##0">
                  <c:v>30.428571428571427</c:v>
                </c:pt>
                <c:pt idx="127" formatCode="#,##0">
                  <c:v>24.428571428571427</c:v>
                </c:pt>
                <c:pt idx="128" formatCode="#,##0">
                  <c:v>33.571428571428569</c:v>
                </c:pt>
                <c:pt idx="129" formatCode="#,##0">
                  <c:v>31.428571428571427</c:v>
                </c:pt>
                <c:pt idx="130" formatCode="#,##0">
                  <c:v>33.428571428571431</c:v>
                </c:pt>
                <c:pt idx="131" formatCode="#,##0">
                  <c:v>32.714285714285715</c:v>
                </c:pt>
                <c:pt idx="132" formatCode="#,##0">
                  <c:v>31.571428571428573</c:v>
                </c:pt>
                <c:pt idx="133" formatCode="#,##0">
                  <c:v>25.714285714285715</c:v>
                </c:pt>
                <c:pt idx="134" formatCode="#,##0">
                  <c:v>29.571428571428573</c:v>
                </c:pt>
                <c:pt idx="135" formatCode="#,##0">
                  <c:v>23.857142857142858</c:v>
                </c:pt>
                <c:pt idx="136" formatCode="#,##0">
                  <c:v>30</c:v>
                </c:pt>
                <c:pt idx="137" formatCode="#,##0">
                  <c:v>28.285714285714285</c:v>
                </c:pt>
                <c:pt idx="138" formatCode="#,##0">
                  <c:v>27</c:v>
                </c:pt>
                <c:pt idx="139" formatCode="#,##0">
                  <c:v>29.571428571428573</c:v>
                </c:pt>
                <c:pt idx="140" formatCode="#,##0">
                  <c:v>35</c:v>
                </c:pt>
                <c:pt idx="141" formatCode="#,##0">
                  <c:v>33.142857142857146</c:v>
                </c:pt>
                <c:pt idx="142" formatCode="#,##0">
                  <c:v>35</c:v>
                </c:pt>
                <c:pt idx="143" formatCode="#,##0">
                  <c:v>31.285714285714285</c:v>
                </c:pt>
                <c:pt idx="144" formatCode="#,##0">
                  <c:v>35.142857142857146</c:v>
                </c:pt>
                <c:pt idx="145" formatCode="#,##0">
                  <c:v>36.285714285714285</c:v>
                </c:pt>
                <c:pt idx="146" formatCode="#,##0">
                  <c:v>35.857142857142854</c:v>
                </c:pt>
                <c:pt idx="147" formatCode="#,##0">
                  <c:v>36.714285714285715</c:v>
                </c:pt>
                <c:pt idx="148" formatCode="#,##0">
                  <c:v>44.714285714285715</c:v>
                </c:pt>
                <c:pt idx="149" formatCode="#,##0">
                  <c:v>49</c:v>
                </c:pt>
                <c:pt idx="150" formatCode="#,##0">
                  <c:v>51.142857142857146</c:v>
                </c:pt>
                <c:pt idx="151" formatCode="#,##0">
                  <c:v>60.571428571428569</c:v>
                </c:pt>
                <c:pt idx="152" formatCode="#,##0">
                  <c:v>66.285714285714292</c:v>
                </c:pt>
                <c:pt idx="153" formatCode="#,##0">
                  <c:v>75.428571428571431</c:v>
                </c:pt>
                <c:pt idx="154" formatCode="#,##0">
                  <c:v>83.571428571428569</c:v>
                </c:pt>
                <c:pt idx="155" formatCode="#,##0">
                  <c:v>89.428571428571431</c:v>
                </c:pt>
                <c:pt idx="156" formatCode="#,##0">
                  <c:v>91.714285714285708</c:v>
                </c:pt>
                <c:pt idx="157" formatCode="#,##0">
                  <c:v>93.571428571428569</c:v>
                </c:pt>
                <c:pt idx="158" formatCode="#,##0">
                  <c:v>91.428571428571431</c:v>
                </c:pt>
                <c:pt idx="159" formatCode="#,##0">
                  <c:v>96.285714285714292</c:v>
                </c:pt>
                <c:pt idx="160" formatCode="#,##0">
                  <c:v>94.142857142857139</c:v>
                </c:pt>
                <c:pt idx="161" formatCode="#,##0">
                  <c:v>88.285714285714292</c:v>
                </c:pt>
                <c:pt idx="162" formatCode="#,##0">
                  <c:v>88.142857142857139</c:v>
                </c:pt>
                <c:pt idx="163" formatCode="#,##0">
                  <c:v>83.285714285714292</c:v>
                </c:pt>
                <c:pt idx="164" formatCode="#,##0">
                  <c:v>85.714285714285708</c:v>
                </c:pt>
                <c:pt idx="165" formatCode="#,##0">
                  <c:v>91.571428571428569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591-4A34-A280-3EC7D95DD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57344"/>
        <c:axId val="126458880"/>
      </c:lineChart>
      <c:lineChart>
        <c:grouping val="standard"/>
        <c:varyColors val="0"/>
        <c:ser>
          <c:idx val="1"/>
          <c:order val="1"/>
          <c:tx>
            <c:strRef>
              <c:f>'Data AUT'!$AC$3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AUT'!$AC$4:$AC$192</c:f>
              <c:numCache>
                <c:formatCode>General</c:formatCode>
                <c:ptCount val="1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</c:v>
                </c:pt>
                <c:pt idx="39" formatCode="#,##0">
                  <c:v>0</c:v>
                </c:pt>
                <c:pt idx="40" formatCode="#,##0">
                  <c:v>0.14285714285714285</c:v>
                </c:pt>
                <c:pt idx="41" formatCode="#,##0">
                  <c:v>0.14285714285714285</c:v>
                </c:pt>
                <c:pt idx="42" formatCode="#,##0">
                  <c:v>0.14285714285714285</c:v>
                </c:pt>
                <c:pt idx="43" formatCode="#,##0">
                  <c:v>0.14285714285714285</c:v>
                </c:pt>
                <c:pt idx="44" formatCode="#,##0">
                  <c:v>0.42857142857142855</c:v>
                </c:pt>
                <c:pt idx="45" formatCode="#,##0">
                  <c:v>0.42857142857142855</c:v>
                </c:pt>
                <c:pt idx="46" formatCode="#,##0">
                  <c:v>0.5714285714285714</c:v>
                </c:pt>
                <c:pt idx="47" formatCode="#,##0">
                  <c:v>0.7142857142857143</c:v>
                </c:pt>
                <c:pt idx="48" formatCode="#,##0">
                  <c:v>0.7142857142857143</c:v>
                </c:pt>
                <c:pt idx="49" formatCode="#,##0">
                  <c:v>1</c:v>
                </c:pt>
                <c:pt idx="50" formatCode="#,##0">
                  <c:v>2.1428571428571428</c:v>
                </c:pt>
                <c:pt idx="51" formatCode="#,##0">
                  <c:v>2.5714285714285716</c:v>
                </c:pt>
                <c:pt idx="52" formatCode="#,##0">
                  <c:v>3.5714285714285716</c:v>
                </c:pt>
                <c:pt idx="53" formatCode="#,##0">
                  <c:v>3.7142857142857144</c:v>
                </c:pt>
                <c:pt idx="54" formatCode="#,##0">
                  <c:v>6.1428571428571432</c:v>
                </c:pt>
                <c:pt idx="55" formatCode="#,##0">
                  <c:v>7.4285714285714288</c:v>
                </c:pt>
                <c:pt idx="56" formatCode="#,##0">
                  <c:v>8.5714285714285712</c:v>
                </c:pt>
                <c:pt idx="57" formatCode="#,##0">
                  <c:v>10</c:v>
                </c:pt>
                <c:pt idx="58" formatCode="#,##0">
                  <c:v>12.428571428571429</c:v>
                </c:pt>
                <c:pt idx="59" formatCode="#,##0">
                  <c:v>14.285714285714286</c:v>
                </c:pt>
                <c:pt idx="60" formatCode="#,##0">
                  <c:v>16.571428571428573</c:v>
                </c:pt>
                <c:pt idx="61" formatCode="#,##0">
                  <c:v>15.571428571428571</c:v>
                </c:pt>
                <c:pt idx="62" formatCode="#,##0">
                  <c:v>15.714285714285714</c:v>
                </c:pt>
                <c:pt idx="63" formatCode="#,##0">
                  <c:v>16.857142857142858</c:v>
                </c:pt>
                <c:pt idx="64" formatCode="#,##0">
                  <c:v>16.857142857142858</c:v>
                </c:pt>
                <c:pt idx="65" formatCode="#,##0">
                  <c:v>16</c:v>
                </c:pt>
                <c:pt idx="66" formatCode="#,##0">
                  <c:v>16.428571428571427</c:v>
                </c:pt>
                <c:pt idx="67" formatCode="#,##0">
                  <c:v>18.142857142857142</c:v>
                </c:pt>
                <c:pt idx="68" formatCode="#,##0">
                  <c:v>19.571428571428573</c:v>
                </c:pt>
                <c:pt idx="69" formatCode="#,##0">
                  <c:v>21.571428571428573</c:v>
                </c:pt>
                <c:pt idx="70" formatCode="#,##0">
                  <c:v>21.571428571428573</c:v>
                </c:pt>
                <c:pt idx="71" formatCode="#,##0">
                  <c:v>20.857142857142858</c:v>
                </c:pt>
                <c:pt idx="72" formatCode="#,##0">
                  <c:v>21.142857142857142</c:v>
                </c:pt>
                <c:pt idx="73" formatCode="#,##0">
                  <c:v>20.142857142857142</c:v>
                </c:pt>
                <c:pt idx="74" formatCode="#,##0">
                  <c:v>17.142857142857142</c:v>
                </c:pt>
                <c:pt idx="75" formatCode="#,##0">
                  <c:v>16.428571428571427</c:v>
                </c:pt>
                <c:pt idx="76" formatCode="#,##0">
                  <c:v>16</c:v>
                </c:pt>
                <c:pt idx="77" formatCode="#,##0">
                  <c:v>15.142857142857142</c:v>
                </c:pt>
                <c:pt idx="78" formatCode="#,##0">
                  <c:v>14.571428571428571</c:v>
                </c:pt>
                <c:pt idx="79" formatCode="#,##0">
                  <c:v>14.571428571428571</c:v>
                </c:pt>
                <c:pt idx="80" formatCode="#,##0">
                  <c:v>15.285714285714286</c:v>
                </c:pt>
                <c:pt idx="81" formatCode="#,##0">
                  <c:v>16.714285714285715</c:v>
                </c:pt>
                <c:pt idx="82" formatCode="#,##0">
                  <c:v>16</c:v>
                </c:pt>
                <c:pt idx="83" formatCode="#,##0">
                  <c:v>14.142857142857142</c:v>
                </c:pt>
                <c:pt idx="84" formatCode="#,##0">
                  <c:v>13.285714285714286</c:v>
                </c:pt>
                <c:pt idx="85" formatCode="#,##0">
                  <c:v>12.857142857142858</c:v>
                </c:pt>
                <c:pt idx="86" formatCode="#,##0">
                  <c:v>11.285714285714286</c:v>
                </c:pt>
                <c:pt idx="87" formatCode="#,##0">
                  <c:v>11.142857142857142</c:v>
                </c:pt>
                <c:pt idx="88" formatCode="#,##0">
                  <c:v>10</c:v>
                </c:pt>
                <c:pt idx="89" formatCode="#,##0">
                  <c:v>8.8571428571428577</c:v>
                </c:pt>
                <c:pt idx="90" formatCode="#,##0">
                  <c:v>8.4285714285714288</c:v>
                </c:pt>
                <c:pt idx="91" formatCode="#,##0">
                  <c:v>8.5714285714285712</c:v>
                </c:pt>
                <c:pt idx="92" formatCode="#,##0">
                  <c:v>8</c:v>
                </c:pt>
                <c:pt idx="93" formatCode="#,##0">
                  <c:v>7.2857142857142856</c:v>
                </c:pt>
                <c:pt idx="94" formatCode="#,##0">
                  <c:v>5.2857142857142856</c:v>
                </c:pt>
                <c:pt idx="95" formatCode="#,##0">
                  <c:v>4</c:v>
                </c:pt>
                <c:pt idx="96" formatCode="#,##0">
                  <c:v>3.5714285714285716</c:v>
                </c:pt>
                <c:pt idx="97" formatCode="#,##0">
                  <c:v>3.5714285714285716</c:v>
                </c:pt>
                <c:pt idx="98" formatCode="#,##0">
                  <c:v>2.7142857142857144</c:v>
                </c:pt>
                <c:pt idx="99" formatCode="#,##0">
                  <c:v>2.8571428571428572</c:v>
                </c:pt>
                <c:pt idx="100" formatCode="#,##0">
                  <c:v>2.8571428571428572</c:v>
                </c:pt>
                <c:pt idx="101" formatCode="#,##0">
                  <c:v>2.4285714285714284</c:v>
                </c:pt>
                <c:pt idx="102" formatCode="#,##0">
                  <c:v>2.2857142857142856</c:v>
                </c:pt>
                <c:pt idx="103" formatCode="#,##0">
                  <c:v>2.4285714285714284</c:v>
                </c:pt>
                <c:pt idx="104" formatCode="#,##0">
                  <c:v>2</c:v>
                </c:pt>
                <c:pt idx="105" formatCode="#,##0">
                  <c:v>2</c:v>
                </c:pt>
                <c:pt idx="106" formatCode="#,##0">
                  <c:v>1.5714285714285714</c:v>
                </c:pt>
                <c:pt idx="107" formatCode="#,##0">
                  <c:v>1.2857142857142858</c:v>
                </c:pt>
                <c:pt idx="108" formatCode="#,##0">
                  <c:v>1.2857142857142858</c:v>
                </c:pt>
                <c:pt idx="109" formatCode="#,##0">
                  <c:v>1.2857142857142858</c:v>
                </c:pt>
                <c:pt idx="110" formatCode="#,##0">
                  <c:v>1</c:v>
                </c:pt>
                <c:pt idx="111" formatCode="#,##0">
                  <c:v>1</c:v>
                </c:pt>
                <c:pt idx="112" formatCode="#,##0">
                  <c:v>1.4285714285714286</c:v>
                </c:pt>
                <c:pt idx="113" formatCode="#,##0">
                  <c:v>1.5714285714285714</c:v>
                </c:pt>
                <c:pt idx="114" formatCode="#,##0">
                  <c:v>1.7142857142857142</c:v>
                </c:pt>
                <c:pt idx="115" formatCode="#,##0">
                  <c:v>1.5714285714285714</c:v>
                </c:pt>
                <c:pt idx="116" formatCode="#,##0">
                  <c:v>1.7142857142857142</c:v>
                </c:pt>
                <c:pt idx="117" formatCode="#,##0">
                  <c:v>5</c:v>
                </c:pt>
                <c:pt idx="118" formatCode="#,##0">
                  <c:v>4.7142857142857144</c:v>
                </c:pt>
                <c:pt idx="119" formatCode="#,##0">
                  <c:v>4.1428571428571432</c:v>
                </c:pt>
                <c:pt idx="120" formatCode="#,##0">
                  <c:v>4</c:v>
                </c:pt>
                <c:pt idx="121" formatCode="#,##0">
                  <c:v>3.8571428571428572</c:v>
                </c:pt>
                <c:pt idx="122" formatCode="#,##0">
                  <c:v>3.7142857142857144</c:v>
                </c:pt>
                <c:pt idx="123" formatCode="#,##0">
                  <c:v>3.5714285714285716</c:v>
                </c:pt>
                <c:pt idx="124" formatCode="#,##0">
                  <c:v>0.2857142857142857</c:v>
                </c:pt>
                <c:pt idx="125" formatCode="#,##0">
                  <c:v>0.5714285714285714</c:v>
                </c:pt>
                <c:pt idx="126" formatCode="#,##0">
                  <c:v>0.5714285714285714</c:v>
                </c:pt>
                <c:pt idx="127" formatCode="#,##0">
                  <c:v>0.5714285714285714</c:v>
                </c:pt>
                <c:pt idx="128" formatCode="#,##0">
                  <c:v>0.5714285714285714</c:v>
                </c:pt>
                <c:pt idx="129" formatCode="#,##0">
                  <c:v>0.42857142857142855</c:v>
                </c:pt>
                <c:pt idx="130" formatCode="#,##0">
                  <c:v>0.42857142857142855</c:v>
                </c:pt>
                <c:pt idx="131" formatCode="#,##0">
                  <c:v>0.5714285714285714</c:v>
                </c:pt>
                <c:pt idx="132" formatCode="#,##0">
                  <c:v>0.42857142857142855</c:v>
                </c:pt>
                <c:pt idx="133" formatCode="#,##0">
                  <c:v>0.7142857142857143</c:v>
                </c:pt>
                <c:pt idx="134" formatCode="#,##0">
                  <c:v>0.7142857142857143</c:v>
                </c:pt>
                <c:pt idx="135" formatCode="#,##0">
                  <c:v>0.8571428571428571</c:v>
                </c:pt>
                <c:pt idx="136" formatCode="#,##0">
                  <c:v>1.2857142857142858</c:v>
                </c:pt>
                <c:pt idx="137" formatCode="#,##0">
                  <c:v>2</c:v>
                </c:pt>
                <c:pt idx="138" formatCode="#,##0">
                  <c:v>2</c:v>
                </c:pt>
                <c:pt idx="139" formatCode="#,##0">
                  <c:v>1.8571428571428572</c:v>
                </c:pt>
                <c:pt idx="140" formatCode="#,##0">
                  <c:v>1.5714285714285714</c:v>
                </c:pt>
                <c:pt idx="141" formatCode="#,##0">
                  <c:v>1.8571428571428572</c:v>
                </c:pt>
                <c:pt idx="142" formatCode="#,##0">
                  <c:v>1.7142857142857142</c:v>
                </c:pt>
                <c:pt idx="143" formatCode="#,##0">
                  <c:v>1.7142857142857142</c:v>
                </c:pt>
                <c:pt idx="144" formatCode="#,##0">
                  <c:v>0.8571428571428571</c:v>
                </c:pt>
                <c:pt idx="145" formatCode="#,##0">
                  <c:v>1.4285714285714286</c:v>
                </c:pt>
                <c:pt idx="146" formatCode="#,##0">
                  <c:v>1.4285714285714286</c:v>
                </c:pt>
                <c:pt idx="147" formatCode="#,##0">
                  <c:v>1.7142857142857142</c:v>
                </c:pt>
                <c:pt idx="148" formatCode="#,##0">
                  <c:v>1.7142857142857142</c:v>
                </c:pt>
                <c:pt idx="149" formatCode="#,##0">
                  <c:v>1.8571428571428572</c:v>
                </c:pt>
                <c:pt idx="150" formatCode="#,##0">
                  <c:v>1.7142857142857142</c:v>
                </c:pt>
                <c:pt idx="151" formatCode="#,##0">
                  <c:v>1.7142857142857142</c:v>
                </c:pt>
                <c:pt idx="152" formatCode="#,##0">
                  <c:v>1</c:v>
                </c:pt>
                <c:pt idx="153" formatCode="#,##0">
                  <c:v>1</c:v>
                </c:pt>
                <c:pt idx="154" formatCode="#,##0">
                  <c:v>0.7142857142857143</c:v>
                </c:pt>
                <c:pt idx="155" formatCode="#,##0">
                  <c:v>0.5714285714285714</c:v>
                </c:pt>
                <c:pt idx="156" formatCode="#,##0">
                  <c:v>0.42857142857142855</c:v>
                </c:pt>
                <c:pt idx="157" formatCode="#,##0">
                  <c:v>0.14285714285714285</c:v>
                </c:pt>
                <c:pt idx="158" formatCode="#,##0">
                  <c:v>0.14285714285714285</c:v>
                </c:pt>
                <c:pt idx="159" formatCode="#,##0">
                  <c:v>0.14285714285714285</c:v>
                </c:pt>
                <c:pt idx="160" formatCode="#,##0">
                  <c:v>0.14285714285714285</c:v>
                </c:pt>
                <c:pt idx="161" formatCode="#,##0">
                  <c:v>0.14285714285714285</c:v>
                </c:pt>
                <c:pt idx="162" formatCode="#,##0">
                  <c:v>0.2857142857142857</c:v>
                </c:pt>
                <c:pt idx="163" formatCode="#,##0">
                  <c:v>0.2857142857142857</c:v>
                </c:pt>
                <c:pt idx="164" formatCode="#,##0">
                  <c:v>0.42857142857142855</c:v>
                </c:pt>
                <c:pt idx="165" formatCode="#,##0">
                  <c:v>0.5714285714285714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591-4A34-A280-3EC7D95DD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78592"/>
        <c:axId val="126477056"/>
      </c:lineChart>
      <c:dateAx>
        <c:axId val="12645734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458880"/>
        <c:crosses val="autoZero"/>
        <c:auto val="1"/>
        <c:lblOffset val="100"/>
        <c:baseTimeUnit val="days"/>
      </c:dateAx>
      <c:valAx>
        <c:axId val="12645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457344"/>
        <c:crosses val="autoZero"/>
        <c:crossBetween val="between"/>
      </c:valAx>
      <c:valAx>
        <c:axId val="1264770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478592"/>
        <c:crosses val="max"/>
        <c:crossBetween val="between"/>
      </c:valAx>
      <c:catAx>
        <c:axId val="12647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26477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CH'!$J$33:$J$149</c:f>
              <c:numCache>
                <c:formatCode>0.0%</c:formatCode>
                <c:ptCount val="117"/>
                <c:pt idx="0">
                  <c:v>0.50000103990893174</c:v>
                </c:pt>
                <c:pt idx="1">
                  <c:v>0.55555728873891086</c:v>
                </c:pt>
                <c:pt idx="2">
                  <c:v>0.33333495097393517</c:v>
                </c:pt>
                <c:pt idx="3">
                  <c:v>0.62963370369403215</c:v>
                </c:pt>
                <c:pt idx="4">
                  <c:v>0.27586493770367737</c:v>
                </c:pt>
                <c:pt idx="5">
                  <c:v>0.90910288393264893</c:v>
                </c:pt>
                <c:pt idx="6">
                  <c:v>0.25714921558718151</c:v>
                </c:pt>
                <c:pt idx="7">
                  <c:v>0.26137173003007819</c:v>
                </c:pt>
                <c:pt idx="8">
                  <c:v>0.11145012285891025</c:v>
                </c:pt>
                <c:pt idx="9">
                  <c:v>0.31708687329325325</c:v>
                </c:pt>
                <c:pt idx="10">
                  <c:v>0.33197759686918699</c:v>
                </c:pt>
                <c:pt idx="11">
                  <c:v>0</c:v>
                </c:pt>
                <c:pt idx="12">
                  <c:v>0.75626815393964486</c:v>
                </c:pt>
                <c:pt idx="13">
                  <c:v>0.19575529993441357</c:v>
                </c:pt>
                <c:pt idx="14">
                  <c:v>0.62677502201222057</c:v>
                </c:pt>
                <c:pt idx="15">
                  <c:v>0</c:v>
                </c:pt>
                <c:pt idx="16">
                  <c:v>0.22920583502891315</c:v>
                </c:pt>
                <c:pt idx="17">
                  <c:v>0.1229308200671146</c:v>
                </c:pt>
                <c:pt idx="18">
                  <c:v>0.35087653031592908</c:v>
                </c:pt>
                <c:pt idx="19">
                  <c:v>0.30345216035665379</c:v>
                </c:pt>
                <c:pt idx="20">
                  <c:v>0.24531752392930875</c:v>
                </c:pt>
                <c:pt idx="21">
                  <c:v>0.13873299895930735</c:v>
                </c:pt>
                <c:pt idx="22">
                  <c:v>0.18249023899856734</c:v>
                </c:pt>
                <c:pt idx="23">
                  <c:v>0.12676740034706332</c:v>
                </c:pt>
                <c:pt idx="24">
                  <c:v>0.10610612995628878</c:v>
                </c:pt>
                <c:pt idx="25">
                  <c:v>8.6229366301881105E-2</c:v>
                </c:pt>
                <c:pt idx="26">
                  <c:v>9.7356293662203511E-2</c:v>
                </c:pt>
                <c:pt idx="27">
                  <c:v>0.10295669485306665</c:v>
                </c:pt>
                <c:pt idx="28">
                  <c:v>6.1409109671089736E-2</c:v>
                </c:pt>
                <c:pt idx="29">
                  <c:v>8.4650995987179706E-2</c:v>
                </c:pt>
                <c:pt idx="30">
                  <c:v>4.9800497689310469E-2</c:v>
                </c:pt>
                <c:pt idx="31">
                  <c:v>8.1206749859821847E-2</c:v>
                </c:pt>
                <c:pt idx="32">
                  <c:v>7.4140893395104893E-2</c:v>
                </c:pt>
                <c:pt idx="33">
                  <c:v>5.4678407845645247E-2</c:v>
                </c:pt>
                <c:pt idx="34">
                  <c:v>6.359243418192248E-2</c:v>
                </c:pt>
                <c:pt idx="35">
                  <c:v>4.4428862795470495E-2</c:v>
                </c:pt>
                <c:pt idx="36">
                  <c:v>3.9968596052521926E-2</c:v>
                </c:pt>
                <c:pt idx="37">
                  <c:v>4.6548391192664067E-2</c:v>
                </c:pt>
                <c:pt idx="38">
                  <c:v>8.0896249026543077E-2</c:v>
                </c:pt>
                <c:pt idx="39">
                  <c:v>6.1428645252241468E-2</c:v>
                </c:pt>
                <c:pt idx="40">
                  <c:v>4.0101844427705251E-2</c:v>
                </c:pt>
                <c:pt idx="41">
                  <c:v>4.4789277854553916E-2</c:v>
                </c:pt>
                <c:pt idx="42">
                  <c:v>2.5803701070665618E-2</c:v>
                </c:pt>
                <c:pt idx="43">
                  <c:v>2.358549813171798E-2</c:v>
                </c:pt>
                <c:pt idx="44">
                  <c:v>2.2925187680027617E-2</c:v>
                </c:pt>
                <c:pt idx="45">
                  <c:v>3.6268515201709629E-2</c:v>
                </c:pt>
                <c:pt idx="46">
                  <c:v>4.0962019739486259E-2</c:v>
                </c:pt>
                <c:pt idx="47">
                  <c:v>3.6338814800322826E-2</c:v>
                </c:pt>
                <c:pt idx="48">
                  <c:v>3.4971999585384758E-2</c:v>
                </c:pt>
                <c:pt idx="49">
                  <c:v>3.7720153318939853E-2</c:v>
                </c:pt>
                <c:pt idx="50">
                  <c:v>2.3944772220684651E-2</c:v>
                </c:pt>
                <c:pt idx="51">
                  <c:v>1.508344550968989E-2</c:v>
                </c:pt>
                <c:pt idx="52">
                  <c:v>2.8624479345297781E-2</c:v>
                </c:pt>
                <c:pt idx="53">
                  <c:v>3.3349925811991699E-2</c:v>
                </c:pt>
                <c:pt idx="54">
                  <c:v>2.8611615716867281E-2</c:v>
                </c:pt>
                <c:pt idx="55">
                  <c:v>3.5762387919410339E-2</c:v>
                </c:pt>
                <c:pt idx="56">
                  <c:v>2.7949859486794557E-2</c:v>
                </c:pt>
                <c:pt idx="57">
                  <c:v>1.8288271939949068E-2</c:v>
                </c:pt>
                <c:pt idx="58">
                  <c:v>1.8935292579527585E-2</c:v>
                </c:pt>
                <c:pt idx="59">
                  <c:v>2.8899329002955228E-2</c:v>
                </c:pt>
                <c:pt idx="60">
                  <c:v>3.5279962008281381E-2</c:v>
                </c:pt>
                <c:pt idx="61">
                  <c:v>2.6839334533533311E-2</c:v>
                </c:pt>
                <c:pt idx="62">
                  <c:v>2.7742714935765255E-2</c:v>
                </c:pt>
                <c:pt idx="63">
                  <c:v>2.290641419046846E-2</c:v>
                </c:pt>
                <c:pt idx="64">
                  <c:v>2.0934262797454944E-2</c:v>
                </c:pt>
                <c:pt idx="65">
                  <c:v>9.3751530445533131E-3</c:v>
                </c:pt>
                <c:pt idx="66">
                  <c:v>1.8186727961604452E-2</c:v>
                </c:pt>
                <c:pt idx="67">
                  <c:v>2.592173621512946E-2</c:v>
                </c:pt>
                <c:pt idx="68">
                  <c:v>3.3643600566332657E-2</c:v>
                </c:pt>
                <c:pt idx="69">
                  <c:v>1.9331922036311053E-2</c:v>
                </c:pt>
                <c:pt idx="70">
                  <c:v>2.6813167431233333E-2</c:v>
                </c:pt>
                <c:pt idx="71">
                  <c:v>2.0906539613513742E-2</c:v>
                </c:pt>
                <c:pt idx="72">
                  <c:v>2.1263486651228999E-2</c:v>
                </c:pt>
                <c:pt idx="73">
                  <c:v>1.9332309829523754E-2</c:v>
                </c:pt>
                <c:pt idx="74">
                  <c:v>3.4772226900223795E-2</c:v>
                </c:pt>
                <c:pt idx="75">
                  <c:v>3.4326054063767986E-2</c:v>
                </c:pt>
                <c:pt idx="76">
                  <c:v>3.7894021365745885E-2</c:v>
                </c:pt>
                <c:pt idx="77">
                  <c:v>1.1642053018220737E-2</c:v>
                </c:pt>
                <c:pt idx="78">
                  <c:v>8.3212828827655093E-3</c:v>
                </c:pt>
                <c:pt idx="79">
                  <c:v>1.8968951814433185E-2</c:v>
                </c:pt>
                <c:pt idx="80">
                  <c:v>3.9086672756713035E-2</c:v>
                </c:pt>
                <c:pt idx="81">
                  <c:v>3.7399564387607595E-2</c:v>
                </c:pt>
                <c:pt idx="82">
                  <c:v>1.4560568271292883E-2</c:v>
                </c:pt>
                <c:pt idx="83">
                  <c:v>1.9982402916516179E-2</c:v>
                </c:pt>
                <c:pt idx="84">
                  <c:v>1.3462427462303648E-2</c:v>
                </c:pt>
                <c:pt idx="85">
                  <c:v>1.3747452801837206E-2</c:v>
                </c:pt>
                <c:pt idx="86">
                  <c:v>2.378116630896435E-2</c:v>
                </c:pt>
                <c:pt idx="87">
                  <c:v>2.3302638478319475E-2</c:v>
                </c:pt>
                <c:pt idx="88">
                  <c:v>3.590585722243389E-2</c:v>
                </c:pt>
                <c:pt idx="89">
                  <c:v>5.5657319198595526E-2</c:v>
                </c:pt>
                <c:pt idx="90">
                  <c:v>2.8014402187428986E-2</c:v>
                </c:pt>
                <c:pt idx="91">
                  <c:v>3.2434989665284991E-2</c:v>
                </c:pt>
                <c:pt idx="92">
                  <c:v>2.0434860761620103E-2</c:v>
                </c:pt>
                <c:pt idx="93">
                  <c:v>6.6756968831591205E-3</c:v>
                </c:pt>
                <c:pt idx="94">
                  <c:v>4.2000048819191525E-2</c:v>
                </c:pt>
                <c:pt idx="95">
                  <c:v>5.3956038978557434E-2</c:v>
                </c:pt>
                <c:pt idx="96">
                  <c:v>5.8883793386301862E-2</c:v>
                </c:pt>
                <c:pt idx="97">
                  <c:v>4.8365654415927238E-2</c:v>
                </c:pt>
                <c:pt idx="98">
                  <c:v>2.6962110178643386E-2</c:v>
                </c:pt>
                <c:pt idx="99">
                  <c:v>2.0421903861209522E-2</c:v>
                </c:pt>
                <c:pt idx="100">
                  <c:v>4.6009926357477957E-2</c:v>
                </c:pt>
                <c:pt idx="101">
                  <c:v>6.520521965015473E-2</c:v>
                </c:pt>
                <c:pt idx="102">
                  <c:v>8.8316453049656338E-2</c:v>
                </c:pt>
                <c:pt idx="103">
                  <c:v>6.2112045795983728E-2</c:v>
                </c:pt>
                <c:pt idx="104">
                  <c:v>9.572820117183993E-2</c:v>
                </c:pt>
                <c:pt idx="105">
                  <c:v>6.4839695188128599E-2</c:v>
                </c:pt>
                <c:pt idx="106">
                  <c:v>3.7072605567260122E-2</c:v>
                </c:pt>
                <c:pt idx="107">
                  <c:v>7.9051474406616959E-2</c:v>
                </c:pt>
                <c:pt idx="108">
                  <c:v>0.11039739696372736</c:v>
                </c:pt>
                <c:pt idx="109">
                  <c:v>3.9416963817509323E-2</c:v>
                </c:pt>
                <c:pt idx="110">
                  <c:v>0.10211230192958579</c:v>
                </c:pt>
                <c:pt idx="111">
                  <c:v>2.1184635919061601E-2</c:v>
                </c:pt>
                <c:pt idx="112">
                  <c:v>0.12707372048859017</c:v>
                </c:pt>
                <c:pt idx="113">
                  <c:v>5.3765826459814745E-2</c:v>
                </c:pt>
                <c:pt idx="114">
                  <c:v>6.2372539043789629E-2</c:v>
                </c:pt>
                <c:pt idx="115">
                  <c:v>0.1174464635763864</c:v>
                </c:pt>
                <c:pt idx="116">
                  <c:v>0.12485455484742711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81-4367-8012-3AB79CEAA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51008"/>
        <c:axId val="126252544"/>
      </c:lineChart>
      <c:catAx>
        <c:axId val="126251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252544"/>
        <c:crosses val="autoZero"/>
        <c:auto val="1"/>
        <c:lblAlgn val="ctr"/>
        <c:lblOffset val="100"/>
        <c:noMultiLvlLbl val="0"/>
      </c:catAx>
      <c:valAx>
        <c:axId val="12625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251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CH'!$K$33:$K$149</c:f>
              <c:numCache>
                <c:formatCode>0.0%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1.1494252873563218E-2</c:v>
                </c:pt>
                <c:pt idx="5">
                  <c:v>0</c:v>
                </c:pt>
                <c:pt idx="6">
                  <c:v>0</c:v>
                </c:pt>
                <c:pt idx="7">
                  <c:v>3.787878787878788E-3</c:v>
                </c:pt>
                <c:pt idx="8">
                  <c:v>0</c:v>
                </c:pt>
                <c:pt idx="9">
                  <c:v>2.7100271002710027E-3</c:v>
                </c:pt>
                <c:pt idx="10">
                  <c:v>2.0618556701030928E-3</c:v>
                </c:pt>
                <c:pt idx="11">
                  <c:v>0</c:v>
                </c:pt>
                <c:pt idx="12">
                  <c:v>1.0869565217391304E-2</c:v>
                </c:pt>
                <c:pt idx="13">
                  <c:v>1.7793594306049821E-3</c:v>
                </c:pt>
                <c:pt idx="14">
                  <c:v>7.4515648286140089E-4</c:v>
                </c:pt>
                <c:pt idx="15">
                  <c:v>0</c:v>
                </c:pt>
                <c:pt idx="16">
                  <c:v>5.9578368469294226E-3</c:v>
                </c:pt>
                <c:pt idx="17">
                  <c:v>3.7467216185837392E-4</c:v>
                </c:pt>
                <c:pt idx="18">
                  <c:v>4.3551088777219428E-3</c:v>
                </c:pt>
                <c:pt idx="19">
                  <c:v>3.2346354814630504E-3</c:v>
                </c:pt>
                <c:pt idx="20">
                  <c:v>4.0191387559808615E-3</c:v>
                </c:pt>
                <c:pt idx="21">
                  <c:v>3.5466461063993833E-3</c:v>
                </c:pt>
                <c:pt idx="22">
                  <c:v>3.0365769496204279E-3</c:v>
                </c:pt>
                <c:pt idx="23">
                  <c:v>2.3408239700374532E-4</c:v>
                </c:pt>
                <c:pt idx="24">
                  <c:v>3.2211138819617621E-3</c:v>
                </c:pt>
                <c:pt idx="25">
                  <c:v>3.5805144633939507E-3</c:v>
                </c:pt>
                <c:pt idx="26">
                  <c:v>3.4815910871268171E-3</c:v>
                </c:pt>
                <c:pt idx="27">
                  <c:v>2.9551356675920123E-3</c:v>
                </c:pt>
                <c:pt idx="28">
                  <c:v>2.9311187103077674E-3</c:v>
                </c:pt>
                <c:pt idx="29">
                  <c:v>4.5616205350239676E-3</c:v>
                </c:pt>
                <c:pt idx="30">
                  <c:v>5.3857350800582239E-3</c:v>
                </c:pt>
                <c:pt idx="31">
                  <c:v>3.8330197226287546E-3</c:v>
                </c:pt>
                <c:pt idx="32">
                  <c:v>3.3535946342485852E-3</c:v>
                </c:pt>
                <c:pt idx="33">
                  <c:v>3.852080123266564E-3</c:v>
                </c:pt>
                <c:pt idx="34">
                  <c:v>5.2932458183358039E-3</c:v>
                </c:pt>
                <c:pt idx="35">
                  <c:v>3.6501787842669847E-3</c:v>
                </c:pt>
                <c:pt idx="36">
                  <c:v>3.5790980672870437E-3</c:v>
                </c:pt>
                <c:pt idx="37">
                  <c:v>4.3627298223745713E-3</c:v>
                </c:pt>
                <c:pt idx="38">
                  <c:v>5.8139534883720929E-3</c:v>
                </c:pt>
                <c:pt idx="39">
                  <c:v>4.2113627334127929E-3</c:v>
                </c:pt>
                <c:pt idx="40">
                  <c:v>4.3189634487722948E-3</c:v>
                </c:pt>
                <c:pt idx="41">
                  <c:v>2.7311430636998957E-3</c:v>
                </c:pt>
                <c:pt idx="42">
                  <c:v>5.8474647063737365E-3</c:v>
                </c:pt>
                <c:pt idx="43">
                  <c:v>2.7564820397967095E-3</c:v>
                </c:pt>
                <c:pt idx="44">
                  <c:v>3.3179723502304147E-3</c:v>
                </c:pt>
                <c:pt idx="45">
                  <c:v>5.8759717953353824E-3</c:v>
                </c:pt>
                <c:pt idx="46">
                  <c:v>4.3312364648860477E-3</c:v>
                </c:pt>
                <c:pt idx="47">
                  <c:v>4.8162496073709555E-3</c:v>
                </c:pt>
                <c:pt idx="48">
                  <c:v>4.3845578013046735E-3</c:v>
                </c:pt>
                <c:pt idx="49">
                  <c:v>2.7976723366159354E-3</c:v>
                </c:pt>
                <c:pt idx="50">
                  <c:v>4.212004212004212E-3</c:v>
                </c:pt>
                <c:pt idx="51">
                  <c:v>6.1907770056854076E-3</c:v>
                </c:pt>
                <c:pt idx="52">
                  <c:v>4.3145441892832289E-3</c:v>
                </c:pt>
                <c:pt idx="53">
                  <c:v>5.8317538999854207E-3</c:v>
                </c:pt>
                <c:pt idx="54">
                  <c:v>6.3021900110288324E-3</c:v>
                </c:pt>
                <c:pt idx="55">
                  <c:v>1.6425755584756898E-3</c:v>
                </c:pt>
                <c:pt idx="56">
                  <c:v>1.834862385321101E-3</c:v>
                </c:pt>
                <c:pt idx="57">
                  <c:v>9.7327906565209694E-3</c:v>
                </c:pt>
                <c:pt idx="58">
                  <c:v>6.4163049632006038E-3</c:v>
                </c:pt>
                <c:pt idx="59">
                  <c:v>3.4239677744209466E-3</c:v>
                </c:pt>
                <c:pt idx="60">
                  <c:v>4.1249263406010605E-3</c:v>
                </c:pt>
                <c:pt idx="61">
                  <c:v>3.8210833895257362E-3</c:v>
                </c:pt>
                <c:pt idx="62">
                  <c:v>1.9748210318439891E-3</c:v>
                </c:pt>
                <c:pt idx="63">
                  <c:v>0</c:v>
                </c:pt>
                <c:pt idx="64">
                  <c:v>6.0389788635739775E-3</c:v>
                </c:pt>
                <c:pt idx="65">
                  <c:v>3.6703370036703371E-3</c:v>
                </c:pt>
                <c:pt idx="66">
                  <c:v>3.5536602700781805E-3</c:v>
                </c:pt>
                <c:pt idx="67">
                  <c:v>1.9569471624266144E-3</c:v>
                </c:pt>
                <c:pt idx="68">
                  <c:v>5.3807947019867547E-3</c:v>
                </c:pt>
                <c:pt idx="69">
                  <c:v>3.0647985989492119E-3</c:v>
                </c:pt>
                <c:pt idx="70">
                  <c:v>1.4844136566056407E-3</c:v>
                </c:pt>
                <c:pt idx="71">
                  <c:v>6.41025641025641E-3</c:v>
                </c:pt>
                <c:pt idx="72">
                  <c:v>1.2948793407886992E-2</c:v>
                </c:pt>
                <c:pt idx="73">
                  <c:v>1.7513134851138354E-3</c:v>
                </c:pt>
                <c:pt idx="74">
                  <c:v>1.386001386001386E-3</c:v>
                </c:pt>
                <c:pt idx="75">
                  <c:v>4.0241448692152921E-3</c:v>
                </c:pt>
                <c:pt idx="76">
                  <c:v>6.5104166666666663E-4</c:v>
                </c:pt>
                <c:pt idx="77">
                  <c:v>1.5467904098994587E-3</c:v>
                </c:pt>
                <c:pt idx="78">
                  <c:v>4.1459369817578775E-3</c:v>
                </c:pt>
                <c:pt idx="79">
                  <c:v>4.5004500450045006E-3</c:v>
                </c:pt>
                <c:pt idx="80">
                  <c:v>9.7370983446932818E-4</c:v>
                </c:pt>
                <c:pt idx="81">
                  <c:v>6.2111801242236021E-3</c:v>
                </c:pt>
                <c:pt idx="82">
                  <c:v>5.580357142857143E-3</c:v>
                </c:pt>
                <c:pt idx="83">
                  <c:v>2.2123893805309734E-3</c:v>
                </c:pt>
                <c:pt idx="84">
                  <c:v>1.2195121951219512E-3</c:v>
                </c:pt>
                <c:pt idx="85">
                  <c:v>9.5890410958904115E-3</c:v>
                </c:pt>
                <c:pt idx="86">
                  <c:v>3.1595576619273301E-3</c:v>
                </c:pt>
                <c:pt idx="87">
                  <c:v>3.0959752321981426E-3</c:v>
                </c:pt>
                <c:pt idx="88">
                  <c:v>3.5778175313059034E-3</c:v>
                </c:pt>
                <c:pt idx="89">
                  <c:v>0</c:v>
                </c:pt>
                <c:pt idx="90">
                  <c:v>0</c:v>
                </c:pt>
                <c:pt idx="91">
                  <c:v>1.9011406844106464E-3</c:v>
                </c:pt>
                <c:pt idx="92">
                  <c:v>0</c:v>
                </c:pt>
                <c:pt idx="93">
                  <c:v>0</c:v>
                </c:pt>
                <c:pt idx="94">
                  <c:v>2.2026431718061676E-3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5.8139534883720929E-3</c:v>
                </c:pt>
                <c:pt idx="100">
                  <c:v>3.151862464183381E-2</c:v>
                </c:pt>
                <c:pt idx="101">
                  <c:v>5.6497175141242938E-3</c:v>
                </c:pt>
                <c:pt idx="102">
                  <c:v>2.6666666666666666E-3</c:v>
                </c:pt>
                <c:pt idx="103">
                  <c:v>3.2573289902280132E-3</c:v>
                </c:pt>
                <c:pt idx="104">
                  <c:v>0</c:v>
                </c:pt>
                <c:pt idx="105">
                  <c:v>0</c:v>
                </c:pt>
                <c:pt idx="106">
                  <c:v>2.6385224274406332E-3</c:v>
                </c:pt>
                <c:pt idx="107">
                  <c:v>5.1369863013698627E-2</c:v>
                </c:pt>
                <c:pt idx="108">
                  <c:v>6.6666666666666671E-3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5.3191489361702126E-3</c:v>
                </c:pt>
                <c:pt idx="11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D12-486E-AD70-8E28DE49E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60128"/>
        <c:axId val="126561664"/>
      </c:lineChart>
      <c:catAx>
        <c:axId val="126560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561664"/>
        <c:crosses val="autoZero"/>
        <c:auto val="1"/>
        <c:lblAlgn val="ctr"/>
        <c:lblOffset val="100"/>
        <c:noMultiLvlLbl val="0"/>
      </c:catAx>
      <c:valAx>
        <c:axId val="12656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560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CH'!$L$33:$L$149</c:f>
              <c:numCache>
                <c:formatCode>0.0%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4.7619047619047616E-2</c:v>
                </c:pt>
                <c:pt idx="3">
                  <c:v>1.8518518518518517E-2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2.0618556701030928E-3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4.121393780442113E-3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1.7887432536622977E-2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0.12176864827226043</c:v>
                </c:pt>
                <c:pt idx="27">
                  <c:v>0</c:v>
                </c:pt>
                <c:pt idx="28">
                  <c:v>5.2922976713890247E-3</c:v>
                </c:pt>
                <c:pt idx="29">
                  <c:v>1.7627957321787537E-2</c:v>
                </c:pt>
                <c:pt idx="30">
                  <c:v>4.1630276564774381E-2</c:v>
                </c:pt>
                <c:pt idx="31">
                  <c:v>3.9863405115339048E-2</c:v>
                </c:pt>
                <c:pt idx="32">
                  <c:v>7.3080416404667087E-2</c:v>
                </c:pt>
                <c:pt idx="33">
                  <c:v>5.8341504412382686E-2</c:v>
                </c:pt>
                <c:pt idx="34">
                  <c:v>0.110734702519585</c:v>
                </c:pt>
                <c:pt idx="35">
                  <c:v>6.1121871275327769E-2</c:v>
                </c:pt>
                <c:pt idx="36">
                  <c:v>5.8732999284180389E-2</c:v>
                </c:pt>
                <c:pt idx="37">
                  <c:v>5.0483016516048612E-2</c:v>
                </c:pt>
                <c:pt idx="38">
                  <c:v>8.6109365179132619E-2</c:v>
                </c:pt>
                <c:pt idx="39">
                  <c:v>6.3567739372268575E-2</c:v>
                </c:pt>
                <c:pt idx="40">
                  <c:v>3.9990402303447171E-2</c:v>
                </c:pt>
                <c:pt idx="41">
                  <c:v>8.0327737167643992E-2</c:v>
                </c:pt>
                <c:pt idx="42">
                  <c:v>5.012112605463203E-2</c:v>
                </c:pt>
                <c:pt idx="43">
                  <c:v>8.6140063743647174E-2</c:v>
                </c:pt>
                <c:pt idx="44">
                  <c:v>7.8341013824884786E-2</c:v>
                </c:pt>
                <c:pt idx="45">
                  <c:v>7.6839631169770384E-2</c:v>
                </c:pt>
                <c:pt idx="46">
                  <c:v>5.1562338867691036E-2</c:v>
                </c:pt>
                <c:pt idx="47">
                  <c:v>5.2350539210553867E-2</c:v>
                </c:pt>
                <c:pt idx="48">
                  <c:v>7.4858303924713931E-2</c:v>
                </c:pt>
                <c:pt idx="49">
                  <c:v>7.8334825425246196E-2</c:v>
                </c:pt>
                <c:pt idx="50">
                  <c:v>9.3600093600093595E-2</c:v>
                </c:pt>
                <c:pt idx="51">
                  <c:v>0.10107391029690461</c:v>
                </c:pt>
                <c:pt idx="52">
                  <c:v>6.9589422407794019E-2</c:v>
                </c:pt>
                <c:pt idx="53">
                  <c:v>0.10205569324974487</c:v>
                </c:pt>
                <c:pt idx="54">
                  <c:v>6.3021900110288326E-2</c:v>
                </c:pt>
                <c:pt idx="55">
                  <c:v>4.9277266754270695E-2</c:v>
                </c:pt>
                <c:pt idx="56">
                  <c:v>8.3402835696413671E-2</c:v>
                </c:pt>
                <c:pt idx="57">
                  <c:v>7.0783932047425238E-2</c:v>
                </c:pt>
                <c:pt idx="58">
                  <c:v>7.5485940743536512E-2</c:v>
                </c:pt>
                <c:pt idx="59">
                  <c:v>8.0563947633434038E-2</c:v>
                </c:pt>
                <c:pt idx="60">
                  <c:v>7.8570025535258298E-2</c:v>
                </c:pt>
                <c:pt idx="61">
                  <c:v>0.11238480557428636</c:v>
                </c:pt>
                <c:pt idx="62">
                  <c:v>7.4055788694149596E-2</c:v>
                </c:pt>
                <c:pt idx="63">
                  <c:v>7.7821011673151752E-2</c:v>
                </c:pt>
                <c:pt idx="64">
                  <c:v>0.19214932747735383</c:v>
                </c:pt>
                <c:pt idx="65">
                  <c:v>6.6733400066733395E-2</c:v>
                </c:pt>
                <c:pt idx="66">
                  <c:v>0.10660980810234541</c:v>
                </c:pt>
                <c:pt idx="67">
                  <c:v>7.8277886497064575E-2</c:v>
                </c:pt>
                <c:pt idx="68">
                  <c:v>8.2781456953642391E-2</c:v>
                </c:pt>
                <c:pt idx="69">
                  <c:v>0.13134851138353765</c:v>
                </c:pt>
                <c:pt idx="70">
                  <c:v>9.8960910440376054E-2</c:v>
                </c:pt>
                <c:pt idx="71">
                  <c:v>0.10683760683760683</c:v>
                </c:pt>
                <c:pt idx="72">
                  <c:v>0</c:v>
                </c:pt>
                <c:pt idx="73">
                  <c:v>0.17513134851138354</c:v>
                </c:pt>
                <c:pt idx="74">
                  <c:v>0</c:v>
                </c:pt>
                <c:pt idx="75">
                  <c:v>0</c:v>
                </c:pt>
                <c:pt idx="76">
                  <c:v>0.1953125</c:v>
                </c:pt>
                <c:pt idx="77">
                  <c:v>7.7339520494972933E-2</c:v>
                </c:pt>
                <c:pt idx="78">
                  <c:v>8.2918739635157543E-2</c:v>
                </c:pt>
                <c:pt idx="79">
                  <c:v>9.0009000900090008E-2</c:v>
                </c:pt>
                <c:pt idx="80">
                  <c:v>9.7370983446932818E-2</c:v>
                </c:pt>
                <c:pt idx="81">
                  <c:v>0.10351966873706005</c:v>
                </c:pt>
                <c:pt idx="82">
                  <c:v>0</c:v>
                </c:pt>
                <c:pt idx="83">
                  <c:v>0.11061946902654868</c:v>
                </c:pt>
                <c:pt idx="84">
                  <c:v>0.12195121951219512</c:v>
                </c:pt>
                <c:pt idx="85">
                  <c:v>0.13698630136986301</c:v>
                </c:pt>
                <c:pt idx="86">
                  <c:v>0</c:v>
                </c:pt>
                <c:pt idx="87">
                  <c:v>0.15479876160990713</c:v>
                </c:pt>
                <c:pt idx="88">
                  <c:v>0</c:v>
                </c:pt>
                <c:pt idx="89">
                  <c:v>0</c:v>
                </c:pt>
                <c:pt idx="90">
                  <c:v>0.16420361247947454</c:v>
                </c:pt>
                <c:pt idx="91">
                  <c:v>0.19011406844106463</c:v>
                </c:pt>
                <c:pt idx="92">
                  <c:v>0</c:v>
                </c:pt>
                <c:pt idx="93">
                  <c:v>0</c:v>
                </c:pt>
                <c:pt idx="94">
                  <c:v>0.22026431718061673</c:v>
                </c:pt>
                <c:pt idx="95">
                  <c:v>0</c:v>
                </c:pt>
                <c:pt idx="96">
                  <c:v>0</c:v>
                </c:pt>
                <c:pt idx="97">
                  <c:v>0.24096385542168675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0.26666666666666666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0.26385224274406333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0.25839793281653745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C0-4FF5-BF3D-3C739D43A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99168"/>
        <c:axId val="126600704"/>
      </c:lineChart>
      <c:catAx>
        <c:axId val="1265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600704"/>
        <c:crosses val="autoZero"/>
        <c:auto val="1"/>
        <c:lblAlgn val="ctr"/>
        <c:lblOffset val="100"/>
        <c:noMultiLvlLbl val="0"/>
      </c:catAx>
      <c:valAx>
        <c:axId val="12660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599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CH'!$M$33:$M$149</c:f>
              <c:numCache>
                <c:formatCode>General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7.0000339704526393</c:v>
                </c:pt>
                <c:pt idx="3">
                  <c:v>34.000219999477736</c:v>
                </c:pt>
                <c:pt idx="4">
                  <c:v>24.000249580219933</c:v>
                </c:pt>
                <c:pt idx="5">
                  <c:v>0</c:v>
                </c:pt>
                <c:pt idx="6">
                  <c:v>0</c:v>
                </c:pt>
                <c:pt idx="7">
                  <c:v>69.002136727940638</c:v>
                </c:pt>
                <c:pt idx="8">
                  <c:v>0</c:v>
                </c:pt>
                <c:pt idx="9">
                  <c:v>117.00505624521045</c:v>
                </c:pt>
                <c:pt idx="10">
                  <c:v>80.504567240777845</c:v>
                </c:pt>
                <c:pt idx="11">
                  <c:v>0</c:v>
                </c:pt>
                <c:pt idx="12">
                  <c:v>69.576670162447328</c:v>
                </c:pt>
                <c:pt idx="13">
                  <c:v>110.01447856314043</c:v>
                </c:pt>
                <c:pt idx="14">
                  <c:v>841.13207954040001</c:v>
                </c:pt>
                <c:pt idx="15">
                  <c:v>0</c:v>
                </c:pt>
                <c:pt idx="16">
                  <c:v>38.471317848699115</c:v>
                </c:pt>
                <c:pt idx="17">
                  <c:v>27.341863229927405</c:v>
                </c:pt>
                <c:pt idx="18">
                  <c:v>80.56664946100372</c:v>
                </c:pt>
                <c:pt idx="19">
                  <c:v>93.813402497953206</c:v>
                </c:pt>
                <c:pt idx="20">
                  <c:v>61.037336310982766</c:v>
                </c:pt>
                <c:pt idx="21">
                  <c:v>6.4725431528856703</c:v>
                </c:pt>
                <c:pt idx="22">
                  <c:v>60.097353706573649</c:v>
                </c:pt>
                <c:pt idx="23">
                  <c:v>541.55033428265449</c:v>
                </c:pt>
                <c:pt idx="24">
                  <c:v>32.940819183849136</c:v>
                </c:pt>
                <c:pt idx="25">
                  <c:v>24.082954330575372</c:v>
                </c:pt>
                <c:pt idx="26">
                  <c:v>0.77729427233151915</c:v>
                </c:pt>
                <c:pt idx="27">
                  <c:v>34.839921558308944</c:v>
                </c:pt>
                <c:pt idx="28">
                  <c:v>7.4675909403992478</c:v>
                </c:pt>
                <c:pt idx="29">
                  <c:v>3.814898892328161</c:v>
                </c:pt>
                <c:pt idx="30">
                  <c:v>1.0592242078190801</c:v>
                </c:pt>
                <c:pt idx="31">
                  <c:v>1.8584300697585066</c:v>
                </c:pt>
                <c:pt idx="32">
                  <c:v>0.96999872684107524</c:v>
                </c:pt>
                <c:pt idx="33">
                  <c:v>0.87916476038302116</c:v>
                </c:pt>
                <c:pt idx="34">
                  <c:v>0.54807858876135018</c:v>
                </c:pt>
                <c:pt idx="35">
                  <c:v>0.68592645677561348</c:v>
                </c:pt>
                <c:pt idx="36">
                  <c:v>0.64142594698877797</c:v>
                </c:pt>
                <c:pt idx="37">
                  <c:v>0.84871470077988065</c:v>
                </c:pt>
                <c:pt idx="38">
                  <c:v>0.88004056205969261</c:v>
                </c:pt>
                <c:pt idx="39">
                  <c:v>0.90630656565001033</c:v>
                </c:pt>
                <c:pt idx="40">
                  <c:v>0.9050421676527054</c:v>
                </c:pt>
                <c:pt idx="41">
                  <c:v>0.53924731142296101</c:v>
                </c:pt>
                <c:pt idx="42">
                  <c:v>0.46103896345811657</c:v>
                </c:pt>
                <c:pt idx="43">
                  <c:v>0.26531399981697096</c:v>
                </c:pt>
                <c:pt idx="44">
                  <c:v>0.28074298682652332</c:v>
                </c:pt>
                <c:pt idx="45">
                  <c:v>0.43847247558613323</c:v>
                </c:pt>
                <c:pt idx="46">
                  <c:v>0.73285739006235839</c:v>
                </c:pt>
                <c:pt idx="47">
                  <c:v>0.63566304058220391</c:v>
                </c:pt>
                <c:pt idx="48">
                  <c:v>0.44132681258155587</c:v>
                </c:pt>
                <c:pt idx="49">
                  <c:v>0.46492040008006419</c:v>
                </c:pt>
                <c:pt idx="50">
                  <c:v>0.24480378967726282</c:v>
                </c:pt>
                <c:pt idx="51">
                  <c:v>0.14061892957502412</c:v>
                </c:pt>
                <c:pt idx="52">
                  <c:v>0.387319932384114</c:v>
                </c:pt>
                <c:pt idx="53">
                  <c:v>0.30911775830331223</c:v>
                </c:pt>
                <c:pt idx="54">
                  <c:v>0.41272255671581054</c:v>
                </c:pt>
                <c:pt idx="55">
                  <c:v>0.70232715372054888</c:v>
                </c:pt>
                <c:pt idx="56">
                  <c:v>0.32790490728636668</c:v>
                </c:pt>
                <c:pt idx="57">
                  <c:v>0.22713631809374107</c:v>
                </c:pt>
                <c:pt idx="58">
                  <c:v>0.23119381423713523</c:v>
                </c:pt>
                <c:pt idx="59">
                  <c:v>0.34408913309274031</c:v>
                </c:pt>
                <c:pt idx="60">
                  <c:v>0.42662775910726963</c:v>
                </c:pt>
                <c:pt idx="61">
                  <c:v>0.23096363508644041</c:v>
                </c:pt>
                <c:pt idx="62">
                  <c:v>0.36488876040514623</c:v>
                </c:pt>
                <c:pt idx="63">
                  <c:v>0.2943474223475197</c:v>
                </c:pt>
                <c:pt idx="64">
                  <c:v>0.10562814317330797</c:v>
                </c:pt>
                <c:pt idx="65">
                  <c:v>0.13316271883661746</c:v>
                </c:pt>
                <c:pt idx="66">
                  <c:v>0.16508855639985462</c:v>
                </c:pt>
                <c:pt idx="67">
                  <c:v>0.32307334648612573</c:v>
                </c:pt>
                <c:pt idx="68">
                  <c:v>0.38161004210450561</c:v>
                </c:pt>
                <c:pt idx="69">
                  <c:v>0.14382446231574739</c:v>
                </c:pt>
                <c:pt idx="70">
                  <c:v>0.26694291319469243</c:v>
                </c:pt>
                <c:pt idx="71">
                  <c:v>0.1846086894174421</c:v>
                </c:pt>
                <c:pt idx="72">
                  <c:v>1.642121082747185</c:v>
                </c:pt>
                <c:pt idx="73">
                  <c:v>0.10929454368968379</c:v>
                </c:pt>
                <c:pt idx="74">
                  <c:v>25.088161708511468</c:v>
                </c:pt>
                <c:pt idx="75">
                  <c:v>8.530024434846343</c:v>
                </c:pt>
                <c:pt idx="76">
                  <c:v>0.1933728133481252</c:v>
                </c:pt>
                <c:pt idx="77">
                  <c:v>0.14758014267215111</c:v>
                </c:pt>
                <c:pt idx="78">
                  <c:v>9.5575877682049573E-2</c:v>
                </c:pt>
                <c:pt idx="79">
                  <c:v>0.2007095758650978</c:v>
                </c:pt>
                <c:pt idx="80">
                  <c:v>0.39744567248657708</c:v>
                </c:pt>
                <c:pt idx="81">
                  <c:v>0.34082999243800882</c:v>
                </c:pt>
                <c:pt idx="82">
                  <c:v>2.6092538342156848</c:v>
                </c:pt>
                <c:pt idx="83">
                  <c:v>0.17709894349539829</c:v>
                </c:pt>
                <c:pt idx="84">
                  <c:v>0.10929891603058407</c:v>
                </c:pt>
                <c:pt idx="85">
                  <c:v>9.3791033134029547E-2</c:v>
                </c:pt>
                <c:pt idx="86">
                  <c:v>7.5267391367872172</c:v>
                </c:pt>
                <c:pt idx="87">
                  <c:v>0.14758337702935664</c:v>
                </c:pt>
                <c:pt idx="88">
                  <c:v>10.035687093670273</c:v>
                </c:pt>
                <c:pt idx="89">
                  <c:v>0</c:v>
                </c:pt>
                <c:pt idx="90">
                  <c:v>0.17060770932144254</c:v>
                </c:pt>
                <c:pt idx="91">
                  <c:v>0.16891885706871196</c:v>
                </c:pt>
                <c:pt idx="92">
                  <c:v>0</c:v>
                </c:pt>
                <c:pt idx="93">
                  <c:v>0</c:v>
                </c:pt>
                <c:pt idx="94">
                  <c:v>0.1887922986526035</c:v>
                </c:pt>
                <c:pt idx="95">
                  <c:v>0</c:v>
                </c:pt>
                <c:pt idx="96">
                  <c:v>0</c:v>
                </c:pt>
                <c:pt idx="97">
                  <c:v>0.20071746582609803</c:v>
                </c:pt>
                <c:pt idx="98">
                  <c:v>0</c:v>
                </c:pt>
                <c:pt idx="99">
                  <c:v>3.512567464128038</c:v>
                </c:pt>
                <c:pt idx="100">
                  <c:v>1.459769481705437</c:v>
                </c:pt>
                <c:pt idx="101">
                  <c:v>11.541323878077387</c:v>
                </c:pt>
                <c:pt idx="102">
                  <c:v>0.32790762270912011</c:v>
                </c:pt>
                <c:pt idx="103">
                  <c:v>19.068398059367002</c:v>
                </c:pt>
                <c:pt idx="104">
                  <c:v>0</c:v>
                </c:pt>
                <c:pt idx="105">
                  <c:v>0</c:v>
                </c:pt>
                <c:pt idx="106">
                  <c:v>0.13911403475239195</c:v>
                </c:pt>
                <c:pt idx="107">
                  <c:v>1.5388687017821436</c:v>
                </c:pt>
                <c:pt idx="108">
                  <c:v>16.559609544559102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0.49177529829084399</c:v>
                </c:pt>
                <c:pt idx="113">
                  <c:v>0</c:v>
                </c:pt>
                <c:pt idx="114">
                  <c:v>0</c:v>
                </c:pt>
                <c:pt idx="115">
                  <c:v>22.079935152360644</c:v>
                </c:pt>
                <c:pt idx="11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8B-476B-841A-B1C3935F7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81024"/>
        <c:axId val="127282560"/>
      </c:lineChart>
      <c:catAx>
        <c:axId val="1272810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282560"/>
        <c:crosses val="autoZero"/>
        <c:auto val="1"/>
        <c:lblAlgn val="ctr"/>
        <c:lblOffset val="100"/>
        <c:noMultiLvlLbl val="0"/>
      </c:catAx>
      <c:valAx>
        <c:axId val="127282560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281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CH'!$F$3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CH'!$F$4:$F$149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7</c:v>
                </c:pt>
                <c:pt idx="27">
                  <c:v>0</c:v>
                </c:pt>
                <c:pt idx="28">
                  <c:v>10</c:v>
                </c:pt>
                <c:pt idx="29">
                  <c:v>9</c:v>
                </c:pt>
                <c:pt idx="30">
                  <c:v>15</c:v>
                </c:pt>
                <c:pt idx="31">
                  <c:v>14</c:v>
                </c:pt>
                <c:pt idx="32">
                  <c:v>34</c:v>
                </c:pt>
                <c:pt idx="33">
                  <c:v>24</c:v>
                </c:pt>
                <c:pt idx="34">
                  <c:v>100</c:v>
                </c:pt>
                <c:pt idx="35">
                  <c:v>54</c:v>
                </c:pt>
                <c:pt idx="36">
                  <c:v>69</c:v>
                </c:pt>
                <c:pt idx="37">
                  <c:v>37</c:v>
                </c:pt>
                <c:pt idx="38">
                  <c:v>117</c:v>
                </c:pt>
                <c:pt idx="39">
                  <c:v>161</c:v>
                </c:pt>
                <c:pt idx="40">
                  <c:v>0</c:v>
                </c:pt>
                <c:pt idx="41">
                  <c:v>487</c:v>
                </c:pt>
                <c:pt idx="42">
                  <c:v>220</c:v>
                </c:pt>
                <c:pt idx="43">
                  <c:v>841</c:v>
                </c:pt>
                <c:pt idx="44">
                  <c:v>0</c:v>
                </c:pt>
                <c:pt idx="45">
                  <c:v>500</c:v>
                </c:pt>
                <c:pt idx="46">
                  <c:v>328</c:v>
                </c:pt>
                <c:pt idx="47">
                  <c:v>1047</c:v>
                </c:pt>
                <c:pt idx="48">
                  <c:v>1219</c:v>
                </c:pt>
                <c:pt idx="49">
                  <c:v>1281</c:v>
                </c:pt>
                <c:pt idx="50">
                  <c:v>899</c:v>
                </c:pt>
                <c:pt idx="51">
                  <c:v>1321</c:v>
                </c:pt>
                <c:pt idx="52">
                  <c:v>1082</c:v>
                </c:pt>
                <c:pt idx="53">
                  <c:v>1020</c:v>
                </c:pt>
                <c:pt idx="54">
                  <c:v>914</c:v>
                </c:pt>
                <c:pt idx="55">
                  <c:v>1117</c:v>
                </c:pt>
                <c:pt idx="56">
                  <c:v>1148</c:v>
                </c:pt>
                <c:pt idx="57">
                  <c:v>753</c:v>
                </c:pt>
                <c:pt idx="58">
                  <c:v>1093</c:v>
                </c:pt>
                <c:pt idx="59">
                  <c:v>683</c:v>
                </c:pt>
                <c:pt idx="60">
                  <c:v>1163</c:v>
                </c:pt>
                <c:pt idx="61">
                  <c:v>1059</c:v>
                </c:pt>
                <c:pt idx="62">
                  <c:v>779</c:v>
                </c:pt>
                <c:pt idx="63">
                  <c:v>899</c:v>
                </c:pt>
                <c:pt idx="64">
                  <c:v>595</c:v>
                </c:pt>
                <c:pt idx="65">
                  <c:v>557</c:v>
                </c:pt>
                <c:pt idx="66">
                  <c:v>596</c:v>
                </c:pt>
                <c:pt idx="67">
                  <c:v>1027</c:v>
                </c:pt>
                <c:pt idx="68">
                  <c:v>771</c:v>
                </c:pt>
                <c:pt idx="69">
                  <c:v>500</c:v>
                </c:pt>
                <c:pt idx="70">
                  <c:v>556</c:v>
                </c:pt>
                <c:pt idx="71">
                  <c:v>308</c:v>
                </c:pt>
                <c:pt idx="72">
                  <c:v>273</c:v>
                </c:pt>
                <c:pt idx="73">
                  <c:v>248</c:v>
                </c:pt>
                <c:pt idx="74">
                  <c:v>400</c:v>
                </c:pt>
                <c:pt idx="75">
                  <c:v>396</c:v>
                </c:pt>
                <c:pt idx="76">
                  <c:v>346</c:v>
                </c:pt>
                <c:pt idx="77">
                  <c:v>326</c:v>
                </c:pt>
                <c:pt idx="78">
                  <c:v>336</c:v>
                </c:pt>
                <c:pt idx="79">
                  <c:v>204</c:v>
                </c:pt>
                <c:pt idx="80">
                  <c:v>119</c:v>
                </c:pt>
                <c:pt idx="81">
                  <c:v>205</c:v>
                </c:pt>
                <c:pt idx="82">
                  <c:v>228</c:v>
                </c:pt>
                <c:pt idx="83">
                  <c:v>181</c:v>
                </c:pt>
                <c:pt idx="84">
                  <c:v>217</c:v>
                </c:pt>
                <c:pt idx="85">
                  <c:v>167</c:v>
                </c:pt>
                <c:pt idx="86">
                  <c:v>103</c:v>
                </c:pt>
                <c:pt idx="87">
                  <c:v>100</c:v>
                </c:pt>
                <c:pt idx="88">
                  <c:v>143</c:v>
                </c:pt>
                <c:pt idx="89">
                  <c:v>179</c:v>
                </c:pt>
                <c:pt idx="90">
                  <c:v>119</c:v>
                </c:pt>
                <c:pt idx="91">
                  <c:v>112</c:v>
                </c:pt>
                <c:pt idx="92">
                  <c:v>88</c:v>
                </c:pt>
                <c:pt idx="93">
                  <c:v>76</c:v>
                </c:pt>
                <c:pt idx="94">
                  <c:v>28</c:v>
                </c:pt>
                <c:pt idx="95">
                  <c:v>51</c:v>
                </c:pt>
                <c:pt idx="96">
                  <c:v>66</c:v>
                </c:pt>
                <c:pt idx="97">
                  <c:v>81</c:v>
                </c:pt>
                <c:pt idx="98">
                  <c:v>44</c:v>
                </c:pt>
                <c:pt idx="99">
                  <c:v>54</c:v>
                </c:pt>
                <c:pt idx="100">
                  <c:v>39</c:v>
                </c:pt>
                <c:pt idx="101">
                  <c:v>36</c:v>
                </c:pt>
                <c:pt idx="102">
                  <c:v>33</c:v>
                </c:pt>
                <c:pt idx="103">
                  <c:v>50</c:v>
                </c:pt>
                <c:pt idx="104">
                  <c:v>51</c:v>
                </c:pt>
                <c:pt idx="105">
                  <c:v>58</c:v>
                </c:pt>
                <c:pt idx="106">
                  <c:v>15</c:v>
                </c:pt>
                <c:pt idx="107">
                  <c:v>10</c:v>
                </c:pt>
                <c:pt idx="108">
                  <c:v>21</c:v>
                </c:pt>
                <c:pt idx="109">
                  <c:v>40</c:v>
                </c:pt>
                <c:pt idx="110">
                  <c:v>36</c:v>
                </c:pt>
                <c:pt idx="111">
                  <c:v>13</c:v>
                </c:pt>
                <c:pt idx="112">
                  <c:v>18</c:v>
                </c:pt>
                <c:pt idx="113">
                  <c:v>11</c:v>
                </c:pt>
                <c:pt idx="114">
                  <c:v>10</c:v>
                </c:pt>
                <c:pt idx="115">
                  <c:v>15</c:v>
                </c:pt>
                <c:pt idx="116">
                  <c:v>15</c:v>
                </c:pt>
                <c:pt idx="117">
                  <c:v>20</c:v>
                </c:pt>
                <c:pt idx="118">
                  <c:v>32</c:v>
                </c:pt>
                <c:pt idx="119">
                  <c:v>17</c:v>
                </c:pt>
                <c:pt idx="120">
                  <c:v>17</c:v>
                </c:pt>
                <c:pt idx="121">
                  <c:v>9</c:v>
                </c:pt>
                <c:pt idx="122">
                  <c:v>3</c:v>
                </c:pt>
                <c:pt idx="123">
                  <c:v>19</c:v>
                </c:pt>
                <c:pt idx="124">
                  <c:v>20</c:v>
                </c:pt>
                <c:pt idx="125">
                  <c:v>23</c:v>
                </c:pt>
                <c:pt idx="126">
                  <c:v>20</c:v>
                </c:pt>
                <c:pt idx="127">
                  <c:v>9</c:v>
                </c:pt>
                <c:pt idx="128">
                  <c:v>7</c:v>
                </c:pt>
                <c:pt idx="129">
                  <c:v>16</c:v>
                </c:pt>
                <c:pt idx="130">
                  <c:v>23</c:v>
                </c:pt>
                <c:pt idx="131">
                  <c:v>33</c:v>
                </c:pt>
                <c:pt idx="132">
                  <c:v>19</c:v>
                </c:pt>
                <c:pt idx="133">
                  <c:v>31</c:v>
                </c:pt>
                <c:pt idx="134">
                  <c:v>23</c:v>
                </c:pt>
                <c:pt idx="135">
                  <c:v>14</c:v>
                </c:pt>
                <c:pt idx="136">
                  <c:v>23</c:v>
                </c:pt>
                <c:pt idx="137">
                  <c:v>33</c:v>
                </c:pt>
                <c:pt idx="138">
                  <c:v>13</c:v>
                </c:pt>
                <c:pt idx="139">
                  <c:v>35</c:v>
                </c:pt>
                <c:pt idx="140">
                  <c:v>8</c:v>
                </c:pt>
                <c:pt idx="141">
                  <c:v>49</c:v>
                </c:pt>
                <c:pt idx="142">
                  <c:v>18</c:v>
                </c:pt>
                <c:pt idx="143">
                  <c:v>22</c:v>
                </c:pt>
                <c:pt idx="144">
                  <c:v>44</c:v>
                </c:pt>
                <c:pt idx="145">
                  <c:v>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D69-4C84-877F-F5A41B60B3D2}"/>
            </c:ext>
          </c:extLst>
        </c:ser>
        <c:ser>
          <c:idx val="2"/>
          <c:order val="2"/>
          <c:tx>
            <c:strRef>
              <c:f>'Data CH'!$H$3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CH'!$H$4:$H$149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116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1399</c:v>
                </c:pt>
                <c:pt idx="56">
                  <c:v>0</c:v>
                </c:pt>
                <c:pt idx="57">
                  <c:v>65</c:v>
                </c:pt>
                <c:pt idx="58">
                  <c:v>228</c:v>
                </c:pt>
                <c:pt idx="59">
                  <c:v>572</c:v>
                </c:pt>
                <c:pt idx="60">
                  <c:v>572</c:v>
                </c:pt>
                <c:pt idx="61">
                  <c:v>1046</c:v>
                </c:pt>
                <c:pt idx="62">
                  <c:v>833</c:v>
                </c:pt>
                <c:pt idx="63">
                  <c:v>1569</c:v>
                </c:pt>
                <c:pt idx="64">
                  <c:v>820.5</c:v>
                </c:pt>
                <c:pt idx="65">
                  <c:v>820.5</c:v>
                </c:pt>
                <c:pt idx="66">
                  <c:v>648</c:v>
                </c:pt>
                <c:pt idx="67">
                  <c:v>1096</c:v>
                </c:pt>
                <c:pt idx="68">
                  <c:v>800</c:v>
                </c:pt>
                <c:pt idx="69">
                  <c:v>500</c:v>
                </c:pt>
                <c:pt idx="70">
                  <c:v>1000</c:v>
                </c:pt>
                <c:pt idx="71">
                  <c:v>600</c:v>
                </c:pt>
                <c:pt idx="72">
                  <c:v>1000</c:v>
                </c:pt>
                <c:pt idx="73">
                  <c:v>850</c:v>
                </c:pt>
                <c:pt idx="74">
                  <c:v>850</c:v>
                </c:pt>
                <c:pt idx="75">
                  <c:v>500</c:v>
                </c:pt>
                <c:pt idx="76">
                  <c:v>500</c:v>
                </c:pt>
                <c:pt idx="77">
                  <c:v>700</c:v>
                </c:pt>
                <c:pt idx="78">
                  <c:v>700</c:v>
                </c:pt>
                <c:pt idx="79">
                  <c:v>800</c:v>
                </c:pt>
                <c:pt idx="80">
                  <c:v>800</c:v>
                </c:pt>
                <c:pt idx="81">
                  <c:v>500</c:v>
                </c:pt>
                <c:pt idx="82">
                  <c:v>700</c:v>
                </c:pt>
                <c:pt idx="83">
                  <c:v>400</c:v>
                </c:pt>
                <c:pt idx="84">
                  <c:v>300</c:v>
                </c:pt>
                <c:pt idx="85">
                  <c:v>500</c:v>
                </c:pt>
                <c:pt idx="86">
                  <c:v>400</c:v>
                </c:pt>
                <c:pt idx="87">
                  <c:v>400</c:v>
                </c:pt>
                <c:pt idx="88">
                  <c:v>400</c:v>
                </c:pt>
                <c:pt idx="89">
                  <c:v>400</c:v>
                </c:pt>
                <c:pt idx="90">
                  <c:v>500</c:v>
                </c:pt>
                <c:pt idx="91">
                  <c:v>300</c:v>
                </c:pt>
                <c:pt idx="92">
                  <c:v>300</c:v>
                </c:pt>
                <c:pt idx="93">
                  <c:v>700</c:v>
                </c:pt>
                <c:pt idx="94">
                  <c:v>200</c:v>
                </c:pt>
                <c:pt idx="95">
                  <c:v>300</c:v>
                </c:pt>
                <c:pt idx="96">
                  <c:v>200</c:v>
                </c:pt>
                <c:pt idx="97">
                  <c:v>200</c:v>
                </c:pt>
                <c:pt idx="98">
                  <c:v>300</c:v>
                </c:pt>
                <c:pt idx="99">
                  <c:v>200</c:v>
                </c:pt>
                <c:pt idx="100">
                  <c:v>200</c:v>
                </c:pt>
                <c:pt idx="101">
                  <c:v>0</c:v>
                </c:pt>
                <c:pt idx="102">
                  <c:v>300</c:v>
                </c:pt>
                <c:pt idx="103">
                  <c:v>0</c:v>
                </c:pt>
                <c:pt idx="104">
                  <c:v>0</c:v>
                </c:pt>
                <c:pt idx="105">
                  <c:v>300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0</c:v>
                </c:pt>
                <c:pt idx="116">
                  <c:v>100</c:v>
                </c:pt>
                <c:pt idx="117">
                  <c:v>0</c:v>
                </c:pt>
                <c:pt idx="118">
                  <c:v>0</c:v>
                </c:pt>
                <c:pt idx="119">
                  <c:v>100</c:v>
                </c:pt>
                <c:pt idx="120">
                  <c:v>100</c:v>
                </c:pt>
                <c:pt idx="121">
                  <c:v>0</c:v>
                </c:pt>
                <c:pt idx="122">
                  <c:v>0</c:v>
                </c:pt>
                <c:pt idx="123">
                  <c:v>100</c:v>
                </c:pt>
                <c:pt idx="124">
                  <c:v>0</c:v>
                </c:pt>
                <c:pt idx="125">
                  <c:v>0</c:v>
                </c:pt>
                <c:pt idx="126">
                  <c:v>100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100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100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100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D69-4C84-877F-F5A41B60B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15328"/>
        <c:axId val="127321216"/>
      </c:lineChart>
      <c:lineChart>
        <c:grouping val="standard"/>
        <c:varyColors val="0"/>
        <c:ser>
          <c:idx val="1"/>
          <c:order val="1"/>
          <c:tx>
            <c:strRef>
              <c:f>'Data CH'!$G$3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CH'!$G$4:$G$149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7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13</c:v>
                </c:pt>
                <c:pt idx="46">
                  <c:v>1</c:v>
                </c:pt>
                <c:pt idx="47">
                  <c:v>13</c:v>
                </c:pt>
                <c:pt idx="48">
                  <c:v>13</c:v>
                </c:pt>
                <c:pt idx="49">
                  <c:v>21</c:v>
                </c:pt>
                <c:pt idx="50">
                  <c:v>23</c:v>
                </c:pt>
                <c:pt idx="51">
                  <c:v>22</c:v>
                </c:pt>
                <c:pt idx="52">
                  <c:v>2</c:v>
                </c:pt>
                <c:pt idx="53">
                  <c:v>31</c:v>
                </c:pt>
                <c:pt idx="54">
                  <c:v>38</c:v>
                </c:pt>
                <c:pt idx="55">
                  <c:v>40</c:v>
                </c:pt>
                <c:pt idx="56">
                  <c:v>33</c:v>
                </c:pt>
                <c:pt idx="57">
                  <c:v>36</c:v>
                </c:pt>
                <c:pt idx="58">
                  <c:v>59</c:v>
                </c:pt>
                <c:pt idx="59">
                  <c:v>74</c:v>
                </c:pt>
                <c:pt idx="60">
                  <c:v>55</c:v>
                </c:pt>
                <c:pt idx="61">
                  <c:v>48</c:v>
                </c:pt>
                <c:pt idx="62">
                  <c:v>55</c:v>
                </c:pt>
                <c:pt idx="63">
                  <c:v>75</c:v>
                </c:pt>
                <c:pt idx="64">
                  <c:v>49</c:v>
                </c:pt>
                <c:pt idx="65">
                  <c:v>50</c:v>
                </c:pt>
                <c:pt idx="66">
                  <c:v>56</c:v>
                </c:pt>
                <c:pt idx="67">
                  <c:v>74</c:v>
                </c:pt>
                <c:pt idx="68">
                  <c:v>53</c:v>
                </c:pt>
                <c:pt idx="69">
                  <c:v>54</c:v>
                </c:pt>
                <c:pt idx="70">
                  <c:v>34</c:v>
                </c:pt>
                <c:pt idx="71">
                  <c:v>70</c:v>
                </c:pt>
                <c:pt idx="72">
                  <c:v>32</c:v>
                </c:pt>
                <c:pt idx="73">
                  <c:v>36</c:v>
                </c:pt>
                <c:pt idx="74">
                  <c:v>65</c:v>
                </c:pt>
                <c:pt idx="75">
                  <c:v>42</c:v>
                </c:pt>
                <c:pt idx="76">
                  <c:v>46</c:v>
                </c:pt>
                <c:pt idx="77">
                  <c:v>41</c:v>
                </c:pt>
                <c:pt idx="78">
                  <c:v>25</c:v>
                </c:pt>
                <c:pt idx="79">
                  <c:v>36</c:v>
                </c:pt>
                <c:pt idx="80">
                  <c:v>49</c:v>
                </c:pt>
                <c:pt idx="81">
                  <c:v>31</c:v>
                </c:pt>
                <c:pt idx="82">
                  <c:v>40</c:v>
                </c:pt>
                <c:pt idx="83">
                  <c:v>40</c:v>
                </c:pt>
                <c:pt idx="84">
                  <c:v>10</c:v>
                </c:pt>
                <c:pt idx="85">
                  <c:v>11</c:v>
                </c:pt>
                <c:pt idx="86">
                  <c:v>55</c:v>
                </c:pt>
                <c:pt idx="87">
                  <c:v>34</c:v>
                </c:pt>
                <c:pt idx="88">
                  <c:v>17</c:v>
                </c:pt>
                <c:pt idx="89">
                  <c:v>21</c:v>
                </c:pt>
                <c:pt idx="90">
                  <c:v>17</c:v>
                </c:pt>
                <c:pt idx="91">
                  <c:v>8</c:v>
                </c:pt>
                <c:pt idx="92">
                  <c:v>0</c:v>
                </c:pt>
                <c:pt idx="93">
                  <c:v>22</c:v>
                </c:pt>
                <c:pt idx="94">
                  <c:v>11</c:v>
                </c:pt>
                <c:pt idx="95">
                  <c:v>10</c:v>
                </c:pt>
                <c:pt idx="96">
                  <c:v>5</c:v>
                </c:pt>
                <c:pt idx="97">
                  <c:v>13</c:v>
                </c:pt>
                <c:pt idx="98">
                  <c:v>7</c:v>
                </c:pt>
                <c:pt idx="99">
                  <c:v>3</c:v>
                </c:pt>
                <c:pt idx="100">
                  <c:v>12</c:v>
                </c:pt>
                <c:pt idx="101">
                  <c:v>22</c:v>
                </c:pt>
                <c:pt idx="102">
                  <c:v>3</c:v>
                </c:pt>
                <c:pt idx="103">
                  <c:v>2</c:v>
                </c:pt>
                <c:pt idx="104">
                  <c:v>6</c:v>
                </c:pt>
                <c:pt idx="105">
                  <c:v>1</c:v>
                </c:pt>
                <c:pt idx="106">
                  <c:v>2</c:v>
                </c:pt>
                <c:pt idx="107">
                  <c:v>5</c:v>
                </c:pt>
                <c:pt idx="108">
                  <c:v>5</c:v>
                </c:pt>
                <c:pt idx="109">
                  <c:v>1</c:v>
                </c:pt>
                <c:pt idx="110">
                  <c:v>6</c:v>
                </c:pt>
                <c:pt idx="111">
                  <c:v>5</c:v>
                </c:pt>
                <c:pt idx="112">
                  <c:v>2</c:v>
                </c:pt>
                <c:pt idx="113">
                  <c:v>1</c:v>
                </c:pt>
                <c:pt idx="114">
                  <c:v>7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0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2</c:v>
                </c:pt>
                <c:pt idx="129">
                  <c:v>11</c:v>
                </c:pt>
                <c:pt idx="130">
                  <c:v>2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15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2</c:v>
                </c:pt>
                <c:pt idx="14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D69-4C84-877F-F5A41B60B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51808"/>
        <c:axId val="127322752"/>
      </c:lineChart>
      <c:catAx>
        <c:axId val="127315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321216"/>
        <c:crosses val="autoZero"/>
        <c:auto val="1"/>
        <c:lblAlgn val="ctr"/>
        <c:lblOffset val="100"/>
        <c:noMultiLvlLbl val="0"/>
      </c:catAx>
      <c:valAx>
        <c:axId val="127321216"/>
        <c:scaling>
          <c:orientation val="minMax"/>
          <c:max val="16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315328"/>
        <c:crosses val="autoZero"/>
        <c:crossBetween val="between"/>
      </c:valAx>
      <c:valAx>
        <c:axId val="1273227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951808"/>
        <c:crosses val="max"/>
        <c:crossBetween val="between"/>
      </c:valAx>
      <c:catAx>
        <c:axId val="12695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2732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CH'!$B$3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CH'!$B$4:$B$162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8</c:v>
                </c:pt>
                <c:pt idx="27">
                  <c:v>8</c:v>
                </c:pt>
                <c:pt idx="28">
                  <c:v>18</c:v>
                </c:pt>
                <c:pt idx="29">
                  <c:v>27</c:v>
                </c:pt>
                <c:pt idx="30">
                  <c:v>42</c:v>
                </c:pt>
                <c:pt idx="31">
                  <c:v>56</c:v>
                </c:pt>
                <c:pt idx="32">
                  <c:v>90</c:v>
                </c:pt>
                <c:pt idx="33">
                  <c:v>114</c:v>
                </c:pt>
                <c:pt idx="34">
                  <c:v>214</c:v>
                </c:pt>
                <c:pt idx="35">
                  <c:v>268</c:v>
                </c:pt>
                <c:pt idx="36">
                  <c:v>337</c:v>
                </c:pt>
                <c:pt idx="37">
                  <c:v>374</c:v>
                </c:pt>
                <c:pt idx="38">
                  <c:v>491</c:v>
                </c:pt>
                <c:pt idx="39">
                  <c:v>652</c:v>
                </c:pt>
                <c:pt idx="40">
                  <c:v>652</c:v>
                </c:pt>
                <c:pt idx="41">
                  <c:v>1139</c:v>
                </c:pt>
                <c:pt idx="42">
                  <c:v>1359</c:v>
                </c:pt>
                <c:pt idx="43">
                  <c:v>2200</c:v>
                </c:pt>
                <c:pt idx="44">
                  <c:v>2200</c:v>
                </c:pt>
                <c:pt idx="45">
                  <c:v>2700</c:v>
                </c:pt>
                <c:pt idx="46">
                  <c:v>3028</c:v>
                </c:pt>
                <c:pt idx="47">
                  <c:v>4075</c:v>
                </c:pt>
                <c:pt idx="48">
                  <c:v>5294</c:v>
                </c:pt>
                <c:pt idx="49">
                  <c:v>6575</c:v>
                </c:pt>
                <c:pt idx="50">
                  <c:v>7474</c:v>
                </c:pt>
                <c:pt idx="51">
                  <c:v>8795</c:v>
                </c:pt>
                <c:pt idx="52">
                  <c:v>9877</c:v>
                </c:pt>
                <c:pt idx="53">
                  <c:v>10897</c:v>
                </c:pt>
                <c:pt idx="54">
                  <c:v>11811</c:v>
                </c:pt>
                <c:pt idx="55">
                  <c:v>12928</c:v>
                </c:pt>
                <c:pt idx="56">
                  <c:v>14076</c:v>
                </c:pt>
                <c:pt idx="57">
                  <c:v>14829</c:v>
                </c:pt>
                <c:pt idx="58">
                  <c:v>15922</c:v>
                </c:pt>
                <c:pt idx="59">
                  <c:v>16605</c:v>
                </c:pt>
                <c:pt idx="60">
                  <c:v>17768</c:v>
                </c:pt>
                <c:pt idx="61">
                  <c:v>18827</c:v>
                </c:pt>
                <c:pt idx="62">
                  <c:v>19606</c:v>
                </c:pt>
                <c:pt idx="63">
                  <c:v>20505</c:v>
                </c:pt>
                <c:pt idx="64">
                  <c:v>21100</c:v>
                </c:pt>
                <c:pt idx="65">
                  <c:v>21657</c:v>
                </c:pt>
                <c:pt idx="66">
                  <c:v>22253</c:v>
                </c:pt>
                <c:pt idx="67">
                  <c:v>23280</c:v>
                </c:pt>
                <c:pt idx="68">
                  <c:v>24051</c:v>
                </c:pt>
                <c:pt idx="69">
                  <c:v>24551</c:v>
                </c:pt>
                <c:pt idx="70">
                  <c:v>25107</c:v>
                </c:pt>
                <c:pt idx="71">
                  <c:v>25415</c:v>
                </c:pt>
                <c:pt idx="72">
                  <c:v>25688</c:v>
                </c:pt>
                <c:pt idx="73">
                  <c:v>25936</c:v>
                </c:pt>
                <c:pt idx="74">
                  <c:v>26336</c:v>
                </c:pt>
                <c:pt idx="75">
                  <c:v>26732</c:v>
                </c:pt>
                <c:pt idx="76">
                  <c:v>27078</c:v>
                </c:pt>
                <c:pt idx="77">
                  <c:v>27404</c:v>
                </c:pt>
                <c:pt idx="78">
                  <c:v>27740</c:v>
                </c:pt>
                <c:pt idx="79">
                  <c:v>27944</c:v>
                </c:pt>
                <c:pt idx="80">
                  <c:v>28063</c:v>
                </c:pt>
                <c:pt idx="81">
                  <c:v>28268</c:v>
                </c:pt>
                <c:pt idx="82">
                  <c:v>28496</c:v>
                </c:pt>
                <c:pt idx="83">
                  <c:v>28677</c:v>
                </c:pt>
                <c:pt idx="84">
                  <c:v>28894</c:v>
                </c:pt>
                <c:pt idx="85">
                  <c:v>29061</c:v>
                </c:pt>
                <c:pt idx="86">
                  <c:v>29164</c:v>
                </c:pt>
                <c:pt idx="87">
                  <c:v>29264</c:v>
                </c:pt>
                <c:pt idx="88">
                  <c:v>29407</c:v>
                </c:pt>
                <c:pt idx="89">
                  <c:v>29586</c:v>
                </c:pt>
                <c:pt idx="90">
                  <c:v>29705</c:v>
                </c:pt>
                <c:pt idx="91">
                  <c:v>29817</c:v>
                </c:pt>
                <c:pt idx="92">
                  <c:v>29905</c:v>
                </c:pt>
                <c:pt idx="93">
                  <c:v>29981</c:v>
                </c:pt>
                <c:pt idx="94">
                  <c:v>30009</c:v>
                </c:pt>
                <c:pt idx="95">
                  <c:v>30060</c:v>
                </c:pt>
                <c:pt idx="96">
                  <c:v>30126</c:v>
                </c:pt>
                <c:pt idx="97">
                  <c:v>30207</c:v>
                </c:pt>
                <c:pt idx="98">
                  <c:v>30251</c:v>
                </c:pt>
                <c:pt idx="99">
                  <c:v>30305</c:v>
                </c:pt>
                <c:pt idx="100">
                  <c:v>30344</c:v>
                </c:pt>
                <c:pt idx="101">
                  <c:v>30380</c:v>
                </c:pt>
                <c:pt idx="102">
                  <c:v>30413</c:v>
                </c:pt>
                <c:pt idx="103">
                  <c:v>30463</c:v>
                </c:pt>
                <c:pt idx="104">
                  <c:v>30514</c:v>
                </c:pt>
                <c:pt idx="105">
                  <c:v>30572</c:v>
                </c:pt>
                <c:pt idx="106">
                  <c:v>30587</c:v>
                </c:pt>
                <c:pt idx="107">
                  <c:v>30597</c:v>
                </c:pt>
                <c:pt idx="108">
                  <c:v>30618</c:v>
                </c:pt>
                <c:pt idx="109">
                  <c:v>30658</c:v>
                </c:pt>
                <c:pt idx="110">
                  <c:v>30694</c:v>
                </c:pt>
                <c:pt idx="111">
                  <c:v>30707</c:v>
                </c:pt>
                <c:pt idx="112">
                  <c:v>30725</c:v>
                </c:pt>
                <c:pt idx="113">
                  <c:v>30736</c:v>
                </c:pt>
                <c:pt idx="114">
                  <c:v>30746</c:v>
                </c:pt>
                <c:pt idx="115">
                  <c:v>30761</c:v>
                </c:pt>
                <c:pt idx="116">
                  <c:v>30776</c:v>
                </c:pt>
                <c:pt idx="117">
                  <c:v>30796</c:v>
                </c:pt>
                <c:pt idx="118">
                  <c:v>30828</c:v>
                </c:pt>
                <c:pt idx="119">
                  <c:v>30845</c:v>
                </c:pt>
                <c:pt idx="120">
                  <c:v>30862</c:v>
                </c:pt>
                <c:pt idx="121">
                  <c:v>30871</c:v>
                </c:pt>
                <c:pt idx="122">
                  <c:v>30874</c:v>
                </c:pt>
                <c:pt idx="123">
                  <c:v>30893</c:v>
                </c:pt>
                <c:pt idx="124">
                  <c:v>30913</c:v>
                </c:pt>
                <c:pt idx="125">
                  <c:v>30936</c:v>
                </c:pt>
                <c:pt idx="126">
                  <c:v>30956</c:v>
                </c:pt>
                <c:pt idx="127">
                  <c:v>30965</c:v>
                </c:pt>
                <c:pt idx="128">
                  <c:v>30972</c:v>
                </c:pt>
                <c:pt idx="129">
                  <c:v>30988</c:v>
                </c:pt>
                <c:pt idx="130">
                  <c:v>31011</c:v>
                </c:pt>
                <c:pt idx="131">
                  <c:v>31044</c:v>
                </c:pt>
                <c:pt idx="132">
                  <c:v>31063</c:v>
                </c:pt>
                <c:pt idx="133">
                  <c:v>31094</c:v>
                </c:pt>
                <c:pt idx="134">
                  <c:v>31117</c:v>
                </c:pt>
                <c:pt idx="135">
                  <c:v>31131</c:v>
                </c:pt>
                <c:pt idx="136">
                  <c:v>31154</c:v>
                </c:pt>
                <c:pt idx="137">
                  <c:v>31187</c:v>
                </c:pt>
                <c:pt idx="138">
                  <c:v>31200</c:v>
                </c:pt>
                <c:pt idx="139">
                  <c:v>31235</c:v>
                </c:pt>
                <c:pt idx="140">
                  <c:v>31243</c:v>
                </c:pt>
                <c:pt idx="141">
                  <c:v>31292</c:v>
                </c:pt>
                <c:pt idx="142">
                  <c:v>31310</c:v>
                </c:pt>
                <c:pt idx="143">
                  <c:v>31332</c:v>
                </c:pt>
                <c:pt idx="144">
                  <c:v>31376</c:v>
                </c:pt>
                <c:pt idx="145">
                  <c:v>31428</c:v>
                </c:pt>
                <c:pt idx="146">
                  <c:v>31486</c:v>
                </c:pt>
                <c:pt idx="147">
                  <c:v>31555</c:v>
                </c:pt>
                <c:pt idx="148">
                  <c:v>31617</c:v>
                </c:pt>
                <c:pt idx="149">
                  <c:v>31652</c:v>
                </c:pt>
                <c:pt idx="150">
                  <c:v>31714</c:v>
                </c:pt>
                <c:pt idx="151">
                  <c:v>31851</c:v>
                </c:pt>
                <c:pt idx="152">
                  <c:v>31967</c:v>
                </c:pt>
                <c:pt idx="153">
                  <c:v>32101</c:v>
                </c:pt>
                <c:pt idx="154">
                  <c:v>32198</c:v>
                </c:pt>
                <c:pt idx="155">
                  <c:v>32268</c:v>
                </c:pt>
                <c:pt idx="156">
                  <c:v>32315</c:v>
                </c:pt>
                <c:pt idx="157">
                  <c:v>32369</c:v>
                </c:pt>
                <c:pt idx="158">
                  <c:v>32498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F17-427C-B229-A7ADEBCB9CE3}"/>
            </c:ext>
          </c:extLst>
        </c:ser>
        <c:ser>
          <c:idx val="2"/>
          <c:order val="2"/>
          <c:tx>
            <c:strRef>
              <c:f>'Data CH'!$D$3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CH'!$D$4:$D$162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131</c:v>
                </c:pt>
                <c:pt idx="51">
                  <c:v>131</c:v>
                </c:pt>
                <c:pt idx="52">
                  <c:v>131</c:v>
                </c:pt>
                <c:pt idx="53">
                  <c:v>131</c:v>
                </c:pt>
                <c:pt idx="54">
                  <c:v>131</c:v>
                </c:pt>
                <c:pt idx="55">
                  <c:v>1530</c:v>
                </c:pt>
                <c:pt idx="56">
                  <c:v>1530</c:v>
                </c:pt>
                <c:pt idx="57">
                  <c:v>1595</c:v>
                </c:pt>
                <c:pt idx="58">
                  <c:v>1823</c:v>
                </c:pt>
                <c:pt idx="59">
                  <c:v>1823</c:v>
                </c:pt>
                <c:pt idx="60">
                  <c:v>2967</c:v>
                </c:pt>
                <c:pt idx="61">
                  <c:v>4013</c:v>
                </c:pt>
                <c:pt idx="62">
                  <c:v>4846</c:v>
                </c:pt>
                <c:pt idx="63">
                  <c:v>6415</c:v>
                </c:pt>
                <c:pt idx="64">
                  <c:v>6415</c:v>
                </c:pt>
                <c:pt idx="65">
                  <c:v>8056</c:v>
                </c:pt>
                <c:pt idx="66">
                  <c:v>8704</c:v>
                </c:pt>
                <c:pt idx="67">
                  <c:v>9800</c:v>
                </c:pt>
                <c:pt idx="68">
                  <c:v>10600</c:v>
                </c:pt>
                <c:pt idx="69">
                  <c:v>11100</c:v>
                </c:pt>
                <c:pt idx="70">
                  <c:v>12100</c:v>
                </c:pt>
                <c:pt idx="71">
                  <c:v>12700</c:v>
                </c:pt>
                <c:pt idx="72">
                  <c:v>13700</c:v>
                </c:pt>
                <c:pt idx="73">
                  <c:v>13700</c:v>
                </c:pt>
                <c:pt idx="74">
                  <c:v>15400</c:v>
                </c:pt>
                <c:pt idx="75">
                  <c:v>15900</c:v>
                </c:pt>
                <c:pt idx="76">
                  <c:v>16400</c:v>
                </c:pt>
                <c:pt idx="77">
                  <c:v>17100</c:v>
                </c:pt>
                <c:pt idx="78">
                  <c:v>17800</c:v>
                </c:pt>
                <c:pt idx="79">
                  <c:v>18600</c:v>
                </c:pt>
                <c:pt idx="80">
                  <c:v>19400</c:v>
                </c:pt>
                <c:pt idx="81">
                  <c:v>19900</c:v>
                </c:pt>
                <c:pt idx="82">
                  <c:v>20600</c:v>
                </c:pt>
                <c:pt idx="83">
                  <c:v>21000</c:v>
                </c:pt>
                <c:pt idx="84">
                  <c:v>21300</c:v>
                </c:pt>
                <c:pt idx="85">
                  <c:v>21800</c:v>
                </c:pt>
                <c:pt idx="86">
                  <c:v>22200</c:v>
                </c:pt>
                <c:pt idx="87">
                  <c:v>22600</c:v>
                </c:pt>
                <c:pt idx="88">
                  <c:v>22600</c:v>
                </c:pt>
                <c:pt idx="89">
                  <c:v>23400</c:v>
                </c:pt>
                <c:pt idx="90">
                  <c:v>23900</c:v>
                </c:pt>
                <c:pt idx="91">
                  <c:v>24200</c:v>
                </c:pt>
                <c:pt idx="92">
                  <c:v>24500</c:v>
                </c:pt>
                <c:pt idx="93">
                  <c:v>25200</c:v>
                </c:pt>
                <c:pt idx="94">
                  <c:v>25400</c:v>
                </c:pt>
                <c:pt idx="95">
                  <c:v>25700</c:v>
                </c:pt>
                <c:pt idx="96">
                  <c:v>25900</c:v>
                </c:pt>
                <c:pt idx="97">
                  <c:v>26100</c:v>
                </c:pt>
                <c:pt idx="98">
                  <c:v>26400</c:v>
                </c:pt>
                <c:pt idx="99">
                  <c:v>26600</c:v>
                </c:pt>
                <c:pt idx="100">
                  <c:v>26800</c:v>
                </c:pt>
                <c:pt idx="101">
                  <c:v>26800</c:v>
                </c:pt>
                <c:pt idx="102">
                  <c:v>27100</c:v>
                </c:pt>
                <c:pt idx="103">
                  <c:v>27100</c:v>
                </c:pt>
                <c:pt idx="104">
                  <c:v>27100</c:v>
                </c:pt>
                <c:pt idx="105">
                  <c:v>27400</c:v>
                </c:pt>
                <c:pt idx="106">
                  <c:v>27500</c:v>
                </c:pt>
                <c:pt idx="107">
                  <c:v>27600</c:v>
                </c:pt>
                <c:pt idx="108">
                  <c:v>27700</c:v>
                </c:pt>
                <c:pt idx="109">
                  <c:v>27800</c:v>
                </c:pt>
                <c:pt idx="110">
                  <c:v>27900</c:v>
                </c:pt>
                <c:pt idx="111">
                  <c:v>27900</c:v>
                </c:pt>
                <c:pt idx="112">
                  <c:v>28000</c:v>
                </c:pt>
                <c:pt idx="113">
                  <c:v>28100</c:v>
                </c:pt>
                <c:pt idx="114">
                  <c:v>28200</c:v>
                </c:pt>
                <c:pt idx="115">
                  <c:v>28200</c:v>
                </c:pt>
                <c:pt idx="116">
                  <c:v>28300</c:v>
                </c:pt>
                <c:pt idx="117">
                  <c:v>28300</c:v>
                </c:pt>
                <c:pt idx="118">
                  <c:v>28300</c:v>
                </c:pt>
                <c:pt idx="119">
                  <c:v>28400</c:v>
                </c:pt>
                <c:pt idx="120">
                  <c:v>28500</c:v>
                </c:pt>
                <c:pt idx="121">
                  <c:v>28500</c:v>
                </c:pt>
                <c:pt idx="122">
                  <c:v>28500</c:v>
                </c:pt>
                <c:pt idx="123">
                  <c:v>28600</c:v>
                </c:pt>
                <c:pt idx="124">
                  <c:v>28600</c:v>
                </c:pt>
                <c:pt idx="125">
                  <c:v>28600</c:v>
                </c:pt>
                <c:pt idx="126">
                  <c:v>28700</c:v>
                </c:pt>
                <c:pt idx="127">
                  <c:v>28700</c:v>
                </c:pt>
                <c:pt idx="128">
                  <c:v>28700</c:v>
                </c:pt>
                <c:pt idx="129">
                  <c:v>28700</c:v>
                </c:pt>
                <c:pt idx="130">
                  <c:v>28700</c:v>
                </c:pt>
                <c:pt idx="131">
                  <c:v>28800</c:v>
                </c:pt>
                <c:pt idx="132">
                  <c:v>28800</c:v>
                </c:pt>
                <c:pt idx="133">
                  <c:v>28800</c:v>
                </c:pt>
                <c:pt idx="134">
                  <c:v>28800</c:v>
                </c:pt>
                <c:pt idx="135">
                  <c:v>28900</c:v>
                </c:pt>
                <c:pt idx="136">
                  <c:v>28900</c:v>
                </c:pt>
                <c:pt idx="137">
                  <c:v>28900</c:v>
                </c:pt>
                <c:pt idx="138">
                  <c:v>28900</c:v>
                </c:pt>
                <c:pt idx="139">
                  <c:v>28900</c:v>
                </c:pt>
                <c:pt idx="140">
                  <c:v>28900</c:v>
                </c:pt>
                <c:pt idx="141">
                  <c:v>29000</c:v>
                </c:pt>
                <c:pt idx="142">
                  <c:v>29000</c:v>
                </c:pt>
                <c:pt idx="143">
                  <c:v>29000</c:v>
                </c:pt>
                <c:pt idx="144">
                  <c:v>29000</c:v>
                </c:pt>
                <c:pt idx="145">
                  <c:v>29000</c:v>
                </c:pt>
                <c:pt idx="146">
                  <c:v>29000</c:v>
                </c:pt>
                <c:pt idx="147">
                  <c:v>29100</c:v>
                </c:pt>
                <c:pt idx="148">
                  <c:v>29100</c:v>
                </c:pt>
                <c:pt idx="149">
                  <c:v>29100</c:v>
                </c:pt>
                <c:pt idx="150">
                  <c:v>29200</c:v>
                </c:pt>
                <c:pt idx="151">
                  <c:v>29200</c:v>
                </c:pt>
                <c:pt idx="152">
                  <c:v>29200</c:v>
                </c:pt>
                <c:pt idx="153">
                  <c:v>29200</c:v>
                </c:pt>
                <c:pt idx="154">
                  <c:v>29200</c:v>
                </c:pt>
                <c:pt idx="155">
                  <c:v>29300</c:v>
                </c:pt>
                <c:pt idx="156">
                  <c:v>29300</c:v>
                </c:pt>
                <c:pt idx="157">
                  <c:v>29300</c:v>
                </c:pt>
                <c:pt idx="158">
                  <c:v>29400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F17-427C-B229-A7ADEBCB9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80864"/>
        <c:axId val="126982400"/>
      </c:lineChart>
      <c:lineChart>
        <c:grouping val="standard"/>
        <c:varyColors val="0"/>
        <c:ser>
          <c:idx val="1"/>
          <c:order val="1"/>
          <c:tx>
            <c:strRef>
              <c:f>'Data CH'!$C$3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CH'!$C$4:$C$162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4</c:v>
                </c:pt>
                <c:pt idx="41">
                  <c:v>11</c:v>
                </c:pt>
                <c:pt idx="42">
                  <c:v>13</c:v>
                </c:pt>
                <c:pt idx="43">
                  <c:v>14</c:v>
                </c:pt>
                <c:pt idx="44">
                  <c:v>14</c:v>
                </c:pt>
                <c:pt idx="45">
                  <c:v>27</c:v>
                </c:pt>
                <c:pt idx="46">
                  <c:v>28</c:v>
                </c:pt>
                <c:pt idx="47">
                  <c:v>41</c:v>
                </c:pt>
                <c:pt idx="48">
                  <c:v>54</c:v>
                </c:pt>
                <c:pt idx="49">
                  <c:v>75</c:v>
                </c:pt>
                <c:pt idx="50">
                  <c:v>98</c:v>
                </c:pt>
                <c:pt idx="51">
                  <c:v>120</c:v>
                </c:pt>
                <c:pt idx="52">
                  <c:v>122</c:v>
                </c:pt>
                <c:pt idx="53">
                  <c:v>153</c:v>
                </c:pt>
                <c:pt idx="54">
                  <c:v>191</c:v>
                </c:pt>
                <c:pt idx="55">
                  <c:v>231</c:v>
                </c:pt>
                <c:pt idx="56">
                  <c:v>264</c:v>
                </c:pt>
                <c:pt idx="57">
                  <c:v>300</c:v>
                </c:pt>
                <c:pt idx="58">
                  <c:v>359</c:v>
                </c:pt>
                <c:pt idx="59">
                  <c:v>433</c:v>
                </c:pt>
                <c:pt idx="60">
                  <c:v>488</c:v>
                </c:pt>
                <c:pt idx="61">
                  <c:v>536</c:v>
                </c:pt>
                <c:pt idx="62">
                  <c:v>591</c:v>
                </c:pt>
                <c:pt idx="63">
                  <c:v>666</c:v>
                </c:pt>
                <c:pt idx="64">
                  <c:v>715</c:v>
                </c:pt>
                <c:pt idx="65">
                  <c:v>765</c:v>
                </c:pt>
                <c:pt idx="66">
                  <c:v>821</c:v>
                </c:pt>
                <c:pt idx="67">
                  <c:v>895</c:v>
                </c:pt>
                <c:pt idx="68">
                  <c:v>948</c:v>
                </c:pt>
                <c:pt idx="69">
                  <c:v>1002</c:v>
                </c:pt>
                <c:pt idx="70">
                  <c:v>1036</c:v>
                </c:pt>
                <c:pt idx="71">
                  <c:v>1106</c:v>
                </c:pt>
                <c:pt idx="72">
                  <c:v>1138</c:v>
                </c:pt>
                <c:pt idx="73">
                  <c:v>1174</c:v>
                </c:pt>
                <c:pt idx="74">
                  <c:v>1239</c:v>
                </c:pt>
                <c:pt idx="75">
                  <c:v>1281</c:v>
                </c:pt>
                <c:pt idx="76">
                  <c:v>1327</c:v>
                </c:pt>
                <c:pt idx="77">
                  <c:v>1368</c:v>
                </c:pt>
                <c:pt idx="78">
                  <c:v>1393</c:v>
                </c:pt>
                <c:pt idx="79">
                  <c:v>1429</c:v>
                </c:pt>
                <c:pt idx="80">
                  <c:v>1478</c:v>
                </c:pt>
                <c:pt idx="81">
                  <c:v>1509</c:v>
                </c:pt>
                <c:pt idx="82">
                  <c:v>1549</c:v>
                </c:pt>
                <c:pt idx="83">
                  <c:v>1589</c:v>
                </c:pt>
                <c:pt idx="84">
                  <c:v>1599</c:v>
                </c:pt>
                <c:pt idx="85">
                  <c:v>1610</c:v>
                </c:pt>
                <c:pt idx="86">
                  <c:v>1665</c:v>
                </c:pt>
                <c:pt idx="87">
                  <c:v>1699</c:v>
                </c:pt>
                <c:pt idx="88">
                  <c:v>1716</c:v>
                </c:pt>
                <c:pt idx="89">
                  <c:v>1737</c:v>
                </c:pt>
                <c:pt idx="90">
                  <c:v>1754</c:v>
                </c:pt>
                <c:pt idx="91">
                  <c:v>1762</c:v>
                </c:pt>
                <c:pt idx="92">
                  <c:v>1762</c:v>
                </c:pt>
                <c:pt idx="93">
                  <c:v>1784</c:v>
                </c:pt>
                <c:pt idx="94">
                  <c:v>1795</c:v>
                </c:pt>
                <c:pt idx="95">
                  <c:v>1805</c:v>
                </c:pt>
                <c:pt idx="96">
                  <c:v>1810</c:v>
                </c:pt>
                <c:pt idx="97">
                  <c:v>1823</c:v>
                </c:pt>
                <c:pt idx="98">
                  <c:v>1830</c:v>
                </c:pt>
                <c:pt idx="99">
                  <c:v>1833</c:v>
                </c:pt>
                <c:pt idx="100">
                  <c:v>1845</c:v>
                </c:pt>
                <c:pt idx="101">
                  <c:v>1867</c:v>
                </c:pt>
                <c:pt idx="102">
                  <c:v>1870</c:v>
                </c:pt>
                <c:pt idx="103">
                  <c:v>1872</c:v>
                </c:pt>
                <c:pt idx="104">
                  <c:v>1878</c:v>
                </c:pt>
                <c:pt idx="105">
                  <c:v>1879</c:v>
                </c:pt>
                <c:pt idx="106">
                  <c:v>1881</c:v>
                </c:pt>
                <c:pt idx="107">
                  <c:v>1886</c:v>
                </c:pt>
                <c:pt idx="108">
                  <c:v>1891</c:v>
                </c:pt>
                <c:pt idx="109">
                  <c:v>1892</c:v>
                </c:pt>
                <c:pt idx="110">
                  <c:v>1898</c:v>
                </c:pt>
                <c:pt idx="111">
                  <c:v>1903</c:v>
                </c:pt>
                <c:pt idx="112">
                  <c:v>1905</c:v>
                </c:pt>
                <c:pt idx="113">
                  <c:v>1906</c:v>
                </c:pt>
                <c:pt idx="114">
                  <c:v>1913</c:v>
                </c:pt>
                <c:pt idx="115">
                  <c:v>1915</c:v>
                </c:pt>
                <c:pt idx="116">
                  <c:v>1917</c:v>
                </c:pt>
                <c:pt idx="117">
                  <c:v>1919</c:v>
                </c:pt>
                <c:pt idx="118">
                  <c:v>1919</c:v>
                </c:pt>
                <c:pt idx="119">
                  <c:v>1919</c:v>
                </c:pt>
                <c:pt idx="120">
                  <c:v>1920</c:v>
                </c:pt>
                <c:pt idx="121">
                  <c:v>1920</c:v>
                </c:pt>
                <c:pt idx="122">
                  <c:v>1920</c:v>
                </c:pt>
                <c:pt idx="123">
                  <c:v>1921</c:v>
                </c:pt>
                <c:pt idx="124">
                  <c:v>1921</c:v>
                </c:pt>
                <c:pt idx="125">
                  <c:v>1921</c:v>
                </c:pt>
                <c:pt idx="126">
                  <c:v>1921</c:v>
                </c:pt>
                <c:pt idx="127">
                  <c:v>1921</c:v>
                </c:pt>
                <c:pt idx="128">
                  <c:v>1923</c:v>
                </c:pt>
                <c:pt idx="129">
                  <c:v>1934</c:v>
                </c:pt>
                <c:pt idx="130">
                  <c:v>1936</c:v>
                </c:pt>
                <c:pt idx="131">
                  <c:v>1937</c:v>
                </c:pt>
                <c:pt idx="132">
                  <c:v>1938</c:v>
                </c:pt>
                <c:pt idx="133">
                  <c:v>1938</c:v>
                </c:pt>
                <c:pt idx="134">
                  <c:v>1938</c:v>
                </c:pt>
                <c:pt idx="135">
                  <c:v>1939</c:v>
                </c:pt>
                <c:pt idx="136">
                  <c:v>1954</c:v>
                </c:pt>
                <c:pt idx="137">
                  <c:v>1956</c:v>
                </c:pt>
                <c:pt idx="138">
                  <c:v>1956</c:v>
                </c:pt>
                <c:pt idx="139">
                  <c:v>1956</c:v>
                </c:pt>
                <c:pt idx="140">
                  <c:v>1956</c:v>
                </c:pt>
                <c:pt idx="141">
                  <c:v>1956</c:v>
                </c:pt>
                <c:pt idx="142">
                  <c:v>1956</c:v>
                </c:pt>
                <c:pt idx="143">
                  <c:v>1956</c:v>
                </c:pt>
                <c:pt idx="144">
                  <c:v>1958</c:v>
                </c:pt>
                <c:pt idx="145">
                  <c:v>1958</c:v>
                </c:pt>
                <c:pt idx="146">
                  <c:v>1962</c:v>
                </c:pt>
                <c:pt idx="147">
                  <c:v>1962</c:v>
                </c:pt>
                <c:pt idx="148">
                  <c:v>1962</c:v>
                </c:pt>
                <c:pt idx="149">
                  <c:v>1962</c:v>
                </c:pt>
                <c:pt idx="150">
                  <c:v>1963</c:v>
                </c:pt>
                <c:pt idx="151">
                  <c:v>1965</c:v>
                </c:pt>
                <c:pt idx="152">
                  <c:v>1965</c:v>
                </c:pt>
                <c:pt idx="153">
                  <c:v>1965</c:v>
                </c:pt>
                <c:pt idx="154">
                  <c:v>1965</c:v>
                </c:pt>
                <c:pt idx="155">
                  <c:v>1965</c:v>
                </c:pt>
                <c:pt idx="156">
                  <c:v>1965</c:v>
                </c:pt>
                <c:pt idx="157">
                  <c:v>1966</c:v>
                </c:pt>
                <c:pt idx="158">
                  <c:v>1966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F17-427C-B229-A7ADEBCB9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93920"/>
        <c:axId val="126992384"/>
      </c:lineChart>
      <c:catAx>
        <c:axId val="126980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982400"/>
        <c:crosses val="autoZero"/>
        <c:auto val="1"/>
        <c:lblAlgn val="ctr"/>
        <c:lblOffset val="100"/>
        <c:noMultiLvlLbl val="0"/>
      </c:catAx>
      <c:valAx>
        <c:axId val="12698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980864"/>
        <c:crosses val="autoZero"/>
        <c:crossBetween val="between"/>
      </c:valAx>
      <c:valAx>
        <c:axId val="1269923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993920"/>
        <c:crosses val="max"/>
        <c:crossBetween val="between"/>
      </c:valAx>
      <c:catAx>
        <c:axId val="12699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1269923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CH'!$AB$3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CH'!$A$4:$A$192</c:f>
              <c:numCache>
                <c:formatCode>m/d/yyyy</c:formatCode>
                <c:ptCount val="1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CH'!$AB$4:$AB$192</c:f>
              <c:numCache>
                <c:formatCode>General</c:formatCode>
                <c:ptCount val="1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0.14285714285714285</c:v>
                </c:pt>
                <c:pt idx="25" formatCode="#,##0">
                  <c:v>0.14285714285714285</c:v>
                </c:pt>
                <c:pt idx="26" formatCode="#,##0">
                  <c:v>1.1428571428571428</c:v>
                </c:pt>
                <c:pt idx="27" formatCode="#,##0">
                  <c:v>1.1428571428571428</c:v>
                </c:pt>
                <c:pt idx="28" formatCode="#,##0">
                  <c:v>2.5714285714285716</c:v>
                </c:pt>
                <c:pt idx="29" formatCode="#,##0">
                  <c:v>3.8571428571428572</c:v>
                </c:pt>
                <c:pt idx="30" formatCode="#,##0">
                  <c:v>6</c:v>
                </c:pt>
                <c:pt idx="31" formatCode="#,##0">
                  <c:v>7.8571428571428568</c:v>
                </c:pt>
                <c:pt idx="32" formatCode="#,##0">
                  <c:v>12.714285714285714</c:v>
                </c:pt>
                <c:pt idx="33" formatCode="#,##0">
                  <c:v>15.142857142857142</c:v>
                </c:pt>
                <c:pt idx="34" formatCode="#,##0">
                  <c:v>29.428571428571427</c:v>
                </c:pt>
                <c:pt idx="35" formatCode="#,##0">
                  <c:v>35.714285714285715</c:v>
                </c:pt>
                <c:pt idx="36" formatCode="#,##0">
                  <c:v>44.285714285714285</c:v>
                </c:pt>
                <c:pt idx="37" formatCode="#,##0">
                  <c:v>47.428571428571431</c:v>
                </c:pt>
                <c:pt idx="38" formatCode="#,##0">
                  <c:v>62.142857142857146</c:v>
                </c:pt>
                <c:pt idx="39" formatCode="#,##0">
                  <c:v>80.285714285714292</c:v>
                </c:pt>
                <c:pt idx="40" formatCode="#,##0">
                  <c:v>76.857142857142861</c:v>
                </c:pt>
                <c:pt idx="41" formatCode="#,##0">
                  <c:v>132.14285714285714</c:v>
                </c:pt>
                <c:pt idx="42" formatCode="#,##0">
                  <c:v>155.85714285714286</c:v>
                </c:pt>
                <c:pt idx="43" formatCode="#,##0">
                  <c:v>266.14285714285717</c:v>
                </c:pt>
                <c:pt idx="44" formatCode="#,##0">
                  <c:v>260.85714285714283</c:v>
                </c:pt>
                <c:pt idx="45" formatCode="#,##0">
                  <c:v>315.57142857142856</c:v>
                </c:pt>
                <c:pt idx="46" formatCode="#,##0">
                  <c:v>339.42857142857144</c:v>
                </c:pt>
                <c:pt idx="47" formatCode="#,##0">
                  <c:v>489</c:v>
                </c:pt>
                <c:pt idx="48" formatCode="#,##0">
                  <c:v>593.57142857142856</c:v>
                </c:pt>
                <c:pt idx="49" formatCode="#,##0">
                  <c:v>745.14285714285711</c:v>
                </c:pt>
                <c:pt idx="50" formatCode="#,##0">
                  <c:v>753.42857142857144</c:v>
                </c:pt>
                <c:pt idx="51" formatCode="#,##0">
                  <c:v>942.14285714285711</c:v>
                </c:pt>
                <c:pt idx="52" formatCode="#,##0">
                  <c:v>1025.2857142857142</c:v>
                </c:pt>
                <c:pt idx="53" formatCode="#,##0">
                  <c:v>1124.1428571428571</c:v>
                </c:pt>
                <c:pt idx="54" formatCode="#,##0">
                  <c:v>1105.1428571428571</c:v>
                </c:pt>
                <c:pt idx="55" formatCode="#,##0">
                  <c:v>1090.5714285714287</c:v>
                </c:pt>
                <c:pt idx="56" formatCode="#,##0">
                  <c:v>1071.5714285714287</c:v>
                </c:pt>
                <c:pt idx="57" formatCode="#,##0">
                  <c:v>1050.7142857142858</c:v>
                </c:pt>
                <c:pt idx="58" formatCode="#,##0">
                  <c:v>1018.1428571428571</c:v>
                </c:pt>
                <c:pt idx="59" formatCode="#,##0">
                  <c:v>961.14285714285711</c:v>
                </c:pt>
                <c:pt idx="60" formatCode="#,##0">
                  <c:v>981.57142857142856</c:v>
                </c:pt>
                <c:pt idx="61" formatCode="#,##0">
                  <c:v>1002.2857142857143</c:v>
                </c:pt>
                <c:pt idx="62" formatCode="#,##0">
                  <c:v>954</c:v>
                </c:pt>
                <c:pt idx="63" formatCode="#,##0">
                  <c:v>918.42857142857144</c:v>
                </c:pt>
                <c:pt idx="64" formatCode="#,##0">
                  <c:v>895.85714285714289</c:v>
                </c:pt>
                <c:pt idx="65" formatCode="#,##0">
                  <c:v>819.28571428571433</c:v>
                </c:pt>
                <c:pt idx="66" formatCode="#,##0">
                  <c:v>806.85714285714289</c:v>
                </c:pt>
                <c:pt idx="67" formatCode="#,##0">
                  <c:v>787.42857142857144</c:v>
                </c:pt>
                <c:pt idx="68" formatCode="#,##0">
                  <c:v>746.28571428571433</c:v>
                </c:pt>
                <c:pt idx="69" formatCode="#,##0">
                  <c:v>706.42857142857144</c:v>
                </c:pt>
                <c:pt idx="70" formatCode="#,##0">
                  <c:v>657.42857142857144</c:v>
                </c:pt>
                <c:pt idx="71" formatCode="#,##0">
                  <c:v>616.42857142857144</c:v>
                </c:pt>
                <c:pt idx="72" formatCode="#,##0">
                  <c:v>575.85714285714289</c:v>
                </c:pt>
                <c:pt idx="73" formatCode="#,##0">
                  <c:v>526.14285714285711</c:v>
                </c:pt>
                <c:pt idx="74" formatCode="#,##0">
                  <c:v>436.57142857142856</c:v>
                </c:pt>
                <c:pt idx="75" formatCode="#,##0">
                  <c:v>383</c:v>
                </c:pt>
                <c:pt idx="76" formatCode="#,##0">
                  <c:v>361</c:v>
                </c:pt>
                <c:pt idx="77" formatCode="#,##0">
                  <c:v>328.14285714285717</c:v>
                </c:pt>
                <c:pt idx="78" formatCode="#,##0">
                  <c:v>332.14285714285717</c:v>
                </c:pt>
                <c:pt idx="79" formatCode="#,##0">
                  <c:v>322.28571428571428</c:v>
                </c:pt>
                <c:pt idx="80" formatCode="#,##0">
                  <c:v>303.85714285714283</c:v>
                </c:pt>
                <c:pt idx="81" formatCode="#,##0">
                  <c:v>276</c:v>
                </c:pt>
                <c:pt idx="82" formatCode="#,##0">
                  <c:v>252</c:v>
                </c:pt>
                <c:pt idx="83" formatCode="#,##0">
                  <c:v>228.42857142857142</c:v>
                </c:pt>
                <c:pt idx="84" formatCode="#,##0">
                  <c:v>212.85714285714286</c:v>
                </c:pt>
                <c:pt idx="85" formatCode="#,##0">
                  <c:v>188.71428571428572</c:v>
                </c:pt>
                <c:pt idx="86" formatCode="#,##0">
                  <c:v>174.28571428571428</c:v>
                </c:pt>
                <c:pt idx="87" formatCode="#,##0">
                  <c:v>171.57142857142858</c:v>
                </c:pt>
                <c:pt idx="88" formatCode="#,##0">
                  <c:v>162.71428571428572</c:v>
                </c:pt>
                <c:pt idx="89" formatCode="#,##0">
                  <c:v>155.71428571428572</c:v>
                </c:pt>
                <c:pt idx="90" formatCode="#,##0">
                  <c:v>146.85714285714286</c:v>
                </c:pt>
                <c:pt idx="91" formatCode="#,##0">
                  <c:v>131.85714285714286</c:v>
                </c:pt>
                <c:pt idx="92" formatCode="#,##0">
                  <c:v>120.57142857142857</c:v>
                </c:pt>
                <c:pt idx="93" formatCode="#,##0">
                  <c:v>116.71428571428571</c:v>
                </c:pt>
                <c:pt idx="94" formatCode="#,##0">
                  <c:v>106.42857142857143</c:v>
                </c:pt>
                <c:pt idx="95" formatCode="#,##0">
                  <c:v>93.285714285714292</c:v>
                </c:pt>
                <c:pt idx="96" formatCode="#,##0">
                  <c:v>77.142857142857139</c:v>
                </c:pt>
                <c:pt idx="97" formatCode="#,##0">
                  <c:v>71.714285714285708</c:v>
                </c:pt>
                <c:pt idx="98" formatCode="#,##0">
                  <c:v>62</c:v>
                </c:pt>
                <c:pt idx="99" formatCode="#,##0">
                  <c:v>57.142857142857146</c:v>
                </c:pt>
                <c:pt idx="100" formatCode="#,##0">
                  <c:v>51.857142857142854</c:v>
                </c:pt>
                <c:pt idx="101" formatCode="#,##0">
                  <c:v>53</c:v>
                </c:pt>
                <c:pt idx="102" formatCode="#,##0">
                  <c:v>50.428571428571431</c:v>
                </c:pt>
                <c:pt idx="103" formatCode="#,##0">
                  <c:v>48.142857142857146</c:v>
                </c:pt>
                <c:pt idx="104" formatCode="#,##0">
                  <c:v>43.857142857142854</c:v>
                </c:pt>
                <c:pt idx="105" formatCode="#,##0">
                  <c:v>45.857142857142854</c:v>
                </c:pt>
                <c:pt idx="106" formatCode="#,##0">
                  <c:v>40.285714285714285</c:v>
                </c:pt>
                <c:pt idx="107" formatCode="#,##0">
                  <c:v>36.142857142857146</c:v>
                </c:pt>
                <c:pt idx="108" formatCode="#,##0">
                  <c:v>34</c:v>
                </c:pt>
                <c:pt idx="109" formatCode="#,##0">
                  <c:v>35</c:v>
                </c:pt>
                <c:pt idx="110" formatCode="#,##0">
                  <c:v>33</c:v>
                </c:pt>
                <c:pt idx="111" formatCode="#,##0">
                  <c:v>27.571428571428573</c:v>
                </c:pt>
                <c:pt idx="112" formatCode="#,##0">
                  <c:v>21.857142857142858</c:v>
                </c:pt>
                <c:pt idx="113" formatCode="#,##0">
                  <c:v>21.285714285714285</c:v>
                </c:pt>
                <c:pt idx="114" formatCode="#,##0">
                  <c:v>21.285714285714285</c:v>
                </c:pt>
                <c:pt idx="115" formatCode="#,##0">
                  <c:v>20.428571428571427</c:v>
                </c:pt>
                <c:pt idx="116" formatCode="#,##0">
                  <c:v>16.857142857142858</c:v>
                </c:pt>
                <c:pt idx="117" formatCode="#,##0">
                  <c:v>14.571428571428571</c:v>
                </c:pt>
                <c:pt idx="118" formatCode="#,##0">
                  <c:v>17.285714285714285</c:v>
                </c:pt>
                <c:pt idx="119" formatCode="#,##0">
                  <c:v>17.142857142857142</c:v>
                </c:pt>
                <c:pt idx="120" formatCode="#,##0">
                  <c:v>18</c:v>
                </c:pt>
                <c:pt idx="121" formatCode="#,##0">
                  <c:v>17.857142857142858</c:v>
                </c:pt>
                <c:pt idx="122" formatCode="#,##0">
                  <c:v>16.142857142857142</c:v>
                </c:pt>
                <c:pt idx="123" formatCode="#,##0">
                  <c:v>16.714285714285715</c:v>
                </c:pt>
                <c:pt idx="124" formatCode="#,##0">
                  <c:v>16.714285714285715</c:v>
                </c:pt>
                <c:pt idx="125" formatCode="#,##0">
                  <c:v>15.428571428571429</c:v>
                </c:pt>
                <c:pt idx="126" formatCode="#,##0">
                  <c:v>15.857142857142858</c:v>
                </c:pt>
                <c:pt idx="127" formatCode="#,##0">
                  <c:v>14.714285714285714</c:v>
                </c:pt>
                <c:pt idx="128" formatCode="#,##0">
                  <c:v>14.428571428571429</c:v>
                </c:pt>
                <c:pt idx="129" formatCode="#,##0">
                  <c:v>16.285714285714285</c:v>
                </c:pt>
                <c:pt idx="130" formatCode="#,##0">
                  <c:v>16.857142857142858</c:v>
                </c:pt>
                <c:pt idx="131" formatCode="#,##0">
                  <c:v>18.714285714285715</c:v>
                </c:pt>
                <c:pt idx="132" formatCode="#,##0">
                  <c:v>18.142857142857142</c:v>
                </c:pt>
                <c:pt idx="133" formatCode="#,##0">
                  <c:v>19.714285714285715</c:v>
                </c:pt>
                <c:pt idx="134" formatCode="#,##0">
                  <c:v>21.714285714285715</c:v>
                </c:pt>
                <c:pt idx="135" formatCode="#,##0">
                  <c:v>22.714285714285715</c:v>
                </c:pt>
                <c:pt idx="136" formatCode="#,##0">
                  <c:v>23.714285714285715</c:v>
                </c:pt>
                <c:pt idx="137" formatCode="#,##0">
                  <c:v>25.142857142857142</c:v>
                </c:pt>
                <c:pt idx="138" formatCode="#,##0">
                  <c:v>22.285714285714285</c:v>
                </c:pt>
                <c:pt idx="139" formatCode="#,##0">
                  <c:v>24.571428571428573</c:v>
                </c:pt>
                <c:pt idx="140" formatCode="#,##0">
                  <c:v>21.285714285714285</c:v>
                </c:pt>
                <c:pt idx="141" formatCode="#,##0">
                  <c:v>25</c:v>
                </c:pt>
                <c:pt idx="142" formatCode="#,##0">
                  <c:v>25.571428571428573</c:v>
                </c:pt>
                <c:pt idx="143" formatCode="#,##0">
                  <c:v>25.428571428571427</c:v>
                </c:pt>
                <c:pt idx="144" formatCode="#,##0">
                  <c:v>27</c:v>
                </c:pt>
                <c:pt idx="145" formatCode="#,##0">
                  <c:v>32.571428571428569</c:v>
                </c:pt>
                <c:pt idx="146" formatCode="#,##0">
                  <c:v>35.857142857142854</c:v>
                </c:pt>
                <c:pt idx="147" formatCode="#,##0">
                  <c:v>44.571428571428569</c:v>
                </c:pt>
                <c:pt idx="148" formatCode="#,##0">
                  <c:v>46.428571428571431</c:v>
                </c:pt>
                <c:pt idx="149" formatCode="#,##0">
                  <c:v>48.857142857142854</c:v>
                </c:pt>
                <c:pt idx="150" formatCode="#,##0">
                  <c:v>54.571428571428569</c:v>
                </c:pt>
                <c:pt idx="151" formatCode="#,##0">
                  <c:v>67.857142857142861</c:v>
                </c:pt>
                <c:pt idx="152" formatCode="#,##0">
                  <c:v>77</c:v>
                </c:pt>
                <c:pt idx="153" formatCode="#,##0">
                  <c:v>87.857142857142861</c:v>
                </c:pt>
                <c:pt idx="154" formatCode="#,##0">
                  <c:v>91.857142857142861</c:v>
                </c:pt>
                <c:pt idx="155" formatCode="#,##0">
                  <c:v>93</c:v>
                </c:pt>
                <c:pt idx="156" formatCode="#,##0">
                  <c:v>94.714285714285708</c:v>
                </c:pt>
                <c:pt idx="157" formatCode="#,##0">
                  <c:v>93.571428571428569</c:v>
                </c:pt>
                <c:pt idx="158" formatCode="#,##0">
                  <c:v>92.428571428571431</c:v>
                </c:pt>
                <c:pt idx="159" formatCode="#,##0">
                  <c:v>88.428571428571431</c:v>
                </c:pt>
                <c:pt idx="160" formatCode="#,##0">
                  <c:v>84.142857142857139</c:v>
                </c:pt>
                <c:pt idx="161" formatCode="#,##0">
                  <c:v>88.428571428571431</c:v>
                </c:pt>
                <c:pt idx="162" formatCode="#,##0">
                  <c:v>87.857142857142861</c:v>
                </c:pt>
                <c:pt idx="163" formatCode="#,##0">
                  <c:v>90.142857142857139</c:v>
                </c:pt>
                <c:pt idx="164" formatCode="#,##0">
                  <c:v>92.428571428571431</c:v>
                </c:pt>
                <c:pt idx="165" formatCode="#,##0">
                  <c:v>92.857142857142861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F17-427C-B229-A7ADEBCB9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034112"/>
        <c:axId val="127035648"/>
      </c:lineChart>
      <c:lineChart>
        <c:grouping val="standard"/>
        <c:varyColors val="0"/>
        <c:ser>
          <c:idx val="1"/>
          <c:order val="1"/>
          <c:tx>
            <c:strRef>
              <c:f>'Data CH'!$AC$3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CH'!$AC$4:$AC$192</c:f>
              <c:numCache>
                <c:formatCode>General</c:formatCode>
                <c:ptCount val="1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0.14285714285714285</c:v>
                </c:pt>
                <c:pt idx="34" formatCode="#,##0">
                  <c:v>0.14285714285714285</c:v>
                </c:pt>
                <c:pt idx="35" formatCode="#,##0">
                  <c:v>0.14285714285714285</c:v>
                </c:pt>
                <c:pt idx="36" formatCode="#,##0">
                  <c:v>0.2857142857142857</c:v>
                </c:pt>
                <c:pt idx="37" formatCode="#,##0">
                  <c:v>0.2857142857142857</c:v>
                </c:pt>
                <c:pt idx="38" formatCode="#,##0">
                  <c:v>0.42857142857142855</c:v>
                </c:pt>
                <c:pt idx="39" formatCode="#,##0">
                  <c:v>0.5714285714285714</c:v>
                </c:pt>
                <c:pt idx="40" formatCode="#,##0">
                  <c:v>0.42857142857142855</c:v>
                </c:pt>
                <c:pt idx="41" formatCode="#,##0">
                  <c:v>1.4285714285714286</c:v>
                </c:pt>
                <c:pt idx="42" formatCode="#,##0">
                  <c:v>1.7142857142857142</c:v>
                </c:pt>
                <c:pt idx="43" formatCode="#,##0">
                  <c:v>1.7142857142857142</c:v>
                </c:pt>
                <c:pt idx="44" formatCode="#,##0">
                  <c:v>1.7142857142857142</c:v>
                </c:pt>
                <c:pt idx="45" formatCode="#,##0">
                  <c:v>3.4285714285714284</c:v>
                </c:pt>
                <c:pt idx="46" formatCode="#,##0">
                  <c:v>3.4285714285714284</c:v>
                </c:pt>
                <c:pt idx="47" formatCode="#,##0">
                  <c:v>5.2857142857142856</c:v>
                </c:pt>
                <c:pt idx="48" formatCode="#,##0">
                  <c:v>6.1428571428571432</c:v>
                </c:pt>
                <c:pt idx="49" formatCode="#,##0">
                  <c:v>8.8571428571428577</c:v>
                </c:pt>
                <c:pt idx="50" formatCode="#,##0">
                  <c:v>12</c:v>
                </c:pt>
                <c:pt idx="51" formatCode="#,##0">
                  <c:v>15.142857142857142</c:v>
                </c:pt>
                <c:pt idx="52" formatCode="#,##0">
                  <c:v>13.571428571428571</c:v>
                </c:pt>
                <c:pt idx="53" formatCode="#,##0">
                  <c:v>17.857142857142858</c:v>
                </c:pt>
                <c:pt idx="54" formatCode="#,##0">
                  <c:v>21.428571428571427</c:v>
                </c:pt>
                <c:pt idx="55" formatCode="#,##0">
                  <c:v>25.285714285714285</c:v>
                </c:pt>
                <c:pt idx="56" formatCode="#,##0">
                  <c:v>27</c:v>
                </c:pt>
                <c:pt idx="57" formatCode="#,##0">
                  <c:v>28.857142857142858</c:v>
                </c:pt>
                <c:pt idx="58" formatCode="#,##0">
                  <c:v>34.142857142857146</c:v>
                </c:pt>
                <c:pt idx="59" formatCode="#,##0">
                  <c:v>44.428571428571431</c:v>
                </c:pt>
                <c:pt idx="60" formatCode="#,##0">
                  <c:v>47.857142857142854</c:v>
                </c:pt>
                <c:pt idx="61" formatCode="#,##0">
                  <c:v>49.285714285714285</c:v>
                </c:pt>
                <c:pt idx="62" formatCode="#,##0">
                  <c:v>51.428571428571431</c:v>
                </c:pt>
                <c:pt idx="63" formatCode="#,##0">
                  <c:v>57.428571428571431</c:v>
                </c:pt>
                <c:pt idx="64" formatCode="#,##0">
                  <c:v>59.285714285714285</c:v>
                </c:pt>
                <c:pt idx="65" formatCode="#,##0">
                  <c:v>58</c:v>
                </c:pt>
                <c:pt idx="66" formatCode="#,##0">
                  <c:v>55.428571428571431</c:v>
                </c:pt>
                <c:pt idx="67" formatCode="#,##0">
                  <c:v>58.142857142857146</c:v>
                </c:pt>
                <c:pt idx="68" formatCode="#,##0">
                  <c:v>58.857142857142854</c:v>
                </c:pt>
                <c:pt idx="69" formatCode="#,##0">
                  <c:v>58.714285714285715</c:v>
                </c:pt>
                <c:pt idx="70" formatCode="#,##0">
                  <c:v>52.857142857142854</c:v>
                </c:pt>
                <c:pt idx="71" formatCode="#,##0">
                  <c:v>55.857142857142854</c:v>
                </c:pt>
                <c:pt idx="72" formatCode="#,##0">
                  <c:v>53.285714285714285</c:v>
                </c:pt>
                <c:pt idx="73" formatCode="#,##0">
                  <c:v>50.428571428571431</c:v>
                </c:pt>
                <c:pt idx="74" formatCode="#,##0">
                  <c:v>49.142857142857146</c:v>
                </c:pt>
                <c:pt idx="75" formatCode="#,##0">
                  <c:v>47.571428571428569</c:v>
                </c:pt>
                <c:pt idx="76" formatCode="#,##0">
                  <c:v>46.428571428571431</c:v>
                </c:pt>
                <c:pt idx="77" formatCode="#,##0">
                  <c:v>47.428571428571431</c:v>
                </c:pt>
                <c:pt idx="78" formatCode="#,##0">
                  <c:v>41</c:v>
                </c:pt>
                <c:pt idx="79" formatCode="#,##0">
                  <c:v>41.571428571428569</c:v>
                </c:pt>
                <c:pt idx="80" formatCode="#,##0">
                  <c:v>43.428571428571431</c:v>
                </c:pt>
                <c:pt idx="81" formatCode="#,##0">
                  <c:v>38.571428571428569</c:v>
                </c:pt>
                <c:pt idx="82" formatCode="#,##0">
                  <c:v>38.285714285714285</c:v>
                </c:pt>
                <c:pt idx="83" formatCode="#,##0">
                  <c:v>37.428571428571431</c:v>
                </c:pt>
                <c:pt idx="84" formatCode="#,##0">
                  <c:v>33</c:v>
                </c:pt>
                <c:pt idx="85" formatCode="#,##0">
                  <c:v>31</c:v>
                </c:pt>
                <c:pt idx="86" formatCode="#,##0">
                  <c:v>33.714285714285715</c:v>
                </c:pt>
                <c:pt idx="87" formatCode="#,##0">
                  <c:v>31.571428571428573</c:v>
                </c:pt>
                <c:pt idx="88" formatCode="#,##0">
                  <c:v>29.571428571428573</c:v>
                </c:pt>
                <c:pt idx="89" formatCode="#,##0">
                  <c:v>26.857142857142858</c:v>
                </c:pt>
                <c:pt idx="90" formatCode="#,##0">
                  <c:v>23.571428571428573</c:v>
                </c:pt>
                <c:pt idx="91" formatCode="#,##0">
                  <c:v>23.285714285714285</c:v>
                </c:pt>
                <c:pt idx="92" formatCode="#,##0">
                  <c:v>21.714285714285715</c:v>
                </c:pt>
                <c:pt idx="93" formatCode="#,##0">
                  <c:v>17</c:v>
                </c:pt>
                <c:pt idx="94" formatCode="#,##0">
                  <c:v>13.714285714285714</c:v>
                </c:pt>
                <c:pt idx="95" formatCode="#,##0">
                  <c:v>12.714285714285714</c:v>
                </c:pt>
                <c:pt idx="96" formatCode="#,##0">
                  <c:v>10.428571428571429</c:v>
                </c:pt>
                <c:pt idx="97" formatCode="#,##0">
                  <c:v>9.8571428571428577</c:v>
                </c:pt>
                <c:pt idx="98" formatCode="#,##0">
                  <c:v>9.7142857142857135</c:v>
                </c:pt>
                <c:pt idx="99" formatCode="#,##0">
                  <c:v>10.142857142857142</c:v>
                </c:pt>
                <c:pt idx="100" formatCode="#,##0">
                  <c:v>8.7142857142857135</c:v>
                </c:pt>
                <c:pt idx="101" formatCode="#,##0">
                  <c:v>10.285714285714286</c:v>
                </c:pt>
                <c:pt idx="102" formatCode="#,##0">
                  <c:v>9.2857142857142865</c:v>
                </c:pt>
                <c:pt idx="103" formatCode="#,##0">
                  <c:v>8.8571428571428577</c:v>
                </c:pt>
                <c:pt idx="104" formatCode="#,##0">
                  <c:v>7.8571428571428568</c:v>
                </c:pt>
                <c:pt idx="105" formatCode="#,##0">
                  <c:v>7</c:v>
                </c:pt>
                <c:pt idx="106" formatCode="#,##0">
                  <c:v>6.8571428571428568</c:v>
                </c:pt>
                <c:pt idx="107" formatCode="#,##0">
                  <c:v>5.8571428571428568</c:v>
                </c:pt>
                <c:pt idx="108" formatCode="#,##0">
                  <c:v>3.4285714285714284</c:v>
                </c:pt>
                <c:pt idx="109" formatCode="#,##0">
                  <c:v>3.1428571428571428</c:v>
                </c:pt>
                <c:pt idx="110" formatCode="#,##0">
                  <c:v>3.7142857142857144</c:v>
                </c:pt>
                <c:pt idx="111" formatCode="#,##0">
                  <c:v>3.5714285714285716</c:v>
                </c:pt>
                <c:pt idx="112" formatCode="#,##0">
                  <c:v>3.7142857142857144</c:v>
                </c:pt>
                <c:pt idx="113" formatCode="#,##0">
                  <c:v>3.5714285714285716</c:v>
                </c:pt>
                <c:pt idx="114" formatCode="#,##0">
                  <c:v>3.8571428571428572</c:v>
                </c:pt>
                <c:pt idx="115" formatCode="#,##0">
                  <c:v>3.4285714285714284</c:v>
                </c:pt>
                <c:pt idx="116" formatCode="#,##0">
                  <c:v>3.5714285714285716</c:v>
                </c:pt>
                <c:pt idx="117" formatCode="#,##0">
                  <c:v>3</c:v>
                </c:pt>
                <c:pt idx="118" formatCode="#,##0">
                  <c:v>2.2857142857142856</c:v>
                </c:pt>
                <c:pt idx="119" formatCode="#,##0">
                  <c:v>2</c:v>
                </c:pt>
                <c:pt idx="120" formatCode="#,##0">
                  <c:v>2</c:v>
                </c:pt>
                <c:pt idx="121" formatCode="#,##0">
                  <c:v>1</c:v>
                </c:pt>
                <c:pt idx="122" formatCode="#,##0">
                  <c:v>0.7142857142857143</c:v>
                </c:pt>
                <c:pt idx="123" formatCode="#,##0">
                  <c:v>0.5714285714285714</c:v>
                </c:pt>
                <c:pt idx="124" formatCode="#,##0">
                  <c:v>0.2857142857142857</c:v>
                </c:pt>
                <c:pt idx="125" formatCode="#,##0">
                  <c:v>0.2857142857142857</c:v>
                </c:pt>
                <c:pt idx="126" formatCode="#,##0">
                  <c:v>0.2857142857142857</c:v>
                </c:pt>
                <c:pt idx="127" formatCode="#,##0">
                  <c:v>0.14285714285714285</c:v>
                </c:pt>
                <c:pt idx="128" formatCode="#,##0">
                  <c:v>0.42857142857142855</c:v>
                </c:pt>
                <c:pt idx="129" formatCode="#,##0">
                  <c:v>2</c:v>
                </c:pt>
                <c:pt idx="130" formatCode="#,##0">
                  <c:v>2.1428571428571428</c:v>
                </c:pt>
                <c:pt idx="131" formatCode="#,##0">
                  <c:v>2.2857142857142856</c:v>
                </c:pt>
                <c:pt idx="132" formatCode="#,##0">
                  <c:v>2.4285714285714284</c:v>
                </c:pt>
                <c:pt idx="133" formatCode="#,##0">
                  <c:v>2.4285714285714284</c:v>
                </c:pt>
                <c:pt idx="134" formatCode="#,##0">
                  <c:v>2.4285714285714284</c:v>
                </c:pt>
                <c:pt idx="135" formatCode="#,##0">
                  <c:v>2.2857142857142856</c:v>
                </c:pt>
                <c:pt idx="136" formatCode="#,##0">
                  <c:v>2.8571428571428572</c:v>
                </c:pt>
                <c:pt idx="137" formatCode="#,##0">
                  <c:v>2.8571428571428572</c:v>
                </c:pt>
                <c:pt idx="138" formatCode="#,##0">
                  <c:v>2.7142857142857144</c:v>
                </c:pt>
                <c:pt idx="139" formatCode="#,##0">
                  <c:v>2.5714285714285716</c:v>
                </c:pt>
                <c:pt idx="140" formatCode="#,##0">
                  <c:v>2.5714285714285716</c:v>
                </c:pt>
                <c:pt idx="141" formatCode="#,##0">
                  <c:v>2.5714285714285716</c:v>
                </c:pt>
                <c:pt idx="142" formatCode="#,##0">
                  <c:v>2.4285714285714284</c:v>
                </c:pt>
                <c:pt idx="143" formatCode="#,##0">
                  <c:v>0.2857142857142857</c:v>
                </c:pt>
                <c:pt idx="144" formatCode="#,##0">
                  <c:v>0.2857142857142857</c:v>
                </c:pt>
                <c:pt idx="145" formatCode="#,##0">
                  <c:v>0.2857142857142857</c:v>
                </c:pt>
                <c:pt idx="146" formatCode="#,##0">
                  <c:v>0.8571428571428571</c:v>
                </c:pt>
                <c:pt idx="147" formatCode="#,##0">
                  <c:v>0.8571428571428571</c:v>
                </c:pt>
                <c:pt idx="148" formatCode="#,##0">
                  <c:v>0.8571428571428571</c:v>
                </c:pt>
                <c:pt idx="149" formatCode="#,##0">
                  <c:v>0.8571428571428571</c:v>
                </c:pt>
                <c:pt idx="150" formatCode="#,##0">
                  <c:v>1</c:v>
                </c:pt>
                <c:pt idx="151" formatCode="#,##0">
                  <c:v>1</c:v>
                </c:pt>
                <c:pt idx="152" formatCode="#,##0">
                  <c:v>1</c:v>
                </c:pt>
                <c:pt idx="153" formatCode="#,##0">
                  <c:v>0.42857142857142855</c:v>
                </c:pt>
                <c:pt idx="154" formatCode="#,##0">
                  <c:v>0.42857142857142855</c:v>
                </c:pt>
                <c:pt idx="155" formatCode="#,##0">
                  <c:v>0.42857142857142855</c:v>
                </c:pt>
                <c:pt idx="156" formatCode="#,##0">
                  <c:v>0.42857142857142855</c:v>
                </c:pt>
                <c:pt idx="157" formatCode="#,##0">
                  <c:v>0.42857142857142855</c:v>
                </c:pt>
                <c:pt idx="158" formatCode="#,##0">
                  <c:v>0.14285714285714285</c:v>
                </c:pt>
                <c:pt idx="159" formatCode="#,##0">
                  <c:v>0.14285714285714285</c:v>
                </c:pt>
                <c:pt idx="160" formatCode="#,##0">
                  <c:v>0.14285714285714285</c:v>
                </c:pt>
                <c:pt idx="161" formatCode="#,##0">
                  <c:v>0.42857142857142855</c:v>
                </c:pt>
                <c:pt idx="162" formatCode="#,##0">
                  <c:v>0.42857142857142855</c:v>
                </c:pt>
                <c:pt idx="163" formatCode="#,##0">
                  <c:v>0.42857142857142855</c:v>
                </c:pt>
                <c:pt idx="164" formatCode="#,##0">
                  <c:v>0.2857142857142857</c:v>
                </c:pt>
                <c:pt idx="165" formatCode="#,##0">
                  <c:v>0.2857142857142857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F17-427C-B229-A7ADEBCB9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047168"/>
        <c:axId val="127045632"/>
      </c:lineChart>
      <c:dateAx>
        <c:axId val="1270341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035648"/>
        <c:crosses val="autoZero"/>
        <c:auto val="1"/>
        <c:lblOffset val="100"/>
        <c:baseTimeUnit val="days"/>
      </c:dateAx>
      <c:valAx>
        <c:axId val="12703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034112"/>
        <c:crosses val="autoZero"/>
        <c:crossBetween val="between"/>
      </c:valAx>
      <c:valAx>
        <c:axId val="127045632"/>
        <c:scaling>
          <c:orientation val="minMax"/>
          <c:max val="65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047168"/>
        <c:crosses val="max"/>
        <c:crossBetween val="between"/>
      </c:valAx>
      <c:catAx>
        <c:axId val="1270471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7045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CHN'!$F$3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CHN'!$F$4:$F$89</c:f>
              <c:numCache>
                <c:formatCode>General</c:formatCode>
                <c:ptCount val="86"/>
                <c:pt idx="1">
                  <c:v>4024</c:v>
                </c:pt>
                <c:pt idx="2">
                  <c:v>2345</c:v>
                </c:pt>
                <c:pt idx="3">
                  <c:v>3156</c:v>
                </c:pt>
                <c:pt idx="4">
                  <c:v>2987</c:v>
                </c:pt>
                <c:pt idx="5">
                  <c:v>2447</c:v>
                </c:pt>
                <c:pt idx="6">
                  <c:v>2841</c:v>
                </c:pt>
                <c:pt idx="7">
                  <c:v>2147</c:v>
                </c:pt>
                <c:pt idx="8">
                  <c:v>2531</c:v>
                </c:pt>
                <c:pt idx="9">
                  <c:v>2097</c:v>
                </c:pt>
                <c:pt idx="10">
                  <c:v>1638</c:v>
                </c:pt>
                <c:pt idx="11">
                  <c:v>7420</c:v>
                </c:pt>
                <c:pt idx="12">
                  <c:v>7420</c:v>
                </c:pt>
                <c:pt idx="13">
                  <c:v>6200</c:v>
                </c:pt>
                <c:pt idx="14">
                  <c:v>1843</c:v>
                </c:pt>
                <c:pt idx="15">
                  <c:v>1933</c:v>
                </c:pt>
                <c:pt idx="16">
                  <c:v>1807</c:v>
                </c:pt>
                <c:pt idx="17">
                  <c:v>1693</c:v>
                </c:pt>
                <c:pt idx="18">
                  <c:v>349</c:v>
                </c:pt>
                <c:pt idx="19">
                  <c:v>411</c:v>
                </c:pt>
                <c:pt idx="20">
                  <c:v>220</c:v>
                </c:pt>
                <c:pt idx="21">
                  <c:v>1422</c:v>
                </c:pt>
                <c:pt idx="22">
                  <c:v>0</c:v>
                </c:pt>
                <c:pt idx="23">
                  <c:v>203</c:v>
                </c:pt>
                <c:pt idx="24">
                  <c:v>499</c:v>
                </c:pt>
                <c:pt idx="25">
                  <c:v>401</c:v>
                </c:pt>
                <c:pt idx="26">
                  <c:v>409</c:v>
                </c:pt>
                <c:pt idx="27">
                  <c:v>318</c:v>
                </c:pt>
                <c:pt idx="28">
                  <c:v>423</c:v>
                </c:pt>
                <c:pt idx="29">
                  <c:v>570</c:v>
                </c:pt>
                <c:pt idx="30">
                  <c:v>196</c:v>
                </c:pt>
                <c:pt idx="31">
                  <c:v>114</c:v>
                </c:pt>
                <c:pt idx="32">
                  <c:v>115</c:v>
                </c:pt>
                <c:pt idx="33">
                  <c:v>134</c:v>
                </c:pt>
                <c:pt idx="34">
                  <c:v>126</c:v>
                </c:pt>
                <c:pt idx="35">
                  <c:v>74</c:v>
                </c:pt>
                <c:pt idx="36">
                  <c:v>41</c:v>
                </c:pt>
                <c:pt idx="37">
                  <c:v>36</c:v>
                </c:pt>
                <c:pt idx="38">
                  <c:v>17</c:v>
                </c:pt>
                <c:pt idx="39">
                  <c:v>13</c:v>
                </c:pt>
                <c:pt idx="40">
                  <c:v>8</c:v>
                </c:pt>
                <c:pt idx="41">
                  <c:v>5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325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D1-4413-AD32-78DF3DC1355A}"/>
            </c:ext>
          </c:extLst>
        </c:ser>
        <c:ser>
          <c:idx val="2"/>
          <c:order val="2"/>
          <c:tx>
            <c:strRef>
              <c:f>'Data CHN'!$H$3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CHN'!$H$4:$H$89</c:f>
              <c:numCache>
                <c:formatCode>General</c:formatCode>
                <c:ptCount val="86"/>
                <c:pt idx="1">
                  <c:v>91</c:v>
                </c:pt>
                <c:pt idx="2">
                  <c:v>136</c:v>
                </c:pt>
                <c:pt idx="3">
                  <c:v>111</c:v>
                </c:pt>
                <c:pt idx="4">
                  <c:v>184</c:v>
                </c:pt>
                <c:pt idx="5">
                  <c:v>298</c:v>
                </c:pt>
                <c:pt idx="6">
                  <c:v>324</c:v>
                </c:pt>
                <c:pt idx="7">
                  <c:v>356</c:v>
                </c:pt>
                <c:pt idx="8">
                  <c:v>427</c:v>
                </c:pt>
                <c:pt idx="9">
                  <c:v>417</c:v>
                </c:pt>
                <c:pt idx="10">
                  <c:v>47</c:v>
                </c:pt>
                <c:pt idx="11">
                  <c:v>773</c:v>
                </c:pt>
                <c:pt idx="12">
                  <c:v>1315</c:v>
                </c:pt>
                <c:pt idx="13">
                  <c:v>849</c:v>
                </c:pt>
                <c:pt idx="14">
                  <c:v>1016</c:v>
                </c:pt>
                <c:pt idx="15">
                  <c:v>1223</c:v>
                </c:pt>
                <c:pt idx="16">
                  <c:v>1266</c:v>
                </c:pt>
                <c:pt idx="17">
                  <c:v>1209</c:v>
                </c:pt>
                <c:pt idx="18">
                  <c:v>1451</c:v>
                </c:pt>
                <c:pt idx="19">
                  <c:v>93</c:v>
                </c:pt>
                <c:pt idx="20">
                  <c:v>3418</c:v>
                </c:pt>
                <c:pt idx="21">
                  <c:v>44</c:v>
                </c:pt>
                <c:pt idx="22">
                  <c:v>1405</c:v>
                </c:pt>
                <c:pt idx="23">
                  <c:v>2223</c:v>
                </c:pt>
                <c:pt idx="24">
                  <c:v>1998</c:v>
                </c:pt>
                <c:pt idx="25">
                  <c:v>2414</c:v>
                </c:pt>
                <c:pt idx="26">
                  <c:v>3020</c:v>
                </c:pt>
                <c:pt idx="27">
                  <c:v>2590</c:v>
                </c:pt>
                <c:pt idx="28">
                  <c:v>2543</c:v>
                </c:pt>
                <c:pt idx="29">
                  <c:v>2398</c:v>
                </c:pt>
                <c:pt idx="30">
                  <c:v>2274</c:v>
                </c:pt>
                <c:pt idx="31">
                  <c:v>2349</c:v>
                </c:pt>
                <c:pt idx="32">
                  <c:v>2035</c:v>
                </c:pt>
                <c:pt idx="33">
                  <c:v>1441</c:v>
                </c:pt>
                <c:pt idx="34">
                  <c:v>1467</c:v>
                </c:pt>
                <c:pt idx="35">
                  <c:v>1735</c:v>
                </c:pt>
                <c:pt idx="36">
                  <c:v>1253</c:v>
                </c:pt>
                <c:pt idx="37">
                  <c:v>1255</c:v>
                </c:pt>
                <c:pt idx="38">
                  <c:v>1391</c:v>
                </c:pt>
                <c:pt idx="39">
                  <c:v>1184</c:v>
                </c:pt>
                <c:pt idx="40">
                  <c:v>1235</c:v>
                </c:pt>
                <c:pt idx="41">
                  <c:v>1407</c:v>
                </c:pt>
                <c:pt idx="42">
                  <c:v>1328</c:v>
                </c:pt>
                <c:pt idx="43">
                  <c:v>854</c:v>
                </c:pt>
                <c:pt idx="44">
                  <c:v>861</c:v>
                </c:pt>
                <c:pt idx="45">
                  <c:v>924</c:v>
                </c:pt>
                <c:pt idx="46">
                  <c:v>755</c:v>
                </c:pt>
                <c:pt idx="47">
                  <c:v>700</c:v>
                </c:pt>
                <c:pt idx="48">
                  <c:v>564</c:v>
                </c:pt>
                <c:pt idx="49">
                  <c:v>487</c:v>
                </c:pt>
                <c:pt idx="50">
                  <c:v>449</c:v>
                </c:pt>
                <c:pt idx="51">
                  <c:v>442</c:v>
                </c:pt>
                <c:pt idx="52">
                  <c:v>487</c:v>
                </c:pt>
                <c:pt idx="53">
                  <c:v>390</c:v>
                </c:pt>
                <c:pt idx="54">
                  <c:v>531</c:v>
                </c:pt>
                <c:pt idx="55">
                  <c:v>366</c:v>
                </c:pt>
                <c:pt idx="56">
                  <c:v>472</c:v>
                </c:pt>
                <c:pt idx="57">
                  <c:v>312</c:v>
                </c:pt>
                <c:pt idx="58">
                  <c:v>271</c:v>
                </c:pt>
                <c:pt idx="59">
                  <c:v>173</c:v>
                </c:pt>
                <c:pt idx="60">
                  <c:v>143</c:v>
                </c:pt>
                <c:pt idx="61">
                  <c:v>143</c:v>
                </c:pt>
                <c:pt idx="62">
                  <c:v>150</c:v>
                </c:pt>
                <c:pt idx="63">
                  <c:v>183</c:v>
                </c:pt>
                <c:pt idx="64">
                  <c:v>69</c:v>
                </c:pt>
                <c:pt idx="65">
                  <c:v>59</c:v>
                </c:pt>
                <c:pt idx="66">
                  <c:v>69</c:v>
                </c:pt>
                <c:pt idx="67">
                  <c:v>45</c:v>
                </c:pt>
                <c:pt idx="68">
                  <c:v>49</c:v>
                </c:pt>
                <c:pt idx="69">
                  <c:v>28</c:v>
                </c:pt>
                <c:pt idx="70">
                  <c:v>17</c:v>
                </c:pt>
                <c:pt idx="71">
                  <c:v>57</c:v>
                </c:pt>
                <c:pt idx="72">
                  <c:v>25</c:v>
                </c:pt>
                <c:pt idx="73">
                  <c:v>39</c:v>
                </c:pt>
                <c:pt idx="74">
                  <c:v>33</c:v>
                </c:pt>
                <c:pt idx="75">
                  <c:v>17</c:v>
                </c:pt>
                <c:pt idx="76">
                  <c:v>-958</c:v>
                </c:pt>
                <c:pt idx="77">
                  <c:v>13</c:v>
                </c:pt>
                <c:pt idx="78">
                  <c:v>4</c:v>
                </c:pt>
                <c:pt idx="79">
                  <c:v>3</c:v>
                </c:pt>
                <c:pt idx="80">
                  <c:v>5</c:v>
                </c:pt>
                <c:pt idx="81">
                  <c:v>28</c:v>
                </c:pt>
                <c:pt idx="82">
                  <c:v>22</c:v>
                </c:pt>
                <c:pt idx="83">
                  <c:v>24</c:v>
                </c:pt>
                <c:pt idx="84">
                  <c:v>11</c:v>
                </c:pt>
                <c:pt idx="85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3D1-4413-AD32-78DF3DC13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384960"/>
        <c:axId val="121386496"/>
      </c:lineChart>
      <c:lineChart>
        <c:grouping val="standard"/>
        <c:varyColors val="0"/>
        <c:ser>
          <c:idx val="1"/>
          <c:order val="1"/>
          <c:tx>
            <c:strRef>
              <c:f>'Data CHN'!$G$3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CHN'!$G$4:$G$89</c:f>
              <c:numCache>
                <c:formatCode>General</c:formatCode>
                <c:ptCount val="86"/>
                <c:pt idx="1">
                  <c:v>101</c:v>
                </c:pt>
                <c:pt idx="2">
                  <c:v>64</c:v>
                </c:pt>
                <c:pt idx="3">
                  <c:v>65</c:v>
                </c:pt>
                <c:pt idx="4">
                  <c:v>70</c:v>
                </c:pt>
                <c:pt idx="5">
                  <c:v>69</c:v>
                </c:pt>
                <c:pt idx="6">
                  <c:v>81</c:v>
                </c:pt>
                <c:pt idx="7">
                  <c:v>81</c:v>
                </c:pt>
                <c:pt idx="8">
                  <c:v>91</c:v>
                </c:pt>
                <c:pt idx="9">
                  <c:v>103</c:v>
                </c:pt>
                <c:pt idx="10">
                  <c:v>94</c:v>
                </c:pt>
                <c:pt idx="11">
                  <c:v>121</c:v>
                </c:pt>
                <c:pt idx="12">
                  <c:v>121</c:v>
                </c:pt>
                <c:pt idx="13">
                  <c:v>147</c:v>
                </c:pt>
                <c:pt idx="14">
                  <c:v>139</c:v>
                </c:pt>
                <c:pt idx="15">
                  <c:v>100</c:v>
                </c:pt>
                <c:pt idx="16">
                  <c:v>93</c:v>
                </c:pt>
                <c:pt idx="17">
                  <c:v>132</c:v>
                </c:pt>
                <c:pt idx="18">
                  <c:v>108</c:v>
                </c:pt>
                <c:pt idx="19">
                  <c:v>115</c:v>
                </c:pt>
                <c:pt idx="20">
                  <c:v>0</c:v>
                </c:pt>
                <c:pt idx="21">
                  <c:v>202</c:v>
                </c:pt>
                <c:pt idx="22">
                  <c:v>0</c:v>
                </c:pt>
                <c:pt idx="23">
                  <c:v>149</c:v>
                </c:pt>
                <c:pt idx="24">
                  <c:v>68</c:v>
                </c:pt>
                <c:pt idx="25">
                  <c:v>52</c:v>
                </c:pt>
                <c:pt idx="26">
                  <c:v>26</c:v>
                </c:pt>
                <c:pt idx="27">
                  <c:v>41</c:v>
                </c:pt>
                <c:pt idx="28">
                  <c:v>45</c:v>
                </c:pt>
                <c:pt idx="29">
                  <c:v>34</c:v>
                </c:pt>
                <c:pt idx="30">
                  <c:v>42</c:v>
                </c:pt>
                <c:pt idx="31">
                  <c:v>32</c:v>
                </c:pt>
                <c:pt idx="32">
                  <c:v>36</c:v>
                </c:pt>
                <c:pt idx="33">
                  <c:v>31</c:v>
                </c:pt>
                <c:pt idx="34">
                  <c:v>29</c:v>
                </c:pt>
                <c:pt idx="35">
                  <c:v>28</c:v>
                </c:pt>
                <c:pt idx="36">
                  <c:v>27</c:v>
                </c:pt>
                <c:pt idx="37">
                  <c:v>22</c:v>
                </c:pt>
                <c:pt idx="38">
                  <c:v>16</c:v>
                </c:pt>
                <c:pt idx="39">
                  <c:v>22</c:v>
                </c:pt>
                <c:pt idx="40">
                  <c:v>10</c:v>
                </c:pt>
                <c:pt idx="41">
                  <c:v>6</c:v>
                </c:pt>
                <c:pt idx="42">
                  <c:v>13</c:v>
                </c:pt>
                <c:pt idx="43">
                  <c:v>10</c:v>
                </c:pt>
                <c:pt idx="44">
                  <c:v>14</c:v>
                </c:pt>
                <c:pt idx="45">
                  <c:v>12</c:v>
                </c:pt>
                <c:pt idx="46">
                  <c:v>11</c:v>
                </c:pt>
                <c:pt idx="47">
                  <c:v>8</c:v>
                </c:pt>
                <c:pt idx="48">
                  <c:v>3</c:v>
                </c:pt>
                <c:pt idx="49">
                  <c:v>6</c:v>
                </c:pt>
                <c:pt idx="50">
                  <c:v>14</c:v>
                </c:pt>
                <c:pt idx="51">
                  <c:v>0</c:v>
                </c:pt>
                <c:pt idx="52">
                  <c:v>7</c:v>
                </c:pt>
                <c:pt idx="53">
                  <c:v>3</c:v>
                </c:pt>
                <c:pt idx="54">
                  <c:v>6</c:v>
                </c:pt>
                <c:pt idx="55">
                  <c:v>5</c:v>
                </c:pt>
                <c:pt idx="56">
                  <c:v>3</c:v>
                </c:pt>
                <c:pt idx="57">
                  <c:v>5</c:v>
                </c:pt>
                <c:pt idx="58">
                  <c:v>4</c:v>
                </c:pt>
                <c:pt idx="59">
                  <c:v>1</c:v>
                </c:pt>
                <c:pt idx="60">
                  <c:v>6</c:v>
                </c:pt>
                <c:pt idx="61">
                  <c:v>6</c:v>
                </c:pt>
                <c:pt idx="62">
                  <c:v>4</c:v>
                </c:pt>
                <c:pt idx="63">
                  <c:v>4</c:v>
                </c:pt>
                <c:pt idx="64">
                  <c:v>3</c:v>
                </c:pt>
                <c:pt idx="65">
                  <c:v>2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3</c:v>
                </c:pt>
                <c:pt idx="71">
                  <c:v>0</c:v>
                </c:pt>
                <c:pt idx="72">
                  <c:v>2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1290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3D1-4413-AD32-78DF3DC13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389824"/>
        <c:axId val="121388032"/>
      </c:lineChart>
      <c:catAx>
        <c:axId val="121384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386496"/>
        <c:crosses val="autoZero"/>
        <c:auto val="1"/>
        <c:lblAlgn val="ctr"/>
        <c:lblOffset val="100"/>
        <c:noMultiLvlLbl val="0"/>
      </c:catAx>
      <c:valAx>
        <c:axId val="1213864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384960"/>
        <c:crosses val="autoZero"/>
        <c:crossBetween val="between"/>
      </c:valAx>
      <c:valAx>
        <c:axId val="121388032"/>
        <c:scaling>
          <c:orientation val="minMax"/>
          <c:max val="8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389824"/>
        <c:crosses val="max"/>
        <c:crossBetween val="between"/>
      </c:valAx>
      <c:catAx>
        <c:axId val="121389824"/>
        <c:scaling>
          <c:orientation val="minMax"/>
        </c:scaling>
        <c:delete val="1"/>
        <c:axPos val="b"/>
        <c:majorTickMark val="out"/>
        <c:minorTickMark val="none"/>
        <c:tickLblPos val="nextTo"/>
        <c:crossAx val="121388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UK'!$J$33:$J$149</c:f>
              <c:numCache>
                <c:formatCode>0.0%</c:formatCode>
                <c:ptCount val="117"/>
                <c:pt idx="0">
                  <c:v>0.6226420689183928</c:v>
                </c:pt>
                <c:pt idx="1">
                  <c:v>0.46511692310511621</c:v>
                </c:pt>
                <c:pt idx="2">
                  <c:v>0.43650879813138571</c:v>
                </c:pt>
                <c:pt idx="3">
                  <c:v>0.30939312656819629</c:v>
                </c:pt>
                <c:pt idx="4">
                  <c:v>0.20675180101770149</c:v>
                </c:pt>
                <c:pt idx="5">
                  <c:v>0.27622497249589056</c:v>
                </c:pt>
                <c:pt idx="6">
                  <c:v>0.1510997313170705</c:v>
                </c:pt>
                <c:pt idx="7">
                  <c:v>0.13235377562549969</c:v>
                </c:pt>
                <c:pt idx="8">
                  <c:v>0.31818407733245935</c:v>
                </c:pt>
                <c:pt idx="9">
                  <c:v>0.42434603705489787</c:v>
                </c:pt>
                <c:pt idx="10">
                  <c:v>0.47680437378715051</c:v>
                </c:pt>
                <c:pt idx="11">
                  <c:v>0.38413931657424955</c:v>
                </c:pt>
                <c:pt idx="12">
                  <c:v>0.27216625528789345</c:v>
                </c:pt>
                <c:pt idx="13">
                  <c:v>0.16265064814015109</c:v>
                </c:pt>
                <c:pt idx="14">
                  <c:v>0.17105925865636198</c:v>
                </c:pt>
                <c:pt idx="15">
                  <c:v>0.20326393081291994</c:v>
                </c:pt>
                <c:pt idx="16">
                  <c:v>0.21340418995705548</c:v>
                </c:pt>
                <c:pt idx="17">
                  <c:v>0.23131871248847102</c:v>
                </c:pt>
                <c:pt idx="18">
                  <c:v>0.20016784660766843</c:v>
                </c:pt>
                <c:pt idx="19">
                  <c:v>0.19960531454262023</c:v>
                </c:pt>
                <c:pt idx="20">
                  <c:v>0.15959696624881337</c:v>
                </c:pt>
                <c:pt idx="21">
                  <c:v>0.15924341307843573</c:v>
                </c:pt>
                <c:pt idx="22">
                  <c:v>0.23393323318369547</c:v>
                </c:pt>
                <c:pt idx="23">
                  <c:v>0.1936820097685529</c:v>
                </c:pt>
                <c:pt idx="24">
                  <c:v>0.1871073020903512</c:v>
                </c:pt>
                <c:pt idx="25">
                  <c:v>0.18250048862141016</c:v>
                </c:pt>
                <c:pt idx="26">
                  <c:v>0.16168359063785187</c:v>
                </c:pt>
                <c:pt idx="27">
                  <c:v>0.1242462361879962</c:v>
                </c:pt>
                <c:pt idx="28">
                  <c:v>0.11319774933125985</c:v>
                </c:pt>
                <c:pt idx="29">
                  <c:v>0.15326509377468162</c:v>
                </c:pt>
                <c:pt idx="30">
                  <c:v>0.14209242741347919</c:v>
                </c:pt>
                <c:pt idx="31">
                  <c:v>0.13686636467905477</c:v>
                </c:pt>
                <c:pt idx="32">
                  <c:v>0.12119378795459027</c:v>
                </c:pt>
                <c:pt idx="33">
                  <c:v>0.1108243790076013</c:v>
                </c:pt>
                <c:pt idx="34">
                  <c:v>8.2811566129477182E-2</c:v>
                </c:pt>
                <c:pt idx="35">
                  <c:v>6.9384489645725508E-2</c:v>
                </c:pt>
                <c:pt idx="36">
                  <c:v>9.6359468579835642E-2</c:v>
                </c:pt>
                <c:pt idx="37">
                  <c:v>9.1687408758075239E-2</c:v>
                </c:pt>
                <c:pt idx="38">
                  <c:v>8.0336859553010009E-2</c:v>
                </c:pt>
                <c:pt idx="39">
                  <c:v>7.1427290128834017E-2</c:v>
                </c:pt>
                <c:pt idx="40">
                  <c:v>6.0207462023780009E-2</c:v>
                </c:pt>
                <c:pt idx="41">
                  <c:v>4.7939703632116387E-2</c:v>
                </c:pt>
                <c:pt idx="42">
                  <c:v>4.518713656437752E-2</c:v>
                </c:pt>
                <c:pt idx="43">
                  <c:v>5.2192125565349939E-2</c:v>
                </c:pt>
                <c:pt idx="44">
                  <c:v>5.153789350301223E-2</c:v>
                </c:pt>
                <c:pt idx="45">
                  <c:v>5.8091803532020508E-2</c:v>
                </c:pt>
                <c:pt idx="46">
                  <c:v>5.7965342049350888E-2</c:v>
                </c:pt>
                <c:pt idx="47">
                  <c:v>5.1905679983087941E-2</c:v>
                </c:pt>
                <c:pt idx="48">
                  <c:v>4.7315984281426547E-2</c:v>
                </c:pt>
                <c:pt idx="49">
                  <c:v>3.730463103257961E-2</c:v>
                </c:pt>
                <c:pt idx="50">
                  <c:v>4.5572276382087912E-2</c:v>
                </c:pt>
                <c:pt idx="51">
                  <c:v>4.292812626861036E-2</c:v>
                </c:pt>
                <c:pt idx="52">
                  <c:v>4.7965991499868119E-2</c:v>
                </c:pt>
                <c:pt idx="53">
                  <c:v>4.3185754864985333E-2</c:v>
                </c:pt>
                <c:pt idx="54">
                  <c:v>4.0271221392550537E-2</c:v>
                </c:pt>
                <c:pt idx="55">
                  <c:v>2.9410420505333868E-2</c:v>
                </c:pt>
                <c:pt idx="56">
                  <c:v>2.6609545337833572E-2</c:v>
                </c:pt>
                <c:pt idx="57">
                  <c:v>3.5257045139952342E-2</c:v>
                </c:pt>
                <c:pt idx="58">
                  <c:v>3.4282755757099194E-2</c:v>
                </c:pt>
                <c:pt idx="59">
                  <c:v>3.8409695693509195E-2</c:v>
                </c:pt>
                <c:pt idx="60">
                  <c:v>3.3917890514248684E-2</c:v>
                </c:pt>
                <c:pt idx="61">
                  <c:v>3.1434185323956879E-2</c:v>
                </c:pt>
                <c:pt idx="62">
                  <c:v>2.0868903337439189E-2</c:v>
                </c:pt>
                <c:pt idx="63">
                  <c:v>1.8951120932314245E-2</c:v>
                </c:pt>
                <c:pt idx="64">
                  <c:v>2.1168761860163476E-2</c:v>
                </c:pt>
                <c:pt idx="65">
                  <c:v>2.2650131705478339E-2</c:v>
                </c:pt>
                <c:pt idx="66">
                  <c:v>2.3131041633832936E-2</c:v>
                </c:pt>
                <c:pt idx="67">
                  <c:v>2.2318350285192207E-2</c:v>
                </c:pt>
                <c:pt idx="68">
                  <c:v>1.7727380668242414E-2</c:v>
                </c:pt>
                <c:pt idx="69">
                  <c:v>1.232786023214073E-2</c:v>
                </c:pt>
                <c:pt idx="70">
                  <c:v>1.317293182673907E-2</c:v>
                </c:pt>
                <c:pt idx="71">
                  <c:v>2.0102647657207626E-2</c:v>
                </c:pt>
                <c:pt idx="72">
                  <c:v>1.866311231744533E-2</c:v>
                </c:pt>
                <c:pt idx="73">
                  <c:v>1.7891610901688979E-2</c:v>
                </c:pt>
                <c:pt idx="74">
                  <c:v>1.3943066548621033E-2</c:v>
                </c:pt>
                <c:pt idx="75">
                  <c:v>1.3297430076033024E-2</c:v>
                </c:pt>
                <c:pt idx="76">
                  <c:v>1.0788723517675469E-2</c:v>
                </c:pt>
                <c:pt idx="77">
                  <c:v>9.4616623017379498E-3</c:v>
                </c:pt>
                <c:pt idx="78">
                  <c:v>1.322478620205954E-2</c:v>
                </c:pt>
                <c:pt idx="79">
                  <c:v>1.5433974298776389E-2</c:v>
                </c:pt>
                <c:pt idx="80">
                  <c:v>1.3563139043671764E-2</c:v>
                </c:pt>
                <c:pt idx="81">
                  <c:v>1.2594250446445354E-2</c:v>
                </c:pt>
                <c:pt idx="82">
                  <c:v>9.9496766383017875E-3</c:v>
                </c:pt>
                <c:pt idx="83">
                  <c:v>7.3264310632938125E-3</c:v>
                </c:pt>
                <c:pt idx="84">
                  <c:v>6.5149221089402217E-3</c:v>
                </c:pt>
                <c:pt idx="85">
                  <c:v>7.7210973834208807E-3</c:v>
                </c:pt>
                <c:pt idx="86">
                  <c:v>7.8718865811314275E-3</c:v>
                </c:pt>
                <c:pt idx="87">
                  <c:v>8.5357532843820406E-3</c:v>
                </c:pt>
                <c:pt idx="88">
                  <c:v>8.1603361032254827E-3</c:v>
                </c:pt>
                <c:pt idx="89">
                  <c:v>7.033369823078962E-3</c:v>
                </c:pt>
                <c:pt idx="90">
                  <c:v>5.1114238474889535E-3</c:v>
                </c:pt>
                <c:pt idx="91">
                  <c:v>4.9516927882345763E-3</c:v>
                </c:pt>
                <c:pt idx="92">
                  <c:v>6.6133311689002446E-3</c:v>
                </c:pt>
                <c:pt idx="93">
                  <c:v>6.7384819712494612E-3</c:v>
                </c:pt>
                <c:pt idx="94">
                  <c:v>6.1323695656324648E-3</c:v>
                </c:pt>
                <c:pt idx="95">
                  <c:v>5.6138468031868526E-3</c:v>
                </c:pt>
                <c:pt idx="96">
                  <c:v>5.0030893798440213E-3</c:v>
                </c:pt>
                <c:pt idx="97">
                  <c:v>3.5694135657018404E-3</c:v>
                </c:pt>
                <c:pt idx="98">
                  <c:v>3.2270091696333285E-3</c:v>
                </c:pt>
                <c:pt idx="99">
                  <c:v>4.8738386616427442E-3</c:v>
                </c:pt>
                <c:pt idx="100">
                  <c:v>5.1508694525713465E-3</c:v>
                </c:pt>
                <c:pt idx="101">
                  <c:v>5.260218744859475E-3</c:v>
                </c:pt>
                <c:pt idx="102">
                  <c:v>4.4363711851792813E-3</c:v>
                </c:pt>
                <c:pt idx="103">
                  <c:v>4.6494549841281712E-3</c:v>
                </c:pt>
                <c:pt idx="104">
                  <c:v>3.9019497659339855E-3</c:v>
                </c:pt>
                <c:pt idx="105">
                  <c:v>3.5391251462237082E-3</c:v>
                </c:pt>
                <c:pt idx="106">
                  <c:v>4.4845077983710988E-3</c:v>
                </c:pt>
                <c:pt idx="107">
                  <c:v>4.6873324406100751E-3</c:v>
                </c:pt>
                <c:pt idx="108">
                  <c:v>4.323407292339927E-3</c:v>
                </c:pt>
                <c:pt idx="109">
                  <c:v>4.4077332111080152E-3</c:v>
                </c:pt>
                <c:pt idx="110">
                  <c:v>4.2188755736281107E-3</c:v>
                </c:pt>
                <c:pt idx="111">
                  <c:v>2.8572687667791693E-3</c:v>
                </c:pt>
                <c:pt idx="112">
                  <c:v>2.6624064119344665E-3</c:v>
                </c:pt>
                <c:pt idx="113">
                  <c:v>3.8087476347838517E-3</c:v>
                </c:pt>
                <c:pt idx="114">
                  <c:v>3.7521053482224591E-3</c:v>
                </c:pt>
                <c:pt idx="115">
                  <c:v>3.2843303210295851E-3</c:v>
                </c:pt>
                <c:pt idx="116">
                  <c:v>2.9498996683185725E-3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85-45BA-A28A-85EE28526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80384"/>
        <c:axId val="126882176"/>
      </c:lineChart>
      <c:catAx>
        <c:axId val="126880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882176"/>
        <c:crosses val="autoZero"/>
        <c:auto val="1"/>
        <c:lblAlgn val="ctr"/>
        <c:lblOffset val="100"/>
        <c:noMultiLvlLbl val="0"/>
      </c:catAx>
      <c:valAx>
        <c:axId val="126882176"/>
        <c:scaling>
          <c:orientation val="minMax"/>
          <c:max val="0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880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UK'!$K$33:$K$149</c:f>
              <c:numCache>
                <c:formatCode>0.0%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3.4965034965034965E-3</c:v>
                </c:pt>
                <c:pt idx="6">
                  <c:v>2.7472527472527475E-3</c:v>
                </c:pt>
                <c:pt idx="7">
                  <c:v>0</c:v>
                </c:pt>
                <c:pt idx="8">
                  <c:v>2.1645021645021645E-3</c:v>
                </c:pt>
                <c:pt idx="9">
                  <c:v>6.5789473684210523E-3</c:v>
                </c:pt>
                <c:pt idx="10">
                  <c:v>0</c:v>
                </c:pt>
                <c:pt idx="11">
                  <c:v>1.5710919088766694E-3</c:v>
                </c:pt>
                <c:pt idx="12">
                  <c:v>5.6818181818181815E-4</c:v>
                </c:pt>
                <c:pt idx="13">
                  <c:v>8.0428954423592495E-3</c:v>
                </c:pt>
                <c:pt idx="14">
                  <c:v>5.8049535603715173E-3</c:v>
                </c:pt>
                <c:pt idx="15">
                  <c:v>7.3065426768515445E-3</c:v>
                </c:pt>
                <c:pt idx="16">
                  <c:v>4.4456793553764931E-3</c:v>
                </c:pt>
                <c:pt idx="17">
                  <c:v>7.8721926371845326E-3</c:v>
                </c:pt>
                <c:pt idx="18">
                  <c:v>8.1578448112312654E-3</c:v>
                </c:pt>
                <c:pt idx="19">
                  <c:v>5.7297469361769857E-3</c:v>
                </c:pt>
                <c:pt idx="20">
                  <c:v>7.4656712438341552E-3</c:v>
                </c:pt>
                <c:pt idx="21">
                  <c:v>4.0499884286044896E-3</c:v>
                </c:pt>
                <c:pt idx="22">
                  <c:v>7.4126014224181105E-3</c:v>
                </c:pt>
                <c:pt idx="23">
                  <c:v>1.2169225743221169E-2</c:v>
                </c:pt>
                <c:pt idx="24">
                  <c:v>1.2920255626562934E-2</c:v>
                </c:pt>
                <c:pt idx="25">
                  <c:v>1.0826480506418979E-2</c:v>
                </c:pt>
                <c:pt idx="26">
                  <c:v>1.434053726519895E-2</c:v>
                </c:pt>
                <c:pt idx="27">
                  <c:v>1.2939571321684785E-2</c:v>
                </c:pt>
                <c:pt idx="28">
                  <c:v>8.4755831914135205E-3</c:v>
                </c:pt>
                <c:pt idx="29">
                  <c:v>1.3408862756345905E-2</c:v>
                </c:pt>
                <c:pt idx="30">
                  <c:v>1.2015979365229154E-2</c:v>
                </c:pt>
                <c:pt idx="31">
                  <c:v>1.8650484355862376E-2</c:v>
                </c:pt>
                <c:pt idx="32">
                  <c:v>1.623182632941645E-2</c:v>
                </c:pt>
                <c:pt idx="33">
                  <c:v>1.6087965570852392E-2</c:v>
                </c:pt>
                <c:pt idx="34">
                  <c:v>1.5643654028240913E-2</c:v>
                </c:pt>
                <c:pt idx="35">
                  <c:v>1.2422360248447204E-2</c:v>
                </c:pt>
                <c:pt idx="36">
                  <c:v>1.0366476857935465E-2</c:v>
                </c:pt>
                <c:pt idx="37">
                  <c:v>1.7445671355821105E-2</c:v>
                </c:pt>
                <c:pt idx="38">
                  <c:v>1.6178748572233261E-2</c:v>
                </c:pt>
                <c:pt idx="39">
                  <c:v>1.6219157133194131E-2</c:v>
                </c:pt>
                <c:pt idx="40">
                  <c:v>1.6054630339349174E-2</c:v>
                </c:pt>
                <c:pt idx="41">
                  <c:v>1.1230239997858358E-2</c:v>
                </c:pt>
                <c:pt idx="42">
                  <c:v>8.8576704068588849E-3</c:v>
                </c:pt>
                <c:pt idx="43">
                  <c:v>9.2703349282296649E-3</c:v>
                </c:pt>
                <c:pt idx="44">
                  <c:v>1.242280369828294E-2</c:v>
                </c:pt>
                <c:pt idx="45">
                  <c:v>9.6426935409986252E-3</c:v>
                </c:pt>
                <c:pt idx="46">
                  <c:v>1.1240619162579334E-2</c:v>
                </c:pt>
                <c:pt idx="47">
                  <c:v>9.7586941092973733E-3</c:v>
                </c:pt>
                <c:pt idx="48">
                  <c:v>1.1167644878908676E-2</c:v>
                </c:pt>
                <c:pt idx="49">
                  <c:v>4.814245526521853E-3</c:v>
                </c:pt>
                <c:pt idx="50">
                  <c:v>5.2342294259202036E-3</c:v>
                </c:pt>
                <c:pt idx="51">
                  <c:v>1.0549434723122345E-2</c:v>
                </c:pt>
                <c:pt idx="52">
                  <c:v>7.298315370932301E-3</c:v>
                </c:pt>
                <c:pt idx="53">
                  <c:v>6.0919915868506832E-3</c:v>
                </c:pt>
                <c:pt idx="54">
                  <c:v>8.1210152481151973E-3</c:v>
                </c:pt>
                <c:pt idx="55">
                  <c:v>6.6003241440326967E-3</c:v>
                </c:pt>
                <c:pt idx="56">
                  <c:v>3.2152863901520369E-3</c:v>
                </c:pt>
                <c:pt idx="57">
                  <c:v>2.5285395813696007E-3</c:v>
                </c:pt>
                <c:pt idx="58">
                  <c:v>6.5851432214317799E-3</c:v>
                </c:pt>
                <c:pt idx="59">
                  <c:v>5.6045118082481494E-3</c:v>
                </c:pt>
                <c:pt idx="60">
                  <c:v>4.6009966550617787E-3</c:v>
                </c:pt>
                <c:pt idx="61">
                  <c:v>4.9014405857851591E-3</c:v>
                </c:pt>
                <c:pt idx="62">
                  <c:v>4.0126647712587235E-3</c:v>
                </c:pt>
                <c:pt idx="63">
                  <c:v>2.001779359430605E-3</c:v>
                </c:pt>
                <c:pt idx="64">
                  <c:v>1.7997862753797987E-3</c:v>
                </c:pt>
                <c:pt idx="65">
                  <c:v>4.248692592070333E-3</c:v>
                </c:pt>
                <c:pt idx="66">
                  <c:v>3.9072847682119207E-3</c:v>
                </c:pt>
                <c:pt idx="67">
                  <c:v>3.1840361054335368E-3</c:v>
                </c:pt>
                <c:pt idx="68">
                  <c:v>3.6287751434699437E-3</c:v>
                </c:pt>
                <c:pt idx="69">
                  <c:v>1.9779001103279541E-3</c:v>
                </c:pt>
                <c:pt idx="70">
                  <c:v>1.5163774421881101E-3</c:v>
                </c:pt>
                <c:pt idx="71">
                  <c:v>1.1745623357011018E-3</c:v>
                </c:pt>
                <c:pt idx="72">
                  <c:v>3.4419722995339339E-3</c:v>
                </c:pt>
                <c:pt idx="73">
                  <c:v>2.6713532513181018E-3</c:v>
                </c:pt>
                <c:pt idx="74">
                  <c:v>2.2798821705756703E-3</c:v>
                </c:pt>
                <c:pt idx="75">
                  <c:v>2.0220104259912591E-3</c:v>
                </c:pt>
                <c:pt idx="76">
                  <c:v>2.4369542237936298E-3</c:v>
                </c:pt>
                <c:pt idx="77">
                  <c:v>8.7791778558149144E-4</c:v>
                </c:pt>
                <c:pt idx="78">
                  <c:v>8.192692118630182E-4</c:v>
                </c:pt>
                <c:pt idx="79">
                  <c:v>2.7565626422538063E-3</c:v>
                </c:pt>
                <c:pt idx="80">
                  <c:v>1.8131324735522411E-3</c:v>
                </c:pt>
                <c:pt idx="81">
                  <c:v>1.668732010525848E-3</c:v>
                </c:pt>
                <c:pt idx="82">
                  <c:v>1.7142605969143309E-3</c:v>
                </c:pt>
                <c:pt idx="83">
                  <c:v>1.3660672763912572E-3</c:v>
                </c:pt>
                <c:pt idx="84">
                  <c:v>5.6824474975560664E-4</c:v>
                </c:pt>
                <c:pt idx="85">
                  <c:v>5.7926055714333587E-4</c:v>
                </c:pt>
                <c:pt idx="86">
                  <c:v>6.3696386893755379E-4</c:v>
                </c:pt>
                <c:pt idx="87">
                  <c:v>1.9444142923889394E-3</c:v>
                </c:pt>
                <c:pt idx="88">
                  <c:v>1.7676376952255027E-3</c:v>
                </c:pt>
                <c:pt idx="89">
                  <c:v>1.5095324176745747E-3</c:v>
                </c:pt>
                <c:pt idx="90">
                  <c:v>9.9621900137153874E-4</c:v>
                </c:pt>
                <c:pt idx="91">
                  <c:v>5.2145823719427782E-4</c:v>
                </c:pt>
                <c:pt idx="92">
                  <c:v>2.5544896533980224E-3</c:v>
                </c:pt>
                <c:pt idx="93">
                  <c:v>1.4826068254825337E-3</c:v>
                </c:pt>
                <c:pt idx="94">
                  <c:v>1.6342175102536907E-3</c:v>
                </c:pt>
                <c:pt idx="95">
                  <c:v>7.9760717846460614E-4</c:v>
                </c:pt>
                <c:pt idx="96">
                  <c:v>1.6101534381511649E-3</c:v>
                </c:pt>
                <c:pt idx="97">
                  <c:v>9.1699405751890172E-4</c:v>
                </c:pt>
                <c:pt idx="98">
                  <c:v>3.4520943452901327E-4</c:v>
                </c:pt>
                <c:pt idx="99">
                  <c:v>2.4587269159070691E-4</c:v>
                </c:pt>
                <c:pt idx="100">
                  <c:v>1.2726722557448247E-3</c:v>
                </c:pt>
                <c:pt idx="101">
                  <c:v>1.0860362337149975E-3</c:v>
                </c:pt>
                <c:pt idx="102">
                  <c:v>6.6658426331402739E-4</c:v>
                </c:pt>
                <c:pt idx="103">
                  <c:v>8.8838849844751909E-4</c:v>
                </c:pt>
                <c:pt idx="104">
                  <c:v>7.9306310766817537E-4</c:v>
                </c:pt>
                <c:pt idx="105">
                  <c:v>1.5724987441850306E-4</c:v>
                </c:pt>
                <c:pt idx="106">
                  <c:v>1.6542885253323814E-4</c:v>
                </c:pt>
                <c:pt idx="107">
                  <c:v>1.0099959253383269E-3</c:v>
                </c:pt>
                <c:pt idx="108">
                  <c:v>7.9468596947369333E-4</c:v>
                </c:pt>
                <c:pt idx="109">
                  <c:v>5.8101751229820405E-4</c:v>
                </c:pt>
                <c:pt idx="110">
                  <c:v>7.4173798212968836E-4</c:v>
                </c:pt>
                <c:pt idx="111">
                  <c:v>5.4690804681191061E-4</c:v>
                </c:pt>
                <c:pt idx="112">
                  <c:v>1.833055533056812E-4</c:v>
                </c:pt>
                <c:pt idx="113">
                  <c:v>6.3786358224187783E-5</c:v>
                </c:pt>
                <c:pt idx="114">
                  <c:v>1.1862546973567703E-3</c:v>
                </c:pt>
                <c:pt idx="115">
                  <c:v>6.5078030248606528E-4</c:v>
                </c:pt>
                <c:pt idx="116">
                  <c:v>6.2800568155475659E-4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F9-4F6A-9B4F-DCD073EEF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23520"/>
        <c:axId val="126925056"/>
      </c:lineChart>
      <c:catAx>
        <c:axId val="126923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925056"/>
        <c:crosses val="autoZero"/>
        <c:auto val="1"/>
        <c:lblAlgn val="ctr"/>
        <c:lblOffset val="100"/>
        <c:noMultiLvlLbl val="0"/>
      </c:catAx>
      <c:valAx>
        <c:axId val="12692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6923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UK'!$L$33:$L$94</c:f>
              <c:numCache>
                <c:formatCode>0.0%</c:formatCode>
                <c:ptCount val="6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2.7472527472527472E-2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6.6423115244104952E-4</c:v>
                </c:pt>
                <c:pt idx="16">
                  <c:v>8.8913587107529862E-3</c:v>
                </c:pt>
                <c:pt idx="17">
                  <c:v>3.0099560083352629E-3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5.7170859196341061E-3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2.9126890112187304E-3</c:v>
                </c:pt>
                <c:pt idx="41">
                  <c:v>0</c:v>
                </c:pt>
                <c:pt idx="42">
                  <c:v>0</c:v>
                </c:pt>
                <c:pt idx="43">
                  <c:v>-4.2862838915470498E-3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5B-41F2-AAFC-CF0F8F97D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154816"/>
        <c:axId val="127164800"/>
      </c:lineChart>
      <c:catAx>
        <c:axId val="127154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164800"/>
        <c:crosses val="autoZero"/>
        <c:auto val="1"/>
        <c:lblAlgn val="ctr"/>
        <c:lblOffset val="100"/>
        <c:noMultiLvlLbl val="0"/>
      </c:catAx>
      <c:valAx>
        <c:axId val="12716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154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UK'!$M$33:$M$149</c:f>
              <c:numCache>
                <c:formatCode>General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79.000342133824702</c:v>
                </c:pt>
                <c:pt idx="6">
                  <c:v>5.0000274726739695</c:v>
                </c:pt>
                <c:pt idx="7">
                  <c:v>0</c:v>
                </c:pt>
                <c:pt idx="8">
                  <c:v>147.00104372759623</c:v>
                </c:pt>
                <c:pt idx="9">
                  <c:v>64.50059763234448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20.222897252092118</c:v>
                </c:pt>
                <c:pt idx="14">
                  <c:v>0</c:v>
                </c:pt>
                <c:pt idx="15">
                  <c:v>25.501153986570916</c:v>
                </c:pt>
                <c:pt idx="16">
                  <c:v>16.000868326155057</c:v>
                </c:pt>
                <c:pt idx="17">
                  <c:v>21.256713175270349</c:v>
                </c:pt>
                <c:pt idx="18">
                  <c:v>24.536853941140006</c:v>
                </c:pt>
                <c:pt idx="19">
                  <c:v>34.83667197975786</c:v>
                </c:pt>
                <c:pt idx="20">
                  <c:v>21.377443639863376</c:v>
                </c:pt>
                <c:pt idx="21">
                  <c:v>39.319473594966901</c:v>
                </c:pt>
                <c:pt idx="22">
                  <c:v>31.558857660443675</c:v>
                </c:pt>
                <c:pt idx="23">
                  <c:v>10.828504692265579</c:v>
                </c:pt>
                <c:pt idx="24">
                  <c:v>14.481702800498365</c:v>
                </c:pt>
                <c:pt idx="25">
                  <c:v>16.856862071954623</c:v>
                </c:pt>
                <c:pt idx="26">
                  <c:v>11.274583904901473</c:v>
                </c:pt>
                <c:pt idx="27">
                  <c:v>9.6020365048553113</c:v>
                </c:pt>
                <c:pt idx="28">
                  <c:v>13.355747536752244</c:v>
                </c:pt>
                <c:pt idx="29">
                  <c:v>11.430133677977059</c:v>
                </c:pt>
                <c:pt idx="30">
                  <c:v>11.825288900266797</c:v>
                </c:pt>
                <c:pt idx="31">
                  <c:v>7.338488484672185</c:v>
                </c:pt>
                <c:pt idx="32">
                  <c:v>7.4664295622085612</c:v>
                </c:pt>
                <c:pt idx="33">
                  <c:v>6.8886509310032951</c:v>
                </c:pt>
                <c:pt idx="34">
                  <c:v>5.2936204022398163</c:v>
                </c:pt>
                <c:pt idx="35">
                  <c:v>5.5854514164809039</c:v>
                </c:pt>
                <c:pt idx="36">
                  <c:v>9.2952957789196375</c:v>
                </c:pt>
                <c:pt idx="37">
                  <c:v>5.2555964679159146</c:v>
                </c:pt>
                <c:pt idx="38">
                  <c:v>4.9655793335516663</c:v>
                </c:pt>
                <c:pt idx="39">
                  <c:v>4.4038842180430517</c:v>
                </c:pt>
                <c:pt idx="40">
                  <c:v>3.1742736499017887</c:v>
                </c:pt>
                <c:pt idx="41">
                  <c:v>4.2688049090009335</c:v>
                </c:pt>
                <c:pt idx="42">
                  <c:v>5.1014696290107073</c:v>
                </c:pt>
                <c:pt idx="43">
                  <c:v>10.471828073431814</c:v>
                </c:pt>
                <c:pt idx="44">
                  <c:v>4.1486523295973612</c:v>
                </c:pt>
                <c:pt idx="45">
                  <c:v>6.024437392418089</c:v>
                </c:pt>
                <c:pt idx="46">
                  <c:v>5.1567748369521169</c:v>
                </c:pt>
                <c:pt idx="47">
                  <c:v>5.3189165888124297</c:v>
                </c:pt>
                <c:pt idx="48">
                  <c:v>4.2368811682746088</c:v>
                </c:pt>
                <c:pt idx="49">
                  <c:v>7.7488011002070927</c:v>
                </c:pt>
                <c:pt idx="50">
                  <c:v>8.7065874790301301</c:v>
                </c:pt>
                <c:pt idx="51">
                  <c:v>4.0692347405610381</c:v>
                </c:pt>
                <c:pt idx="52">
                  <c:v>6.5722004410643668</c:v>
                </c:pt>
                <c:pt idx="53">
                  <c:v>7.0889386909528955</c:v>
                </c:pt>
                <c:pt idx="54">
                  <c:v>4.9588900109376182</c:v>
                </c:pt>
                <c:pt idx="55">
                  <c:v>4.4559054772974456</c:v>
                </c:pt>
                <c:pt idx="56">
                  <c:v>8.2759487364282105</c:v>
                </c:pt>
                <c:pt idx="57">
                  <c:v>13.943639798928963</c:v>
                </c:pt>
                <c:pt idx="58">
                  <c:v>5.2060759507133758</c:v>
                </c:pt>
                <c:pt idx="59">
                  <c:v>6.8533526215399743</c:v>
                </c:pt>
                <c:pt idx="60">
                  <c:v>7.3718572424811422</c:v>
                </c:pt>
                <c:pt idx="61">
                  <c:v>6.4132543838479386</c:v>
                </c:pt>
                <c:pt idx="62">
                  <c:v>5.2007592278616563</c:v>
                </c:pt>
                <c:pt idx="63">
                  <c:v>9.467137745742761</c:v>
                </c:pt>
                <c:pt idx="64">
                  <c:v>11.761819805907983</c:v>
                </c:pt>
                <c:pt idx="65">
                  <c:v>5.3310827306621453</c:v>
                </c:pt>
                <c:pt idx="66">
                  <c:v>5.9199784520487677</c:v>
                </c:pt>
                <c:pt idx="67">
                  <c:v>7.0094526400332233</c:v>
                </c:pt>
                <c:pt idx="68">
                  <c:v>4.8852243435758771</c:v>
                </c:pt>
                <c:pt idx="69">
                  <c:v>6.2328022369626428</c:v>
                </c:pt>
                <c:pt idx="70">
                  <c:v>8.6871061651581449</c:v>
                </c:pt>
                <c:pt idx="71">
                  <c:v>17.11501130777215</c:v>
                </c:pt>
                <c:pt idx="72">
                  <c:v>5.4222145599406595</c:v>
                </c:pt>
                <c:pt idx="73">
                  <c:v>6.6975832914875193</c:v>
                </c:pt>
                <c:pt idx="74">
                  <c:v>6.1156961217431727</c:v>
                </c:pt>
                <c:pt idx="75">
                  <c:v>6.5763410045297697</c:v>
                </c:pt>
                <c:pt idx="76">
                  <c:v>4.427134253215705</c:v>
                </c:pt>
                <c:pt idx="77">
                  <c:v>10.777389930050216</c:v>
                </c:pt>
                <c:pt idx="78">
                  <c:v>16.142174038233875</c:v>
                </c:pt>
                <c:pt idx="79">
                  <c:v>5.5989927680937237</c:v>
                </c:pt>
                <c:pt idx="80">
                  <c:v>7.4805008688081251</c:v>
                </c:pt>
                <c:pt idx="81">
                  <c:v>7.5471977327723669</c:v>
                </c:pt>
                <c:pt idx="82">
                  <c:v>5.8040630789806436</c:v>
                </c:pt>
                <c:pt idx="83">
                  <c:v>5.3631553803470506</c:v>
                </c:pt>
                <c:pt idx="84">
                  <c:v>11.46499305403559</c:v>
                </c:pt>
                <c:pt idx="85">
                  <c:v>13.329230323393698</c:v>
                </c:pt>
                <c:pt idx="86">
                  <c:v>12.358450714420609</c:v>
                </c:pt>
                <c:pt idx="87">
                  <c:v>4.389884047753462</c:v>
                </c:pt>
                <c:pt idx="88">
                  <c:v>4.6165207526785883</c:v>
                </c:pt>
                <c:pt idx="89">
                  <c:v>4.6593035967480745</c:v>
                </c:pt>
                <c:pt idx="90">
                  <c:v>5.1308234840450044</c:v>
                </c:pt>
                <c:pt idx="91">
                  <c:v>9.4958568779684303</c:v>
                </c:pt>
                <c:pt idx="92">
                  <c:v>2.5889050519750931</c:v>
                </c:pt>
                <c:pt idx="93">
                  <c:v>4.5450228984723138</c:v>
                </c:pt>
                <c:pt idx="94">
                  <c:v>3.7524806380764426</c:v>
                </c:pt>
                <c:pt idx="95">
                  <c:v>7.0383604294955164</c:v>
                </c:pt>
                <c:pt idx="96">
                  <c:v>3.1072128042584222</c:v>
                </c:pt>
                <c:pt idx="97">
                  <c:v>3.8925154818991454</c:v>
                </c:pt>
                <c:pt idx="98">
                  <c:v>9.3479750170678297</c:v>
                </c:pt>
                <c:pt idx="99">
                  <c:v>19.822610758888189</c:v>
                </c:pt>
                <c:pt idx="100">
                  <c:v>4.0472866673414103</c:v>
                </c:pt>
                <c:pt idx="101">
                  <c:v>4.8435020688636481</c:v>
                </c:pt>
                <c:pt idx="102">
                  <c:v>6.6553794161343856</c:v>
                </c:pt>
                <c:pt idx="103">
                  <c:v>5.2335830464410664</c:v>
                </c:pt>
                <c:pt idx="104">
                  <c:v>4.9200999620405943</c:v>
                </c:pt>
                <c:pt idx="105">
                  <c:v>22.506378204186799</c:v>
                </c:pt>
                <c:pt idx="106">
                  <c:v>27.108377587700833</c:v>
                </c:pt>
                <c:pt idx="107">
                  <c:v>4.6409419315626641</c:v>
                </c:pt>
                <c:pt idx="108">
                  <c:v>5.4403971611619673</c:v>
                </c:pt>
                <c:pt idx="109">
                  <c:v>7.5862312543270995</c:v>
                </c:pt>
                <c:pt idx="110">
                  <c:v>5.6878246432989945</c:v>
                </c:pt>
                <c:pt idx="111">
                  <c:v>5.2244043279945087</c:v>
                </c:pt>
                <c:pt idx="112">
                  <c:v>14.524417639953466</c:v>
                </c:pt>
                <c:pt idx="113">
                  <c:v>59.711006253051373</c:v>
                </c:pt>
                <c:pt idx="114">
                  <c:v>3.1629846074228021</c:v>
                </c:pt>
                <c:pt idx="115">
                  <c:v>5.0467574210267534</c:v>
                </c:pt>
                <c:pt idx="116">
                  <c:v>4.6972499691650755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81C-489A-BC36-13397EDC0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185664"/>
        <c:axId val="127187200"/>
      </c:lineChart>
      <c:catAx>
        <c:axId val="1271856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187200"/>
        <c:crosses val="autoZero"/>
        <c:auto val="1"/>
        <c:lblAlgn val="ctr"/>
        <c:lblOffset val="100"/>
        <c:noMultiLvlLbl val="0"/>
      </c:catAx>
      <c:valAx>
        <c:axId val="127187200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185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UK'!$F$3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UK'!$F$4:$F$149</c:f>
              <c:numCache>
                <c:formatCode>General</c:formatCode>
                <c:ptCount val="146"/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5</c:v>
                </c:pt>
                <c:pt idx="23">
                  <c:v>2</c:v>
                </c:pt>
                <c:pt idx="24">
                  <c:v>4</c:v>
                </c:pt>
                <c:pt idx="25">
                  <c:v>3</c:v>
                </c:pt>
                <c:pt idx="26">
                  <c:v>7</c:v>
                </c:pt>
                <c:pt idx="27">
                  <c:v>12</c:v>
                </c:pt>
                <c:pt idx="28">
                  <c:v>5</c:v>
                </c:pt>
                <c:pt idx="29">
                  <c:v>33</c:v>
                </c:pt>
                <c:pt idx="30">
                  <c:v>40</c:v>
                </c:pt>
                <c:pt idx="31">
                  <c:v>55</c:v>
                </c:pt>
                <c:pt idx="32">
                  <c:v>56</c:v>
                </c:pt>
                <c:pt idx="33">
                  <c:v>49</c:v>
                </c:pt>
                <c:pt idx="34">
                  <c:v>79</c:v>
                </c:pt>
                <c:pt idx="35">
                  <c:v>55</c:v>
                </c:pt>
                <c:pt idx="36">
                  <c:v>54</c:v>
                </c:pt>
                <c:pt idx="37">
                  <c:v>147</c:v>
                </c:pt>
                <c:pt idx="38">
                  <c:v>258</c:v>
                </c:pt>
                <c:pt idx="39">
                  <c:v>411</c:v>
                </c:pt>
                <c:pt idx="40">
                  <c:v>489</c:v>
                </c:pt>
                <c:pt idx="41">
                  <c:v>479</c:v>
                </c:pt>
                <c:pt idx="42">
                  <c:v>364</c:v>
                </c:pt>
                <c:pt idx="43">
                  <c:v>442</c:v>
                </c:pt>
                <c:pt idx="44">
                  <c:v>612</c:v>
                </c:pt>
                <c:pt idx="45">
                  <c:v>768</c:v>
                </c:pt>
                <c:pt idx="46">
                  <c:v>999</c:v>
                </c:pt>
                <c:pt idx="47">
                  <c:v>1055</c:v>
                </c:pt>
                <c:pt idx="48">
                  <c:v>1254</c:v>
                </c:pt>
                <c:pt idx="49">
                  <c:v>1197</c:v>
                </c:pt>
                <c:pt idx="50">
                  <c:v>1376</c:v>
                </c:pt>
                <c:pt idx="51">
                  <c:v>2335</c:v>
                </c:pt>
                <c:pt idx="52">
                  <c:v>2371</c:v>
                </c:pt>
                <c:pt idx="53">
                  <c:v>2693</c:v>
                </c:pt>
                <c:pt idx="54">
                  <c:v>3084</c:v>
                </c:pt>
                <c:pt idx="55">
                  <c:v>3201</c:v>
                </c:pt>
                <c:pt idx="56">
                  <c:v>2822</c:v>
                </c:pt>
                <c:pt idx="57">
                  <c:v>2857</c:v>
                </c:pt>
                <c:pt idx="58">
                  <c:v>4273</c:v>
                </c:pt>
                <c:pt idx="59">
                  <c:v>4515</c:v>
                </c:pt>
                <c:pt idx="60">
                  <c:v>4914</c:v>
                </c:pt>
                <c:pt idx="61">
                  <c:v>4865</c:v>
                </c:pt>
                <c:pt idx="62">
                  <c:v>4915</c:v>
                </c:pt>
                <c:pt idx="63">
                  <c:v>4020</c:v>
                </c:pt>
                <c:pt idx="64">
                  <c:v>3594</c:v>
                </c:pt>
                <c:pt idx="65">
                  <c:v>5275</c:v>
                </c:pt>
                <c:pt idx="66">
                  <c:v>5450</c:v>
                </c:pt>
                <c:pt idx="67">
                  <c:v>5129</c:v>
                </c:pt>
                <c:pt idx="68">
                  <c:v>4852</c:v>
                </c:pt>
                <c:pt idx="69">
                  <c:v>4315</c:v>
                </c:pt>
                <c:pt idx="70">
                  <c:v>3577</c:v>
                </c:pt>
                <c:pt idx="71">
                  <c:v>3495</c:v>
                </c:pt>
                <c:pt idx="72">
                  <c:v>4183</c:v>
                </c:pt>
                <c:pt idx="73">
                  <c:v>4325</c:v>
                </c:pt>
                <c:pt idx="74">
                  <c:v>5065</c:v>
                </c:pt>
                <c:pt idx="75">
                  <c:v>5298</c:v>
                </c:pt>
                <c:pt idx="76">
                  <c:v>4965</c:v>
                </c:pt>
                <c:pt idx="77">
                  <c:v>4716</c:v>
                </c:pt>
                <c:pt idx="78">
                  <c:v>3852</c:v>
                </c:pt>
                <c:pt idx="79">
                  <c:v>4858</c:v>
                </c:pt>
                <c:pt idx="80">
                  <c:v>4760</c:v>
                </c:pt>
                <c:pt idx="81">
                  <c:v>5490</c:v>
                </c:pt>
                <c:pt idx="82">
                  <c:v>5143</c:v>
                </c:pt>
                <c:pt idx="83">
                  <c:v>4973</c:v>
                </c:pt>
                <c:pt idx="84">
                  <c:v>3748</c:v>
                </c:pt>
                <c:pt idx="85">
                  <c:v>3468</c:v>
                </c:pt>
                <c:pt idx="86">
                  <c:v>4702</c:v>
                </c:pt>
                <c:pt idx="87">
                  <c:v>4721</c:v>
                </c:pt>
                <c:pt idx="88">
                  <c:v>5435</c:v>
                </c:pt>
                <c:pt idx="89">
                  <c:v>4956</c:v>
                </c:pt>
                <c:pt idx="90">
                  <c:v>4727</c:v>
                </c:pt>
                <c:pt idx="91">
                  <c:v>3221</c:v>
                </c:pt>
                <c:pt idx="92">
                  <c:v>2974</c:v>
                </c:pt>
                <c:pt idx="93">
                  <c:v>3378</c:v>
                </c:pt>
                <c:pt idx="94">
                  <c:v>3684</c:v>
                </c:pt>
                <c:pt idx="95">
                  <c:v>3831</c:v>
                </c:pt>
                <c:pt idx="96">
                  <c:v>3767</c:v>
                </c:pt>
                <c:pt idx="97">
                  <c:v>3049</c:v>
                </c:pt>
                <c:pt idx="98">
                  <c:v>2150</c:v>
                </c:pt>
                <c:pt idx="99">
                  <c:v>2321</c:v>
                </c:pt>
                <c:pt idx="100">
                  <c:v>3583</c:v>
                </c:pt>
                <c:pt idx="101">
                  <c:v>3389</c:v>
                </c:pt>
                <c:pt idx="102">
                  <c:v>3298</c:v>
                </c:pt>
                <c:pt idx="103">
                  <c:v>2609</c:v>
                </c:pt>
                <c:pt idx="104">
                  <c:v>2517</c:v>
                </c:pt>
                <c:pt idx="105">
                  <c:v>2065</c:v>
                </c:pt>
                <c:pt idx="106">
                  <c:v>1826</c:v>
                </c:pt>
                <c:pt idx="107">
                  <c:v>2574</c:v>
                </c:pt>
                <c:pt idx="108">
                  <c:v>3041</c:v>
                </c:pt>
                <c:pt idx="109">
                  <c:v>2706</c:v>
                </c:pt>
                <c:pt idx="110">
                  <c:v>2542</c:v>
                </c:pt>
                <c:pt idx="111">
                  <c:v>2030</c:v>
                </c:pt>
                <c:pt idx="112">
                  <c:v>1507</c:v>
                </c:pt>
                <c:pt idx="113">
                  <c:v>1348</c:v>
                </c:pt>
                <c:pt idx="114">
                  <c:v>1607</c:v>
                </c:pt>
                <c:pt idx="115">
                  <c:v>1650</c:v>
                </c:pt>
                <c:pt idx="116">
                  <c:v>1802</c:v>
                </c:pt>
                <c:pt idx="117">
                  <c:v>1734</c:v>
                </c:pt>
                <c:pt idx="118">
                  <c:v>1504</c:v>
                </c:pt>
                <c:pt idx="119">
                  <c:v>1099</c:v>
                </c:pt>
                <c:pt idx="120">
                  <c:v>1069</c:v>
                </c:pt>
                <c:pt idx="121">
                  <c:v>1434</c:v>
                </c:pt>
                <c:pt idx="122">
                  <c:v>1467</c:v>
                </c:pt>
                <c:pt idx="123">
                  <c:v>1342</c:v>
                </c:pt>
                <c:pt idx="124">
                  <c:v>1234</c:v>
                </c:pt>
                <c:pt idx="125">
                  <c:v>1105</c:v>
                </c:pt>
                <c:pt idx="126">
                  <c:v>791</c:v>
                </c:pt>
                <c:pt idx="127">
                  <c:v>717</c:v>
                </c:pt>
                <c:pt idx="128">
                  <c:v>1086</c:v>
                </c:pt>
                <c:pt idx="129">
                  <c:v>1153</c:v>
                </c:pt>
                <c:pt idx="130">
                  <c:v>1182</c:v>
                </c:pt>
                <c:pt idx="131">
                  <c:v>1001</c:v>
                </c:pt>
                <c:pt idx="132">
                  <c:v>1053</c:v>
                </c:pt>
                <c:pt idx="133">
                  <c:v>887</c:v>
                </c:pt>
                <c:pt idx="134">
                  <c:v>807</c:v>
                </c:pt>
                <c:pt idx="135">
                  <c:v>1026</c:v>
                </c:pt>
                <c:pt idx="136">
                  <c:v>1077</c:v>
                </c:pt>
                <c:pt idx="137">
                  <c:v>997</c:v>
                </c:pt>
                <c:pt idx="138">
                  <c:v>1020</c:v>
                </c:pt>
                <c:pt idx="139">
                  <c:v>980</c:v>
                </c:pt>
                <c:pt idx="140">
                  <c:v>666</c:v>
                </c:pt>
                <c:pt idx="141">
                  <c:v>622</c:v>
                </c:pt>
                <c:pt idx="142">
                  <c:v>892</c:v>
                </c:pt>
                <c:pt idx="143">
                  <c:v>882</c:v>
                </c:pt>
                <c:pt idx="144">
                  <c:v>774</c:v>
                </c:pt>
                <c:pt idx="145">
                  <c:v>697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E3E-470C-8C65-7E2B5FC66545}"/>
            </c:ext>
          </c:extLst>
        </c:ser>
        <c:ser>
          <c:idx val="2"/>
          <c:order val="2"/>
          <c:tx>
            <c:strRef>
              <c:f>'Data UK'!$H$3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UK'!$H$4:$H$99</c:f>
              <c:numCache>
                <c:formatCode>General</c:formatCode>
                <c:ptCount val="9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32</c:v>
                </c:pt>
                <c:pt idx="46">
                  <c:v>13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70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209</c:v>
                </c:pt>
                <c:pt idx="70">
                  <c:v>0</c:v>
                </c:pt>
                <c:pt idx="71">
                  <c:v>0</c:v>
                </c:pt>
                <c:pt idx="72">
                  <c:v>-344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E3E-470C-8C65-7E2B5FC66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629952"/>
        <c:axId val="127635840"/>
      </c:lineChart>
      <c:lineChart>
        <c:grouping val="standard"/>
        <c:varyColors val="0"/>
        <c:ser>
          <c:idx val="1"/>
          <c:order val="1"/>
          <c:tx>
            <c:strRef>
              <c:f>'Data UK'!$G$3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UK'!$G$4:$G$149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4</c:v>
                </c:pt>
                <c:pt idx="39">
                  <c:v>0</c:v>
                </c:pt>
                <c:pt idx="40">
                  <c:v>2</c:v>
                </c:pt>
                <c:pt idx="41">
                  <c:v>1</c:v>
                </c:pt>
                <c:pt idx="42">
                  <c:v>18</c:v>
                </c:pt>
                <c:pt idx="43">
                  <c:v>15</c:v>
                </c:pt>
                <c:pt idx="44">
                  <c:v>22</c:v>
                </c:pt>
                <c:pt idx="45">
                  <c:v>16</c:v>
                </c:pt>
                <c:pt idx="46">
                  <c:v>34</c:v>
                </c:pt>
                <c:pt idx="47">
                  <c:v>43</c:v>
                </c:pt>
                <c:pt idx="48">
                  <c:v>36</c:v>
                </c:pt>
                <c:pt idx="49">
                  <c:v>56</c:v>
                </c:pt>
                <c:pt idx="50">
                  <c:v>35</c:v>
                </c:pt>
                <c:pt idx="51">
                  <c:v>74</c:v>
                </c:pt>
                <c:pt idx="52">
                  <c:v>149</c:v>
                </c:pt>
                <c:pt idx="53">
                  <c:v>186</c:v>
                </c:pt>
                <c:pt idx="54">
                  <c:v>183</c:v>
                </c:pt>
                <c:pt idx="55">
                  <c:v>284</c:v>
                </c:pt>
                <c:pt idx="56">
                  <c:v>294</c:v>
                </c:pt>
                <c:pt idx="57">
                  <c:v>214</c:v>
                </c:pt>
                <c:pt idx="58">
                  <c:v>374</c:v>
                </c:pt>
                <c:pt idx="59">
                  <c:v>382</c:v>
                </c:pt>
                <c:pt idx="60">
                  <c:v>670</c:v>
                </c:pt>
                <c:pt idx="61">
                  <c:v>652</c:v>
                </c:pt>
                <c:pt idx="62">
                  <c:v>714</c:v>
                </c:pt>
                <c:pt idx="63">
                  <c:v>760</c:v>
                </c:pt>
                <c:pt idx="64">
                  <c:v>644</c:v>
                </c:pt>
                <c:pt idx="65">
                  <c:v>568</c:v>
                </c:pt>
                <c:pt idx="66">
                  <c:v>1038</c:v>
                </c:pt>
                <c:pt idx="67">
                  <c:v>1034</c:v>
                </c:pt>
                <c:pt idx="68">
                  <c:v>1103</c:v>
                </c:pt>
                <c:pt idx="69">
                  <c:v>1152</c:v>
                </c:pt>
                <c:pt idx="70">
                  <c:v>839</c:v>
                </c:pt>
                <c:pt idx="71">
                  <c:v>686</c:v>
                </c:pt>
                <c:pt idx="72">
                  <c:v>744</c:v>
                </c:pt>
                <c:pt idx="73">
                  <c:v>1044</c:v>
                </c:pt>
                <c:pt idx="74">
                  <c:v>842</c:v>
                </c:pt>
                <c:pt idx="75">
                  <c:v>1029</c:v>
                </c:pt>
                <c:pt idx="76">
                  <c:v>935</c:v>
                </c:pt>
                <c:pt idx="77">
                  <c:v>1115</c:v>
                </c:pt>
                <c:pt idx="78">
                  <c:v>498</c:v>
                </c:pt>
                <c:pt idx="79">
                  <c:v>559</c:v>
                </c:pt>
                <c:pt idx="80">
                  <c:v>1172</c:v>
                </c:pt>
                <c:pt idx="81">
                  <c:v>837</c:v>
                </c:pt>
                <c:pt idx="82">
                  <c:v>727</c:v>
                </c:pt>
                <c:pt idx="83">
                  <c:v>1005</c:v>
                </c:pt>
                <c:pt idx="84">
                  <c:v>843</c:v>
                </c:pt>
                <c:pt idx="85">
                  <c:v>420</c:v>
                </c:pt>
                <c:pt idx="86">
                  <c:v>338</c:v>
                </c:pt>
                <c:pt idx="87">
                  <c:v>909</c:v>
                </c:pt>
                <c:pt idx="88">
                  <c:v>795</c:v>
                </c:pt>
                <c:pt idx="89">
                  <c:v>674</c:v>
                </c:pt>
                <c:pt idx="90">
                  <c:v>739</c:v>
                </c:pt>
                <c:pt idx="91">
                  <c:v>621</c:v>
                </c:pt>
                <c:pt idx="92">
                  <c:v>315</c:v>
                </c:pt>
                <c:pt idx="93">
                  <c:v>288</c:v>
                </c:pt>
                <c:pt idx="94">
                  <c:v>693</c:v>
                </c:pt>
                <c:pt idx="95">
                  <c:v>649</c:v>
                </c:pt>
                <c:pt idx="96">
                  <c:v>539</c:v>
                </c:pt>
                <c:pt idx="97">
                  <c:v>626</c:v>
                </c:pt>
                <c:pt idx="98">
                  <c:v>346</c:v>
                </c:pt>
                <c:pt idx="99">
                  <c:v>268</c:v>
                </c:pt>
                <c:pt idx="100">
                  <c:v>210</c:v>
                </c:pt>
                <c:pt idx="101">
                  <c:v>627</c:v>
                </c:pt>
                <c:pt idx="102">
                  <c:v>494</c:v>
                </c:pt>
                <c:pt idx="103">
                  <c:v>428</c:v>
                </c:pt>
                <c:pt idx="104">
                  <c:v>384</c:v>
                </c:pt>
                <c:pt idx="105">
                  <c:v>468</c:v>
                </c:pt>
                <c:pt idx="106">
                  <c:v>170</c:v>
                </c:pt>
                <c:pt idx="107">
                  <c:v>160</c:v>
                </c:pt>
                <c:pt idx="108">
                  <c:v>545</c:v>
                </c:pt>
                <c:pt idx="109">
                  <c:v>363</c:v>
                </c:pt>
                <c:pt idx="110">
                  <c:v>338</c:v>
                </c:pt>
                <c:pt idx="111">
                  <c:v>351</c:v>
                </c:pt>
                <c:pt idx="112">
                  <c:v>282</c:v>
                </c:pt>
                <c:pt idx="113">
                  <c:v>118</c:v>
                </c:pt>
                <c:pt idx="114">
                  <c:v>121</c:v>
                </c:pt>
                <c:pt idx="115">
                  <c:v>134</c:v>
                </c:pt>
                <c:pt idx="116">
                  <c:v>412</c:v>
                </c:pt>
                <c:pt idx="117">
                  <c:v>377</c:v>
                </c:pt>
                <c:pt idx="118">
                  <c:v>324</c:v>
                </c:pt>
                <c:pt idx="119">
                  <c:v>215</c:v>
                </c:pt>
                <c:pt idx="120">
                  <c:v>113</c:v>
                </c:pt>
                <c:pt idx="121">
                  <c:v>556</c:v>
                </c:pt>
                <c:pt idx="122">
                  <c:v>324</c:v>
                </c:pt>
                <c:pt idx="123">
                  <c:v>359</c:v>
                </c:pt>
                <c:pt idx="124">
                  <c:v>176</c:v>
                </c:pt>
                <c:pt idx="125">
                  <c:v>357</c:v>
                </c:pt>
                <c:pt idx="126">
                  <c:v>204</c:v>
                </c:pt>
                <c:pt idx="127">
                  <c:v>77</c:v>
                </c:pt>
                <c:pt idx="128">
                  <c:v>55</c:v>
                </c:pt>
                <c:pt idx="129">
                  <c:v>286</c:v>
                </c:pt>
                <c:pt idx="130">
                  <c:v>245</c:v>
                </c:pt>
                <c:pt idx="131">
                  <c:v>151</c:v>
                </c:pt>
                <c:pt idx="132">
                  <c:v>202</c:v>
                </c:pt>
                <c:pt idx="133">
                  <c:v>181</c:v>
                </c:pt>
                <c:pt idx="134">
                  <c:v>36</c:v>
                </c:pt>
                <c:pt idx="135">
                  <c:v>38</c:v>
                </c:pt>
                <c:pt idx="136">
                  <c:v>233</c:v>
                </c:pt>
                <c:pt idx="137">
                  <c:v>184</c:v>
                </c:pt>
                <c:pt idx="138">
                  <c:v>135</c:v>
                </c:pt>
                <c:pt idx="139">
                  <c:v>173</c:v>
                </c:pt>
                <c:pt idx="140">
                  <c:v>128</c:v>
                </c:pt>
                <c:pt idx="141">
                  <c:v>43</c:v>
                </c:pt>
                <c:pt idx="142">
                  <c:v>15</c:v>
                </c:pt>
                <c:pt idx="143">
                  <c:v>280</c:v>
                </c:pt>
                <c:pt idx="144">
                  <c:v>154</c:v>
                </c:pt>
                <c:pt idx="145">
                  <c:v>149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E3E-470C-8C65-7E2B5FC66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638912"/>
        <c:axId val="127637376"/>
      </c:lineChart>
      <c:catAx>
        <c:axId val="127629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635840"/>
        <c:crosses val="autoZero"/>
        <c:auto val="1"/>
        <c:lblAlgn val="ctr"/>
        <c:lblOffset val="100"/>
        <c:noMultiLvlLbl val="0"/>
      </c:catAx>
      <c:valAx>
        <c:axId val="12763584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629952"/>
        <c:crosses val="autoZero"/>
        <c:crossBetween val="between"/>
      </c:valAx>
      <c:valAx>
        <c:axId val="127637376"/>
        <c:scaling>
          <c:orientation val="minMax"/>
          <c:max val="14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638912"/>
        <c:crosses val="max"/>
        <c:crossBetween val="between"/>
      </c:valAx>
      <c:catAx>
        <c:axId val="12763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127637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UK'!$B$3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UK'!$B$4:$B$162</c:f>
              <c:numCache>
                <c:formatCode>General</c:formatCode>
                <c:ptCount val="159"/>
                <c:pt idx="0">
                  <c:v>2</c:v>
                </c:pt>
                <c:pt idx="1">
                  <c:v>2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22</c:v>
                </c:pt>
                <c:pt idx="20">
                  <c:v>23</c:v>
                </c:pt>
                <c:pt idx="21">
                  <c:v>23</c:v>
                </c:pt>
                <c:pt idx="22">
                  <c:v>28</c:v>
                </c:pt>
                <c:pt idx="23">
                  <c:v>30</c:v>
                </c:pt>
                <c:pt idx="24">
                  <c:v>34</c:v>
                </c:pt>
                <c:pt idx="25">
                  <c:v>37</c:v>
                </c:pt>
                <c:pt idx="26">
                  <c:v>44</c:v>
                </c:pt>
                <c:pt idx="27">
                  <c:v>56</c:v>
                </c:pt>
                <c:pt idx="28">
                  <c:v>61</c:v>
                </c:pt>
                <c:pt idx="29">
                  <c:v>94</c:v>
                </c:pt>
                <c:pt idx="30">
                  <c:v>134</c:v>
                </c:pt>
                <c:pt idx="31">
                  <c:v>189</c:v>
                </c:pt>
                <c:pt idx="32">
                  <c:v>245</c:v>
                </c:pt>
                <c:pt idx="33">
                  <c:v>294</c:v>
                </c:pt>
                <c:pt idx="34">
                  <c:v>373</c:v>
                </c:pt>
                <c:pt idx="35">
                  <c:v>428</c:v>
                </c:pt>
                <c:pt idx="36">
                  <c:v>482</c:v>
                </c:pt>
                <c:pt idx="37">
                  <c:v>629</c:v>
                </c:pt>
                <c:pt idx="38">
                  <c:v>887</c:v>
                </c:pt>
                <c:pt idx="39">
                  <c:v>1298</c:v>
                </c:pt>
                <c:pt idx="40">
                  <c:v>1787</c:v>
                </c:pt>
                <c:pt idx="41">
                  <c:v>2266</c:v>
                </c:pt>
                <c:pt idx="42">
                  <c:v>2630</c:v>
                </c:pt>
                <c:pt idx="43">
                  <c:v>3072</c:v>
                </c:pt>
                <c:pt idx="44">
                  <c:v>3684</c:v>
                </c:pt>
                <c:pt idx="45">
                  <c:v>4452</c:v>
                </c:pt>
                <c:pt idx="46">
                  <c:v>5451</c:v>
                </c:pt>
                <c:pt idx="47">
                  <c:v>6506</c:v>
                </c:pt>
                <c:pt idx="48">
                  <c:v>7760</c:v>
                </c:pt>
                <c:pt idx="49">
                  <c:v>8957</c:v>
                </c:pt>
                <c:pt idx="50">
                  <c:v>10333</c:v>
                </c:pt>
                <c:pt idx="51">
                  <c:v>12668</c:v>
                </c:pt>
                <c:pt idx="52">
                  <c:v>15039</c:v>
                </c:pt>
                <c:pt idx="53">
                  <c:v>17732</c:v>
                </c:pt>
                <c:pt idx="54">
                  <c:v>20816</c:v>
                </c:pt>
                <c:pt idx="55">
                  <c:v>24017</c:v>
                </c:pt>
                <c:pt idx="56">
                  <c:v>26839</c:v>
                </c:pt>
                <c:pt idx="57">
                  <c:v>29696</c:v>
                </c:pt>
                <c:pt idx="58">
                  <c:v>33969</c:v>
                </c:pt>
                <c:pt idx="59">
                  <c:v>38484</c:v>
                </c:pt>
                <c:pt idx="60">
                  <c:v>43398</c:v>
                </c:pt>
                <c:pt idx="61">
                  <c:v>48263</c:v>
                </c:pt>
                <c:pt idx="62">
                  <c:v>53178</c:v>
                </c:pt>
                <c:pt idx="63">
                  <c:v>57198</c:v>
                </c:pt>
                <c:pt idx="64">
                  <c:v>60792</c:v>
                </c:pt>
                <c:pt idx="65">
                  <c:v>66067</c:v>
                </c:pt>
                <c:pt idx="66">
                  <c:v>71517</c:v>
                </c:pt>
                <c:pt idx="67">
                  <c:v>76646</c:v>
                </c:pt>
                <c:pt idx="68">
                  <c:v>81498</c:v>
                </c:pt>
                <c:pt idx="69">
                  <c:v>85813</c:v>
                </c:pt>
                <c:pt idx="70">
                  <c:v>89390</c:v>
                </c:pt>
                <c:pt idx="71">
                  <c:v>92885</c:v>
                </c:pt>
                <c:pt idx="72">
                  <c:v>97068</c:v>
                </c:pt>
                <c:pt idx="73">
                  <c:v>101393</c:v>
                </c:pt>
                <c:pt idx="74">
                  <c:v>106458</c:v>
                </c:pt>
                <c:pt idx="75">
                  <c:v>111756</c:v>
                </c:pt>
                <c:pt idx="76">
                  <c:v>116721</c:v>
                </c:pt>
                <c:pt idx="77">
                  <c:v>121437</c:v>
                </c:pt>
                <c:pt idx="78">
                  <c:v>125289</c:v>
                </c:pt>
                <c:pt idx="79">
                  <c:v>130147</c:v>
                </c:pt>
                <c:pt idx="80">
                  <c:v>134907</c:v>
                </c:pt>
                <c:pt idx="81">
                  <c:v>140397</c:v>
                </c:pt>
                <c:pt idx="82">
                  <c:v>145540</c:v>
                </c:pt>
                <c:pt idx="83">
                  <c:v>150513</c:v>
                </c:pt>
                <c:pt idx="84">
                  <c:v>154261</c:v>
                </c:pt>
                <c:pt idx="85">
                  <c:v>157729</c:v>
                </c:pt>
                <c:pt idx="86">
                  <c:v>162431</c:v>
                </c:pt>
                <c:pt idx="87">
                  <c:v>167152</c:v>
                </c:pt>
                <c:pt idx="88">
                  <c:v>172587</c:v>
                </c:pt>
                <c:pt idx="89">
                  <c:v>177543</c:v>
                </c:pt>
                <c:pt idx="90">
                  <c:v>182270</c:v>
                </c:pt>
                <c:pt idx="91">
                  <c:v>185491</c:v>
                </c:pt>
                <c:pt idx="92">
                  <c:v>188465</c:v>
                </c:pt>
                <c:pt idx="93">
                  <c:v>191843</c:v>
                </c:pt>
                <c:pt idx="94">
                  <c:v>195527</c:v>
                </c:pt>
                <c:pt idx="95">
                  <c:v>199358</c:v>
                </c:pt>
                <c:pt idx="96">
                  <c:v>203125</c:v>
                </c:pt>
                <c:pt idx="97">
                  <c:v>206174</c:v>
                </c:pt>
                <c:pt idx="98">
                  <c:v>208324</c:v>
                </c:pt>
                <c:pt idx="99">
                  <c:v>210645</c:v>
                </c:pt>
                <c:pt idx="100">
                  <c:v>214228</c:v>
                </c:pt>
                <c:pt idx="101">
                  <c:v>217617</c:v>
                </c:pt>
                <c:pt idx="102">
                  <c:v>220915</c:v>
                </c:pt>
                <c:pt idx="103">
                  <c:v>223524</c:v>
                </c:pt>
                <c:pt idx="104">
                  <c:v>226041</c:v>
                </c:pt>
                <c:pt idx="105">
                  <c:v>228106</c:v>
                </c:pt>
                <c:pt idx="106">
                  <c:v>229932</c:v>
                </c:pt>
                <c:pt idx="107">
                  <c:v>232506</c:v>
                </c:pt>
                <c:pt idx="108">
                  <c:v>235547</c:v>
                </c:pt>
                <c:pt idx="109">
                  <c:v>238253</c:v>
                </c:pt>
                <c:pt idx="110">
                  <c:v>240795</c:v>
                </c:pt>
                <c:pt idx="111">
                  <c:v>242825</c:v>
                </c:pt>
                <c:pt idx="112">
                  <c:v>244332</c:v>
                </c:pt>
                <c:pt idx="113">
                  <c:v>245680</c:v>
                </c:pt>
                <c:pt idx="114">
                  <c:v>247287</c:v>
                </c:pt>
                <c:pt idx="115">
                  <c:v>248937</c:v>
                </c:pt>
                <c:pt idx="116">
                  <c:v>250739</c:v>
                </c:pt>
                <c:pt idx="117">
                  <c:v>252473</c:v>
                </c:pt>
                <c:pt idx="118">
                  <c:v>253977</c:v>
                </c:pt>
                <c:pt idx="119">
                  <c:v>255076</c:v>
                </c:pt>
                <c:pt idx="120">
                  <c:v>256145</c:v>
                </c:pt>
                <c:pt idx="121">
                  <c:v>257579</c:v>
                </c:pt>
                <c:pt idx="122">
                  <c:v>259046</c:v>
                </c:pt>
                <c:pt idx="123">
                  <c:v>260388</c:v>
                </c:pt>
                <c:pt idx="124">
                  <c:v>261622</c:v>
                </c:pt>
                <c:pt idx="125">
                  <c:v>262727</c:v>
                </c:pt>
                <c:pt idx="126">
                  <c:v>263518</c:v>
                </c:pt>
                <c:pt idx="127">
                  <c:v>264235</c:v>
                </c:pt>
                <c:pt idx="128">
                  <c:v>265321</c:v>
                </c:pt>
                <c:pt idx="129">
                  <c:v>266474</c:v>
                </c:pt>
                <c:pt idx="130">
                  <c:v>267656</c:v>
                </c:pt>
                <c:pt idx="131">
                  <c:v>268657</c:v>
                </c:pt>
                <c:pt idx="132">
                  <c:v>269710</c:v>
                </c:pt>
                <c:pt idx="133">
                  <c:v>270597</c:v>
                </c:pt>
                <c:pt idx="134">
                  <c:v>271404</c:v>
                </c:pt>
                <c:pt idx="135">
                  <c:v>272430</c:v>
                </c:pt>
                <c:pt idx="136">
                  <c:v>273507</c:v>
                </c:pt>
                <c:pt idx="137">
                  <c:v>274504</c:v>
                </c:pt>
                <c:pt idx="138">
                  <c:v>275524</c:v>
                </c:pt>
                <c:pt idx="139">
                  <c:v>276504</c:v>
                </c:pt>
                <c:pt idx="140">
                  <c:v>277170</c:v>
                </c:pt>
                <c:pt idx="141">
                  <c:v>277792</c:v>
                </c:pt>
                <c:pt idx="142">
                  <c:v>278684</c:v>
                </c:pt>
                <c:pt idx="143">
                  <c:v>279566</c:v>
                </c:pt>
                <c:pt idx="144">
                  <c:v>280340</c:v>
                </c:pt>
                <c:pt idx="145">
                  <c:v>281037</c:v>
                </c:pt>
                <c:pt idx="146">
                  <c:v>281675</c:v>
                </c:pt>
                <c:pt idx="147">
                  <c:v>282308</c:v>
                </c:pt>
                <c:pt idx="148">
                  <c:v>282703</c:v>
                </c:pt>
                <c:pt idx="149">
                  <c:v>283307</c:v>
                </c:pt>
                <c:pt idx="150">
                  <c:v>283710</c:v>
                </c:pt>
                <c:pt idx="151">
                  <c:v>283770</c:v>
                </c:pt>
                <c:pt idx="152">
                  <c:v>283774</c:v>
                </c:pt>
                <c:pt idx="153">
                  <c:v>284276</c:v>
                </c:pt>
                <c:pt idx="154">
                  <c:v>284900</c:v>
                </c:pt>
                <c:pt idx="155">
                  <c:v>285416</c:v>
                </c:pt>
                <c:pt idx="156">
                  <c:v>285768</c:v>
                </c:pt>
                <c:pt idx="157">
                  <c:v>286349</c:v>
                </c:pt>
                <c:pt idx="158">
                  <c:v>286979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D8-447E-97D6-3641AD301232}"/>
            </c:ext>
          </c:extLst>
        </c:ser>
        <c:ser>
          <c:idx val="2"/>
          <c:order val="2"/>
          <c:tx>
            <c:strRef>
              <c:f>'Data UK'!$D$3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UK'!$D$4:$D$99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20</c:v>
                </c:pt>
                <c:pt idx="45">
                  <c:v>52</c:v>
                </c:pt>
                <c:pt idx="46">
                  <c:v>65</c:v>
                </c:pt>
                <c:pt idx="47">
                  <c:v>65</c:v>
                </c:pt>
                <c:pt idx="48">
                  <c:v>65</c:v>
                </c:pt>
                <c:pt idx="49">
                  <c:v>65</c:v>
                </c:pt>
                <c:pt idx="50">
                  <c:v>65</c:v>
                </c:pt>
                <c:pt idx="51">
                  <c:v>65</c:v>
                </c:pt>
                <c:pt idx="52">
                  <c:v>135</c:v>
                </c:pt>
                <c:pt idx="53">
                  <c:v>135</c:v>
                </c:pt>
                <c:pt idx="54">
                  <c:v>135</c:v>
                </c:pt>
                <c:pt idx="55">
                  <c:v>135</c:v>
                </c:pt>
                <c:pt idx="56">
                  <c:v>135</c:v>
                </c:pt>
                <c:pt idx="57">
                  <c:v>135</c:v>
                </c:pt>
                <c:pt idx="58">
                  <c:v>135</c:v>
                </c:pt>
                <c:pt idx="59">
                  <c:v>135</c:v>
                </c:pt>
                <c:pt idx="60">
                  <c:v>135</c:v>
                </c:pt>
                <c:pt idx="61">
                  <c:v>135</c:v>
                </c:pt>
                <c:pt idx="62">
                  <c:v>135</c:v>
                </c:pt>
                <c:pt idx="63">
                  <c:v>135</c:v>
                </c:pt>
                <c:pt idx="64">
                  <c:v>135</c:v>
                </c:pt>
                <c:pt idx="65">
                  <c:v>135</c:v>
                </c:pt>
                <c:pt idx="66">
                  <c:v>135</c:v>
                </c:pt>
                <c:pt idx="67">
                  <c:v>135</c:v>
                </c:pt>
                <c:pt idx="68">
                  <c:v>135</c:v>
                </c:pt>
                <c:pt idx="69">
                  <c:v>344</c:v>
                </c:pt>
                <c:pt idx="70">
                  <c:v>344</c:v>
                </c:pt>
                <c:pt idx="71">
                  <c:v>344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D8-447E-97D6-3641AD301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016768"/>
        <c:axId val="128018304"/>
      </c:lineChart>
      <c:lineChart>
        <c:grouping val="standard"/>
        <c:varyColors val="0"/>
        <c:ser>
          <c:idx val="1"/>
          <c:order val="1"/>
          <c:tx>
            <c:strRef>
              <c:f>'Data UK'!$C$3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UK'!$C$4:$C$162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7</c:v>
                </c:pt>
                <c:pt idx="39">
                  <c:v>7</c:v>
                </c:pt>
                <c:pt idx="40">
                  <c:v>9</c:v>
                </c:pt>
                <c:pt idx="41">
                  <c:v>10</c:v>
                </c:pt>
                <c:pt idx="42">
                  <c:v>28</c:v>
                </c:pt>
                <c:pt idx="43">
                  <c:v>43</c:v>
                </c:pt>
                <c:pt idx="44">
                  <c:v>65</c:v>
                </c:pt>
                <c:pt idx="45">
                  <c:v>81</c:v>
                </c:pt>
                <c:pt idx="46">
                  <c:v>115</c:v>
                </c:pt>
                <c:pt idx="47">
                  <c:v>158</c:v>
                </c:pt>
                <c:pt idx="48">
                  <c:v>194</c:v>
                </c:pt>
                <c:pt idx="49">
                  <c:v>250</c:v>
                </c:pt>
                <c:pt idx="50">
                  <c:v>285</c:v>
                </c:pt>
                <c:pt idx="51">
                  <c:v>359</c:v>
                </c:pt>
                <c:pt idx="52">
                  <c:v>508</c:v>
                </c:pt>
                <c:pt idx="53">
                  <c:v>694</c:v>
                </c:pt>
                <c:pt idx="54">
                  <c:v>877</c:v>
                </c:pt>
                <c:pt idx="55">
                  <c:v>1161</c:v>
                </c:pt>
                <c:pt idx="56">
                  <c:v>1455</c:v>
                </c:pt>
                <c:pt idx="57">
                  <c:v>1669</c:v>
                </c:pt>
                <c:pt idx="58">
                  <c:v>2043</c:v>
                </c:pt>
                <c:pt idx="59">
                  <c:v>2425</c:v>
                </c:pt>
                <c:pt idx="60">
                  <c:v>3095</c:v>
                </c:pt>
                <c:pt idx="61">
                  <c:v>3747</c:v>
                </c:pt>
                <c:pt idx="62">
                  <c:v>4461</c:v>
                </c:pt>
                <c:pt idx="63">
                  <c:v>5221</c:v>
                </c:pt>
                <c:pt idx="64">
                  <c:v>5865</c:v>
                </c:pt>
                <c:pt idx="65">
                  <c:v>6433</c:v>
                </c:pt>
                <c:pt idx="66">
                  <c:v>7471</c:v>
                </c:pt>
                <c:pt idx="67">
                  <c:v>8505</c:v>
                </c:pt>
                <c:pt idx="68">
                  <c:v>9608</c:v>
                </c:pt>
                <c:pt idx="69">
                  <c:v>10760</c:v>
                </c:pt>
                <c:pt idx="70">
                  <c:v>11599</c:v>
                </c:pt>
                <c:pt idx="71">
                  <c:v>12285</c:v>
                </c:pt>
                <c:pt idx="72">
                  <c:v>13029</c:v>
                </c:pt>
                <c:pt idx="73">
                  <c:v>14073</c:v>
                </c:pt>
                <c:pt idx="74">
                  <c:v>14915</c:v>
                </c:pt>
                <c:pt idx="75">
                  <c:v>15944</c:v>
                </c:pt>
                <c:pt idx="76">
                  <c:v>16879</c:v>
                </c:pt>
                <c:pt idx="77">
                  <c:v>17994</c:v>
                </c:pt>
                <c:pt idx="78">
                  <c:v>18492</c:v>
                </c:pt>
                <c:pt idx="79">
                  <c:v>19051</c:v>
                </c:pt>
                <c:pt idx="80">
                  <c:v>20223</c:v>
                </c:pt>
                <c:pt idx="81">
                  <c:v>21060</c:v>
                </c:pt>
                <c:pt idx="82">
                  <c:v>21787</c:v>
                </c:pt>
                <c:pt idx="83">
                  <c:v>22792</c:v>
                </c:pt>
                <c:pt idx="84">
                  <c:v>23635</c:v>
                </c:pt>
                <c:pt idx="85">
                  <c:v>24055</c:v>
                </c:pt>
                <c:pt idx="86">
                  <c:v>24393</c:v>
                </c:pt>
                <c:pt idx="87">
                  <c:v>25302</c:v>
                </c:pt>
                <c:pt idx="88">
                  <c:v>26097</c:v>
                </c:pt>
                <c:pt idx="89">
                  <c:v>26771</c:v>
                </c:pt>
                <c:pt idx="90">
                  <c:v>27510</c:v>
                </c:pt>
                <c:pt idx="91">
                  <c:v>28131</c:v>
                </c:pt>
                <c:pt idx="92">
                  <c:v>28446</c:v>
                </c:pt>
                <c:pt idx="93">
                  <c:v>28734</c:v>
                </c:pt>
                <c:pt idx="94">
                  <c:v>29427</c:v>
                </c:pt>
                <c:pt idx="95">
                  <c:v>30076</c:v>
                </c:pt>
                <c:pt idx="96">
                  <c:v>30615</c:v>
                </c:pt>
                <c:pt idx="97">
                  <c:v>31241</c:v>
                </c:pt>
                <c:pt idx="98">
                  <c:v>31587</c:v>
                </c:pt>
                <c:pt idx="99">
                  <c:v>31855</c:v>
                </c:pt>
                <c:pt idx="100">
                  <c:v>32065</c:v>
                </c:pt>
                <c:pt idx="101">
                  <c:v>32692</c:v>
                </c:pt>
                <c:pt idx="102">
                  <c:v>33186</c:v>
                </c:pt>
                <c:pt idx="103">
                  <c:v>33614</c:v>
                </c:pt>
                <c:pt idx="104">
                  <c:v>33998</c:v>
                </c:pt>
                <c:pt idx="105">
                  <c:v>34466</c:v>
                </c:pt>
                <c:pt idx="106">
                  <c:v>34636</c:v>
                </c:pt>
                <c:pt idx="107">
                  <c:v>34796</c:v>
                </c:pt>
                <c:pt idx="108">
                  <c:v>35341</c:v>
                </c:pt>
                <c:pt idx="109">
                  <c:v>35704</c:v>
                </c:pt>
                <c:pt idx="110">
                  <c:v>36042</c:v>
                </c:pt>
                <c:pt idx="111">
                  <c:v>36393</c:v>
                </c:pt>
                <c:pt idx="112">
                  <c:v>36675</c:v>
                </c:pt>
                <c:pt idx="113">
                  <c:v>36793</c:v>
                </c:pt>
                <c:pt idx="114">
                  <c:v>36914</c:v>
                </c:pt>
                <c:pt idx="115">
                  <c:v>37048</c:v>
                </c:pt>
                <c:pt idx="116">
                  <c:v>37460</c:v>
                </c:pt>
                <c:pt idx="117">
                  <c:v>37837</c:v>
                </c:pt>
                <c:pt idx="118">
                  <c:v>38161</c:v>
                </c:pt>
                <c:pt idx="119">
                  <c:v>38376</c:v>
                </c:pt>
                <c:pt idx="120">
                  <c:v>38489</c:v>
                </c:pt>
                <c:pt idx="121">
                  <c:v>39045</c:v>
                </c:pt>
                <c:pt idx="122">
                  <c:v>39369</c:v>
                </c:pt>
                <c:pt idx="123">
                  <c:v>39728</c:v>
                </c:pt>
                <c:pt idx="124">
                  <c:v>39904</c:v>
                </c:pt>
                <c:pt idx="125">
                  <c:v>40261</c:v>
                </c:pt>
                <c:pt idx="126">
                  <c:v>40465</c:v>
                </c:pt>
                <c:pt idx="127">
                  <c:v>40542</c:v>
                </c:pt>
                <c:pt idx="128">
                  <c:v>40597</c:v>
                </c:pt>
                <c:pt idx="129">
                  <c:v>40883</c:v>
                </c:pt>
                <c:pt idx="130">
                  <c:v>41128</c:v>
                </c:pt>
                <c:pt idx="131">
                  <c:v>41279</c:v>
                </c:pt>
                <c:pt idx="132">
                  <c:v>41481</c:v>
                </c:pt>
                <c:pt idx="133">
                  <c:v>41662</c:v>
                </c:pt>
                <c:pt idx="134">
                  <c:v>41698</c:v>
                </c:pt>
                <c:pt idx="135">
                  <c:v>41736</c:v>
                </c:pt>
                <c:pt idx="136">
                  <c:v>41969</c:v>
                </c:pt>
                <c:pt idx="137">
                  <c:v>42153</c:v>
                </c:pt>
                <c:pt idx="138">
                  <c:v>42288</c:v>
                </c:pt>
                <c:pt idx="139">
                  <c:v>42461</c:v>
                </c:pt>
                <c:pt idx="140">
                  <c:v>42589</c:v>
                </c:pt>
                <c:pt idx="141">
                  <c:v>42632</c:v>
                </c:pt>
                <c:pt idx="142">
                  <c:v>42647</c:v>
                </c:pt>
                <c:pt idx="143">
                  <c:v>42927</c:v>
                </c:pt>
                <c:pt idx="144">
                  <c:v>43081</c:v>
                </c:pt>
                <c:pt idx="145">
                  <c:v>43230</c:v>
                </c:pt>
                <c:pt idx="146">
                  <c:v>43414</c:v>
                </c:pt>
                <c:pt idx="147">
                  <c:v>43514</c:v>
                </c:pt>
                <c:pt idx="148">
                  <c:v>43550</c:v>
                </c:pt>
                <c:pt idx="149">
                  <c:v>43575</c:v>
                </c:pt>
                <c:pt idx="150">
                  <c:v>43730</c:v>
                </c:pt>
                <c:pt idx="151">
                  <c:v>43906</c:v>
                </c:pt>
                <c:pt idx="152">
                  <c:v>43995</c:v>
                </c:pt>
                <c:pt idx="153">
                  <c:v>44131</c:v>
                </c:pt>
                <c:pt idx="154">
                  <c:v>44198</c:v>
                </c:pt>
                <c:pt idx="155">
                  <c:v>44220</c:v>
                </c:pt>
                <c:pt idx="156">
                  <c:v>44236</c:v>
                </c:pt>
                <c:pt idx="157">
                  <c:v>44391</c:v>
                </c:pt>
                <c:pt idx="158">
                  <c:v>44517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AD8-447E-97D6-3641AD301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025728"/>
        <c:axId val="128019840"/>
      </c:lineChart>
      <c:catAx>
        <c:axId val="1280167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018304"/>
        <c:crosses val="autoZero"/>
        <c:auto val="1"/>
        <c:lblAlgn val="ctr"/>
        <c:lblOffset val="100"/>
        <c:noMultiLvlLbl val="0"/>
      </c:catAx>
      <c:valAx>
        <c:axId val="12801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016768"/>
        <c:crosses val="autoZero"/>
        <c:crossBetween val="between"/>
      </c:valAx>
      <c:valAx>
        <c:axId val="1280198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025728"/>
        <c:crosses val="max"/>
        <c:crossBetween val="between"/>
      </c:valAx>
      <c:catAx>
        <c:axId val="128025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28019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UK'!$B$3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UK'!$A$4:$A$182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UK'!$AB$4:$AB$182</c:f>
              <c:numCache>
                <c:formatCode>General</c:formatCode>
                <c:ptCount val="179"/>
                <c:pt idx="7" formatCode="#,##0">
                  <c:v>1.5714285714285714</c:v>
                </c:pt>
                <c:pt idx="8" formatCode="#,##0">
                  <c:v>1.7142857142857142</c:v>
                </c:pt>
                <c:pt idx="9" formatCode="#,##0">
                  <c:v>0.8571428571428571</c:v>
                </c:pt>
                <c:pt idx="10" formatCode="#,##0">
                  <c:v>1</c:v>
                </c:pt>
                <c:pt idx="11" formatCode="#,##0">
                  <c:v>1</c:v>
                </c:pt>
                <c:pt idx="12" formatCode="#,##0">
                  <c:v>1.1428571428571428</c:v>
                </c:pt>
                <c:pt idx="13" formatCode="#,##0">
                  <c:v>1.2857142857142858</c:v>
                </c:pt>
                <c:pt idx="14" formatCode="#,##0">
                  <c:v>0.7142857142857143</c:v>
                </c:pt>
                <c:pt idx="15" formatCode="#,##0">
                  <c:v>0.5714285714285714</c:v>
                </c:pt>
                <c:pt idx="16" formatCode="#,##0">
                  <c:v>0.7142857142857143</c:v>
                </c:pt>
                <c:pt idx="17" formatCode="#,##0">
                  <c:v>0.5714285714285714</c:v>
                </c:pt>
                <c:pt idx="18" formatCode="#,##0">
                  <c:v>0.5714285714285714</c:v>
                </c:pt>
                <c:pt idx="19" formatCode="#,##0">
                  <c:v>0.7142857142857143</c:v>
                </c:pt>
                <c:pt idx="20" formatCode="#,##0">
                  <c:v>0.7142857142857143</c:v>
                </c:pt>
                <c:pt idx="21" formatCode="#,##0">
                  <c:v>0.7142857142857143</c:v>
                </c:pt>
                <c:pt idx="22" formatCode="#,##0">
                  <c:v>1.4285714285714286</c:v>
                </c:pt>
                <c:pt idx="23" formatCode="#,##0">
                  <c:v>1.5714285714285714</c:v>
                </c:pt>
                <c:pt idx="24" formatCode="#,##0">
                  <c:v>2.1428571428571428</c:v>
                </c:pt>
                <c:pt idx="25" formatCode="#,##0">
                  <c:v>2.4285714285714284</c:v>
                </c:pt>
                <c:pt idx="26" formatCode="#,##0">
                  <c:v>3.1428571428571428</c:v>
                </c:pt>
                <c:pt idx="27" formatCode="#,##0">
                  <c:v>4.7142857142857144</c:v>
                </c:pt>
                <c:pt idx="28" formatCode="#,##0">
                  <c:v>5.4285714285714288</c:v>
                </c:pt>
                <c:pt idx="29" formatCode="#,##0">
                  <c:v>9.4285714285714288</c:v>
                </c:pt>
                <c:pt idx="30" formatCode="#,##0">
                  <c:v>14.857142857142858</c:v>
                </c:pt>
                <c:pt idx="31" formatCode="#,##0">
                  <c:v>22.142857142857142</c:v>
                </c:pt>
                <c:pt idx="32" formatCode="#,##0">
                  <c:v>29.714285714285715</c:v>
                </c:pt>
                <c:pt idx="33" formatCode="#,##0">
                  <c:v>35.714285714285715</c:v>
                </c:pt>
                <c:pt idx="34" formatCode="#,##0">
                  <c:v>45.285714285714285</c:v>
                </c:pt>
                <c:pt idx="35" formatCode="#,##0">
                  <c:v>52.428571428571431</c:v>
                </c:pt>
                <c:pt idx="36" formatCode="#,##0">
                  <c:v>55.428571428571431</c:v>
                </c:pt>
                <c:pt idx="37" formatCode="#,##0">
                  <c:v>70.714285714285708</c:v>
                </c:pt>
                <c:pt idx="38" formatCode="#,##0">
                  <c:v>99.714285714285708</c:v>
                </c:pt>
                <c:pt idx="39" formatCode="#,##0">
                  <c:v>150.42857142857142</c:v>
                </c:pt>
                <c:pt idx="40" formatCode="#,##0">
                  <c:v>213.28571428571428</c:v>
                </c:pt>
                <c:pt idx="41" formatCode="#,##0">
                  <c:v>270.42857142857144</c:v>
                </c:pt>
                <c:pt idx="42" formatCode="#,##0">
                  <c:v>314.57142857142856</c:v>
                </c:pt>
                <c:pt idx="43" formatCode="#,##0">
                  <c:v>370</c:v>
                </c:pt>
                <c:pt idx="44" formatCode="#,##0">
                  <c:v>436.42857142857144</c:v>
                </c:pt>
                <c:pt idx="45" formatCode="#,##0">
                  <c:v>509.28571428571428</c:v>
                </c:pt>
                <c:pt idx="46" formatCode="#,##0">
                  <c:v>593.28571428571433</c:v>
                </c:pt>
                <c:pt idx="47" formatCode="#,##0">
                  <c:v>674.14285714285711</c:v>
                </c:pt>
                <c:pt idx="48" formatCode="#,##0">
                  <c:v>784.85714285714289</c:v>
                </c:pt>
                <c:pt idx="49" formatCode="#,##0">
                  <c:v>903.85714285714289</c:v>
                </c:pt>
                <c:pt idx="50" formatCode="#,##0">
                  <c:v>1037.2857142857142</c:v>
                </c:pt>
                <c:pt idx="51" formatCode="#,##0">
                  <c:v>1283.4285714285713</c:v>
                </c:pt>
                <c:pt idx="52" formatCode="#,##0">
                  <c:v>1512.4285714285713</c:v>
                </c:pt>
                <c:pt idx="53" formatCode="#,##0">
                  <c:v>1754.4285714285713</c:v>
                </c:pt>
                <c:pt idx="54" formatCode="#,##0">
                  <c:v>2044.2857142857142</c:v>
                </c:pt>
                <c:pt idx="55" formatCode="#,##0">
                  <c:v>2322.4285714285716</c:v>
                </c:pt>
                <c:pt idx="56" formatCode="#,##0">
                  <c:v>2554.5714285714284</c:v>
                </c:pt>
                <c:pt idx="57" formatCode="#,##0">
                  <c:v>2766.1428571428573</c:v>
                </c:pt>
                <c:pt idx="58" formatCode="#,##0">
                  <c:v>3043</c:v>
                </c:pt>
                <c:pt idx="59" formatCode="#,##0">
                  <c:v>3349.2857142857142</c:v>
                </c:pt>
                <c:pt idx="60" formatCode="#,##0">
                  <c:v>3666.5714285714284</c:v>
                </c:pt>
                <c:pt idx="61" formatCode="#,##0">
                  <c:v>3921</c:v>
                </c:pt>
                <c:pt idx="62" formatCode="#,##0">
                  <c:v>4165.8571428571431</c:v>
                </c:pt>
                <c:pt idx="63" formatCode="#,##0">
                  <c:v>4337</c:v>
                </c:pt>
                <c:pt idx="64" formatCode="#,##0">
                  <c:v>4442.2857142857147</c:v>
                </c:pt>
                <c:pt idx="65" formatCode="#,##0">
                  <c:v>4585.4285714285716</c:v>
                </c:pt>
                <c:pt idx="66" formatCode="#,##0">
                  <c:v>4719</c:v>
                </c:pt>
                <c:pt idx="67" formatCode="#,##0">
                  <c:v>4749.7142857142853</c:v>
                </c:pt>
                <c:pt idx="68" formatCode="#,##0">
                  <c:v>4747.8571428571431</c:v>
                </c:pt>
                <c:pt idx="69" formatCode="#,##0">
                  <c:v>4662.1428571428569</c:v>
                </c:pt>
                <c:pt idx="70" formatCode="#,##0">
                  <c:v>4598.8571428571431</c:v>
                </c:pt>
                <c:pt idx="71" formatCode="#,##0">
                  <c:v>4584.7142857142853</c:v>
                </c:pt>
                <c:pt idx="72" formatCode="#,##0">
                  <c:v>4428.7142857142853</c:v>
                </c:pt>
                <c:pt idx="73" formatCode="#,##0">
                  <c:v>4268</c:v>
                </c:pt>
                <c:pt idx="74" formatCode="#,##0">
                  <c:v>4258.8571428571431</c:v>
                </c:pt>
                <c:pt idx="75" formatCode="#,##0">
                  <c:v>4322.5714285714284</c:v>
                </c:pt>
                <c:pt idx="76" formatCode="#,##0">
                  <c:v>4415.4285714285716</c:v>
                </c:pt>
                <c:pt idx="77" formatCode="#,##0">
                  <c:v>4578.1428571428569</c:v>
                </c:pt>
                <c:pt idx="78" formatCode="#,##0">
                  <c:v>4629.1428571428569</c:v>
                </c:pt>
                <c:pt idx="79" formatCode="#,##0">
                  <c:v>4725.5714285714284</c:v>
                </c:pt>
                <c:pt idx="80" formatCode="#,##0">
                  <c:v>4787.7142857142853</c:v>
                </c:pt>
                <c:pt idx="81" formatCode="#,##0">
                  <c:v>4848.4285714285716</c:v>
                </c:pt>
                <c:pt idx="82" formatCode="#,##0">
                  <c:v>4826.2857142857147</c:v>
                </c:pt>
                <c:pt idx="83" formatCode="#,##0">
                  <c:v>4827.4285714285716</c:v>
                </c:pt>
                <c:pt idx="84" formatCode="#,##0">
                  <c:v>4689.1428571428569</c:v>
                </c:pt>
                <c:pt idx="85" formatCode="#,##0">
                  <c:v>4634.2857142857147</c:v>
                </c:pt>
                <c:pt idx="86" formatCode="#,##0">
                  <c:v>4612</c:v>
                </c:pt>
                <c:pt idx="87" formatCode="#,##0">
                  <c:v>4606.4285714285716</c:v>
                </c:pt>
                <c:pt idx="88" formatCode="#,##0">
                  <c:v>4598.5714285714284</c:v>
                </c:pt>
                <c:pt idx="89" formatCode="#,##0">
                  <c:v>4571.8571428571431</c:v>
                </c:pt>
                <c:pt idx="90" formatCode="#,##0">
                  <c:v>4536.7142857142853</c:v>
                </c:pt>
                <c:pt idx="91" formatCode="#,##0">
                  <c:v>4461.4285714285716</c:v>
                </c:pt>
                <c:pt idx="92" formatCode="#,##0">
                  <c:v>4390.8571428571431</c:v>
                </c:pt>
                <c:pt idx="93" formatCode="#,##0">
                  <c:v>4201.7142857142853</c:v>
                </c:pt>
                <c:pt idx="94" formatCode="#,##0">
                  <c:v>4053.5714285714284</c:v>
                </c:pt>
                <c:pt idx="95" formatCode="#,##0">
                  <c:v>3824.4285714285716</c:v>
                </c:pt>
                <c:pt idx="96" formatCode="#,##0">
                  <c:v>3654.5714285714284</c:v>
                </c:pt>
                <c:pt idx="97" formatCode="#,##0">
                  <c:v>3414.8571428571427</c:v>
                </c:pt>
                <c:pt idx="98" formatCode="#,##0">
                  <c:v>3261.8571428571427</c:v>
                </c:pt>
                <c:pt idx="99" formatCode="#,##0">
                  <c:v>3168.5714285714284</c:v>
                </c:pt>
                <c:pt idx="100" formatCode="#,##0">
                  <c:v>3197.8571428571427</c:v>
                </c:pt>
                <c:pt idx="101" formatCode="#,##0">
                  <c:v>3155.7142857142858</c:v>
                </c:pt>
                <c:pt idx="102" formatCode="#,##0">
                  <c:v>3079.5714285714284</c:v>
                </c:pt>
                <c:pt idx="103" formatCode="#,##0">
                  <c:v>2914.1428571428573</c:v>
                </c:pt>
                <c:pt idx="104" formatCode="#,##0">
                  <c:v>2838.1428571428573</c:v>
                </c:pt>
                <c:pt idx="105" formatCode="#,##0">
                  <c:v>2826</c:v>
                </c:pt>
                <c:pt idx="106" formatCode="#,##0">
                  <c:v>2755.2857142857142</c:v>
                </c:pt>
                <c:pt idx="107" formatCode="#,##0">
                  <c:v>2611.1428571428573</c:v>
                </c:pt>
                <c:pt idx="108" formatCode="#,##0">
                  <c:v>2561.4285714285716</c:v>
                </c:pt>
                <c:pt idx="109" formatCode="#,##0">
                  <c:v>2476.8571428571427</c:v>
                </c:pt>
                <c:pt idx="110" formatCode="#,##0">
                  <c:v>2467.2857142857142</c:v>
                </c:pt>
                <c:pt idx="111" formatCode="#,##0">
                  <c:v>2397.7142857142858</c:v>
                </c:pt>
                <c:pt idx="112" formatCode="#,##0">
                  <c:v>2318</c:v>
                </c:pt>
                <c:pt idx="113" formatCode="#,##0">
                  <c:v>2249.7142857142858</c:v>
                </c:pt>
                <c:pt idx="114" formatCode="#,##0">
                  <c:v>2111.5714285714284</c:v>
                </c:pt>
                <c:pt idx="115" formatCode="#,##0">
                  <c:v>1912.8571428571429</c:v>
                </c:pt>
                <c:pt idx="116" formatCode="#,##0">
                  <c:v>1783.7142857142858</c:v>
                </c:pt>
                <c:pt idx="117" formatCode="#,##0">
                  <c:v>1668.2857142857142</c:v>
                </c:pt>
                <c:pt idx="118" formatCode="#,##0">
                  <c:v>1593.1428571428571</c:v>
                </c:pt>
                <c:pt idx="119" formatCode="#,##0">
                  <c:v>1534.8571428571429</c:v>
                </c:pt>
                <c:pt idx="120" formatCode="#,##0">
                  <c:v>1495</c:v>
                </c:pt>
                <c:pt idx="121" formatCode="#,##0">
                  <c:v>1470.2857142857142</c:v>
                </c:pt>
                <c:pt idx="122" formatCode="#,##0">
                  <c:v>1444.1428571428571</c:v>
                </c:pt>
                <c:pt idx="123" formatCode="#,##0">
                  <c:v>1378.4285714285713</c:v>
                </c:pt>
                <c:pt idx="124" formatCode="#,##0">
                  <c:v>1307</c:v>
                </c:pt>
                <c:pt idx="125" formatCode="#,##0">
                  <c:v>1250</c:v>
                </c:pt>
                <c:pt idx="126" formatCode="#,##0">
                  <c:v>1206</c:v>
                </c:pt>
                <c:pt idx="127" formatCode="#,##0">
                  <c:v>1155.7142857142858</c:v>
                </c:pt>
                <c:pt idx="128" formatCode="#,##0">
                  <c:v>1106</c:v>
                </c:pt>
                <c:pt idx="129" formatCode="#,##0">
                  <c:v>1061.1428571428571</c:v>
                </c:pt>
                <c:pt idx="130" formatCode="#,##0">
                  <c:v>1038.2857142857142</c:v>
                </c:pt>
                <c:pt idx="131" formatCode="#,##0">
                  <c:v>1005</c:v>
                </c:pt>
                <c:pt idx="132" formatCode="#,##0">
                  <c:v>997.57142857142856</c:v>
                </c:pt>
                <c:pt idx="133" formatCode="#,##0">
                  <c:v>1011.2857142857143</c:v>
                </c:pt>
                <c:pt idx="134" formatCode="#,##0">
                  <c:v>1024.1428571428571</c:v>
                </c:pt>
                <c:pt idx="135" formatCode="#,##0">
                  <c:v>1015.5714285714286</c:v>
                </c:pt>
                <c:pt idx="136" formatCode="#,##0">
                  <c:v>1004.7142857142857</c:v>
                </c:pt>
                <c:pt idx="137" formatCode="#,##0">
                  <c:v>978.28571428571433</c:v>
                </c:pt>
                <c:pt idx="138" formatCode="#,##0">
                  <c:v>981</c:v>
                </c:pt>
                <c:pt idx="139" formatCode="#,##0">
                  <c:v>970.57142857142856</c:v>
                </c:pt>
                <c:pt idx="140" formatCode="#,##0">
                  <c:v>939</c:v>
                </c:pt>
                <c:pt idx="141" formatCode="#,##0">
                  <c:v>912.57142857142856</c:v>
                </c:pt>
                <c:pt idx="142" formatCode="#,##0">
                  <c:v>893.42857142857144</c:v>
                </c:pt>
                <c:pt idx="143" formatCode="#,##0">
                  <c:v>865.57142857142856</c:v>
                </c:pt>
                <c:pt idx="144" formatCode="#,##0">
                  <c:v>833.71428571428567</c:v>
                </c:pt>
                <c:pt idx="145" formatCode="#,##0">
                  <c:v>787.57142857142856</c:v>
                </c:pt>
                <c:pt idx="146" formatCode="#,##0">
                  <c:v>738.71428571428567</c:v>
                </c:pt>
                <c:pt idx="147" formatCode="#,##0">
                  <c:v>734</c:v>
                </c:pt>
                <c:pt idx="148" formatCode="#,##0">
                  <c:v>701.57142857142856</c:v>
                </c:pt>
                <c:pt idx="149" formatCode="#,##0">
                  <c:v>660.42857142857144</c:v>
                </c:pt>
                <c:pt idx="150" formatCode="#,##0">
                  <c:v>592</c:v>
                </c:pt>
                <c:pt idx="151" formatCode="#,##0">
                  <c:v>490</c:v>
                </c:pt>
                <c:pt idx="152" formatCode="#,##0">
                  <c:v>391</c:v>
                </c:pt>
                <c:pt idx="153" formatCode="#,##0">
                  <c:v>371.57142857142856</c:v>
                </c:pt>
                <c:pt idx="154" formatCode="#,##0">
                  <c:v>370.28571428571428</c:v>
                </c:pt>
                <c:pt idx="155" formatCode="#,##0">
                  <c:v>387.57142857142856</c:v>
                </c:pt>
                <c:pt idx="156" formatCode="#,##0">
                  <c:v>351.57142857142856</c:v>
                </c:pt>
                <c:pt idx="157" formatCode="#,##0">
                  <c:v>377</c:v>
                </c:pt>
                <c:pt idx="158" formatCode="#,##0">
                  <c:v>458.42857142857144</c:v>
                </c:pt>
                <c:pt idx="159" formatCode="#,##0">
                  <c:v>549.57142857142856</c:v>
                </c:pt>
                <c:pt idx="160" formatCode="#,##0">
                  <c:v>551</c:v>
                </c:pt>
                <c:pt idx="161" formatCode="#,##0">
                  <c:v>579</c:v>
                </c:pt>
                <c:pt idx="162" formatCode="#,##0">
                  <c:v>598.14285714285711</c:v>
                </c:pt>
                <c:pt idx="163" formatCode="#,##0">
                  <c:v>623.57142857142856</c:v>
                </c:pt>
                <c:pt idx="164" formatCode="#,##0">
                  <c:v>717.71428571428567</c:v>
                </c:pt>
                <c:pt idx="165" formatCode="#,##0">
                  <c:v>704.57142857142856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D8-447E-97D6-3641AD301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739008"/>
        <c:axId val="127740544"/>
      </c:lineChart>
      <c:lineChart>
        <c:grouping val="standard"/>
        <c:varyColors val="0"/>
        <c:ser>
          <c:idx val="1"/>
          <c:order val="1"/>
          <c:tx>
            <c:strRef>
              <c:f>'Data UK'!$C$3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UK'!$AC$4:$AC$182</c:f>
              <c:numCache>
                <c:formatCode>General</c:formatCode>
                <c:ptCount val="17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0.14285714285714285</c:v>
                </c:pt>
                <c:pt idx="35" formatCode="#,##0">
                  <c:v>0.2857142857142857</c:v>
                </c:pt>
                <c:pt idx="36" formatCode="#,##0">
                  <c:v>0.2857142857142857</c:v>
                </c:pt>
                <c:pt idx="37" formatCode="#,##0">
                  <c:v>0.42857142857142855</c:v>
                </c:pt>
                <c:pt idx="38" formatCode="#,##0">
                  <c:v>1</c:v>
                </c:pt>
                <c:pt idx="39" formatCode="#,##0">
                  <c:v>1</c:v>
                </c:pt>
                <c:pt idx="40" formatCode="#,##0">
                  <c:v>1.2857142857142858</c:v>
                </c:pt>
                <c:pt idx="41" formatCode="#,##0">
                  <c:v>1.2857142857142858</c:v>
                </c:pt>
                <c:pt idx="42" formatCode="#,##0">
                  <c:v>3.7142857142857144</c:v>
                </c:pt>
                <c:pt idx="43" formatCode="#,##0">
                  <c:v>5.8571428571428568</c:v>
                </c:pt>
                <c:pt idx="44" formatCode="#,##0">
                  <c:v>8.8571428571428577</c:v>
                </c:pt>
                <c:pt idx="45" formatCode="#,##0">
                  <c:v>10.571428571428571</c:v>
                </c:pt>
                <c:pt idx="46" formatCode="#,##0">
                  <c:v>15.428571428571429</c:v>
                </c:pt>
                <c:pt idx="47" formatCode="#,##0">
                  <c:v>21.285714285714285</c:v>
                </c:pt>
                <c:pt idx="48" formatCode="#,##0">
                  <c:v>26.285714285714285</c:v>
                </c:pt>
                <c:pt idx="49" formatCode="#,##0">
                  <c:v>31.714285714285715</c:v>
                </c:pt>
                <c:pt idx="50" formatCode="#,##0">
                  <c:v>34.571428571428569</c:v>
                </c:pt>
                <c:pt idx="51" formatCode="#,##0">
                  <c:v>42</c:v>
                </c:pt>
                <c:pt idx="52" formatCode="#,##0">
                  <c:v>61</c:v>
                </c:pt>
                <c:pt idx="53" formatCode="#,##0">
                  <c:v>82.714285714285708</c:v>
                </c:pt>
                <c:pt idx="54" formatCode="#,##0">
                  <c:v>102.71428571428571</c:v>
                </c:pt>
                <c:pt idx="55" formatCode="#,##0">
                  <c:v>138.14285714285714</c:v>
                </c:pt>
                <c:pt idx="56" formatCode="#,##0">
                  <c:v>172.14285714285714</c:v>
                </c:pt>
                <c:pt idx="57" formatCode="#,##0">
                  <c:v>197.71428571428572</c:v>
                </c:pt>
                <c:pt idx="58" formatCode="#,##0">
                  <c:v>240.57142857142858</c:v>
                </c:pt>
                <c:pt idx="59" formatCode="#,##0">
                  <c:v>273.85714285714283</c:v>
                </c:pt>
                <c:pt idx="60" formatCode="#,##0">
                  <c:v>343</c:v>
                </c:pt>
                <c:pt idx="61" formatCode="#,##0">
                  <c:v>410</c:v>
                </c:pt>
                <c:pt idx="62" formatCode="#,##0">
                  <c:v>471.42857142857144</c:v>
                </c:pt>
                <c:pt idx="63" formatCode="#,##0">
                  <c:v>538</c:v>
                </c:pt>
                <c:pt idx="64" formatCode="#,##0">
                  <c:v>599.42857142857144</c:v>
                </c:pt>
                <c:pt idx="65" formatCode="#,##0">
                  <c:v>627.14285714285711</c:v>
                </c:pt>
                <c:pt idx="66" formatCode="#,##0">
                  <c:v>720.85714285714289</c:v>
                </c:pt>
                <c:pt idx="67" formatCode="#,##0">
                  <c:v>772.85714285714289</c:v>
                </c:pt>
                <c:pt idx="68" formatCode="#,##0">
                  <c:v>837.28571428571433</c:v>
                </c:pt>
                <c:pt idx="69" formatCode="#,##0">
                  <c:v>899.85714285714289</c:v>
                </c:pt>
                <c:pt idx="70" formatCode="#,##0">
                  <c:v>911.14285714285711</c:v>
                </c:pt>
                <c:pt idx="71" formatCode="#,##0">
                  <c:v>917.14285714285711</c:v>
                </c:pt>
                <c:pt idx="72" formatCode="#,##0">
                  <c:v>942.28571428571433</c:v>
                </c:pt>
                <c:pt idx="73" formatCode="#,##0">
                  <c:v>943.14285714285711</c:v>
                </c:pt>
                <c:pt idx="74" formatCode="#,##0">
                  <c:v>915.71428571428567</c:v>
                </c:pt>
                <c:pt idx="75" formatCode="#,##0">
                  <c:v>905.14285714285711</c:v>
                </c:pt>
                <c:pt idx="76" formatCode="#,##0">
                  <c:v>874.14285714285711</c:v>
                </c:pt>
                <c:pt idx="77" formatCode="#,##0">
                  <c:v>913.57142857142856</c:v>
                </c:pt>
                <c:pt idx="78" formatCode="#,##0">
                  <c:v>886.71428571428567</c:v>
                </c:pt>
                <c:pt idx="79" formatCode="#,##0">
                  <c:v>860.28571428571433</c:v>
                </c:pt>
                <c:pt idx="80" formatCode="#,##0">
                  <c:v>878.57142857142856</c:v>
                </c:pt>
                <c:pt idx="81" formatCode="#,##0">
                  <c:v>877.85714285714289</c:v>
                </c:pt>
                <c:pt idx="82" formatCode="#,##0">
                  <c:v>834.71428571428567</c:v>
                </c:pt>
                <c:pt idx="83" formatCode="#,##0">
                  <c:v>844.71428571428567</c:v>
                </c:pt>
                <c:pt idx="84" formatCode="#,##0">
                  <c:v>805.85714285714289</c:v>
                </c:pt>
                <c:pt idx="85" formatCode="#,##0">
                  <c:v>794.71428571428567</c:v>
                </c:pt>
                <c:pt idx="86" formatCode="#,##0">
                  <c:v>763.14285714285711</c:v>
                </c:pt>
                <c:pt idx="87" formatCode="#,##0">
                  <c:v>725.57142857142856</c:v>
                </c:pt>
                <c:pt idx="88" formatCode="#,##0">
                  <c:v>719.57142857142856</c:v>
                </c:pt>
                <c:pt idx="89" formatCode="#,##0">
                  <c:v>712</c:v>
                </c:pt>
                <c:pt idx="90" formatCode="#,##0">
                  <c:v>674</c:v>
                </c:pt>
                <c:pt idx="91" formatCode="#,##0">
                  <c:v>642.28571428571433</c:v>
                </c:pt>
                <c:pt idx="92" formatCode="#,##0">
                  <c:v>627.28571428571433</c:v>
                </c:pt>
                <c:pt idx="93" formatCode="#,##0">
                  <c:v>620.14285714285711</c:v>
                </c:pt>
                <c:pt idx="94" formatCode="#,##0">
                  <c:v>589.28571428571433</c:v>
                </c:pt>
                <c:pt idx="95" formatCode="#,##0">
                  <c:v>568.42857142857144</c:v>
                </c:pt>
                <c:pt idx="96" formatCode="#,##0">
                  <c:v>549.14285714285711</c:v>
                </c:pt>
                <c:pt idx="97" formatCode="#,##0">
                  <c:v>533</c:v>
                </c:pt>
                <c:pt idx="98" formatCode="#,##0">
                  <c:v>493.71428571428572</c:v>
                </c:pt>
                <c:pt idx="99" formatCode="#,##0">
                  <c:v>487</c:v>
                </c:pt>
                <c:pt idx="100" formatCode="#,##0">
                  <c:v>475.85714285714283</c:v>
                </c:pt>
                <c:pt idx="101" formatCode="#,##0">
                  <c:v>466.42857142857144</c:v>
                </c:pt>
                <c:pt idx="102" formatCode="#,##0">
                  <c:v>444.28571428571428</c:v>
                </c:pt>
                <c:pt idx="103" formatCode="#,##0">
                  <c:v>428.42857142857144</c:v>
                </c:pt>
                <c:pt idx="104" formatCode="#,##0">
                  <c:v>393.85714285714283</c:v>
                </c:pt>
                <c:pt idx="105" formatCode="#,##0">
                  <c:v>411.28571428571428</c:v>
                </c:pt>
                <c:pt idx="106" formatCode="#,##0">
                  <c:v>397.28571428571428</c:v>
                </c:pt>
                <c:pt idx="107" formatCode="#,##0">
                  <c:v>390.14285714285717</c:v>
                </c:pt>
                <c:pt idx="108" formatCode="#,##0">
                  <c:v>378.42857142857144</c:v>
                </c:pt>
                <c:pt idx="109" formatCode="#,##0">
                  <c:v>359.71428571428572</c:v>
                </c:pt>
                <c:pt idx="110" formatCode="#,##0">
                  <c:v>346.85714285714283</c:v>
                </c:pt>
                <c:pt idx="111" formatCode="#,##0">
                  <c:v>342.14285714285717</c:v>
                </c:pt>
                <c:pt idx="112" formatCode="#,##0">
                  <c:v>315.57142857142856</c:v>
                </c:pt>
                <c:pt idx="113" formatCode="#,##0">
                  <c:v>308.14285714285717</c:v>
                </c:pt>
                <c:pt idx="114" formatCode="#,##0">
                  <c:v>302.57142857142856</c:v>
                </c:pt>
                <c:pt idx="115" formatCode="#,##0">
                  <c:v>243.85714285714286</c:v>
                </c:pt>
                <c:pt idx="116" formatCode="#,##0">
                  <c:v>250.85714285714286</c:v>
                </c:pt>
                <c:pt idx="117" formatCode="#,##0">
                  <c:v>256.42857142857144</c:v>
                </c:pt>
                <c:pt idx="118" formatCode="#,##0">
                  <c:v>252.57142857142858</c:v>
                </c:pt>
                <c:pt idx="119" formatCode="#,##0">
                  <c:v>243</c:v>
                </c:pt>
                <c:pt idx="120" formatCode="#,##0">
                  <c:v>242.28571428571428</c:v>
                </c:pt>
                <c:pt idx="121" formatCode="#,##0">
                  <c:v>304.42857142857144</c:v>
                </c:pt>
                <c:pt idx="122" formatCode="#,##0">
                  <c:v>331.57142857142856</c:v>
                </c:pt>
                <c:pt idx="123" formatCode="#,##0">
                  <c:v>324</c:v>
                </c:pt>
                <c:pt idx="124" formatCode="#,##0">
                  <c:v>295.28571428571428</c:v>
                </c:pt>
                <c:pt idx="125" formatCode="#,##0">
                  <c:v>300</c:v>
                </c:pt>
                <c:pt idx="126" formatCode="#,##0">
                  <c:v>298.42857142857144</c:v>
                </c:pt>
                <c:pt idx="127" formatCode="#,##0">
                  <c:v>293.28571428571428</c:v>
                </c:pt>
                <c:pt idx="128" formatCode="#,##0">
                  <c:v>221.71428571428572</c:v>
                </c:pt>
                <c:pt idx="129" formatCode="#,##0">
                  <c:v>216.28571428571428</c:v>
                </c:pt>
                <c:pt idx="130" formatCode="#,##0">
                  <c:v>200</c:v>
                </c:pt>
                <c:pt idx="131" formatCode="#,##0">
                  <c:v>196.42857142857142</c:v>
                </c:pt>
                <c:pt idx="132" formatCode="#,##0">
                  <c:v>174.28571428571428</c:v>
                </c:pt>
                <c:pt idx="133" formatCode="#,##0">
                  <c:v>171</c:v>
                </c:pt>
                <c:pt idx="134" formatCode="#,##0">
                  <c:v>165.14285714285714</c:v>
                </c:pt>
                <c:pt idx="135" formatCode="#,##0">
                  <c:v>162.71428571428572</c:v>
                </c:pt>
                <c:pt idx="136" formatCode="#,##0">
                  <c:v>155.14285714285714</c:v>
                </c:pt>
                <c:pt idx="137" formatCode="#,##0">
                  <c:v>146.42857142857142</c:v>
                </c:pt>
                <c:pt idx="138" formatCode="#,##0">
                  <c:v>144.14285714285714</c:v>
                </c:pt>
                <c:pt idx="139" formatCode="#,##0">
                  <c:v>140</c:v>
                </c:pt>
                <c:pt idx="140" formatCode="#,##0">
                  <c:v>132.42857142857142</c:v>
                </c:pt>
                <c:pt idx="141" formatCode="#,##0">
                  <c:v>133.42857142857142</c:v>
                </c:pt>
                <c:pt idx="142" formatCode="#,##0">
                  <c:v>130.14285714285714</c:v>
                </c:pt>
                <c:pt idx="143" formatCode="#,##0">
                  <c:v>136.85714285714286</c:v>
                </c:pt>
                <c:pt idx="144" formatCode="#,##0">
                  <c:v>132.57142857142858</c:v>
                </c:pt>
                <c:pt idx="145" formatCode="#,##0">
                  <c:v>134.57142857142858</c:v>
                </c:pt>
                <c:pt idx="146" formatCode="#,##0">
                  <c:v>136.14285714285714</c:v>
                </c:pt>
                <c:pt idx="147" formatCode="#,##0">
                  <c:v>132.14285714285714</c:v>
                </c:pt>
                <c:pt idx="148" formatCode="#,##0">
                  <c:v>131.14285714285714</c:v>
                </c:pt>
                <c:pt idx="149" formatCode="#,##0">
                  <c:v>132.57142857142858</c:v>
                </c:pt>
                <c:pt idx="150" formatCode="#,##0">
                  <c:v>114.71428571428571</c:v>
                </c:pt>
                <c:pt idx="151" formatCode="#,##0">
                  <c:v>117.85714285714286</c:v>
                </c:pt>
                <c:pt idx="152" formatCode="#,##0">
                  <c:v>109.28571428571429</c:v>
                </c:pt>
                <c:pt idx="153" formatCode="#,##0">
                  <c:v>102.42857142857143</c:v>
                </c:pt>
                <c:pt idx="154" formatCode="#,##0">
                  <c:v>97.714285714285708</c:v>
                </c:pt>
                <c:pt idx="155" formatCode="#,##0">
                  <c:v>95.714285714285708</c:v>
                </c:pt>
                <c:pt idx="156" formatCode="#,##0">
                  <c:v>94.428571428571431</c:v>
                </c:pt>
                <c:pt idx="157" formatCode="#,##0">
                  <c:v>94.428571428571431</c:v>
                </c:pt>
                <c:pt idx="158" formatCode="#,##0">
                  <c:v>87.285714285714292</c:v>
                </c:pt>
                <c:pt idx="159" formatCode="#,##0">
                  <c:v>86.714285714285708</c:v>
                </c:pt>
                <c:pt idx="160" formatCode="#,##0">
                  <c:v>74.142857142857139</c:v>
                </c:pt>
                <c:pt idx="161" formatCode="#,##0">
                  <c:v>85.714285714285708</c:v>
                </c:pt>
                <c:pt idx="162" formatCode="#,##0">
                  <c:v>85.571428571428569</c:v>
                </c:pt>
                <c:pt idx="163" formatCode="#,##0">
                  <c:v>84.857142857142861</c:v>
                </c:pt>
                <c:pt idx="164" formatCode="#,##0">
                  <c:v>82.428571428571431</c:v>
                </c:pt>
                <c:pt idx="165" formatCode="#,##0">
                  <c:v>76.571428571428569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AD8-447E-97D6-3641AD301232}"/>
            </c:ext>
          </c:extLst>
        </c:ser>
        <c:ser>
          <c:idx val="2"/>
          <c:order val="2"/>
          <c:tx>
            <c:strRef>
              <c:f>'Data UK'!$AC$2</c:f>
              <c:strCache>
                <c:ptCount val="1"/>
                <c:pt idx="0">
                  <c:v>Modelled Deaths</c:v>
                </c:pt>
              </c:strCache>
            </c:strRef>
          </c:tx>
          <c:spPr>
            <a:ln w="25400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val>
            <c:numRef>
              <c:f>'Data UK'!$AD$4:$AD$182</c:f>
              <c:numCache>
                <c:formatCode>General</c:formatCode>
                <c:ptCount val="179"/>
                <c:pt idx="18">
                  <c:v>0.2</c:v>
                </c:pt>
                <c:pt idx="19">
                  <c:v>0.22857142857142856</c:v>
                </c:pt>
                <c:pt idx="20">
                  <c:v>0.25714285714285717</c:v>
                </c:pt>
                <c:pt idx="21">
                  <c:v>0.14285714285714288</c:v>
                </c:pt>
                <c:pt idx="22">
                  <c:v>0.11428571428571428</c:v>
                </c:pt>
                <c:pt idx="23">
                  <c:v>0.14285714285714288</c:v>
                </c:pt>
                <c:pt idx="24">
                  <c:v>0.11428571428571428</c:v>
                </c:pt>
                <c:pt idx="25">
                  <c:v>0.11428571428571428</c:v>
                </c:pt>
                <c:pt idx="26">
                  <c:v>0.14285714285714288</c:v>
                </c:pt>
                <c:pt idx="27">
                  <c:v>0.14285714285714288</c:v>
                </c:pt>
                <c:pt idx="28">
                  <c:v>0.14285714285714288</c:v>
                </c:pt>
                <c:pt idx="29">
                  <c:v>0.28571428571428575</c:v>
                </c:pt>
                <c:pt idx="30">
                  <c:v>0.31428571428571428</c:v>
                </c:pt>
                <c:pt idx="31">
                  <c:v>0.4285714285714286</c:v>
                </c:pt>
                <c:pt idx="32">
                  <c:v>0.48571428571428571</c:v>
                </c:pt>
                <c:pt idx="33">
                  <c:v>0.62857142857142856</c:v>
                </c:pt>
                <c:pt idx="34">
                  <c:v>0.94285714285714295</c:v>
                </c:pt>
                <c:pt idx="35">
                  <c:v>1.0857142857142859</c:v>
                </c:pt>
                <c:pt idx="36">
                  <c:v>1.8857142857142859</c:v>
                </c:pt>
                <c:pt idx="37">
                  <c:v>2.9714285714285715</c:v>
                </c:pt>
                <c:pt idx="38">
                  <c:v>4.4285714285714288</c:v>
                </c:pt>
                <c:pt idx="39">
                  <c:v>5.9428571428571431</c:v>
                </c:pt>
                <c:pt idx="40">
                  <c:v>7.1428571428571432</c:v>
                </c:pt>
                <c:pt idx="41">
                  <c:v>9.0571428571428569</c:v>
                </c:pt>
                <c:pt idx="42">
                  <c:v>10.485714285714288</c:v>
                </c:pt>
                <c:pt idx="43">
                  <c:v>11.085714285714287</c:v>
                </c:pt>
                <c:pt idx="44">
                  <c:v>14.142857142857142</c:v>
                </c:pt>
                <c:pt idx="45">
                  <c:v>19.942857142857143</c:v>
                </c:pt>
                <c:pt idx="46">
                  <c:v>30.085714285714285</c:v>
                </c:pt>
                <c:pt idx="47">
                  <c:v>42.657142857142858</c:v>
                </c:pt>
                <c:pt idx="48">
                  <c:v>54.085714285714289</c:v>
                </c:pt>
                <c:pt idx="49">
                  <c:v>62.914285714285711</c:v>
                </c:pt>
                <c:pt idx="50">
                  <c:v>74</c:v>
                </c:pt>
                <c:pt idx="51">
                  <c:v>87.285714285714292</c:v>
                </c:pt>
                <c:pt idx="52">
                  <c:v>101.85714285714286</c:v>
                </c:pt>
                <c:pt idx="53">
                  <c:v>118.65714285714287</c:v>
                </c:pt>
                <c:pt idx="54">
                  <c:v>134.82857142857142</c:v>
                </c:pt>
                <c:pt idx="55">
                  <c:v>156.97142857142859</c:v>
                </c:pt>
                <c:pt idx="56">
                  <c:v>180.7714285714286</c:v>
                </c:pt>
                <c:pt idx="57">
                  <c:v>207.45714285714286</c:v>
                </c:pt>
                <c:pt idx="58">
                  <c:v>256.68571428571425</c:v>
                </c:pt>
                <c:pt idx="59">
                  <c:v>302.48571428571427</c:v>
                </c:pt>
                <c:pt idx="60">
                  <c:v>350.8857142857143</c:v>
                </c:pt>
                <c:pt idx="61">
                  <c:v>408.85714285714289</c:v>
                </c:pt>
                <c:pt idx="62">
                  <c:v>464.48571428571432</c:v>
                </c:pt>
                <c:pt idx="63">
                  <c:v>510.91428571428571</c:v>
                </c:pt>
                <c:pt idx="64">
                  <c:v>553.22857142857151</c:v>
                </c:pt>
                <c:pt idx="65">
                  <c:v>608.6</c:v>
                </c:pt>
                <c:pt idx="66">
                  <c:v>669.85714285714289</c:v>
                </c:pt>
                <c:pt idx="67">
                  <c:v>733.31428571428569</c:v>
                </c:pt>
                <c:pt idx="68">
                  <c:v>784.2</c:v>
                </c:pt>
                <c:pt idx="69">
                  <c:v>833.17142857142869</c:v>
                </c:pt>
                <c:pt idx="70">
                  <c:v>867.40000000000009</c:v>
                </c:pt>
                <c:pt idx="71">
                  <c:v>888.45714285714303</c:v>
                </c:pt>
                <c:pt idx="72">
                  <c:v>917.0857142857144</c:v>
                </c:pt>
                <c:pt idx="73">
                  <c:v>943.80000000000007</c:v>
                </c:pt>
                <c:pt idx="74">
                  <c:v>949.94285714285706</c:v>
                </c:pt>
                <c:pt idx="75">
                  <c:v>949.57142857142867</c:v>
                </c:pt>
                <c:pt idx="76">
                  <c:v>932.42857142857144</c:v>
                </c:pt>
                <c:pt idx="77">
                  <c:v>919.77142857142871</c:v>
                </c:pt>
                <c:pt idx="78">
                  <c:v>916.94285714285706</c:v>
                </c:pt>
                <c:pt idx="79">
                  <c:v>885.74285714285713</c:v>
                </c:pt>
                <c:pt idx="80">
                  <c:v>853.6</c:v>
                </c:pt>
                <c:pt idx="81">
                  <c:v>851.77142857142871</c:v>
                </c:pt>
                <c:pt idx="82">
                  <c:v>864.51428571428573</c:v>
                </c:pt>
                <c:pt idx="83">
                  <c:v>883.0857142857144</c:v>
                </c:pt>
                <c:pt idx="84">
                  <c:v>915.62857142857138</c:v>
                </c:pt>
                <c:pt idx="85">
                  <c:v>925.82857142857142</c:v>
                </c:pt>
                <c:pt idx="86">
                  <c:v>945.11428571428576</c:v>
                </c:pt>
                <c:pt idx="87">
                  <c:v>957.54285714285709</c:v>
                </c:pt>
                <c:pt idx="88">
                  <c:v>969.68571428571431</c:v>
                </c:pt>
                <c:pt idx="89">
                  <c:v>965.25714285714298</c:v>
                </c:pt>
                <c:pt idx="90">
                  <c:v>965.48571428571438</c:v>
                </c:pt>
                <c:pt idx="91">
                  <c:v>937.82857142857142</c:v>
                </c:pt>
                <c:pt idx="92">
                  <c:v>926.857142857143</c:v>
                </c:pt>
                <c:pt idx="93">
                  <c:v>922.40000000000009</c:v>
                </c:pt>
                <c:pt idx="94">
                  <c:v>921.28571428571433</c:v>
                </c:pt>
                <c:pt idx="95">
                  <c:v>919.71428571428578</c:v>
                </c:pt>
                <c:pt idx="96">
                  <c:v>914.37142857142862</c:v>
                </c:pt>
                <c:pt idx="97">
                  <c:v>907.34285714285716</c:v>
                </c:pt>
                <c:pt idx="98">
                  <c:v>892.28571428571433</c:v>
                </c:pt>
                <c:pt idx="99">
                  <c:v>878.17142857142869</c:v>
                </c:pt>
                <c:pt idx="100">
                  <c:v>840.34285714285716</c:v>
                </c:pt>
                <c:pt idx="101">
                  <c:v>810.71428571428578</c:v>
                </c:pt>
                <c:pt idx="102">
                  <c:v>764.88571428571436</c:v>
                </c:pt>
                <c:pt idx="103">
                  <c:v>730.91428571428571</c:v>
                </c:pt>
                <c:pt idx="104">
                  <c:v>682.97142857142853</c:v>
                </c:pt>
                <c:pt idx="105">
                  <c:v>652.37142857142862</c:v>
                </c:pt>
                <c:pt idx="106">
                  <c:v>633.71428571428578</c:v>
                </c:pt>
                <c:pt idx="107">
                  <c:v>639.57142857142856</c:v>
                </c:pt>
                <c:pt idx="108">
                  <c:v>631.14285714285722</c:v>
                </c:pt>
                <c:pt idx="109">
                  <c:v>615.91428571428571</c:v>
                </c:pt>
                <c:pt idx="110">
                  <c:v>582.82857142857154</c:v>
                </c:pt>
                <c:pt idx="111">
                  <c:v>567.62857142857149</c:v>
                </c:pt>
                <c:pt idx="112">
                  <c:v>565.20000000000005</c:v>
                </c:pt>
                <c:pt idx="113">
                  <c:v>551.05714285714282</c:v>
                </c:pt>
                <c:pt idx="114">
                  <c:v>522.22857142857151</c:v>
                </c:pt>
                <c:pt idx="115">
                  <c:v>512.28571428571433</c:v>
                </c:pt>
                <c:pt idx="116">
                  <c:v>495.37142857142857</c:v>
                </c:pt>
                <c:pt idx="117">
                  <c:v>493.45714285714286</c:v>
                </c:pt>
                <c:pt idx="118">
                  <c:v>479.5428571428572</c:v>
                </c:pt>
                <c:pt idx="119">
                  <c:v>463.6</c:v>
                </c:pt>
                <c:pt idx="120">
                  <c:v>449.94285714285718</c:v>
                </c:pt>
                <c:pt idx="121">
                  <c:v>422.31428571428569</c:v>
                </c:pt>
                <c:pt idx="122">
                  <c:v>382.57142857142861</c:v>
                </c:pt>
                <c:pt idx="123">
                  <c:v>356.74285714285719</c:v>
                </c:pt>
                <c:pt idx="124">
                  <c:v>333.65714285714284</c:v>
                </c:pt>
                <c:pt idx="125">
                  <c:v>318.62857142857143</c:v>
                </c:pt>
                <c:pt idx="126">
                  <c:v>306.97142857142859</c:v>
                </c:pt>
                <c:pt idx="127">
                  <c:v>299</c:v>
                </c:pt>
                <c:pt idx="128">
                  <c:v>294.05714285714288</c:v>
                </c:pt>
                <c:pt idx="129">
                  <c:v>288.82857142857142</c:v>
                </c:pt>
                <c:pt idx="130">
                  <c:v>275.68571428571425</c:v>
                </c:pt>
                <c:pt idx="131">
                  <c:v>261.40000000000003</c:v>
                </c:pt>
                <c:pt idx="132">
                  <c:v>250</c:v>
                </c:pt>
                <c:pt idx="133">
                  <c:v>241.20000000000002</c:v>
                </c:pt>
                <c:pt idx="134">
                  <c:v>231.14285714285717</c:v>
                </c:pt>
                <c:pt idx="135">
                  <c:v>221.20000000000002</c:v>
                </c:pt>
                <c:pt idx="136">
                  <c:v>212.22857142857143</c:v>
                </c:pt>
                <c:pt idx="137">
                  <c:v>207.65714285714284</c:v>
                </c:pt>
                <c:pt idx="138">
                  <c:v>201</c:v>
                </c:pt>
                <c:pt idx="139">
                  <c:v>199.51428571428573</c:v>
                </c:pt>
                <c:pt idx="140">
                  <c:v>202.25714285714287</c:v>
                </c:pt>
                <c:pt idx="141">
                  <c:v>204.82857142857142</c:v>
                </c:pt>
                <c:pt idx="142">
                  <c:v>203.11428571428573</c:v>
                </c:pt>
                <c:pt idx="143">
                  <c:v>200.94285714285715</c:v>
                </c:pt>
                <c:pt idx="144">
                  <c:v>195.65714285714287</c:v>
                </c:pt>
                <c:pt idx="145">
                  <c:v>196.20000000000002</c:v>
                </c:pt>
                <c:pt idx="146">
                  <c:v>194.11428571428573</c:v>
                </c:pt>
                <c:pt idx="147">
                  <c:v>187.8</c:v>
                </c:pt>
                <c:pt idx="148">
                  <c:v>182.51428571428573</c:v>
                </c:pt>
                <c:pt idx="149">
                  <c:v>178.68571428571431</c:v>
                </c:pt>
                <c:pt idx="150">
                  <c:v>173.11428571428573</c:v>
                </c:pt>
                <c:pt idx="151">
                  <c:v>166.74285714285713</c:v>
                </c:pt>
                <c:pt idx="152">
                  <c:v>157.51428571428573</c:v>
                </c:pt>
                <c:pt idx="153">
                  <c:v>147.74285714285713</c:v>
                </c:pt>
                <c:pt idx="154">
                  <c:v>146.80000000000001</c:v>
                </c:pt>
                <c:pt idx="155">
                  <c:v>140.31428571428572</c:v>
                </c:pt>
                <c:pt idx="156">
                  <c:v>132.08571428571429</c:v>
                </c:pt>
                <c:pt idx="157">
                  <c:v>118.4</c:v>
                </c:pt>
                <c:pt idx="158">
                  <c:v>98</c:v>
                </c:pt>
                <c:pt idx="159">
                  <c:v>78.2</c:v>
                </c:pt>
                <c:pt idx="160">
                  <c:v>74.314285714285717</c:v>
                </c:pt>
                <c:pt idx="161">
                  <c:v>74.057142857142864</c:v>
                </c:pt>
                <c:pt idx="162">
                  <c:v>77.51428571428572</c:v>
                </c:pt>
                <c:pt idx="163">
                  <c:v>70.314285714285717</c:v>
                </c:pt>
                <c:pt idx="164">
                  <c:v>75.400000000000006</c:v>
                </c:pt>
                <c:pt idx="165">
                  <c:v>91.685714285714297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752064"/>
        <c:axId val="127750528"/>
      </c:lineChart>
      <c:dateAx>
        <c:axId val="12773900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740544"/>
        <c:crosses val="autoZero"/>
        <c:auto val="1"/>
        <c:lblOffset val="100"/>
        <c:baseTimeUnit val="days"/>
      </c:dateAx>
      <c:valAx>
        <c:axId val="12774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739008"/>
        <c:crosses val="autoZero"/>
        <c:crossBetween val="between"/>
      </c:valAx>
      <c:valAx>
        <c:axId val="127750528"/>
        <c:scaling>
          <c:orientation val="minMax"/>
          <c:max val="12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752064"/>
        <c:crosses val="max"/>
        <c:crossBetween val="between"/>
      </c:valAx>
      <c:catAx>
        <c:axId val="127752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277505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SWE'!$A$33:$A$162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SWE'!$J$33:$J$162</c:f>
              <c:numCache>
                <c:formatCode>0.0%</c:formatCode>
                <c:ptCount val="130"/>
                <c:pt idx="0">
                  <c:v>0.16666686470111536</c:v>
                </c:pt>
                <c:pt idx="1">
                  <c:v>7.142867044581537E-2</c:v>
                </c:pt>
                <c:pt idx="2">
                  <c:v>0.40000059410352257</c:v>
                </c:pt>
                <c:pt idx="3">
                  <c:v>0.66666805290904285</c:v>
                </c:pt>
                <c:pt idx="4">
                  <c:v>1.6857201277438267</c:v>
                </c:pt>
                <c:pt idx="5">
                  <c:v>7.4468778232581148E-2</c:v>
                </c:pt>
                <c:pt idx="6">
                  <c:v>0.59406534702641067</c:v>
                </c:pt>
                <c:pt idx="7">
                  <c:v>0.26087372400217063</c:v>
                </c:pt>
                <c:pt idx="8">
                  <c:v>0.2216793327066566</c:v>
                </c:pt>
                <c:pt idx="9">
                  <c:v>0.43320901855249666</c:v>
                </c:pt>
                <c:pt idx="10">
                  <c:v>0.40961891831846015</c:v>
                </c:pt>
                <c:pt idx="11">
                  <c:v>0.19880502327199154</c:v>
                </c:pt>
                <c:pt idx="12">
                  <c:v>0.36015536461383946</c:v>
                </c:pt>
                <c:pt idx="13">
                  <c:v>0.18104907530048334</c:v>
                </c:pt>
                <c:pt idx="14">
                  <c:v>6.3680381037778594E-2</c:v>
                </c:pt>
                <c:pt idx="15">
                  <c:v>7.957583267553299E-2</c:v>
                </c:pt>
                <c:pt idx="16">
                  <c:v>7.9388232498570882E-2</c:v>
                </c:pt>
                <c:pt idx="17">
                  <c:v>7.5304981503883733E-2</c:v>
                </c:pt>
                <c:pt idx="18">
                  <c:v>0.1261989474977801</c:v>
                </c:pt>
                <c:pt idx="19">
                  <c:v>0.14166324446481185</c:v>
                </c:pt>
                <c:pt idx="20">
                  <c:v>7.7174939083450009E-2</c:v>
                </c:pt>
                <c:pt idx="21">
                  <c:v>9.9032921943321722E-2</c:v>
                </c:pt>
                <c:pt idx="22">
                  <c:v>5.9051898790450932E-2</c:v>
                </c:pt>
                <c:pt idx="23">
                  <c:v>0.11972500309836306</c:v>
                </c:pt>
                <c:pt idx="24">
                  <c:v>0.10745494048557452</c:v>
                </c:pt>
                <c:pt idx="25">
                  <c:v>0.1283000639104297</c:v>
                </c:pt>
                <c:pt idx="26">
                  <c:v>8.3387118631060853E-2</c:v>
                </c:pt>
                <c:pt idx="27">
                  <c:v>0.12826150029859335</c:v>
                </c:pt>
                <c:pt idx="28">
                  <c:v>7.6093319726578443E-2</c:v>
                </c:pt>
                <c:pt idx="29">
                  <c:v>9.1807557694922048E-2</c:v>
                </c:pt>
                <c:pt idx="30">
                  <c:v>0.10531877729374499</c:v>
                </c:pt>
                <c:pt idx="31">
                  <c:v>0.12083626772926867</c:v>
                </c:pt>
                <c:pt idx="32">
                  <c:v>0.13491950884746229</c:v>
                </c:pt>
                <c:pt idx="33">
                  <c:v>0.10923222192488621</c:v>
                </c:pt>
                <c:pt idx="34">
                  <c:v>5.6068520492964957E-2</c:v>
                </c:pt>
                <c:pt idx="35">
                  <c:v>6.6026777651136237E-2</c:v>
                </c:pt>
                <c:pt idx="36">
                  <c:v>6.0452194077209274E-2</c:v>
                </c:pt>
                <c:pt idx="37">
                  <c:v>7.4700755828169166E-2</c:v>
                </c:pt>
                <c:pt idx="38">
                  <c:v>0.1053434020305052</c:v>
                </c:pt>
                <c:pt idx="39">
                  <c:v>9.6001378958932612E-2</c:v>
                </c:pt>
                <c:pt idx="40">
                  <c:v>6.6866367288401979E-2</c:v>
                </c:pt>
                <c:pt idx="41">
                  <c:v>5.5305586194158471E-2</c:v>
                </c:pt>
                <c:pt idx="42">
                  <c:v>3.7412364794261424E-2</c:v>
                </c:pt>
                <c:pt idx="43">
                  <c:v>5.0579503403421613E-2</c:v>
                </c:pt>
                <c:pt idx="44">
                  <c:v>5.1569170004472163E-2</c:v>
                </c:pt>
                <c:pt idx="45">
                  <c:v>4.8105557431284848E-2</c:v>
                </c:pt>
                <c:pt idx="46">
                  <c:v>5.9337213079998168E-2</c:v>
                </c:pt>
                <c:pt idx="47">
                  <c:v>6.3511346110219177E-2</c:v>
                </c:pt>
                <c:pt idx="48">
                  <c:v>5.3860647685111451E-2</c:v>
                </c:pt>
                <c:pt idx="49">
                  <c:v>4.7935684545384549E-2</c:v>
                </c:pt>
                <c:pt idx="50">
                  <c:v>3.192835672785807E-2</c:v>
                </c:pt>
                <c:pt idx="51">
                  <c:v>4.3156369043589972E-2</c:v>
                </c:pt>
                <c:pt idx="52">
                  <c:v>5.2512974683504396E-2</c:v>
                </c:pt>
                <c:pt idx="53">
                  <c:v>5.5647849070766149E-2</c:v>
                </c:pt>
                <c:pt idx="54">
                  <c:v>5.7342736345806132E-2</c:v>
                </c:pt>
                <c:pt idx="55">
                  <c:v>4.2405475592829943E-2</c:v>
                </c:pt>
                <c:pt idx="56">
                  <c:v>3.0963606519735811E-2</c:v>
                </c:pt>
                <c:pt idx="57">
                  <c:v>1.8556365534983514E-2</c:v>
                </c:pt>
                <c:pt idx="58">
                  <c:v>4.4500854718130145E-2</c:v>
                </c:pt>
                <c:pt idx="59">
                  <c:v>4.1960865397861785E-2</c:v>
                </c:pt>
                <c:pt idx="60">
                  <c:v>4.7020569805503135E-2</c:v>
                </c:pt>
                <c:pt idx="61">
                  <c:v>2.4506927339461086E-2</c:v>
                </c:pt>
                <c:pt idx="62">
                  <c:v>3.1530628925663759E-2</c:v>
                </c:pt>
                <c:pt idx="63">
                  <c:v>1.279416299666246E-2</c:v>
                </c:pt>
                <c:pt idx="64">
                  <c:v>2.1729980255055171E-2</c:v>
                </c:pt>
                <c:pt idx="65">
                  <c:v>3.1245506113585477E-2</c:v>
                </c:pt>
                <c:pt idx="66">
                  <c:v>4.3198518084417069E-2</c:v>
                </c:pt>
                <c:pt idx="67">
                  <c:v>4.1807584976591587E-2</c:v>
                </c:pt>
                <c:pt idx="68">
                  <c:v>2.9818333162138798E-2</c:v>
                </c:pt>
                <c:pt idx="69">
                  <c:v>2.9771172904032119E-2</c:v>
                </c:pt>
                <c:pt idx="70">
                  <c:v>1.7709874630928265E-2</c:v>
                </c:pt>
                <c:pt idx="71">
                  <c:v>1.5106263686416281E-2</c:v>
                </c:pt>
                <c:pt idx="72">
                  <c:v>2.5779190340322021E-2</c:v>
                </c:pt>
                <c:pt idx="73">
                  <c:v>2.6659076296284941E-2</c:v>
                </c:pt>
                <c:pt idx="74">
                  <c:v>2.7602968139150721E-2</c:v>
                </c:pt>
                <c:pt idx="75">
                  <c:v>2.5017915498663539E-2</c:v>
                </c:pt>
                <c:pt idx="76">
                  <c:v>1.8440717453999101E-2</c:v>
                </c:pt>
                <c:pt idx="77">
                  <c:v>1.7973825752658788E-2</c:v>
                </c:pt>
                <c:pt idx="78">
                  <c:v>8.8686708046796132E-3</c:v>
                </c:pt>
                <c:pt idx="79">
                  <c:v>1.5865404962706862E-2</c:v>
                </c:pt>
                <c:pt idx="80">
                  <c:v>2.6841169594205457E-2</c:v>
                </c:pt>
                <c:pt idx="81">
                  <c:v>2.3509752889063981E-2</c:v>
                </c:pt>
                <c:pt idx="82">
                  <c:v>2.2579968845251631E-2</c:v>
                </c:pt>
                <c:pt idx="83">
                  <c:v>1.3164217286684226E-2</c:v>
                </c:pt>
                <c:pt idx="84">
                  <c:v>9.3126966324260235E-3</c:v>
                </c:pt>
                <c:pt idx="85">
                  <c:v>1.3077506736070886E-2</c:v>
                </c:pt>
                <c:pt idx="86">
                  <c:v>2.0091476989830808E-2</c:v>
                </c:pt>
                <c:pt idx="87">
                  <c:v>2.1448699921020276E-2</c:v>
                </c:pt>
                <c:pt idx="88">
                  <c:v>2.0773222291146608E-2</c:v>
                </c:pt>
                <c:pt idx="89">
                  <c:v>2.389177258136976E-2</c:v>
                </c:pt>
                <c:pt idx="90">
                  <c:v>1.990005052216318E-2</c:v>
                </c:pt>
                <c:pt idx="91">
                  <c:v>1.3160410578468685E-2</c:v>
                </c:pt>
                <c:pt idx="92">
                  <c:v>8.2364883177021564E-3</c:v>
                </c:pt>
                <c:pt idx="93">
                  <c:v>2.3283130892571745E-2</c:v>
                </c:pt>
                <c:pt idx="94">
                  <c:v>6.5135607926705544E-2</c:v>
                </c:pt>
                <c:pt idx="95">
                  <c:v>2.9904887100411091E-2</c:v>
                </c:pt>
                <c:pt idx="96">
                  <c:v>2.8412893824705125E-2</c:v>
                </c:pt>
                <c:pt idx="97">
                  <c:v>2.4857645364578483E-2</c:v>
                </c:pt>
                <c:pt idx="98">
                  <c:v>2.158189439164614E-2</c:v>
                </c:pt>
                <c:pt idx="99">
                  <c:v>1.0101890188355271E-2</c:v>
                </c:pt>
                <c:pt idx="100">
                  <c:v>1.9648131732096119E-2</c:v>
                </c:pt>
                <c:pt idx="101">
                  <c:v>2.1696933772174912E-2</c:v>
                </c:pt>
                <c:pt idx="102">
                  <c:v>3.5242732555377923E-2</c:v>
                </c:pt>
                <c:pt idx="103">
                  <c:v>3.2265418766775432E-2</c:v>
                </c:pt>
                <c:pt idx="104">
                  <c:v>2.7953714654802547E-2</c:v>
                </c:pt>
                <c:pt idx="105">
                  <c:v>1.4904615037261417E-2</c:v>
                </c:pt>
                <c:pt idx="106">
                  <c:v>1.6537233484350593E-2</c:v>
                </c:pt>
                <c:pt idx="107">
                  <c:v>1.9896004064148213E-2</c:v>
                </c:pt>
                <c:pt idx="108">
                  <c:v>2.5743562043578833E-2</c:v>
                </c:pt>
                <c:pt idx="109">
                  <c:v>3.0068953981365523E-2</c:v>
                </c:pt>
                <c:pt idx="110">
                  <c:v>4.0093047826331621E-2</c:v>
                </c:pt>
                <c:pt idx="111">
                  <c:v>9.7785325037859708E-3</c:v>
                </c:pt>
                <c:pt idx="112">
                  <c:v>4.8333960746701401E-3</c:v>
                </c:pt>
                <c:pt idx="113">
                  <c:v>1.5723306722808205E-3</c:v>
                </c:pt>
                <c:pt idx="114">
                  <c:v>3.5610136552059482E-2</c:v>
                </c:pt>
                <c:pt idx="115">
                  <c:v>2.6869958891352293E-2</c:v>
                </c:pt>
                <c:pt idx="116">
                  <c:v>2.7588619748037051E-2</c:v>
                </c:pt>
                <c:pt idx="117">
                  <c:v>2.1393436733579511E-2</c:v>
                </c:pt>
                <c:pt idx="118">
                  <c:v>0</c:v>
                </c:pt>
                <c:pt idx="119">
                  <c:v>0</c:v>
                </c:pt>
                <c:pt idx="120">
                  <c:v>4.2541784762050866E-2</c:v>
                </c:pt>
                <c:pt idx="121">
                  <c:v>1.2657574651903702E-2</c:v>
                </c:pt>
                <c:pt idx="122">
                  <c:v>1.9795758321378563E-2</c:v>
                </c:pt>
                <c:pt idx="123">
                  <c:v>1.4825104509578378E-2</c:v>
                </c:pt>
                <c:pt idx="124">
                  <c:v>1.2042284211499598E-2</c:v>
                </c:pt>
                <c:pt idx="125">
                  <c:v>0</c:v>
                </c:pt>
                <c:pt idx="126">
                  <c:v>0</c:v>
                </c:pt>
                <c:pt idx="127">
                  <c:v>2.5056355936832017E-2</c:v>
                </c:pt>
                <c:pt idx="128">
                  <c:v>4.2151508613634293E-3</c:v>
                </c:pt>
                <c:pt idx="129">
                  <c:v>7.6256702793081471E-3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B9-465C-A56D-BBC837079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56288"/>
        <c:axId val="127358080"/>
      </c:lineChart>
      <c:dateAx>
        <c:axId val="12735628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358080"/>
        <c:crosses val="autoZero"/>
        <c:auto val="1"/>
        <c:lblOffset val="100"/>
        <c:baseTimeUnit val="days"/>
      </c:dateAx>
      <c:valAx>
        <c:axId val="1273580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356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SWE'!$A$33:$A$162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SWE'!$K$33:$K$162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2.8248587570621469E-3</c:v>
                </c:pt>
                <c:pt idx="11">
                  <c:v>0</c:v>
                </c:pt>
                <c:pt idx="12">
                  <c:v>0</c:v>
                </c:pt>
                <c:pt idx="13">
                  <c:v>1.2315270935960591E-3</c:v>
                </c:pt>
                <c:pt idx="14">
                  <c:v>1.0438413361169101E-3</c:v>
                </c:pt>
                <c:pt idx="15">
                  <c:v>2.9469548133595285E-3</c:v>
                </c:pt>
                <c:pt idx="16">
                  <c:v>9.1240875912408756E-4</c:v>
                </c:pt>
                <c:pt idx="17">
                  <c:v>2.5380710659898475E-3</c:v>
                </c:pt>
                <c:pt idx="18">
                  <c:v>7.8864353312302837E-4</c:v>
                </c:pt>
                <c:pt idx="19">
                  <c:v>3.5410764872521247E-3</c:v>
                </c:pt>
                <c:pt idx="20">
                  <c:v>2.4891101431238332E-3</c:v>
                </c:pt>
                <c:pt idx="21">
                  <c:v>5.7903879559930511E-4</c:v>
                </c:pt>
                <c:pt idx="22">
                  <c:v>2.1085925144965737E-3</c:v>
                </c:pt>
                <c:pt idx="23">
                  <c:v>5.4862842892768084E-3</c:v>
                </c:pt>
                <c:pt idx="24">
                  <c:v>1.1638316920322292E-2</c:v>
                </c:pt>
                <c:pt idx="25">
                  <c:v>6.1274509803921568E-3</c:v>
                </c:pt>
                <c:pt idx="26">
                  <c:v>1.0192937750273025E-2</c:v>
                </c:pt>
                <c:pt idx="27">
                  <c:v>0</c:v>
                </c:pt>
                <c:pt idx="28">
                  <c:v>1.5033072760072159E-3</c:v>
                </c:pt>
                <c:pt idx="29">
                  <c:v>1.0072747621712367E-2</c:v>
                </c:pt>
                <c:pt idx="30">
                  <c:v>8.7946197620279356E-3</c:v>
                </c:pt>
                <c:pt idx="31">
                  <c:v>1.3918376975701816E-2</c:v>
                </c:pt>
                <c:pt idx="32">
                  <c:v>1.4983713355048859E-2</c:v>
                </c:pt>
                <c:pt idx="33">
                  <c:v>9.6955594337793296E-3</c:v>
                </c:pt>
                <c:pt idx="34">
                  <c:v>2.6939655172413795E-3</c:v>
                </c:pt>
                <c:pt idx="35">
                  <c:v>4.7740835464620632E-3</c:v>
                </c:pt>
                <c:pt idx="36">
                  <c:v>1.2210796915167094E-2</c:v>
                </c:pt>
                <c:pt idx="37">
                  <c:v>1.747394236664623E-2</c:v>
                </c:pt>
                <c:pt idx="38">
                  <c:v>1.3919095258808177E-2</c:v>
                </c:pt>
                <c:pt idx="39">
                  <c:v>1.4082635844293876E-2</c:v>
                </c:pt>
                <c:pt idx="40">
                  <c:v>9.4559744565884812E-3</c:v>
                </c:pt>
                <c:pt idx="41">
                  <c:v>2.0156509366848472E-3</c:v>
                </c:pt>
                <c:pt idx="42">
                  <c:v>1.3508949679162446E-3</c:v>
                </c:pt>
                <c:pt idx="43">
                  <c:v>2.1732043898728677E-3</c:v>
                </c:pt>
                <c:pt idx="44">
                  <c:v>1.181592039800995E-2</c:v>
                </c:pt>
                <c:pt idx="45">
                  <c:v>1.6947462865118133E-2</c:v>
                </c:pt>
                <c:pt idx="46">
                  <c:v>1.2568887170066712E-2</c:v>
                </c:pt>
                <c:pt idx="47">
                  <c:v>6.2869475462137558E-3</c:v>
                </c:pt>
                <c:pt idx="48">
                  <c:v>9.8526540031954549E-3</c:v>
                </c:pt>
                <c:pt idx="49">
                  <c:v>2.465776719666695E-3</c:v>
                </c:pt>
                <c:pt idx="50">
                  <c:v>3.2533550223668157E-3</c:v>
                </c:pt>
                <c:pt idx="51">
                  <c:v>1.4627975013837273E-2</c:v>
                </c:pt>
                <c:pt idx="52">
                  <c:v>1.3223648804489891E-2</c:v>
                </c:pt>
                <c:pt idx="53">
                  <c:v>6.2143966856551009E-3</c:v>
                </c:pt>
                <c:pt idx="54">
                  <c:v>9.2357586012408351E-3</c:v>
                </c:pt>
                <c:pt idx="55">
                  <c:v>2.7758501040943788E-3</c:v>
                </c:pt>
                <c:pt idx="56">
                  <c:v>1.3351134846461949E-4</c:v>
                </c:pt>
                <c:pt idx="57">
                  <c:v>5.1810115925134386E-3</c:v>
                </c:pt>
                <c:pt idx="58">
                  <c:v>5.1767111906435735E-3</c:v>
                </c:pt>
                <c:pt idx="59">
                  <c:v>6.5801611217022327E-3</c:v>
                </c:pt>
                <c:pt idx="60">
                  <c:v>7.3656073656073653E-3</c:v>
                </c:pt>
                <c:pt idx="61">
                  <c:v>3.8283526655619681E-3</c:v>
                </c:pt>
                <c:pt idx="62">
                  <c:v>8.9575635427163812E-4</c:v>
                </c:pt>
                <c:pt idx="63">
                  <c:v>5.4324206866579743E-4</c:v>
                </c:pt>
                <c:pt idx="64">
                  <c:v>4.830140074062148E-3</c:v>
                </c:pt>
                <c:pt idx="65">
                  <c:v>5.3533190578158455E-3</c:v>
                </c:pt>
                <c:pt idx="66">
                  <c:v>5.3413555992141452E-3</c:v>
                </c:pt>
                <c:pt idx="67">
                  <c:v>5.8569484706856769E-3</c:v>
                </c:pt>
                <c:pt idx="68">
                  <c:v>6.254922855951443E-3</c:v>
                </c:pt>
                <c:pt idx="69">
                  <c:v>2.037120869171571E-3</c:v>
                </c:pt>
                <c:pt idx="70">
                  <c:v>2.2025461433417031E-4</c:v>
                </c:pt>
                <c:pt idx="71">
                  <c:v>1.3421656492185131E-3</c:v>
                </c:pt>
                <c:pt idx="72">
                  <c:v>2.4344409327752628E-3</c:v>
                </c:pt>
                <c:pt idx="73">
                  <c:v>6.1354814474727662E-3</c:v>
                </c:pt>
                <c:pt idx="74">
                  <c:v>2.8222013170272815E-3</c:v>
                </c:pt>
                <c:pt idx="75">
                  <c:v>4.670099389294695E-3</c:v>
                </c:pt>
                <c:pt idx="76">
                  <c:v>1.0954188020812958E-3</c:v>
                </c:pt>
                <c:pt idx="77">
                  <c:v>1.9228550551859402E-4</c:v>
                </c:pt>
                <c:pt idx="78">
                  <c:v>7.1795646916565897E-4</c:v>
                </c:pt>
                <c:pt idx="79">
                  <c:v>1.6867198920499269E-3</c:v>
                </c:pt>
                <c:pt idx="80">
                  <c:v>3.2525133057362508E-3</c:v>
                </c:pt>
                <c:pt idx="81">
                  <c:v>1.4444604940054889E-3</c:v>
                </c:pt>
                <c:pt idx="82">
                  <c:v>1.9080597858732906E-3</c:v>
                </c:pt>
                <c:pt idx="83">
                  <c:v>2.3196233208696857E-3</c:v>
                </c:pt>
                <c:pt idx="84">
                  <c:v>2.055076037813399E-4</c:v>
                </c:pt>
                <c:pt idx="85">
                  <c:v>1.0522385526628424E-3</c:v>
                </c:pt>
                <c:pt idx="86">
                  <c:v>3.2199637754075265E-3</c:v>
                </c:pt>
                <c:pt idx="87">
                  <c:v>3.1337621639452415E-3</c:v>
                </c:pt>
                <c:pt idx="88">
                  <c:v>1.4902164053388622E-3</c:v>
                </c:pt>
                <c:pt idx="89">
                  <c:v>2.6699723467149806E-3</c:v>
                </c:pt>
                <c:pt idx="90">
                  <c:v>1.4007346074830355E-3</c:v>
                </c:pt>
                <c:pt idx="91">
                  <c:v>0</c:v>
                </c:pt>
                <c:pt idx="92">
                  <c:v>2.4134914170211483E-4</c:v>
                </c:pt>
                <c:pt idx="93">
                  <c:v>1.9454670617461314E-3</c:v>
                </c:pt>
                <c:pt idx="94">
                  <c:v>2.1687523812314998E-3</c:v>
                </c:pt>
                <c:pt idx="95">
                  <c:v>5.5155676898044727E-4</c:v>
                </c:pt>
                <c:pt idx="96">
                  <c:v>2.063181586774202E-3</c:v>
                </c:pt>
                <c:pt idx="97">
                  <c:v>4.4386422976501304E-4</c:v>
                </c:pt>
                <c:pt idx="98">
                  <c:v>7.6470138410950525E-5</c:v>
                </c:pt>
                <c:pt idx="99">
                  <c:v>8.7344962691223078E-4</c:v>
                </c:pt>
                <c:pt idx="100">
                  <c:v>5.6875788224238974E-4</c:v>
                </c:pt>
                <c:pt idx="101">
                  <c:v>1.8928822772829859E-3</c:v>
                </c:pt>
                <c:pt idx="102">
                  <c:v>4.5217639639210831E-4</c:v>
                </c:pt>
                <c:pt idx="103">
                  <c:v>9.2009016883654602E-4</c:v>
                </c:pt>
                <c:pt idx="104">
                  <c:v>4.4612982377871963E-4</c:v>
                </c:pt>
                <c:pt idx="105">
                  <c:v>0</c:v>
                </c:pt>
                <c:pt idx="106">
                  <c:v>3.6371416345742404E-4</c:v>
                </c:pt>
                <c:pt idx="107">
                  <c:v>1.0106965383643561E-3</c:v>
                </c:pt>
                <c:pt idx="108">
                  <c:v>2.1081349206349205E-3</c:v>
                </c:pt>
                <c:pt idx="109">
                  <c:v>2.4232143938934998E-4</c:v>
                </c:pt>
                <c:pt idx="110">
                  <c:v>1.0198078054520494E-3</c:v>
                </c:pt>
                <c:pt idx="111">
                  <c:v>7.5513016556228875E-5</c:v>
                </c:pt>
                <c:pt idx="112">
                  <c:v>3.7395759320893011E-5</c:v>
                </c:pt>
                <c:pt idx="113">
                  <c:v>2.0470067179038652E-4</c:v>
                </c:pt>
                <c:pt idx="114">
                  <c:v>7.2477234714737036E-4</c:v>
                </c:pt>
                <c:pt idx="115">
                  <c:v>8.6213090020834831E-4</c:v>
                </c:pt>
                <c:pt idx="116">
                  <c:v>3.6767924363127026E-4</c:v>
                </c:pt>
                <c:pt idx="117">
                  <c:v>8.5236958745311963E-4</c:v>
                </c:pt>
                <c:pt idx="118">
                  <c:v>0</c:v>
                </c:pt>
                <c:pt idx="119">
                  <c:v>0</c:v>
                </c:pt>
                <c:pt idx="120">
                  <c:v>5.0119451359072458E-4</c:v>
                </c:pt>
                <c:pt idx="121">
                  <c:v>3.6884391487723912E-4</c:v>
                </c:pt>
                <c:pt idx="122">
                  <c:v>5.8620361861909441E-4</c:v>
                </c:pt>
                <c:pt idx="123">
                  <c:v>6.3741799073411892E-4</c:v>
                </c:pt>
                <c:pt idx="124">
                  <c:v>1.3797755565094744E-4</c:v>
                </c:pt>
                <c:pt idx="125">
                  <c:v>0</c:v>
                </c:pt>
                <c:pt idx="126">
                  <c:v>0</c:v>
                </c:pt>
                <c:pt idx="127">
                  <c:v>1.969726814042637E-4</c:v>
                </c:pt>
                <c:pt idx="128">
                  <c:v>2.0701484592180753E-4</c:v>
                </c:pt>
                <c:pt idx="129">
                  <c:v>5.1548669307922292E-4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BA-47CD-952B-4A6F369E3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78944"/>
        <c:axId val="127380480"/>
      </c:lineChart>
      <c:dateAx>
        <c:axId val="12737894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380480"/>
        <c:crosses val="autoZero"/>
        <c:auto val="1"/>
        <c:lblOffset val="100"/>
        <c:baseTimeUnit val="days"/>
      </c:dateAx>
      <c:valAx>
        <c:axId val="12738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378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SWE'!$A$33:$A$162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SWE'!$L$33:$L$162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4.9261083743842365E-3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1.1829652996845425E-2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2.0523708421797595E-2</c:v>
                </c:pt>
                <c:pt idx="32">
                  <c:v>0</c:v>
                </c:pt>
                <c:pt idx="33">
                  <c:v>1.977894124490983E-2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2.161365590077367E-2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1.6339553321086726E-2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3.2078398195149467E-2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0.16470777652551924</c:v>
                </c:pt>
                <c:pt idx="65">
                  <c:v>0</c:v>
                </c:pt>
                <c:pt idx="66">
                  <c:v>0</c:v>
                </c:pt>
                <c:pt idx="67">
                  <c:v>-0.24102230373306513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2C-480E-B6B6-E9495CAA1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815040"/>
        <c:axId val="127820928"/>
      </c:lineChart>
      <c:dateAx>
        <c:axId val="1278150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820928"/>
        <c:crosses val="autoZero"/>
        <c:auto val="1"/>
        <c:lblOffset val="100"/>
        <c:baseTimeUnit val="days"/>
      </c:dateAx>
      <c:valAx>
        <c:axId val="127820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815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CHN'!$B$3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CHN'!$B$4:$B$134</c:f>
              <c:numCache>
                <c:formatCode>General</c:formatCode>
                <c:ptCount val="131"/>
                <c:pt idx="0">
                  <c:v>7153</c:v>
                </c:pt>
                <c:pt idx="1">
                  <c:v>11177</c:v>
                </c:pt>
                <c:pt idx="2">
                  <c:v>13522</c:v>
                </c:pt>
                <c:pt idx="3">
                  <c:v>16678</c:v>
                </c:pt>
                <c:pt idx="4">
                  <c:v>19665</c:v>
                </c:pt>
                <c:pt idx="5">
                  <c:v>22112</c:v>
                </c:pt>
                <c:pt idx="6">
                  <c:v>24953</c:v>
                </c:pt>
                <c:pt idx="7">
                  <c:v>27100</c:v>
                </c:pt>
                <c:pt idx="8">
                  <c:v>29631</c:v>
                </c:pt>
                <c:pt idx="9">
                  <c:v>31728</c:v>
                </c:pt>
                <c:pt idx="10">
                  <c:v>33366</c:v>
                </c:pt>
                <c:pt idx="11">
                  <c:v>40786</c:v>
                </c:pt>
                <c:pt idx="12">
                  <c:v>48206</c:v>
                </c:pt>
                <c:pt idx="13">
                  <c:v>54406</c:v>
                </c:pt>
                <c:pt idx="14">
                  <c:v>56249</c:v>
                </c:pt>
                <c:pt idx="15">
                  <c:v>58182</c:v>
                </c:pt>
                <c:pt idx="16">
                  <c:v>59989</c:v>
                </c:pt>
                <c:pt idx="17">
                  <c:v>61682</c:v>
                </c:pt>
                <c:pt idx="18">
                  <c:v>62031</c:v>
                </c:pt>
                <c:pt idx="19">
                  <c:v>62442</c:v>
                </c:pt>
                <c:pt idx="20">
                  <c:v>62662</c:v>
                </c:pt>
                <c:pt idx="21">
                  <c:v>64084</c:v>
                </c:pt>
                <c:pt idx="22">
                  <c:v>64084</c:v>
                </c:pt>
                <c:pt idx="23">
                  <c:v>64287</c:v>
                </c:pt>
                <c:pt idx="24">
                  <c:v>64786</c:v>
                </c:pt>
                <c:pt idx="25">
                  <c:v>65187</c:v>
                </c:pt>
                <c:pt idx="26">
                  <c:v>65596</c:v>
                </c:pt>
                <c:pt idx="27">
                  <c:v>65914</c:v>
                </c:pt>
                <c:pt idx="28">
                  <c:v>66337</c:v>
                </c:pt>
                <c:pt idx="29">
                  <c:v>66907</c:v>
                </c:pt>
                <c:pt idx="30">
                  <c:v>67103</c:v>
                </c:pt>
                <c:pt idx="31">
                  <c:v>67217</c:v>
                </c:pt>
                <c:pt idx="32">
                  <c:v>67332</c:v>
                </c:pt>
                <c:pt idx="33">
                  <c:v>67466</c:v>
                </c:pt>
                <c:pt idx="34">
                  <c:v>67592</c:v>
                </c:pt>
                <c:pt idx="35">
                  <c:v>67666</c:v>
                </c:pt>
                <c:pt idx="36">
                  <c:v>67707</c:v>
                </c:pt>
                <c:pt idx="37">
                  <c:v>67743</c:v>
                </c:pt>
                <c:pt idx="38">
                  <c:v>67760</c:v>
                </c:pt>
                <c:pt idx="39">
                  <c:v>67773</c:v>
                </c:pt>
                <c:pt idx="40">
                  <c:v>67781</c:v>
                </c:pt>
                <c:pt idx="41">
                  <c:v>67786</c:v>
                </c:pt>
                <c:pt idx="42">
                  <c:v>67790</c:v>
                </c:pt>
                <c:pt idx="43">
                  <c:v>67794</c:v>
                </c:pt>
                <c:pt idx="44">
                  <c:v>67798</c:v>
                </c:pt>
                <c:pt idx="45">
                  <c:v>67799</c:v>
                </c:pt>
                <c:pt idx="46">
                  <c:v>67800</c:v>
                </c:pt>
                <c:pt idx="47">
                  <c:v>67800</c:v>
                </c:pt>
                <c:pt idx="48">
                  <c:v>67800</c:v>
                </c:pt>
                <c:pt idx="49">
                  <c:v>67800</c:v>
                </c:pt>
                <c:pt idx="50">
                  <c:v>67800</c:v>
                </c:pt>
                <c:pt idx="51">
                  <c:v>67800</c:v>
                </c:pt>
                <c:pt idx="52">
                  <c:v>67801</c:v>
                </c:pt>
                <c:pt idx="53">
                  <c:v>67801</c:v>
                </c:pt>
                <c:pt idx="54">
                  <c:v>67801</c:v>
                </c:pt>
                <c:pt idx="55">
                  <c:v>67801</c:v>
                </c:pt>
                <c:pt idx="56">
                  <c:v>67801</c:v>
                </c:pt>
                <c:pt idx="57">
                  <c:v>67801</c:v>
                </c:pt>
                <c:pt idx="58">
                  <c:v>67801</c:v>
                </c:pt>
                <c:pt idx="59">
                  <c:v>67801</c:v>
                </c:pt>
                <c:pt idx="60">
                  <c:v>67802</c:v>
                </c:pt>
                <c:pt idx="61">
                  <c:v>67802</c:v>
                </c:pt>
                <c:pt idx="62">
                  <c:v>67802</c:v>
                </c:pt>
                <c:pt idx="63">
                  <c:v>67803</c:v>
                </c:pt>
                <c:pt idx="64">
                  <c:v>67803</c:v>
                </c:pt>
                <c:pt idx="65">
                  <c:v>67803</c:v>
                </c:pt>
                <c:pt idx="66">
                  <c:v>67803</c:v>
                </c:pt>
                <c:pt idx="67">
                  <c:v>67803</c:v>
                </c:pt>
                <c:pt idx="68">
                  <c:v>67803</c:v>
                </c:pt>
                <c:pt idx="69">
                  <c:v>67803</c:v>
                </c:pt>
                <c:pt idx="70">
                  <c:v>67803</c:v>
                </c:pt>
                <c:pt idx="71">
                  <c:v>67803</c:v>
                </c:pt>
                <c:pt idx="72">
                  <c:v>67803</c:v>
                </c:pt>
                <c:pt idx="73">
                  <c:v>67803</c:v>
                </c:pt>
                <c:pt idx="74">
                  <c:v>67803</c:v>
                </c:pt>
                <c:pt idx="75">
                  <c:v>67803</c:v>
                </c:pt>
                <c:pt idx="76">
                  <c:v>68128</c:v>
                </c:pt>
                <c:pt idx="77">
                  <c:v>68128</c:v>
                </c:pt>
                <c:pt idx="78">
                  <c:v>68128</c:v>
                </c:pt>
                <c:pt idx="79">
                  <c:v>68128</c:v>
                </c:pt>
                <c:pt idx="80">
                  <c:v>68128</c:v>
                </c:pt>
                <c:pt idx="81">
                  <c:v>68128</c:v>
                </c:pt>
                <c:pt idx="82">
                  <c:v>68128</c:v>
                </c:pt>
                <c:pt idx="83">
                  <c:v>68128</c:v>
                </c:pt>
                <c:pt idx="84">
                  <c:v>68128</c:v>
                </c:pt>
                <c:pt idx="85">
                  <c:v>68128</c:v>
                </c:pt>
                <c:pt idx="86">
                  <c:v>68128</c:v>
                </c:pt>
                <c:pt idx="87">
                  <c:v>68128</c:v>
                </c:pt>
                <c:pt idx="88">
                  <c:v>68128</c:v>
                </c:pt>
                <c:pt idx="89">
                  <c:v>68128</c:v>
                </c:pt>
                <c:pt idx="90">
                  <c:v>68128</c:v>
                </c:pt>
                <c:pt idx="91">
                  <c:v>68128</c:v>
                </c:pt>
                <c:pt idx="92">
                  <c:v>68128</c:v>
                </c:pt>
                <c:pt idx="93">
                  <c:v>68128</c:v>
                </c:pt>
                <c:pt idx="94">
                  <c:v>68128</c:v>
                </c:pt>
                <c:pt idx="95">
                  <c:v>68128</c:v>
                </c:pt>
                <c:pt idx="96">
                  <c:v>68128</c:v>
                </c:pt>
                <c:pt idx="97">
                  <c:v>68128</c:v>
                </c:pt>
                <c:pt idx="98">
                  <c:v>68129</c:v>
                </c:pt>
                <c:pt idx="99">
                  <c:v>68134</c:v>
                </c:pt>
                <c:pt idx="100">
                  <c:v>68134</c:v>
                </c:pt>
                <c:pt idx="101">
                  <c:v>68134</c:v>
                </c:pt>
                <c:pt idx="102">
                  <c:v>68134</c:v>
                </c:pt>
                <c:pt idx="103">
                  <c:v>68134</c:v>
                </c:pt>
                <c:pt idx="104">
                  <c:v>68134</c:v>
                </c:pt>
                <c:pt idx="105">
                  <c:v>68134</c:v>
                </c:pt>
                <c:pt idx="106">
                  <c:v>68134</c:v>
                </c:pt>
                <c:pt idx="107">
                  <c:v>68135</c:v>
                </c:pt>
                <c:pt idx="108">
                  <c:v>68135</c:v>
                </c:pt>
                <c:pt idx="109">
                  <c:v>68135</c:v>
                </c:pt>
                <c:pt idx="110">
                  <c:v>68135</c:v>
                </c:pt>
                <c:pt idx="111">
                  <c:v>68135</c:v>
                </c:pt>
                <c:pt idx="112">
                  <c:v>68135</c:v>
                </c:pt>
                <c:pt idx="113">
                  <c:v>68135</c:v>
                </c:pt>
                <c:pt idx="114">
                  <c:v>68135</c:v>
                </c:pt>
                <c:pt idx="115">
                  <c:v>68135</c:v>
                </c:pt>
                <c:pt idx="116">
                  <c:v>68135</c:v>
                </c:pt>
                <c:pt idx="117">
                  <c:v>68135</c:v>
                </c:pt>
                <c:pt idx="118">
                  <c:v>68135</c:v>
                </c:pt>
                <c:pt idx="119">
                  <c:v>68135</c:v>
                </c:pt>
                <c:pt idx="120">
                  <c:v>68135</c:v>
                </c:pt>
                <c:pt idx="121">
                  <c:v>68135</c:v>
                </c:pt>
                <c:pt idx="122">
                  <c:v>68135</c:v>
                </c:pt>
                <c:pt idx="123">
                  <c:v>68135</c:v>
                </c:pt>
                <c:pt idx="124">
                  <c:v>68135</c:v>
                </c:pt>
                <c:pt idx="125">
                  <c:v>68135</c:v>
                </c:pt>
                <c:pt idx="126">
                  <c:v>68135</c:v>
                </c:pt>
                <c:pt idx="127">
                  <c:v>68135</c:v>
                </c:pt>
                <c:pt idx="128">
                  <c:v>68135</c:v>
                </c:pt>
                <c:pt idx="129">
                  <c:v>68135</c:v>
                </c:pt>
                <c:pt idx="130">
                  <c:v>68135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ADE-4B24-9678-562E37C3ED82}"/>
            </c:ext>
          </c:extLst>
        </c:ser>
        <c:ser>
          <c:idx val="2"/>
          <c:order val="2"/>
          <c:tx>
            <c:strRef>
              <c:f>'Data CHN'!$D$3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CHN'!$D$4:$D$134</c:f>
              <c:numCache>
                <c:formatCode>General</c:formatCode>
                <c:ptCount val="131"/>
                <c:pt idx="0">
                  <c:v>295</c:v>
                </c:pt>
                <c:pt idx="1">
                  <c:v>386</c:v>
                </c:pt>
                <c:pt idx="2">
                  <c:v>522</c:v>
                </c:pt>
                <c:pt idx="3">
                  <c:v>633</c:v>
                </c:pt>
                <c:pt idx="4">
                  <c:v>817</c:v>
                </c:pt>
                <c:pt idx="5">
                  <c:v>1115</c:v>
                </c:pt>
                <c:pt idx="6">
                  <c:v>1439</c:v>
                </c:pt>
                <c:pt idx="7">
                  <c:v>1795</c:v>
                </c:pt>
                <c:pt idx="8">
                  <c:v>2222</c:v>
                </c:pt>
                <c:pt idx="9">
                  <c:v>2639</c:v>
                </c:pt>
                <c:pt idx="10">
                  <c:v>2686</c:v>
                </c:pt>
                <c:pt idx="11">
                  <c:v>3459</c:v>
                </c:pt>
                <c:pt idx="12">
                  <c:v>4774</c:v>
                </c:pt>
                <c:pt idx="13">
                  <c:v>5623</c:v>
                </c:pt>
                <c:pt idx="14">
                  <c:v>6639</c:v>
                </c:pt>
                <c:pt idx="15">
                  <c:v>7862</c:v>
                </c:pt>
                <c:pt idx="16">
                  <c:v>9128</c:v>
                </c:pt>
                <c:pt idx="17">
                  <c:v>10337</c:v>
                </c:pt>
                <c:pt idx="18">
                  <c:v>11788</c:v>
                </c:pt>
                <c:pt idx="19">
                  <c:v>11881</c:v>
                </c:pt>
                <c:pt idx="20">
                  <c:v>15299</c:v>
                </c:pt>
                <c:pt idx="21">
                  <c:v>15343</c:v>
                </c:pt>
                <c:pt idx="22">
                  <c:v>16748</c:v>
                </c:pt>
                <c:pt idx="23">
                  <c:v>18971</c:v>
                </c:pt>
                <c:pt idx="24">
                  <c:v>20969</c:v>
                </c:pt>
                <c:pt idx="25">
                  <c:v>23383</c:v>
                </c:pt>
                <c:pt idx="26">
                  <c:v>26403</c:v>
                </c:pt>
                <c:pt idx="27">
                  <c:v>28993</c:v>
                </c:pt>
                <c:pt idx="28">
                  <c:v>31536</c:v>
                </c:pt>
                <c:pt idx="29">
                  <c:v>33934</c:v>
                </c:pt>
                <c:pt idx="30">
                  <c:v>36208</c:v>
                </c:pt>
                <c:pt idx="31">
                  <c:v>38557</c:v>
                </c:pt>
                <c:pt idx="32">
                  <c:v>40592</c:v>
                </c:pt>
                <c:pt idx="33">
                  <c:v>42033</c:v>
                </c:pt>
                <c:pt idx="34">
                  <c:v>43500</c:v>
                </c:pt>
                <c:pt idx="35">
                  <c:v>45235</c:v>
                </c:pt>
                <c:pt idx="36">
                  <c:v>46488</c:v>
                </c:pt>
                <c:pt idx="37">
                  <c:v>47743</c:v>
                </c:pt>
                <c:pt idx="38">
                  <c:v>49134</c:v>
                </c:pt>
                <c:pt idx="39">
                  <c:v>50318</c:v>
                </c:pt>
                <c:pt idx="40">
                  <c:v>51553</c:v>
                </c:pt>
                <c:pt idx="41">
                  <c:v>52960</c:v>
                </c:pt>
                <c:pt idx="42">
                  <c:v>54288</c:v>
                </c:pt>
                <c:pt idx="43">
                  <c:v>55142</c:v>
                </c:pt>
                <c:pt idx="44">
                  <c:v>56003</c:v>
                </c:pt>
                <c:pt idx="45">
                  <c:v>56927</c:v>
                </c:pt>
                <c:pt idx="46">
                  <c:v>57682</c:v>
                </c:pt>
                <c:pt idx="47">
                  <c:v>58382</c:v>
                </c:pt>
                <c:pt idx="48">
                  <c:v>58946</c:v>
                </c:pt>
                <c:pt idx="49">
                  <c:v>59433</c:v>
                </c:pt>
                <c:pt idx="50">
                  <c:v>59882</c:v>
                </c:pt>
                <c:pt idx="51">
                  <c:v>60324</c:v>
                </c:pt>
                <c:pt idx="52">
                  <c:v>60811</c:v>
                </c:pt>
                <c:pt idx="53">
                  <c:v>61201</c:v>
                </c:pt>
                <c:pt idx="54">
                  <c:v>61732</c:v>
                </c:pt>
                <c:pt idx="55">
                  <c:v>62098</c:v>
                </c:pt>
                <c:pt idx="56">
                  <c:v>62570</c:v>
                </c:pt>
                <c:pt idx="57">
                  <c:v>62882</c:v>
                </c:pt>
                <c:pt idx="58">
                  <c:v>63153</c:v>
                </c:pt>
                <c:pt idx="59">
                  <c:v>63326</c:v>
                </c:pt>
                <c:pt idx="60">
                  <c:v>63469</c:v>
                </c:pt>
                <c:pt idx="61">
                  <c:v>63612</c:v>
                </c:pt>
                <c:pt idx="62">
                  <c:v>63762</c:v>
                </c:pt>
                <c:pt idx="63">
                  <c:v>63945</c:v>
                </c:pt>
                <c:pt idx="64">
                  <c:v>64014</c:v>
                </c:pt>
                <c:pt idx="65">
                  <c:v>64073</c:v>
                </c:pt>
                <c:pt idx="66">
                  <c:v>64142</c:v>
                </c:pt>
                <c:pt idx="67">
                  <c:v>64187</c:v>
                </c:pt>
                <c:pt idx="68">
                  <c:v>64236</c:v>
                </c:pt>
                <c:pt idx="69">
                  <c:v>64264</c:v>
                </c:pt>
                <c:pt idx="70">
                  <c:v>64281</c:v>
                </c:pt>
                <c:pt idx="71">
                  <c:v>64338</c:v>
                </c:pt>
                <c:pt idx="72">
                  <c:v>64363</c:v>
                </c:pt>
                <c:pt idx="73">
                  <c:v>64402</c:v>
                </c:pt>
                <c:pt idx="74">
                  <c:v>64435</c:v>
                </c:pt>
                <c:pt idx="75">
                  <c:v>64452</c:v>
                </c:pt>
                <c:pt idx="76">
                  <c:v>63494</c:v>
                </c:pt>
                <c:pt idx="77">
                  <c:v>63507</c:v>
                </c:pt>
                <c:pt idx="78">
                  <c:v>63511</c:v>
                </c:pt>
                <c:pt idx="79">
                  <c:v>63514</c:v>
                </c:pt>
                <c:pt idx="80">
                  <c:v>63519</c:v>
                </c:pt>
                <c:pt idx="81">
                  <c:v>63547</c:v>
                </c:pt>
                <c:pt idx="82">
                  <c:v>63569</c:v>
                </c:pt>
                <c:pt idx="83">
                  <c:v>63593</c:v>
                </c:pt>
                <c:pt idx="84">
                  <c:v>63604</c:v>
                </c:pt>
                <c:pt idx="85">
                  <c:v>63616</c:v>
                </c:pt>
                <c:pt idx="86">
                  <c:v>63616</c:v>
                </c:pt>
                <c:pt idx="87">
                  <c:v>63616</c:v>
                </c:pt>
                <c:pt idx="88">
                  <c:v>63616</c:v>
                </c:pt>
                <c:pt idx="89">
                  <c:v>63616</c:v>
                </c:pt>
                <c:pt idx="90">
                  <c:v>63616</c:v>
                </c:pt>
                <c:pt idx="91">
                  <c:v>63616</c:v>
                </c:pt>
                <c:pt idx="92">
                  <c:v>63616</c:v>
                </c:pt>
                <c:pt idx="93">
                  <c:v>63616</c:v>
                </c:pt>
                <c:pt idx="94">
                  <c:v>63616</c:v>
                </c:pt>
                <c:pt idx="95">
                  <c:v>63616</c:v>
                </c:pt>
                <c:pt idx="96">
                  <c:v>63616</c:v>
                </c:pt>
                <c:pt idx="97">
                  <c:v>63616</c:v>
                </c:pt>
                <c:pt idx="98">
                  <c:v>63616</c:v>
                </c:pt>
                <c:pt idx="99">
                  <c:v>63616</c:v>
                </c:pt>
                <c:pt idx="100">
                  <c:v>63616</c:v>
                </c:pt>
                <c:pt idx="101">
                  <c:v>63616</c:v>
                </c:pt>
                <c:pt idx="102">
                  <c:v>63616</c:v>
                </c:pt>
                <c:pt idx="103">
                  <c:v>63616</c:v>
                </c:pt>
                <c:pt idx="104">
                  <c:v>63616</c:v>
                </c:pt>
                <c:pt idx="105">
                  <c:v>63616</c:v>
                </c:pt>
                <c:pt idx="106">
                  <c:v>63616</c:v>
                </c:pt>
                <c:pt idx="107">
                  <c:v>63616</c:v>
                </c:pt>
                <c:pt idx="108">
                  <c:v>63616</c:v>
                </c:pt>
                <c:pt idx="109">
                  <c:v>63616</c:v>
                </c:pt>
                <c:pt idx="110">
                  <c:v>63616</c:v>
                </c:pt>
                <c:pt idx="111">
                  <c:v>63616</c:v>
                </c:pt>
                <c:pt idx="112">
                  <c:v>63616</c:v>
                </c:pt>
                <c:pt idx="113">
                  <c:v>63617</c:v>
                </c:pt>
                <c:pt idx="114">
                  <c:v>63617</c:v>
                </c:pt>
                <c:pt idx="115">
                  <c:v>63618</c:v>
                </c:pt>
                <c:pt idx="116">
                  <c:v>63618</c:v>
                </c:pt>
                <c:pt idx="117">
                  <c:v>63618</c:v>
                </c:pt>
                <c:pt idx="118">
                  <c:v>63619</c:v>
                </c:pt>
                <c:pt idx="119">
                  <c:v>63619</c:v>
                </c:pt>
                <c:pt idx="120">
                  <c:v>63620</c:v>
                </c:pt>
                <c:pt idx="121">
                  <c:v>63620</c:v>
                </c:pt>
                <c:pt idx="122">
                  <c:v>63620</c:v>
                </c:pt>
                <c:pt idx="123">
                  <c:v>63620</c:v>
                </c:pt>
                <c:pt idx="124">
                  <c:v>63623</c:v>
                </c:pt>
                <c:pt idx="125">
                  <c:v>63623</c:v>
                </c:pt>
                <c:pt idx="126">
                  <c:v>63623</c:v>
                </c:pt>
                <c:pt idx="127">
                  <c:v>63623</c:v>
                </c:pt>
                <c:pt idx="128">
                  <c:v>63623</c:v>
                </c:pt>
                <c:pt idx="129">
                  <c:v>63623</c:v>
                </c:pt>
                <c:pt idx="130">
                  <c:v>63623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ADE-4B24-9678-562E37C3E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22976"/>
        <c:axId val="121424512"/>
      </c:lineChart>
      <c:lineChart>
        <c:grouping val="standard"/>
        <c:varyColors val="0"/>
        <c:ser>
          <c:idx val="1"/>
          <c:order val="1"/>
          <c:tx>
            <c:strRef>
              <c:f>'Data CHN'!$C$3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CHN'!$C$4:$C$134</c:f>
              <c:numCache>
                <c:formatCode>General</c:formatCode>
                <c:ptCount val="131"/>
                <c:pt idx="0">
                  <c:v>249</c:v>
                </c:pt>
                <c:pt idx="1">
                  <c:v>350</c:v>
                </c:pt>
                <c:pt idx="2">
                  <c:v>414</c:v>
                </c:pt>
                <c:pt idx="3">
                  <c:v>479</c:v>
                </c:pt>
                <c:pt idx="4">
                  <c:v>549</c:v>
                </c:pt>
                <c:pt idx="5">
                  <c:v>618</c:v>
                </c:pt>
                <c:pt idx="6">
                  <c:v>699</c:v>
                </c:pt>
                <c:pt idx="7">
                  <c:v>780</c:v>
                </c:pt>
                <c:pt idx="8">
                  <c:v>871</c:v>
                </c:pt>
                <c:pt idx="9">
                  <c:v>974</c:v>
                </c:pt>
                <c:pt idx="10">
                  <c:v>1068</c:v>
                </c:pt>
                <c:pt idx="11">
                  <c:v>1189</c:v>
                </c:pt>
                <c:pt idx="12">
                  <c:v>1310</c:v>
                </c:pt>
                <c:pt idx="13">
                  <c:v>1457</c:v>
                </c:pt>
                <c:pt idx="14">
                  <c:v>1596</c:v>
                </c:pt>
                <c:pt idx="15">
                  <c:v>1696</c:v>
                </c:pt>
                <c:pt idx="16">
                  <c:v>1789</c:v>
                </c:pt>
                <c:pt idx="17">
                  <c:v>1921</c:v>
                </c:pt>
                <c:pt idx="18">
                  <c:v>2029</c:v>
                </c:pt>
                <c:pt idx="19">
                  <c:v>2144</c:v>
                </c:pt>
                <c:pt idx="20">
                  <c:v>2144</c:v>
                </c:pt>
                <c:pt idx="21">
                  <c:v>2346</c:v>
                </c:pt>
                <c:pt idx="22">
                  <c:v>2346</c:v>
                </c:pt>
                <c:pt idx="23">
                  <c:v>2495</c:v>
                </c:pt>
                <c:pt idx="24">
                  <c:v>2563</c:v>
                </c:pt>
                <c:pt idx="25">
                  <c:v>2615</c:v>
                </c:pt>
                <c:pt idx="26">
                  <c:v>2641</c:v>
                </c:pt>
                <c:pt idx="27">
                  <c:v>2682</c:v>
                </c:pt>
                <c:pt idx="28">
                  <c:v>2727</c:v>
                </c:pt>
                <c:pt idx="29">
                  <c:v>2761</c:v>
                </c:pt>
                <c:pt idx="30">
                  <c:v>2803</c:v>
                </c:pt>
                <c:pt idx="31">
                  <c:v>2835</c:v>
                </c:pt>
                <c:pt idx="32">
                  <c:v>2871</c:v>
                </c:pt>
                <c:pt idx="33">
                  <c:v>2902</c:v>
                </c:pt>
                <c:pt idx="34">
                  <c:v>2931</c:v>
                </c:pt>
                <c:pt idx="35">
                  <c:v>2959</c:v>
                </c:pt>
                <c:pt idx="36">
                  <c:v>2986</c:v>
                </c:pt>
                <c:pt idx="37">
                  <c:v>3008</c:v>
                </c:pt>
                <c:pt idx="38">
                  <c:v>3024</c:v>
                </c:pt>
                <c:pt idx="39">
                  <c:v>3046</c:v>
                </c:pt>
                <c:pt idx="40">
                  <c:v>3056</c:v>
                </c:pt>
                <c:pt idx="41">
                  <c:v>3062</c:v>
                </c:pt>
                <c:pt idx="42">
                  <c:v>3075</c:v>
                </c:pt>
                <c:pt idx="43">
                  <c:v>3085</c:v>
                </c:pt>
                <c:pt idx="44">
                  <c:v>3099</c:v>
                </c:pt>
                <c:pt idx="45">
                  <c:v>3111</c:v>
                </c:pt>
                <c:pt idx="46">
                  <c:v>3122</c:v>
                </c:pt>
                <c:pt idx="47">
                  <c:v>3130</c:v>
                </c:pt>
                <c:pt idx="48">
                  <c:v>3133</c:v>
                </c:pt>
                <c:pt idx="49">
                  <c:v>3139</c:v>
                </c:pt>
                <c:pt idx="50">
                  <c:v>3153</c:v>
                </c:pt>
                <c:pt idx="51">
                  <c:v>3153</c:v>
                </c:pt>
                <c:pt idx="52">
                  <c:v>3160</c:v>
                </c:pt>
                <c:pt idx="53">
                  <c:v>3163</c:v>
                </c:pt>
                <c:pt idx="54">
                  <c:v>3169</c:v>
                </c:pt>
                <c:pt idx="55">
                  <c:v>3174</c:v>
                </c:pt>
                <c:pt idx="56">
                  <c:v>3177</c:v>
                </c:pt>
                <c:pt idx="57">
                  <c:v>3182</c:v>
                </c:pt>
                <c:pt idx="58">
                  <c:v>3186</c:v>
                </c:pt>
                <c:pt idx="59">
                  <c:v>3187</c:v>
                </c:pt>
                <c:pt idx="60">
                  <c:v>3193</c:v>
                </c:pt>
                <c:pt idx="61">
                  <c:v>3199</c:v>
                </c:pt>
                <c:pt idx="62">
                  <c:v>3203</c:v>
                </c:pt>
                <c:pt idx="63">
                  <c:v>3207</c:v>
                </c:pt>
                <c:pt idx="64">
                  <c:v>3210</c:v>
                </c:pt>
                <c:pt idx="65">
                  <c:v>3212</c:v>
                </c:pt>
                <c:pt idx="66">
                  <c:v>3212</c:v>
                </c:pt>
                <c:pt idx="67">
                  <c:v>3213</c:v>
                </c:pt>
                <c:pt idx="68">
                  <c:v>3215</c:v>
                </c:pt>
                <c:pt idx="69">
                  <c:v>3216</c:v>
                </c:pt>
                <c:pt idx="70">
                  <c:v>3219</c:v>
                </c:pt>
                <c:pt idx="71">
                  <c:v>3219</c:v>
                </c:pt>
                <c:pt idx="72">
                  <c:v>3221</c:v>
                </c:pt>
                <c:pt idx="73">
                  <c:v>3221</c:v>
                </c:pt>
                <c:pt idx="74">
                  <c:v>3222</c:v>
                </c:pt>
                <c:pt idx="75">
                  <c:v>3222</c:v>
                </c:pt>
                <c:pt idx="76">
                  <c:v>4512</c:v>
                </c:pt>
                <c:pt idx="77">
                  <c:v>4512</c:v>
                </c:pt>
                <c:pt idx="78">
                  <c:v>4512</c:v>
                </c:pt>
                <c:pt idx="79">
                  <c:v>4512</c:v>
                </c:pt>
                <c:pt idx="80">
                  <c:v>4512</c:v>
                </c:pt>
                <c:pt idx="81">
                  <c:v>4512</c:v>
                </c:pt>
                <c:pt idx="82">
                  <c:v>4512</c:v>
                </c:pt>
                <c:pt idx="83">
                  <c:v>4512</c:v>
                </c:pt>
                <c:pt idx="84">
                  <c:v>4512</c:v>
                </c:pt>
                <c:pt idx="85">
                  <c:v>4512</c:v>
                </c:pt>
                <c:pt idx="86">
                  <c:v>4512</c:v>
                </c:pt>
                <c:pt idx="87">
                  <c:v>4512</c:v>
                </c:pt>
                <c:pt idx="88">
                  <c:v>4512</c:v>
                </c:pt>
                <c:pt idx="89">
                  <c:v>4512</c:v>
                </c:pt>
                <c:pt idx="90">
                  <c:v>4512</c:v>
                </c:pt>
                <c:pt idx="91">
                  <c:v>4512</c:v>
                </c:pt>
                <c:pt idx="92">
                  <c:v>4512</c:v>
                </c:pt>
                <c:pt idx="93">
                  <c:v>4512</c:v>
                </c:pt>
                <c:pt idx="94">
                  <c:v>4512</c:v>
                </c:pt>
                <c:pt idx="95">
                  <c:v>4512</c:v>
                </c:pt>
                <c:pt idx="96">
                  <c:v>4512</c:v>
                </c:pt>
                <c:pt idx="97">
                  <c:v>4512</c:v>
                </c:pt>
                <c:pt idx="98">
                  <c:v>4512</c:v>
                </c:pt>
                <c:pt idx="99">
                  <c:v>4512</c:v>
                </c:pt>
                <c:pt idx="100">
                  <c:v>4512</c:v>
                </c:pt>
                <c:pt idx="101">
                  <c:v>4512</c:v>
                </c:pt>
                <c:pt idx="102">
                  <c:v>4512</c:v>
                </c:pt>
                <c:pt idx="103">
                  <c:v>4512</c:v>
                </c:pt>
                <c:pt idx="104">
                  <c:v>4512</c:v>
                </c:pt>
                <c:pt idx="105">
                  <c:v>4512</c:v>
                </c:pt>
                <c:pt idx="106">
                  <c:v>4512</c:v>
                </c:pt>
                <c:pt idx="107">
                  <c:v>4512</c:v>
                </c:pt>
                <c:pt idx="108">
                  <c:v>4512</c:v>
                </c:pt>
                <c:pt idx="109">
                  <c:v>4512</c:v>
                </c:pt>
                <c:pt idx="110">
                  <c:v>4512</c:v>
                </c:pt>
                <c:pt idx="111">
                  <c:v>4512</c:v>
                </c:pt>
                <c:pt idx="112">
                  <c:v>4512</c:v>
                </c:pt>
                <c:pt idx="113">
                  <c:v>4512</c:v>
                </c:pt>
                <c:pt idx="114">
                  <c:v>4512</c:v>
                </c:pt>
                <c:pt idx="115">
                  <c:v>4512</c:v>
                </c:pt>
                <c:pt idx="116">
                  <c:v>4512</c:v>
                </c:pt>
                <c:pt idx="117">
                  <c:v>4512</c:v>
                </c:pt>
                <c:pt idx="118">
                  <c:v>4512</c:v>
                </c:pt>
                <c:pt idx="119">
                  <c:v>4512</c:v>
                </c:pt>
                <c:pt idx="120">
                  <c:v>4512</c:v>
                </c:pt>
                <c:pt idx="121">
                  <c:v>4512</c:v>
                </c:pt>
                <c:pt idx="122">
                  <c:v>4512</c:v>
                </c:pt>
                <c:pt idx="123">
                  <c:v>4512</c:v>
                </c:pt>
                <c:pt idx="124">
                  <c:v>4512</c:v>
                </c:pt>
                <c:pt idx="125">
                  <c:v>4512</c:v>
                </c:pt>
                <c:pt idx="126">
                  <c:v>4512</c:v>
                </c:pt>
                <c:pt idx="127">
                  <c:v>4512</c:v>
                </c:pt>
                <c:pt idx="128">
                  <c:v>4512</c:v>
                </c:pt>
                <c:pt idx="129">
                  <c:v>4512</c:v>
                </c:pt>
                <c:pt idx="130">
                  <c:v>4512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ADE-4B24-9678-562E37C3E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09760"/>
        <c:axId val="121508224"/>
      </c:lineChart>
      <c:catAx>
        <c:axId val="121422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424512"/>
        <c:crosses val="autoZero"/>
        <c:auto val="1"/>
        <c:lblAlgn val="ctr"/>
        <c:lblOffset val="100"/>
        <c:noMultiLvlLbl val="0"/>
      </c:catAx>
      <c:valAx>
        <c:axId val="12142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422976"/>
        <c:crosses val="autoZero"/>
        <c:crossBetween val="between"/>
      </c:valAx>
      <c:valAx>
        <c:axId val="1215082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509760"/>
        <c:crosses val="max"/>
        <c:crossBetween val="between"/>
      </c:valAx>
      <c:catAx>
        <c:axId val="12150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2150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SWE'!$A$33:$A$162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SWE'!$M$33:$M$162</c:f>
              <c:numCache>
                <c:formatCode>General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45.000904539451291</c:v>
                </c:pt>
                <c:pt idx="9">
                  <c:v>0</c:v>
                </c:pt>
                <c:pt idx="10">
                  <c:v>145.0050970847349</c:v>
                </c:pt>
                <c:pt idx="11">
                  <c:v>0</c:v>
                </c:pt>
                <c:pt idx="12">
                  <c:v>0</c:v>
                </c:pt>
                <c:pt idx="13">
                  <c:v>147.01184914399246</c:v>
                </c:pt>
                <c:pt idx="14">
                  <c:v>61.005805034191901</c:v>
                </c:pt>
                <c:pt idx="15">
                  <c:v>27.002732554564194</c:v>
                </c:pt>
                <c:pt idx="16">
                  <c:v>87.009502818433688</c:v>
                </c:pt>
                <c:pt idx="17">
                  <c:v>29.670162712530193</c:v>
                </c:pt>
                <c:pt idx="18">
                  <c:v>10.001266589199073</c:v>
                </c:pt>
                <c:pt idx="19">
                  <c:v>40.005700236862864</c:v>
                </c:pt>
                <c:pt idx="20">
                  <c:v>31.00503177677604</c:v>
                </c:pt>
                <c:pt idx="21">
                  <c:v>171.02985619611664</c:v>
                </c:pt>
                <c:pt idx="22">
                  <c:v>28.005363001371354</c:v>
                </c:pt>
                <c:pt idx="23">
                  <c:v>21.822602837474356</c:v>
                </c:pt>
                <c:pt idx="24">
                  <c:v>9.2328591171066723</c:v>
                </c:pt>
                <c:pt idx="25">
                  <c:v>20.938570430182125</c:v>
                </c:pt>
                <c:pt idx="26">
                  <c:v>8.1808719599830066</c:v>
                </c:pt>
                <c:pt idx="27">
                  <c:v>0</c:v>
                </c:pt>
                <c:pt idx="28">
                  <c:v>50.617276282119981</c:v>
                </c:pt>
                <c:pt idx="29">
                  <c:v>9.1144503111569826</c:v>
                </c:pt>
                <c:pt idx="30">
                  <c:v>11.975364500518181</c:v>
                </c:pt>
                <c:pt idx="31">
                  <c:v>3.5083899924956841</c:v>
                </c:pt>
                <c:pt idx="32">
                  <c:v>9.0044106991675914</c:v>
                </c:pt>
                <c:pt idx="33">
                  <c:v>3.7059905820173564</c:v>
                </c:pt>
                <c:pt idx="34">
                  <c:v>20.812634806988591</c:v>
                </c:pt>
                <c:pt idx="35">
                  <c:v>13.830251818711215</c:v>
                </c:pt>
                <c:pt idx="36">
                  <c:v>4.950716525480928</c:v>
                </c:pt>
                <c:pt idx="37">
                  <c:v>4.2749800966927687</c:v>
                </c:pt>
                <c:pt idx="38">
                  <c:v>7.5682650396291082</c:v>
                </c:pt>
                <c:pt idx="39">
                  <c:v>6.8170035794706205</c:v>
                </c:pt>
                <c:pt idx="40">
                  <c:v>2.1521455684958788</c:v>
                </c:pt>
                <c:pt idx="41">
                  <c:v>27.438077291854853</c:v>
                </c:pt>
                <c:pt idx="42">
                  <c:v>27.694503038952018</c:v>
                </c:pt>
                <c:pt idx="43">
                  <c:v>23.274158491084453</c:v>
                </c:pt>
                <c:pt idx="44">
                  <c:v>4.364380282483749</c:v>
                </c:pt>
                <c:pt idx="45">
                  <c:v>2.8385108623130488</c:v>
                </c:pt>
                <c:pt idx="46">
                  <c:v>2.0525912872455554</c:v>
                </c:pt>
                <c:pt idx="47">
                  <c:v>10.102095753680684</c:v>
                </c:pt>
                <c:pt idx="48">
                  <c:v>5.4666131245086991</c:v>
                </c:pt>
                <c:pt idx="49">
                  <c:v>19.440399515112681</c:v>
                </c:pt>
                <c:pt idx="50">
                  <c:v>9.8139786492253744</c:v>
                </c:pt>
                <c:pt idx="51">
                  <c:v>2.9502626988880132</c:v>
                </c:pt>
                <c:pt idx="52">
                  <c:v>3.9711410564438467</c:v>
                </c:pt>
                <c:pt idx="53">
                  <c:v>8.9546663796374535</c:v>
                </c:pt>
                <c:pt idx="54">
                  <c:v>1.3879682121653822</c:v>
                </c:pt>
                <c:pt idx="55">
                  <c:v>15.276572582316987</c:v>
                </c:pt>
                <c:pt idx="56">
                  <c:v>231.91741283282121</c:v>
                </c:pt>
                <c:pt idx="57">
                  <c:v>3.5816105028210052</c:v>
                </c:pt>
                <c:pt idx="58">
                  <c:v>8.5963564663528693</c:v>
                </c:pt>
                <c:pt idx="59">
                  <c:v>6.3768750676133683</c:v>
                </c:pt>
                <c:pt idx="60">
                  <c:v>6.3838007473842362</c:v>
                </c:pt>
                <c:pt idx="61">
                  <c:v>6.4014288860881852</c:v>
                </c:pt>
                <c:pt idx="62">
                  <c:v>35.200005866887878</c:v>
                </c:pt>
                <c:pt idx="63">
                  <c:v>23.551495244256259</c:v>
                </c:pt>
                <c:pt idx="64">
                  <c:v>0.12817180186528743</c:v>
                </c:pt>
                <c:pt idx="65">
                  <c:v>5.8366605420177677</c:v>
                </c:pt>
                <c:pt idx="66">
                  <c:v>8.0875570409078765</c:v>
                </c:pt>
                <c:pt idx="67">
                  <c:v>-0.17777952424134028</c:v>
                </c:pt>
                <c:pt idx="68">
                  <c:v>4.7671784047291981</c:v>
                </c:pt>
                <c:pt idx="69">
                  <c:v>14.61433798777932</c:v>
                </c:pt>
                <c:pt idx="70">
                  <c:v>80.406372799340502</c:v>
                </c:pt>
                <c:pt idx="71">
                  <c:v>11.255141044037318</c:v>
                </c:pt>
                <c:pt idx="72">
                  <c:v>10.589367765408769</c:v>
                </c:pt>
                <c:pt idx="73">
                  <c:v>4.345066727773407</c:v>
                </c:pt>
                <c:pt idx="74">
                  <c:v>9.7806517106390718</c:v>
                </c:pt>
                <c:pt idx="75">
                  <c:v>5.3570413417779292</c:v>
                </c:pt>
                <c:pt idx="76">
                  <c:v>16.834399244345391</c:v>
                </c:pt>
                <c:pt idx="77">
                  <c:v>93.474678209277286</c:v>
                </c:pt>
                <c:pt idx="78">
                  <c:v>12.352658114475858</c:v>
                </c:pt>
                <c:pt idx="79">
                  <c:v>9.4060697555568087</c:v>
                </c:pt>
                <c:pt idx="80">
                  <c:v>8.2524395970548046</c:v>
                </c:pt>
                <c:pt idx="81">
                  <c:v>16.275801925098992</c:v>
                </c:pt>
                <c:pt idx="82">
                  <c:v>11.833994412767897</c:v>
                </c:pt>
                <c:pt idx="83">
                  <c:v>5.6751530165460773</c:v>
                </c:pt>
                <c:pt idx="84">
                  <c:v>45.31558181338503</c:v>
                </c:pt>
                <c:pt idx="85">
                  <c:v>12.428271804883366</c:v>
                </c:pt>
                <c:pt idx="86">
                  <c:v>6.2396593226543304</c:v>
                </c:pt>
                <c:pt idx="87">
                  <c:v>6.8443930326918911</c:v>
                </c:pt>
                <c:pt idx="88">
                  <c:v>13.939735340937251</c:v>
                </c:pt>
                <c:pt idx="89">
                  <c:v>8.9483221093151659</c:v>
                </c:pt>
                <c:pt idx="90">
                  <c:v>14.206867179444764</c:v>
                </c:pt>
                <c:pt idx="91">
                  <c:v>0</c:v>
                </c:pt>
                <c:pt idx="92">
                  <c:v>34.126859783359173</c:v>
                </c:pt>
                <c:pt idx="93">
                  <c:v>11.967887480795609</c:v>
                </c:pt>
                <c:pt idx="94">
                  <c:v>30.033676730636753</c:v>
                </c:pt>
                <c:pt idx="95">
                  <c:v>54.219055557400331</c:v>
                </c:pt>
                <c:pt idx="96">
                  <c:v>13.771397538075586</c:v>
                </c:pt>
                <c:pt idx="97">
                  <c:v>56.002812791962114</c:v>
                </c:pt>
                <c:pt idx="98">
                  <c:v>282.22643295955658</c:v>
                </c:pt>
                <c:pt idx="99">
                  <c:v>11.565509763930974</c:v>
                </c:pt>
                <c:pt idx="100">
                  <c:v>34.545686918010219</c:v>
                </c:pt>
                <c:pt idx="101">
                  <c:v>11.462378845512969</c:v>
                </c:pt>
                <c:pt idx="102">
                  <c:v>77.940230486548685</c:v>
                </c:pt>
                <c:pt idx="103">
                  <c:v>35.067670386669874</c:v>
                </c:pt>
                <c:pt idx="104">
                  <c:v>62.658251398739907</c:v>
                </c:pt>
                <c:pt idx="105">
                  <c:v>0</c:v>
                </c:pt>
                <c:pt idx="106">
                  <c:v>45.467664297561569</c:v>
                </c:pt>
                <c:pt idx="107">
                  <c:v>19.68543802113598</c:v>
                </c:pt>
                <c:pt idx="108">
                  <c:v>12.211534371730572</c:v>
                </c:pt>
                <c:pt idx="109">
                  <c:v>124.08705584260017</c:v>
                </c:pt>
                <c:pt idx="110">
                  <c:v>39.314317474320177</c:v>
                </c:pt>
                <c:pt idx="111">
                  <c:v>129.49466131451166</c:v>
                </c:pt>
                <c:pt idx="112">
                  <c:v>129.2498444327542</c:v>
                </c:pt>
                <c:pt idx="113">
                  <c:v>7.6811212123958592</c:v>
                </c:pt>
                <c:pt idx="114">
                  <c:v>49.132857637597972</c:v>
                </c:pt>
                <c:pt idx="115">
                  <c:v>31.166913150727716</c:v>
                </c:pt>
                <c:pt idx="116">
                  <c:v>75.034476995673145</c:v>
                </c:pt>
                <c:pt idx="117">
                  <c:v>25.098779975835484</c:v>
                </c:pt>
                <c:pt idx="118">
                  <c:v>0</c:v>
                </c:pt>
                <c:pt idx="119">
                  <c:v>0</c:v>
                </c:pt>
                <c:pt idx="120">
                  <c:v>84.880787016735951</c:v>
                </c:pt>
                <c:pt idx="121">
                  <c:v>34.316886198641704</c:v>
                </c:pt>
                <c:pt idx="122">
                  <c:v>33.769423614291135</c:v>
                </c:pt>
                <c:pt idx="123">
                  <c:v>23.258057860124403</c:v>
                </c:pt>
                <c:pt idx="124">
                  <c:v>87.27712383863286</c:v>
                </c:pt>
                <c:pt idx="125">
                  <c:v>0</c:v>
                </c:pt>
                <c:pt idx="126">
                  <c:v>0</c:v>
                </c:pt>
                <c:pt idx="127">
                  <c:v>127.20726426730587</c:v>
                </c:pt>
                <c:pt idx="128">
                  <c:v>20.36158731802043</c:v>
                </c:pt>
                <c:pt idx="129">
                  <c:v>14.793146712976723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FD-4E64-A6FB-533A7E3BA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862272"/>
        <c:axId val="127863808"/>
      </c:lineChart>
      <c:dateAx>
        <c:axId val="12786227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863808"/>
        <c:crosses val="autoZero"/>
        <c:auto val="1"/>
        <c:lblOffset val="100"/>
        <c:baseTimeUnit val="days"/>
      </c:dateAx>
      <c:valAx>
        <c:axId val="127863808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862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8890474611844008E-2"/>
          <c:y val="0.1060578529040777"/>
          <c:w val="0.87427139687562938"/>
          <c:h val="0.65740378505318409"/>
        </c:manualLayout>
      </c:layout>
      <c:lineChart>
        <c:grouping val="standard"/>
        <c:varyColors val="0"/>
        <c:ser>
          <c:idx val="0"/>
          <c:order val="0"/>
          <c:tx>
            <c:strRef>
              <c:f>'Data SWE'!$F$3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SWE'!$A$33:$A$162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SWE'!$F$4:$F$149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5</c:v>
                </c:pt>
                <c:pt idx="27">
                  <c:v>0</c:v>
                </c:pt>
                <c:pt idx="28">
                  <c:v>5</c:v>
                </c:pt>
                <c:pt idx="29">
                  <c:v>2</c:v>
                </c:pt>
                <c:pt idx="30">
                  <c:v>1</c:v>
                </c:pt>
                <c:pt idx="31">
                  <c:v>6</c:v>
                </c:pt>
                <c:pt idx="32">
                  <c:v>14</c:v>
                </c:pt>
                <c:pt idx="33">
                  <c:v>59</c:v>
                </c:pt>
                <c:pt idx="34">
                  <c:v>7</c:v>
                </c:pt>
                <c:pt idx="35">
                  <c:v>60</c:v>
                </c:pt>
                <c:pt idx="36">
                  <c:v>42</c:v>
                </c:pt>
                <c:pt idx="37">
                  <c:v>45</c:v>
                </c:pt>
                <c:pt idx="38">
                  <c:v>107</c:v>
                </c:pt>
                <c:pt idx="39">
                  <c:v>145</c:v>
                </c:pt>
                <c:pt idx="40">
                  <c:v>99</c:v>
                </c:pt>
                <c:pt idx="41">
                  <c:v>215</c:v>
                </c:pt>
                <c:pt idx="42">
                  <c:v>147</c:v>
                </c:pt>
                <c:pt idx="43">
                  <c:v>61</c:v>
                </c:pt>
                <c:pt idx="44">
                  <c:v>81</c:v>
                </c:pt>
                <c:pt idx="45">
                  <c:v>87</c:v>
                </c:pt>
                <c:pt idx="46">
                  <c:v>89</c:v>
                </c:pt>
                <c:pt idx="47">
                  <c:v>160</c:v>
                </c:pt>
                <c:pt idx="48">
                  <c:v>200</c:v>
                </c:pt>
                <c:pt idx="49">
                  <c:v>124</c:v>
                </c:pt>
                <c:pt idx="50">
                  <c:v>171</c:v>
                </c:pt>
                <c:pt idx="51">
                  <c:v>112</c:v>
                </c:pt>
                <c:pt idx="52">
                  <c:v>240</c:v>
                </c:pt>
                <c:pt idx="53">
                  <c:v>240</c:v>
                </c:pt>
                <c:pt idx="54">
                  <c:v>314</c:v>
                </c:pt>
                <c:pt idx="55">
                  <c:v>229</c:v>
                </c:pt>
                <c:pt idx="56">
                  <c:v>378</c:v>
                </c:pt>
                <c:pt idx="57">
                  <c:v>253</c:v>
                </c:pt>
                <c:pt idx="58">
                  <c:v>328</c:v>
                </c:pt>
                <c:pt idx="59">
                  <c:v>407</c:v>
                </c:pt>
                <c:pt idx="60">
                  <c:v>512</c:v>
                </c:pt>
                <c:pt idx="61">
                  <c:v>621</c:v>
                </c:pt>
                <c:pt idx="62">
                  <c:v>563</c:v>
                </c:pt>
                <c:pt idx="63">
                  <c:v>312</c:v>
                </c:pt>
                <c:pt idx="64">
                  <c:v>387</c:v>
                </c:pt>
                <c:pt idx="65">
                  <c:v>376</c:v>
                </c:pt>
                <c:pt idx="66">
                  <c:v>487</c:v>
                </c:pt>
                <c:pt idx="67">
                  <c:v>726</c:v>
                </c:pt>
                <c:pt idx="68">
                  <c:v>722</c:v>
                </c:pt>
                <c:pt idx="69">
                  <c:v>544</c:v>
                </c:pt>
                <c:pt idx="70">
                  <c:v>466</c:v>
                </c:pt>
                <c:pt idx="71">
                  <c:v>332</c:v>
                </c:pt>
                <c:pt idx="72">
                  <c:v>465</c:v>
                </c:pt>
                <c:pt idx="73">
                  <c:v>497</c:v>
                </c:pt>
                <c:pt idx="74">
                  <c:v>482</c:v>
                </c:pt>
                <c:pt idx="75">
                  <c:v>613</c:v>
                </c:pt>
                <c:pt idx="76">
                  <c:v>676</c:v>
                </c:pt>
                <c:pt idx="77">
                  <c:v>606</c:v>
                </c:pt>
                <c:pt idx="78">
                  <c:v>563</c:v>
                </c:pt>
                <c:pt idx="79">
                  <c:v>392</c:v>
                </c:pt>
                <c:pt idx="80">
                  <c:v>545</c:v>
                </c:pt>
                <c:pt idx="81">
                  <c:v>682</c:v>
                </c:pt>
                <c:pt idx="82">
                  <c:v>751</c:v>
                </c:pt>
                <c:pt idx="83">
                  <c:v>812</c:v>
                </c:pt>
                <c:pt idx="84">
                  <c:v>610</c:v>
                </c:pt>
                <c:pt idx="85">
                  <c:v>463</c:v>
                </c:pt>
                <c:pt idx="86">
                  <c:v>286</c:v>
                </c:pt>
                <c:pt idx="87">
                  <c:v>695</c:v>
                </c:pt>
                <c:pt idx="88">
                  <c:v>681</c:v>
                </c:pt>
                <c:pt idx="89">
                  <c:v>790</c:v>
                </c:pt>
                <c:pt idx="90">
                  <c:v>428</c:v>
                </c:pt>
                <c:pt idx="91">
                  <c:v>562</c:v>
                </c:pt>
                <c:pt idx="92">
                  <c:v>235</c:v>
                </c:pt>
                <c:pt idx="93">
                  <c:v>404</c:v>
                </c:pt>
                <c:pt idx="94">
                  <c:v>495</c:v>
                </c:pt>
                <c:pt idx="95">
                  <c:v>702</c:v>
                </c:pt>
                <c:pt idx="96">
                  <c:v>705</c:v>
                </c:pt>
                <c:pt idx="97">
                  <c:v>642</c:v>
                </c:pt>
                <c:pt idx="98">
                  <c:v>656</c:v>
                </c:pt>
                <c:pt idx="99">
                  <c:v>401</c:v>
                </c:pt>
                <c:pt idx="100">
                  <c:v>348</c:v>
                </c:pt>
                <c:pt idx="101">
                  <c:v>602</c:v>
                </c:pt>
                <c:pt idx="102">
                  <c:v>637</c:v>
                </c:pt>
                <c:pt idx="103">
                  <c:v>673</c:v>
                </c:pt>
                <c:pt idx="104">
                  <c:v>625</c:v>
                </c:pt>
                <c:pt idx="105">
                  <c:v>470</c:v>
                </c:pt>
                <c:pt idx="106">
                  <c:v>466</c:v>
                </c:pt>
                <c:pt idx="107">
                  <c:v>234</c:v>
                </c:pt>
                <c:pt idx="108">
                  <c:v>422</c:v>
                </c:pt>
                <c:pt idx="109">
                  <c:v>724</c:v>
                </c:pt>
                <c:pt idx="110">
                  <c:v>649</c:v>
                </c:pt>
                <c:pt idx="111">
                  <c:v>637</c:v>
                </c:pt>
                <c:pt idx="112">
                  <c:v>379</c:v>
                </c:pt>
                <c:pt idx="113">
                  <c:v>271</c:v>
                </c:pt>
                <c:pt idx="114">
                  <c:v>384</c:v>
                </c:pt>
                <c:pt idx="115">
                  <c:v>597</c:v>
                </c:pt>
                <c:pt idx="116">
                  <c:v>648</c:v>
                </c:pt>
                <c:pt idx="117">
                  <c:v>639</c:v>
                </c:pt>
                <c:pt idx="118">
                  <c:v>749</c:v>
                </c:pt>
                <c:pt idx="119">
                  <c:v>637</c:v>
                </c:pt>
                <c:pt idx="120">
                  <c:v>429</c:v>
                </c:pt>
                <c:pt idx="121">
                  <c:v>272</c:v>
                </c:pt>
                <c:pt idx="122">
                  <c:v>775</c:v>
                </c:pt>
                <c:pt idx="123">
                  <c:v>2214</c:v>
                </c:pt>
                <c:pt idx="124">
                  <c:v>1080</c:v>
                </c:pt>
                <c:pt idx="125">
                  <c:v>1056</c:v>
                </c:pt>
                <c:pt idx="126">
                  <c:v>948</c:v>
                </c:pt>
                <c:pt idx="127">
                  <c:v>843</c:v>
                </c:pt>
                <c:pt idx="128">
                  <c:v>403</c:v>
                </c:pt>
                <c:pt idx="129">
                  <c:v>791</c:v>
                </c:pt>
                <c:pt idx="130">
                  <c:v>890</c:v>
                </c:pt>
                <c:pt idx="131">
                  <c:v>1474</c:v>
                </c:pt>
                <c:pt idx="132">
                  <c:v>1396</c:v>
                </c:pt>
                <c:pt idx="133">
                  <c:v>1247</c:v>
                </c:pt>
                <c:pt idx="134">
                  <c:v>683</c:v>
                </c:pt>
                <c:pt idx="135">
                  <c:v>769</c:v>
                </c:pt>
                <c:pt idx="136">
                  <c:v>940</c:v>
                </c:pt>
                <c:pt idx="137">
                  <c:v>1239</c:v>
                </c:pt>
                <c:pt idx="138">
                  <c:v>1481</c:v>
                </c:pt>
                <c:pt idx="139">
                  <c:v>2033</c:v>
                </c:pt>
                <c:pt idx="140">
                  <c:v>515</c:v>
                </c:pt>
                <c:pt idx="141">
                  <c:v>257</c:v>
                </c:pt>
                <c:pt idx="142">
                  <c:v>84</c:v>
                </c:pt>
                <c:pt idx="143">
                  <c:v>1905</c:v>
                </c:pt>
                <c:pt idx="144">
                  <c:v>1487</c:v>
                </c:pt>
                <c:pt idx="145">
                  <c:v>1566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F4-49AB-8BFB-198D359C35B2}"/>
            </c:ext>
          </c:extLst>
        </c:ser>
        <c:ser>
          <c:idx val="2"/>
          <c:order val="2"/>
          <c:tx>
            <c:strRef>
              <c:f>'Data SWE'!$H$3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SWE'!$A$33:$A$162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SWE'!$H$4:$H$149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87</c:v>
                </c:pt>
                <c:pt idx="61">
                  <c:v>0</c:v>
                </c:pt>
                <c:pt idx="62">
                  <c:v>102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176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169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455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3069</c:v>
                </c:pt>
                <c:pt idx="94">
                  <c:v>0</c:v>
                </c:pt>
                <c:pt idx="95">
                  <c:v>0</c:v>
                </c:pt>
                <c:pt idx="96">
                  <c:v>-4074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5F4-49AB-8BFB-198D359C3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896576"/>
        <c:axId val="127914752"/>
      </c:lineChart>
      <c:lineChart>
        <c:grouping val="standard"/>
        <c:varyColors val="0"/>
        <c:ser>
          <c:idx val="1"/>
          <c:order val="1"/>
          <c:tx>
            <c:strRef>
              <c:f>'Data SWE'!$G$3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SWE'!$G$4:$G$149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3</c:v>
                </c:pt>
                <c:pt idx="47">
                  <c:v>1</c:v>
                </c:pt>
                <c:pt idx="48">
                  <c:v>5</c:v>
                </c:pt>
                <c:pt idx="49">
                  <c:v>4</c:v>
                </c:pt>
                <c:pt idx="50">
                  <c:v>1</c:v>
                </c:pt>
                <c:pt idx="51">
                  <c:v>4</c:v>
                </c:pt>
                <c:pt idx="52">
                  <c:v>11</c:v>
                </c:pt>
                <c:pt idx="53">
                  <c:v>26</c:v>
                </c:pt>
                <c:pt idx="54">
                  <c:v>15</c:v>
                </c:pt>
                <c:pt idx="55">
                  <c:v>28</c:v>
                </c:pt>
                <c:pt idx="56">
                  <c:v>0</c:v>
                </c:pt>
                <c:pt idx="57">
                  <c:v>5</c:v>
                </c:pt>
                <c:pt idx="58">
                  <c:v>36</c:v>
                </c:pt>
                <c:pt idx="59">
                  <c:v>34</c:v>
                </c:pt>
                <c:pt idx="60">
                  <c:v>59</c:v>
                </c:pt>
                <c:pt idx="61">
                  <c:v>69</c:v>
                </c:pt>
                <c:pt idx="62">
                  <c:v>50</c:v>
                </c:pt>
                <c:pt idx="63">
                  <c:v>15</c:v>
                </c:pt>
                <c:pt idx="64">
                  <c:v>28</c:v>
                </c:pt>
                <c:pt idx="65">
                  <c:v>76</c:v>
                </c:pt>
                <c:pt idx="66">
                  <c:v>114</c:v>
                </c:pt>
                <c:pt idx="67">
                  <c:v>96</c:v>
                </c:pt>
                <c:pt idx="68">
                  <c:v>106</c:v>
                </c:pt>
                <c:pt idx="69">
                  <c:v>77</c:v>
                </c:pt>
                <c:pt idx="70">
                  <c:v>17</c:v>
                </c:pt>
                <c:pt idx="71">
                  <c:v>12</c:v>
                </c:pt>
                <c:pt idx="72">
                  <c:v>20</c:v>
                </c:pt>
                <c:pt idx="73">
                  <c:v>114</c:v>
                </c:pt>
                <c:pt idx="74">
                  <c:v>170</c:v>
                </c:pt>
                <c:pt idx="75">
                  <c:v>130</c:v>
                </c:pt>
                <c:pt idx="76">
                  <c:v>67</c:v>
                </c:pt>
                <c:pt idx="77">
                  <c:v>111</c:v>
                </c:pt>
                <c:pt idx="78">
                  <c:v>29</c:v>
                </c:pt>
                <c:pt idx="79">
                  <c:v>40</c:v>
                </c:pt>
                <c:pt idx="80">
                  <c:v>185</c:v>
                </c:pt>
                <c:pt idx="81">
                  <c:v>172</c:v>
                </c:pt>
                <c:pt idx="82">
                  <c:v>84</c:v>
                </c:pt>
                <c:pt idx="83">
                  <c:v>131</c:v>
                </c:pt>
                <c:pt idx="84">
                  <c:v>40</c:v>
                </c:pt>
                <c:pt idx="85">
                  <c:v>2</c:v>
                </c:pt>
                <c:pt idx="86">
                  <c:v>80</c:v>
                </c:pt>
                <c:pt idx="87">
                  <c:v>81</c:v>
                </c:pt>
                <c:pt idx="88">
                  <c:v>107</c:v>
                </c:pt>
                <c:pt idx="89">
                  <c:v>124</c:v>
                </c:pt>
                <c:pt idx="90">
                  <c:v>67</c:v>
                </c:pt>
                <c:pt idx="91">
                  <c:v>16</c:v>
                </c:pt>
                <c:pt idx="92">
                  <c:v>10</c:v>
                </c:pt>
                <c:pt idx="93">
                  <c:v>90</c:v>
                </c:pt>
                <c:pt idx="94">
                  <c:v>85</c:v>
                </c:pt>
                <c:pt idx="95">
                  <c:v>87</c:v>
                </c:pt>
                <c:pt idx="96">
                  <c:v>99</c:v>
                </c:pt>
                <c:pt idx="97">
                  <c:v>135</c:v>
                </c:pt>
                <c:pt idx="98">
                  <c:v>45</c:v>
                </c:pt>
                <c:pt idx="99">
                  <c:v>5</c:v>
                </c:pt>
                <c:pt idx="100">
                  <c:v>31</c:v>
                </c:pt>
                <c:pt idx="101">
                  <c:v>57</c:v>
                </c:pt>
                <c:pt idx="102">
                  <c:v>147</c:v>
                </c:pt>
                <c:pt idx="103">
                  <c:v>69</c:v>
                </c:pt>
                <c:pt idx="104">
                  <c:v>117</c:v>
                </c:pt>
                <c:pt idx="105">
                  <c:v>28</c:v>
                </c:pt>
                <c:pt idx="106">
                  <c:v>5</c:v>
                </c:pt>
                <c:pt idx="107">
                  <c:v>19</c:v>
                </c:pt>
                <c:pt idx="108">
                  <c:v>45</c:v>
                </c:pt>
                <c:pt idx="109">
                  <c:v>88</c:v>
                </c:pt>
                <c:pt idx="110">
                  <c:v>40</c:v>
                </c:pt>
                <c:pt idx="111">
                  <c:v>54</c:v>
                </c:pt>
                <c:pt idx="112">
                  <c:v>67</c:v>
                </c:pt>
                <c:pt idx="113">
                  <c:v>6</c:v>
                </c:pt>
                <c:pt idx="114">
                  <c:v>31</c:v>
                </c:pt>
                <c:pt idx="115">
                  <c:v>96</c:v>
                </c:pt>
                <c:pt idx="116">
                  <c:v>95</c:v>
                </c:pt>
                <c:pt idx="117">
                  <c:v>46</c:v>
                </c:pt>
                <c:pt idx="118">
                  <c:v>84</c:v>
                </c:pt>
                <c:pt idx="119">
                  <c:v>45</c:v>
                </c:pt>
                <c:pt idx="120">
                  <c:v>0</c:v>
                </c:pt>
                <c:pt idx="121">
                  <c:v>8</c:v>
                </c:pt>
                <c:pt idx="122">
                  <c:v>65</c:v>
                </c:pt>
                <c:pt idx="123">
                  <c:v>74</c:v>
                </c:pt>
                <c:pt idx="124">
                  <c:v>20</c:v>
                </c:pt>
                <c:pt idx="125">
                  <c:v>77</c:v>
                </c:pt>
                <c:pt idx="126">
                  <c:v>17</c:v>
                </c:pt>
                <c:pt idx="127">
                  <c:v>3</c:v>
                </c:pt>
                <c:pt idx="128">
                  <c:v>35</c:v>
                </c:pt>
                <c:pt idx="129">
                  <c:v>23</c:v>
                </c:pt>
                <c:pt idx="130">
                  <c:v>78</c:v>
                </c:pt>
                <c:pt idx="131">
                  <c:v>19</c:v>
                </c:pt>
                <c:pt idx="132">
                  <c:v>40</c:v>
                </c:pt>
                <c:pt idx="133">
                  <c:v>20</c:v>
                </c:pt>
                <c:pt idx="134">
                  <c:v>0</c:v>
                </c:pt>
                <c:pt idx="135">
                  <c:v>17</c:v>
                </c:pt>
                <c:pt idx="136">
                  <c:v>48</c:v>
                </c:pt>
                <c:pt idx="137">
                  <c:v>102</c:v>
                </c:pt>
                <c:pt idx="138">
                  <c:v>12</c:v>
                </c:pt>
                <c:pt idx="139">
                  <c:v>52</c:v>
                </c:pt>
                <c:pt idx="140">
                  <c:v>4</c:v>
                </c:pt>
                <c:pt idx="141">
                  <c:v>2</c:v>
                </c:pt>
                <c:pt idx="142">
                  <c:v>11</c:v>
                </c:pt>
                <c:pt idx="143">
                  <c:v>39</c:v>
                </c:pt>
                <c:pt idx="144">
                  <c:v>48</c:v>
                </c:pt>
                <c:pt idx="145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5F4-49AB-8BFB-198D359C3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918080"/>
        <c:axId val="127916288"/>
      </c:lineChart>
      <c:dateAx>
        <c:axId val="1278965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914752"/>
        <c:crosses val="autoZero"/>
        <c:auto val="1"/>
        <c:lblOffset val="100"/>
        <c:baseTimeUnit val="days"/>
      </c:dateAx>
      <c:valAx>
        <c:axId val="127914752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896576"/>
        <c:crosses val="autoZero"/>
        <c:crossBetween val="between"/>
      </c:valAx>
      <c:valAx>
        <c:axId val="127916288"/>
        <c:scaling>
          <c:orientation val="minMax"/>
          <c:max val="25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918080"/>
        <c:crosses val="max"/>
        <c:crossBetween val="between"/>
      </c:valAx>
      <c:catAx>
        <c:axId val="127918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279162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SWE'!$B$3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SWE'!$A$4:$A$192</c:f>
              <c:numCache>
                <c:formatCode>m/d/yyyy</c:formatCode>
                <c:ptCount val="1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SWE'!$B$4:$B$192</c:f>
              <c:numCache>
                <c:formatCode>General</c:formatCode>
                <c:ptCount val="1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7</c:v>
                </c:pt>
                <c:pt idx="27">
                  <c:v>7</c:v>
                </c:pt>
                <c:pt idx="28">
                  <c:v>12</c:v>
                </c:pt>
                <c:pt idx="29">
                  <c:v>14</c:v>
                </c:pt>
                <c:pt idx="30">
                  <c:v>15</c:v>
                </c:pt>
                <c:pt idx="31">
                  <c:v>21</c:v>
                </c:pt>
                <c:pt idx="32">
                  <c:v>35</c:v>
                </c:pt>
                <c:pt idx="33">
                  <c:v>94</c:v>
                </c:pt>
                <c:pt idx="34">
                  <c:v>101</c:v>
                </c:pt>
                <c:pt idx="35">
                  <c:v>161</c:v>
                </c:pt>
                <c:pt idx="36">
                  <c:v>203</c:v>
                </c:pt>
                <c:pt idx="37">
                  <c:v>248</c:v>
                </c:pt>
                <c:pt idx="38">
                  <c:v>355</c:v>
                </c:pt>
                <c:pt idx="39">
                  <c:v>500</c:v>
                </c:pt>
                <c:pt idx="40">
                  <c:v>599</c:v>
                </c:pt>
                <c:pt idx="41">
                  <c:v>814</c:v>
                </c:pt>
                <c:pt idx="42">
                  <c:v>961</c:v>
                </c:pt>
                <c:pt idx="43">
                  <c:v>1022</c:v>
                </c:pt>
                <c:pt idx="44">
                  <c:v>1103</c:v>
                </c:pt>
                <c:pt idx="45">
                  <c:v>1190</c:v>
                </c:pt>
                <c:pt idx="46">
                  <c:v>1279</c:v>
                </c:pt>
                <c:pt idx="47">
                  <c:v>1439</c:v>
                </c:pt>
                <c:pt idx="48">
                  <c:v>1639</c:v>
                </c:pt>
                <c:pt idx="49">
                  <c:v>1763</c:v>
                </c:pt>
                <c:pt idx="50">
                  <c:v>1934</c:v>
                </c:pt>
                <c:pt idx="51">
                  <c:v>2046</c:v>
                </c:pt>
                <c:pt idx="52">
                  <c:v>2286</c:v>
                </c:pt>
                <c:pt idx="53">
                  <c:v>2526</c:v>
                </c:pt>
                <c:pt idx="54">
                  <c:v>2840</c:v>
                </c:pt>
                <c:pt idx="55">
                  <c:v>3069</c:v>
                </c:pt>
                <c:pt idx="56">
                  <c:v>3447</c:v>
                </c:pt>
                <c:pt idx="57">
                  <c:v>3700</c:v>
                </c:pt>
                <c:pt idx="58">
                  <c:v>4028</c:v>
                </c:pt>
                <c:pt idx="59">
                  <c:v>4435</c:v>
                </c:pt>
                <c:pt idx="60">
                  <c:v>4947</c:v>
                </c:pt>
                <c:pt idx="61">
                  <c:v>5568</c:v>
                </c:pt>
                <c:pt idx="62">
                  <c:v>6131</c:v>
                </c:pt>
                <c:pt idx="63">
                  <c:v>6443</c:v>
                </c:pt>
                <c:pt idx="64">
                  <c:v>6830</c:v>
                </c:pt>
                <c:pt idx="65">
                  <c:v>7206</c:v>
                </c:pt>
                <c:pt idx="66">
                  <c:v>7693</c:v>
                </c:pt>
                <c:pt idx="67">
                  <c:v>8419</c:v>
                </c:pt>
                <c:pt idx="68">
                  <c:v>9141</c:v>
                </c:pt>
                <c:pt idx="69">
                  <c:v>9685</c:v>
                </c:pt>
                <c:pt idx="70">
                  <c:v>10151</c:v>
                </c:pt>
                <c:pt idx="71">
                  <c:v>10483</c:v>
                </c:pt>
                <c:pt idx="72">
                  <c:v>10948</c:v>
                </c:pt>
                <c:pt idx="73">
                  <c:v>11445</c:v>
                </c:pt>
                <c:pt idx="74">
                  <c:v>11927</c:v>
                </c:pt>
                <c:pt idx="75">
                  <c:v>12540</c:v>
                </c:pt>
                <c:pt idx="76">
                  <c:v>13216</c:v>
                </c:pt>
                <c:pt idx="77">
                  <c:v>13822</c:v>
                </c:pt>
                <c:pt idx="78">
                  <c:v>14385</c:v>
                </c:pt>
                <c:pt idx="79">
                  <c:v>14777</c:v>
                </c:pt>
                <c:pt idx="80">
                  <c:v>15322</c:v>
                </c:pt>
                <c:pt idx="81">
                  <c:v>16004</c:v>
                </c:pt>
                <c:pt idx="82">
                  <c:v>16755</c:v>
                </c:pt>
                <c:pt idx="83">
                  <c:v>17567</c:v>
                </c:pt>
                <c:pt idx="84">
                  <c:v>18177</c:v>
                </c:pt>
                <c:pt idx="85">
                  <c:v>18640</c:v>
                </c:pt>
                <c:pt idx="86">
                  <c:v>18926</c:v>
                </c:pt>
                <c:pt idx="87">
                  <c:v>19621</c:v>
                </c:pt>
                <c:pt idx="88">
                  <c:v>20302</c:v>
                </c:pt>
                <c:pt idx="89">
                  <c:v>21092</c:v>
                </c:pt>
                <c:pt idx="90">
                  <c:v>21520</c:v>
                </c:pt>
                <c:pt idx="91">
                  <c:v>22082</c:v>
                </c:pt>
                <c:pt idx="92">
                  <c:v>22317</c:v>
                </c:pt>
                <c:pt idx="93">
                  <c:v>22721</c:v>
                </c:pt>
                <c:pt idx="94">
                  <c:v>23216</c:v>
                </c:pt>
                <c:pt idx="95">
                  <c:v>23918</c:v>
                </c:pt>
                <c:pt idx="96">
                  <c:v>24623</c:v>
                </c:pt>
                <c:pt idx="97">
                  <c:v>25265</c:v>
                </c:pt>
                <c:pt idx="98">
                  <c:v>25921</c:v>
                </c:pt>
                <c:pt idx="99">
                  <c:v>26322</c:v>
                </c:pt>
                <c:pt idx="100">
                  <c:v>26670</c:v>
                </c:pt>
                <c:pt idx="101">
                  <c:v>27272</c:v>
                </c:pt>
                <c:pt idx="102">
                  <c:v>27909</c:v>
                </c:pt>
                <c:pt idx="103">
                  <c:v>28582</c:v>
                </c:pt>
                <c:pt idx="104">
                  <c:v>29207</c:v>
                </c:pt>
                <c:pt idx="105">
                  <c:v>29677</c:v>
                </c:pt>
                <c:pt idx="106">
                  <c:v>30143</c:v>
                </c:pt>
                <c:pt idx="107">
                  <c:v>30377</c:v>
                </c:pt>
                <c:pt idx="108">
                  <c:v>30799</c:v>
                </c:pt>
                <c:pt idx="109">
                  <c:v>31523</c:v>
                </c:pt>
                <c:pt idx="110">
                  <c:v>32172</c:v>
                </c:pt>
                <c:pt idx="111">
                  <c:v>32809</c:v>
                </c:pt>
                <c:pt idx="112">
                  <c:v>33188</c:v>
                </c:pt>
                <c:pt idx="113">
                  <c:v>33459</c:v>
                </c:pt>
                <c:pt idx="114">
                  <c:v>33843</c:v>
                </c:pt>
                <c:pt idx="115">
                  <c:v>34440</c:v>
                </c:pt>
                <c:pt idx="116">
                  <c:v>35088</c:v>
                </c:pt>
                <c:pt idx="117">
                  <c:v>35727</c:v>
                </c:pt>
                <c:pt idx="118">
                  <c:v>36476</c:v>
                </c:pt>
                <c:pt idx="119">
                  <c:v>37113</c:v>
                </c:pt>
                <c:pt idx="120">
                  <c:v>37542</c:v>
                </c:pt>
                <c:pt idx="121">
                  <c:v>37814</c:v>
                </c:pt>
                <c:pt idx="122">
                  <c:v>38589</c:v>
                </c:pt>
                <c:pt idx="123">
                  <c:v>40803</c:v>
                </c:pt>
                <c:pt idx="124">
                  <c:v>41883</c:v>
                </c:pt>
                <c:pt idx="125">
                  <c:v>42939</c:v>
                </c:pt>
                <c:pt idx="126">
                  <c:v>43887</c:v>
                </c:pt>
                <c:pt idx="127">
                  <c:v>44730</c:v>
                </c:pt>
                <c:pt idx="128">
                  <c:v>45133</c:v>
                </c:pt>
                <c:pt idx="129">
                  <c:v>45924</c:v>
                </c:pt>
                <c:pt idx="130">
                  <c:v>46814</c:v>
                </c:pt>
                <c:pt idx="131">
                  <c:v>48288</c:v>
                </c:pt>
                <c:pt idx="132">
                  <c:v>49684</c:v>
                </c:pt>
                <c:pt idx="133">
                  <c:v>50931</c:v>
                </c:pt>
                <c:pt idx="134">
                  <c:v>51614</c:v>
                </c:pt>
                <c:pt idx="135">
                  <c:v>52383</c:v>
                </c:pt>
                <c:pt idx="136">
                  <c:v>53323</c:v>
                </c:pt>
                <c:pt idx="137">
                  <c:v>54562</c:v>
                </c:pt>
                <c:pt idx="138">
                  <c:v>56043</c:v>
                </c:pt>
                <c:pt idx="139">
                  <c:v>58076</c:v>
                </c:pt>
                <c:pt idx="140">
                  <c:v>58591</c:v>
                </c:pt>
                <c:pt idx="141">
                  <c:v>58848</c:v>
                </c:pt>
                <c:pt idx="142">
                  <c:v>58932</c:v>
                </c:pt>
                <c:pt idx="143">
                  <c:v>60837</c:v>
                </c:pt>
                <c:pt idx="144">
                  <c:v>62324</c:v>
                </c:pt>
                <c:pt idx="145">
                  <c:v>63890</c:v>
                </c:pt>
                <c:pt idx="146">
                  <c:v>65137</c:v>
                </c:pt>
                <c:pt idx="147">
                  <c:v>65137</c:v>
                </c:pt>
                <c:pt idx="148">
                  <c:v>65137</c:v>
                </c:pt>
                <c:pt idx="149">
                  <c:v>67667</c:v>
                </c:pt>
                <c:pt idx="150">
                  <c:v>68451</c:v>
                </c:pt>
                <c:pt idx="151">
                  <c:v>69692</c:v>
                </c:pt>
                <c:pt idx="152">
                  <c:v>70639</c:v>
                </c:pt>
                <c:pt idx="153">
                  <c:v>71419</c:v>
                </c:pt>
                <c:pt idx="154">
                  <c:v>71419</c:v>
                </c:pt>
                <c:pt idx="155">
                  <c:v>71419</c:v>
                </c:pt>
                <c:pt idx="156">
                  <c:v>73061</c:v>
                </c:pt>
                <c:pt idx="157">
                  <c:v>73344</c:v>
                </c:pt>
                <c:pt idx="158">
                  <c:v>73858</c:v>
                </c:pt>
                <c:pt idx="159">
                  <c:v>74333</c:v>
                </c:pt>
                <c:pt idx="160">
                  <c:v>74898</c:v>
                </c:pt>
                <c:pt idx="161">
                  <c:v>74898</c:v>
                </c:pt>
                <c:pt idx="162">
                  <c:v>74898</c:v>
                </c:pt>
                <c:pt idx="163">
                  <c:v>75826</c:v>
                </c:pt>
                <c:pt idx="164">
                  <c:v>76001</c:v>
                </c:pt>
                <c:pt idx="165">
                  <c:v>76492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D7-4BE9-AB08-39CB3ED96A0D}"/>
            </c:ext>
          </c:extLst>
        </c:ser>
        <c:ser>
          <c:idx val="2"/>
          <c:order val="2"/>
          <c:tx>
            <c:strRef>
              <c:f>'Data SWE'!$D$3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SWE'!$A$4:$A$192</c:f>
              <c:numCache>
                <c:formatCode>m/d/yyyy</c:formatCode>
                <c:ptCount val="1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SWE'!$D$4:$D$99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16</c:v>
                </c:pt>
                <c:pt idx="48">
                  <c:v>16</c:v>
                </c:pt>
                <c:pt idx="49">
                  <c:v>16</c:v>
                </c:pt>
                <c:pt idx="50">
                  <c:v>16</c:v>
                </c:pt>
                <c:pt idx="51">
                  <c:v>16</c:v>
                </c:pt>
                <c:pt idx="52">
                  <c:v>16</c:v>
                </c:pt>
                <c:pt idx="53">
                  <c:v>16</c:v>
                </c:pt>
                <c:pt idx="54">
                  <c:v>16</c:v>
                </c:pt>
                <c:pt idx="55">
                  <c:v>16</c:v>
                </c:pt>
                <c:pt idx="56">
                  <c:v>16</c:v>
                </c:pt>
                <c:pt idx="57">
                  <c:v>16</c:v>
                </c:pt>
                <c:pt idx="58">
                  <c:v>16</c:v>
                </c:pt>
                <c:pt idx="59">
                  <c:v>16</c:v>
                </c:pt>
                <c:pt idx="60">
                  <c:v>103</c:v>
                </c:pt>
                <c:pt idx="61">
                  <c:v>103</c:v>
                </c:pt>
                <c:pt idx="62">
                  <c:v>205</c:v>
                </c:pt>
                <c:pt idx="63">
                  <c:v>205</c:v>
                </c:pt>
                <c:pt idx="64">
                  <c:v>205</c:v>
                </c:pt>
                <c:pt idx="65">
                  <c:v>205</c:v>
                </c:pt>
                <c:pt idx="66">
                  <c:v>205</c:v>
                </c:pt>
                <c:pt idx="67">
                  <c:v>205</c:v>
                </c:pt>
                <c:pt idx="68">
                  <c:v>205</c:v>
                </c:pt>
                <c:pt idx="69">
                  <c:v>381</c:v>
                </c:pt>
                <c:pt idx="70">
                  <c:v>381</c:v>
                </c:pt>
                <c:pt idx="71">
                  <c:v>381</c:v>
                </c:pt>
                <c:pt idx="72">
                  <c:v>381</c:v>
                </c:pt>
                <c:pt idx="73">
                  <c:v>381</c:v>
                </c:pt>
                <c:pt idx="74">
                  <c:v>381</c:v>
                </c:pt>
                <c:pt idx="75">
                  <c:v>550</c:v>
                </c:pt>
                <c:pt idx="76">
                  <c:v>550</c:v>
                </c:pt>
                <c:pt idx="77">
                  <c:v>550</c:v>
                </c:pt>
                <c:pt idx="78">
                  <c:v>550</c:v>
                </c:pt>
                <c:pt idx="79">
                  <c:v>550</c:v>
                </c:pt>
                <c:pt idx="80">
                  <c:v>550</c:v>
                </c:pt>
                <c:pt idx="81">
                  <c:v>550</c:v>
                </c:pt>
                <c:pt idx="82">
                  <c:v>550</c:v>
                </c:pt>
                <c:pt idx="83">
                  <c:v>1005</c:v>
                </c:pt>
                <c:pt idx="84">
                  <c:v>1005</c:v>
                </c:pt>
                <c:pt idx="85">
                  <c:v>1005</c:v>
                </c:pt>
                <c:pt idx="86">
                  <c:v>1005</c:v>
                </c:pt>
                <c:pt idx="87">
                  <c:v>1005</c:v>
                </c:pt>
                <c:pt idx="88">
                  <c:v>1005</c:v>
                </c:pt>
                <c:pt idx="89">
                  <c:v>1005</c:v>
                </c:pt>
                <c:pt idx="90">
                  <c:v>1005</c:v>
                </c:pt>
                <c:pt idx="91">
                  <c:v>1005</c:v>
                </c:pt>
                <c:pt idx="92">
                  <c:v>1005</c:v>
                </c:pt>
                <c:pt idx="93">
                  <c:v>4074</c:v>
                </c:pt>
                <c:pt idx="94">
                  <c:v>4074</c:v>
                </c:pt>
                <c:pt idx="95">
                  <c:v>4074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2D7-4BE9-AB08-39CB3ED9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414464"/>
        <c:axId val="128416000"/>
      </c:lineChart>
      <c:lineChart>
        <c:grouping val="standard"/>
        <c:varyColors val="0"/>
        <c:ser>
          <c:idx val="1"/>
          <c:order val="1"/>
          <c:tx>
            <c:strRef>
              <c:f>'Data SWE'!$C$3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SWE'!$C$4:$C$192</c:f>
              <c:numCache>
                <c:formatCode>General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6</c:v>
                </c:pt>
                <c:pt idx="45">
                  <c:v>7</c:v>
                </c:pt>
                <c:pt idx="46">
                  <c:v>10</c:v>
                </c:pt>
                <c:pt idx="47">
                  <c:v>11</c:v>
                </c:pt>
                <c:pt idx="48">
                  <c:v>16</c:v>
                </c:pt>
                <c:pt idx="49">
                  <c:v>20</c:v>
                </c:pt>
                <c:pt idx="50">
                  <c:v>21</c:v>
                </c:pt>
                <c:pt idx="51">
                  <c:v>25</c:v>
                </c:pt>
                <c:pt idx="52">
                  <c:v>36</c:v>
                </c:pt>
                <c:pt idx="53">
                  <c:v>62</c:v>
                </c:pt>
                <c:pt idx="54">
                  <c:v>77</c:v>
                </c:pt>
                <c:pt idx="55">
                  <c:v>105</c:v>
                </c:pt>
                <c:pt idx="56">
                  <c:v>105</c:v>
                </c:pt>
                <c:pt idx="57">
                  <c:v>110</c:v>
                </c:pt>
                <c:pt idx="58">
                  <c:v>146</c:v>
                </c:pt>
                <c:pt idx="59">
                  <c:v>180</c:v>
                </c:pt>
                <c:pt idx="60">
                  <c:v>239</c:v>
                </c:pt>
                <c:pt idx="61">
                  <c:v>308</c:v>
                </c:pt>
                <c:pt idx="62">
                  <c:v>358</c:v>
                </c:pt>
                <c:pt idx="63">
                  <c:v>373</c:v>
                </c:pt>
                <c:pt idx="64">
                  <c:v>401</c:v>
                </c:pt>
                <c:pt idx="65">
                  <c:v>477</c:v>
                </c:pt>
                <c:pt idx="66">
                  <c:v>591</c:v>
                </c:pt>
                <c:pt idx="67">
                  <c:v>687</c:v>
                </c:pt>
                <c:pt idx="68">
                  <c:v>793</c:v>
                </c:pt>
                <c:pt idx="69">
                  <c:v>870</c:v>
                </c:pt>
                <c:pt idx="70">
                  <c:v>887</c:v>
                </c:pt>
                <c:pt idx="71">
                  <c:v>899</c:v>
                </c:pt>
                <c:pt idx="72">
                  <c:v>919</c:v>
                </c:pt>
                <c:pt idx="73">
                  <c:v>1033</c:v>
                </c:pt>
                <c:pt idx="74">
                  <c:v>1203</c:v>
                </c:pt>
                <c:pt idx="75">
                  <c:v>1333</c:v>
                </c:pt>
                <c:pt idx="76">
                  <c:v>1400</c:v>
                </c:pt>
                <c:pt idx="77">
                  <c:v>1511</c:v>
                </c:pt>
                <c:pt idx="78">
                  <c:v>1540</c:v>
                </c:pt>
                <c:pt idx="79">
                  <c:v>1580</c:v>
                </c:pt>
                <c:pt idx="80">
                  <c:v>1765</c:v>
                </c:pt>
                <c:pt idx="81">
                  <c:v>1937</c:v>
                </c:pt>
                <c:pt idx="82">
                  <c:v>2021</c:v>
                </c:pt>
                <c:pt idx="83">
                  <c:v>2152</c:v>
                </c:pt>
                <c:pt idx="84">
                  <c:v>2192</c:v>
                </c:pt>
                <c:pt idx="85">
                  <c:v>2194</c:v>
                </c:pt>
                <c:pt idx="86">
                  <c:v>2274</c:v>
                </c:pt>
                <c:pt idx="87">
                  <c:v>2355</c:v>
                </c:pt>
                <c:pt idx="88">
                  <c:v>2462</c:v>
                </c:pt>
                <c:pt idx="89">
                  <c:v>2586</c:v>
                </c:pt>
                <c:pt idx="90">
                  <c:v>2653</c:v>
                </c:pt>
                <c:pt idx="91">
                  <c:v>2669</c:v>
                </c:pt>
                <c:pt idx="92">
                  <c:v>2679</c:v>
                </c:pt>
                <c:pt idx="93">
                  <c:v>2769</c:v>
                </c:pt>
                <c:pt idx="94">
                  <c:v>2854</c:v>
                </c:pt>
                <c:pt idx="95">
                  <c:v>2941</c:v>
                </c:pt>
                <c:pt idx="96">
                  <c:v>3040</c:v>
                </c:pt>
                <c:pt idx="97">
                  <c:v>3175</c:v>
                </c:pt>
                <c:pt idx="98">
                  <c:v>3220</c:v>
                </c:pt>
                <c:pt idx="99">
                  <c:v>3225</c:v>
                </c:pt>
                <c:pt idx="100">
                  <c:v>3256</c:v>
                </c:pt>
                <c:pt idx="101">
                  <c:v>3313</c:v>
                </c:pt>
                <c:pt idx="102">
                  <c:v>3460</c:v>
                </c:pt>
                <c:pt idx="103">
                  <c:v>3529</c:v>
                </c:pt>
                <c:pt idx="104">
                  <c:v>3646</c:v>
                </c:pt>
                <c:pt idx="105">
                  <c:v>3674</c:v>
                </c:pt>
                <c:pt idx="106">
                  <c:v>3679</c:v>
                </c:pt>
                <c:pt idx="107">
                  <c:v>3698</c:v>
                </c:pt>
                <c:pt idx="108">
                  <c:v>3743</c:v>
                </c:pt>
                <c:pt idx="109">
                  <c:v>3831</c:v>
                </c:pt>
                <c:pt idx="110">
                  <c:v>3871</c:v>
                </c:pt>
                <c:pt idx="111">
                  <c:v>3925</c:v>
                </c:pt>
                <c:pt idx="112">
                  <c:v>3992</c:v>
                </c:pt>
                <c:pt idx="113">
                  <c:v>3998</c:v>
                </c:pt>
                <c:pt idx="114">
                  <c:v>4029</c:v>
                </c:pt>
                <c:pt idx="115">
                  <c:v>4125</c:v>
                </c:pt>
                <c:pt idx="116">
                  <c:v>4220</c:v>
                </c:pt>
                <c:pt idx="117">
                  <c:v>4266</c:v>
                </c:pt>
                <c:pt idx="118">
                  <c:v>4350</c:v>
                </c:pt>
                <c:pt idx="119">
                  <c:v>4395</c:v>
                </c:pt>
                <c:pt idx="120">
                  <c:v>4395</c:v>
                </c:pt>
                <c:pt idx="121">
                  <c:v>4403</c:v>
                </c:pt>
                <c:pt idx="122">
                  <c:v>4468</c:v>
                </c:pt>
                <c:pt idx="123">
                  <c:v>4542</c:v>
                </c:pt>
                <c:pt idx="124">
                  <c:v>4562</c:v>
                </c:pt>
                <c:pt idx="125">
                  <c:v>4639</c:v>
                </c:pt>
                <c:pt idx="126">
                  <c:v>4656</c:v>
                </c:pt>
                <c:pt idx="127">
                  <c:v>4659</c:v>
                </c:pt>
                <c:pt idx="128">
                  <c:v>4694</c:v>
                </c:pt>
                <c:pt idx="129">
                  <c:v>4717</c:v>
                </c:pt>
                <c:pt idx="130">
                  <c:v>4795</c:v>
                </c:pt>
                <c:pt idx="131">
                  <c:v>4814</c:v>
                </c:pt>
                <c:pt idx="132">
                  <c:v>4854</c:v>
                </c:pt>
                <c:pt idx="133">
                  <c:v>4874</c:v>
                </c:pt>
                <c:pt idx="134">
                  <c:v>4874</c:v>
                </c:pt>
                <c:pt idx="135">
                  <c:v>4891</c:v>
                </c:pt>
                <c:pt idx="136">
                  <c:v>4939</c:v>
                </c:pt>
                <c:pt idx="137">
                  <c:v>5041</c:v>
                </c:pt>
                <c:pt idx="138">
                  <c:v>5053</c:v>
                </c:pt>
                <c:pt idx="139">
                  <c:v>5105</c:v>
                </c:pt>
                <c:pt idx="140">
                  <c:v>5109</c:v>
                </c:pt>
                <c:pt idx="141">
                  <c:v>5111</c:v>
                </c:pt>
                <c:pt idx="142">
                  <c:v>5122</c:v>
                </c:pt>
                <c:pt idx="143">
                  <c:v>5161</c:v>
                </c:pt>
                <c:pt idx="144">
                  <c:v>5209</c:v>
                </c:pt>
                <c:pt idx="145">
                  <c:v>5230</c:v>
                </c:pt>
                <c:pt idx="146">
                  <c:v>5280</c:v>
                </c:pt>
                <c:pt idx="147">
                  <c:v>5280</c:v>
                </c:pt>
                <c:pt idx="148">
                  <c:v>5280</c:v>
                </c:pt>
                <c:pt idx="149">
                  <c:v>5310</c:v>
                </c:pt>
                <c:pt idx="150">
                  <c:v>5333</c:v>
                </c:pt>
                <c:pt idx="151">
                  <c:v>5370</c:v>
                </c:pt>
                <c:pt idx="152">
                  <c:v>5411</c:v>
                </c:pt>
                <c:pt idx="153">
                  <c:v>5420</c:v>
                </c:pt>
                <c:pt idx="154">
                  <c:v>5420</c:v>
                </c:pt>
                <c:pt idx="155">
                  <c:v>5420</c:v>
                </c:pt>
                <c:pt idx="156">
                  <c:v>5433</c:v>
                </c:pt>
                <c:pt idx="157">
                  <c:v>5447</c:v>
                </c:pt>
                <c:pt idx="158">
                  <c:v>5482</c:v>
                </c:pt>
                <c:pt idx="159">
                  <c:v>5500</c:v>
                </c:pt>
                <c:pt idx="160">
                  <c:v>5526</c:v>
                </c:pt>
                <c:pt idx="161">
                  <c:v>5526</c:v>
                </c:pt>
                <c:pt idx="162">
                  <c:v>5526</c:v>
                </c:pt>
                <c:pt idx="163">
                  <c:v>5536</c:v>
                </c:pt>
                <c:pt idx="164">
                  <c:v>5545</c:v>
                </c:pt>
                <c:pt idx="165">
                  <c:v>5572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2D7-4BE9-AB08-39CB3ED9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423424"/>
        <c:axId val="128421888"/>
      </c:lineChart>
      <c:dateAx>
        <c:axId val="12841446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416000"/>
        <c:crosses val="autoZero"/>
        <c:auto val="1"/>
        <c:lblOffset val="100"/>
        <c:baseTimeUnit val="days"/>
      </c:dateAx>
      <c:valAx>
        <c:axId val="12841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414464"/>
        <c:crosses val="autoZero"/>
        <c:crossBetween val="between"/>
      </c:valAx>
      <c:valAx>
        <c:axId val="128421888"/>
        <c:scaling>
          <c:orientation val="minMax"/>
          <c:max val="120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423424"/>
        <c:crosses val="max"/>
        <c:crossBetween val="between"/>
      </c:valAx>
      <c:catAx>
        <c:axId val="12842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128421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SWE'!$F$3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SWE'!$A$33:$A$162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SWE'!$F$4:$F$162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5</c:v>
                </c:pt>
                <c:pt idx="27">
                  <c:v>0</c:v>
                </c:pt>
                <c:pt idx="28">
                  <c:v>5</c:v>
                </c:pt>
                <c:pt idx="29">
                  <c:v>2</c:v>
                </c:pt>
                <c:pt idx="30">
                  <c:v>1</c:v>
                </c:pt>
                <c:pt idx="31">
                  <c:v>6</c:v>
                </c:pt>
                <c:pt idx="32">
                  <c:v>14</c:v>
                </c:pt>
                <c:pt idx="33">
                  <c:v>59</c:v>
                </c:pt>
                <c:pt idx="34">
                  <c:v>7</c:v>
                </c:pt>
                <c:pt idx="35">
                  <c:v>60</c:v>
                </c:pt>
                <c:pt idx="36">
                  <c:v>42</c:v>
                </c:pt>
                <c:pt idx="37">
                  <c:v>45</c:v>
                </c:pt>
                <c:pt idx="38">
                  <c:v>107</c:v>
                </c:pt>
                <c:pt idx="39">
                  <c:v>145</c:v>
                </c:pt>
                <c:pt idx="40">
                  <c:v>99</c:v>
                </c:pt>
                <c:pt idx="41">
                  <c:v>215</c:v>
                </c:pt>
                <c:pt idx="42">
                  <c:v>147</c:v>
                </c:pt>
                <c:pt idx="43">
                  <c:v>61</c:v>
                </c:pt>
                <c:pt idx="44">
                  <c:v>81</c:v>
                </c:pt>
                <c:pt idx="45">
                  <c:v>87</c:v>
                </c:pt>
                <c:pt idx="46">
                  <c:v>89</c:v>
                </c:pt>
                <c:pt idx="47">
                  <c:v>160</c:v>
                </c:pt>
                <c:pt idx="48">
                  <c:v>200</c:v>
                </c:pt>
                <c:pt idx="49">
                  <c:v>124</c:v>
                </c:pt>
                <c:pt idx="50">
                  <c:v>171</c:v>
                </c:pt>
                <c:pt idx="51">
                  <c:v>112</c:v>
                </c:pt>
                <c:pt idx="52">
                  <c:v>240</c:v>
                </c:pt>
                <c:pt idx="53">
                  <c:v>240</c:v>
                </c:pt>
                <c:pt idx="54">
                  <c:v>314</c:v>
                </c:pt>
                <c:pt idx="55">
                  <c:v>229</c:v>
                </c:pt>
                <c:pt idx="56">
                  <c:v>378</c:v>
                </c:pt>
                <c:pt idx="57">
                  <c:v>253</c:v>
                </c:pt>
                <c:pt idx="58">
                  <c:v>328</c:v>
                </c:pt>
                <c:pt idx="59">
                  <c:v>407</c:v>
                </c:pt>
                <c:pt idx="60">
                  <c:v>512</c:v>
                </c:pt>
                <c:pt idx="61">
                  <c:v>621</c:v>
                </c:pt>
                <c:pt idx="62">
                  <c:v>563</c:v>
                </c:pt>
                <c:pt idx="63">
                  <c:v>312</c:v>
                </c:pt>
                <c:pt idx="64">
                  <c:v>387</c:v>
                </c:pt>
                <c:pt idx="65">
                  <c:v>376</c:v>
                </c:pt>
                <c:pt idx="66">
                  <c:v>487</c:v>
                </c:pt>
                <c:pt idx="67">
                  <c:v>726</c:v>
                </c:pt>
                <c:pt idx="68">
                  <c:v>722</c:v>
                </c:pt>
                <c:pt idx="69">
                  <c:v>544</c:v>
                </c:pt>
                <c:pt idx="70">
                  <c:v>466</c:v>
                </c:pt>
                <c:pt idx="71">
                  <c:v>332</c:v>
                </c:pt>
                <c:pt idx="72">
                  <c:v>465</c:v>
                </c:pt>
                <c:pt idx="73">
                  <c:v>497</c:v>
                </c:pt>
                <c:pt idx="74">
                  <c:v>482</c:v>
                </c:pt>
                <c:pt idx="75">
                  <c:v>613</c:v>
                </c:pt>
                <c:pt idx="76">
                  <c:v>676</c:v>
                </c:pt>
                <c:pt idx="77">
                  <c:v>606</c:v>
                </c:pt>
                <c:pt idx="78">
                  <c:v>563</c:v>
                </c:pt>
                <c:pt idx="79">
                  <c:v>392</c:v>
                </c:pt>
                <c:pt idx="80">
                  <c:v>545</c:v>
                </c:pt>
                <c:pt idx="81">
                  <c:v>682</c:v>
                </c:pt>
                <c:pt idx="82">
                  <c:v>751</c:v>
                </c:pt>
                <c:pt idx="83">
                  <c:v>812</c:v>
                </c:pt>
                <c:pt idx="84">
                  <c:v>610</c:v>
                </c:pt>
                <c:pt idx="85">
                  <c:v>463</c:v>
                </c:pt>
                <c:pt idx="86">
                  <c:v>286</c:v>
                </c:pt>
                <c:pt idx="87">
                  <c:v>695</c:v>
                </c:pt>
                <c:pt idx="88">
                  <c:v>681</c:v>
                </c:pt>
                <c:pt idx="89">
                  <c:v>790</c:v>
                </c:pt>
                <c:pt idx="90">
                  <c:v>428</c:v>
                </c:pt>
                <c:pt idx="91">
                  <c:v>562</c:v>
                </c:pt>
                <c:pt idx="92">
                  <c:v>235</c:v>
                </c:pt>
                <c:pt idx="93">
                  <c:v>404</c:v>
                </c:pt>
                <c:pt idx="94">
                  <c:v>495</c:v>
                </c:pt>
                <c:pt idx="95">
                  <c:v>702</c:v>
                </c:pt>
                <c:pt idx="96">
                  <c:v>705</c:v>
                </c:pt>
                <c:pt idx="97">
                  <c:v>642</c:v>
                </c:pt>
                <c:pt idx="98">
                  <c:v>656</c:v>
                </c:pt>
                <c:pt idx="99">
                  <c:v>401</c:v>
                </c:pt>
                <c:pt idx="100">
                  <c:v>348</c:v>
                </c:pt>
                <c:pt idx="101">
                  <c:v>602</c:v>
                </c:pt>
                <c:pt idx="102">
                  <c:v>637</c:v>
                </c:pt>
                <c:pt idx="103">
                  <c:v>673</c:v>
                </c:pt>
                <c:pt idx="104">
                  <c:v>625</c:v>
                </c:pt>
                <c:pt idx="105">
                  <c:v>470</c:v>
                </c:pt>
                <c:pt idx="106">
                  <c:v>466</c:v>
                </c:pt>
                <c:pt idx="107">
                  <c:v>234</c:v>
                </c:pt>
                <c:pt idx="108">
                  <c:v>422</c:v>
                </c:pt>
                <c:pt idx="109">
                  <c:v>724</c:v>
                </c:pt>
                <c:pt idx="110">
                  <c:v>649</c:v>
                </c:pt>
                <c:pt idx="111">
                  <c:v>637</c:v>
                </c:pt>
                <c:pt idx="112">
                  <c:v>379</c:v>
                </c:pt>
                <c:pt idx="113">
                  <c:v>271</c:v>
                </c:pt>
                <c:pt idx="114">
                  <c:v>384</c:v>
                </c:pt>
                <c:pt idx="115">
                  <c:v>597</c:v>
                </c:pt>
                <c:pt idx="116">
                  <c:v>648</c:v>
                </c:pt>
                <c:pt idx="117">
                  <c:v>639</c:v>
                </c:pt>
                <c:pt idx="118">
                  <c:v>749</c:v>
                </c:pt>
                <c:pt idx="119">
                  <c:v>637</c:v>
                </c:pt>
                <c:pt idx="120">
                  <c:v>429</c:v>
                </c:pt>
                <c:pt idx="121">
                  <c:v>272</c:v>
                </c:pt>
                <c:pt idx="122">
                  <c:v>775</c:v>
                </c:pt>
                <c:pt idx="123">
                  <c:v>2214</c:v>
                </c:pt>
                <c:pt idx="124">
                  <c:v>1080</c:v>
                </c:pt>
                <c:pt idx="125">
                  <c:v>1056</c:v>
                </c:pt>
                <c:pt idx="126">
                  <c:v>948</c:v>
                </c:pt>
                <c:pt idx="127">
                  <c:v>843</c:v>
                </c:pt>
                <c:pt idx="128">
                  <c:v>403</c:v>
                </c:pt>
                <c:pt idx="129">
                  <c:v>791</c:v>
                </c:pt>
                <c:pt idx="130">
                  <c:v>890</c:v>
                </c:pt>
                <c:pt idx="131">
                  <c:v>1474</c:v>
                </c:pt>
                <c:pt idx="132">
                  <c:v>1396</c:v>
                </c:pt>
                <c:pt idx="133">
                  <c:v>1247</c:v>
                </c:pt>
                <c:pt idx="134">
                  <c:v>683</c:v>
                </c:pt>
                <c:pt idx="135">
                  <c:v>769</c:v>
                </c:pt>
                <c:pt idx="136">
                  <c:v>940</c:v>
                </c:pt>
                <c:pt idx="137">
                  <c:v>1239</c:v>
                </c:pt>
                <c:pt idx="138">
                  <c:v>1481</c:v>
                </c:pt>
                <c:pt idx="139">
                  <c:v>2033</c:v>
                </c:pt>
                <c:pt idx="140">
                  <c:v>515</c:v>
                </c:pt>
                <c:pt idx="141">
                  <c:v>257</c:v>
                </c:pt>
                <c:pt idx="142">
                  <c:v>84</c:v>
                </c:pt>
                <c:pt idx="143">
                  <c:v>1905</c:v>
                </c:pt>
                <c:pt idx="144">
                  <c:v>1487</c:v>
                </c:pt>
                <c:pt idx="145">
                  <c:v>1566</c:v>
                </c:pt>
                <c:pt idx="146">
                  <c:v>1247</c:v>
                </c:pt>
                <c:pt idx="147">
                  <c:v>0</c:v>
                </c:pt>
                <c:pt idx="148">
                  <c:v>0</c:v>
                </c:pt>
                <c:pt idx="149">
                  <c:v>2530</c:v>
                </c:pt>
                <c:pt idx="150">
                  <c:v>784</c:v>
                </c:pt>
                <c:pt idx="151">
                  <c:v>1241</c:v>
                </c:pt>
                <c:pt idx="152">
                  <c:v>947</c:v>
                </c:pt>
                <c:pt idx="153">
                  <c:v>780</c:v>
                </c:pt>
                <c:pt idx="154">
                  <c:v>0</c:v>
                </c:pt>
                <c:pt idx="155">
                  <c:v>0</c:v>
                </c:pt>
                <c:pt idx="156">
                  <c:v>1642</c:v>
                </c:pt>
                <c:pt idx="157">
                  <c:v>283</c:v>
                </c:pt>
                <c:pt idx="158">
                  <c:v>514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F4-49AB-8BFB-198D359C3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432384"/>
        <c:axId val="128729088"/>
      </c:lineChart>
      <c:dateAx>
        <c:axId val="1284323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29088"/>
        <c:crosses val="autoZero"/>
        <c:auto val="1"/>
        <c:lblOffset val="100"/>
        <c:baseTimeUnit val="days"/>
      </c:dateAx>
      <c:valAx>
        <c:axId val="1287290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432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SWE'!$B$3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SWE'!$A$4:$A$192</c:f>
              <c:numCache>
                <c:formatCode>m/d/yyyy</c:formatCode>
                <c:ptCount val="1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SWE'!$AB$4:$AB$192</c:f>
              <c:numCache>
                <c:formatCode>General</c:formatCode>
                <c:ptCount val="1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0.14285714285714285</c:v>
                </c:pt>
                <c:pt idx="26" formatCode="#,##0">
                  <c:v>0.8571428571428571</c:v>
                </c:pt>
                <c:pt idx="27" formatCode="#,##0">
                  <c:v>0.8571428571428571</c:v>
                </c:pt>
                <c:pt idx="28" formatCode="#,##0">
                  <c:v>1.5714285714285714</c:v>
                </c:pt>
                <c:pt idx="29" formatCode="#,##0">
                  <c:v>1.8571428571428572</c:v>
                </c:pt>
                <c:pt idx="30" formatCode="#,##0">
                  <c:v>2</c:v>
                </c:pt>
                <c:pt idx="31" formatCode="#,##0">
                  <c:v>2.8571428571428572</c:v>
                </c:pt>
                <c:pt idx="32" formatCode="#,##0">
                  <c:v>4.7142857142857144</c:v>
                </c:pt>
                <c:pt idx="33" formatCode="#,##0">
                  <c:v>12.428571428571429</c:v>
                </c:pt>
                <c:pt idx="34" formatCode="#,##0">
                  <c:v>13.428571428571429</c:v>
                </c:pt>
                <c:pt idx="35" formatCode="#,##0">
                  <c:v>21.285714285714285</c:v>
                </c:pt>
                <c:pt idx="36" formatCode="#,##0">
                  <c:v>27</c:v>
                </c:pt>
                <c:pt idx="37" formatCode="#,##0">
                  <c:v>33.285714285714285</c:v>
                </c:pt>
                <c:pt idx="38" formatCode="#,##0">
                  <c:v>47.714285714285715</c:v>
                </c:pt>
                <c:pt idx="39" formatCode="#,##0">
                  <c:v>66.428571428571431</c:v>
                </c:pt>
                <c:pt idx="40" formatCode="#,##0">
                  <c:v>72.142857142857139</c:v>
                </c:pt>
                <c:pt idx="41" formatCode="#,##0">
                  <c:v>101.85714285714286</c:v>
                </c:pt>
                <c:pt idx="42" formatCode="#,##0">
                  <c:v>114.28571428571429</c:v>
                </c:pt>
                <c:pt idx="43" formatCode="#,##0">
                  <c:v>117</c:v>
                </c:pt>
                <c:pt idx="44" formatCode="#,##0">
                  <c:v>122.14285714285714</c:v>
                </c:pt>
                <c:pt idx="45" formatCode="#,##0">
                  <c:v>119.28571428571429</c:v>
                </c:pt>
                <c:pt idx="46" formatCode="#,##0">
                  <c:v>111.28571428571429</c:v>
                </c:pt>
                <c:pt idx="47" formatCode="#,##0">
                  <c:v>120</c:v>
                </c:pt>
                <c:pt idx="48" formatCode="#,##0">
                  <c:v>117.85714285714286</c:v>
                </c:pt>
                <c:pt idx="49" formatCode="#,##0">
                  <c:v>114.57142857142857</c:v>
                </c:pt>
                <c:pt idx="50" formatCode="#,##0">
                  <c:v>130.28571428571428</c:v>
                </c:pt>
                <c:pt idx="51" formatCode="#,##0">
                  <c:v>134.71428571428572</c:v>
                </c:pt>
                <c:pt idx="52" formatCode="#,##0">
                  <c:v>156.57142857142858</c:v>
                </c:pt>
                <c:pt idx="53" formatCode="#,##0">
                  <c:v>178.14285714285714</c:v>
                </c:pt>
                <c:pt idx="54" formatCode="#,##0">
                  <c:v>200.14285714285714</c:v>
                </c:pt>
                <c:pt idx="55" formatCode="#,##0">
                  <c:v>204.28571428571428</c:v>
                </c:pt>
                <c:pt idx="56" formatCode="#,##0">
                  <c:v>240.57142857142858</c:v>
                </c:pt>
                <c:pt idx="57" formatCode="#,##0">
                  <c:v>252.28571428571428</c:v>
                </c:pt>
                <c:pt idx="58" formatCode="#,##0">
                  <c:v>283.14285714285717</c:v>
                </c:pt>
                <c:pt idx="59" formatCode="#,##0">
                  <c:v>307</c:v>
                </c:pt>
                <c:pt idx="60" formatCode="#,##0">
                  <c:v>345.85714285714283</c:v>
                </c:pt>
                <c:pt idx="61" formatCode="#,##0">
                  <c:v>389.71428571428572</c:v>
                </c:pt>
                <c:pt idx="62" formatCode="#,##0">
                  <c:v>437.42857142857144</c:v>
                </c:pt>
                <c:pt idx="63" formatCode="#,##0">
                  <c:v>428</c:v>
                </c:pt>
                <c:pt idx="64" formatCode="#,##0">
                  <c:v>447.14285714285717</c:v>
                </c:pt>
                <c:pt idx="65" formatCode="#,##0">
                  <c:v>454</c:v>
                </c:pt>
                <c:pt idx="66" formatCode="#,##0">
                  <c:v>465.42857142857144</c:v>
                </c:pt>
                <c:pt idx="67" formatCode="#,##0">
                  <c:v>496</c:v>
                </c:pt>
                <c:pt idx="68" formatCode="#,##0">
                  <c:v>510.42857142857144</c:v>
                </c:pt>
                <c:pt idx="69" formatCode="#,##0">
                  <c:v>507.71428571428572</c:v>
                </c:pt>
                <c:pt idx="70" formatCode="#,##0">
                  <c:v>529.71428571428567</c:v>
                </c:pt>
                <c:pt idx="71" formatCode="#,##0">
                  <c:v>521.85714285714289</c:v>
                </c:pt>
                <c:pt idx="72" formatCode="#,##0">
                  <c:v>534.57142857142856</c:v>
                </c:pt>
                <c:pt idx="73" formatCode="#,##0">
                  <c:v>536</c:v>
                </c:pt>
                <c:pt idx="74" formatCode="#,##0">
                  <c:v>501.14285714285717</c:v>
                </c:pt>
                <c:pt idx="75" formatCode="#,##0">
                  <c:v>485.57142857142856</c:v>
                </c:pt>
                <c:pt idx="76" formatCode="#,##0">
                  <c:v>504.42857142857144</c:v>
                </c:pt>
                <c:pt idx="77" formatCode="#,##0">
                  <c:v>524.42857142857144</c:v>
                </c:pt>
                <c:pt idx="78" formatCode="#,##0">
                  <c:v>557.42857142857144</c:v>
                </c:pt>
                <c:pt idx="79" formatCode="#,##0">
                  <c:v>547</c:v>
                </c:pt>
                <c:pt idx="80" formatCode="#,##0">
                  <c:v>553.85714285714289</c:v>
                </c:pt>
                <c:pt idx="81" formatCode="#,##0">
                  <c:v>582.42857142857144</c:v>
                </c:pt>
                <c:pt idx="82" formatCode="#,##0">
                  <c:v>602.14285714285711</c:v>
                </c:pt>
                <c:pt idx="83" formatCode="#,##0">
                  <c:v>621.57142857142856</c:v>
                </c:pt>
                <c:pt idx="84" formatCode="#,##0">
                  <c:v>622.14285714285711</c:v>
                </c:pt>
                <c:pt idx="85" formatCode="#,##0">
                  <c:v>607.85714285714289</c:v>
                </c:pt>
                <c:pt idx="86" formatCode="#,##0">
                  <c:v>592.71428571428567</c:v>
                </c:pt>
                <c:pt idx="87" formatCode="#,##0">
                  <c:v>614.14285714285711</c:v>
                </c:pt>
                <c:pt idx="88" formatCode="#,##0">
                  <c:v>614</c:v>
                </c:pt>
                <c:pt idx="89" formatCode="#,##0">
                  <c:v>619.57142857142856</c:v>
                </c:pt>
                <c:pt idx="90" formatCode="#,##0">
                  <c:v>564.71428571428567</c:v>
                </c:pt>
                <c:pt idx="91" formatCode="#,##0">
                  <c:v>557.85714285714289</c:v>
                </c:pt>
                <c:pt idx="92" formatCode="#,##0">
                  <c:v>525.28571428571433</c:v>
                </c:pt>
                <c:pt idx="93" formatCode="#,##0">
                  <c:v>542.14285714285711</c:v>
                </c:pt>
                <c:pt idx="94" formatCode="#,##0">
                  <c:v>513.57142857142856</c:v>
                </c:pt>
                <c:pt idx="95" formatCode="#,##0">
                  <c:v>516.57142857142856</c:v>
                </c:pt>
                <c:pt idx="96" formatCode="#,##0">
                  <c:v>504.42857142857144</c:v>
                </c:pt>
                <c:pt idx="97" formatCode="#,##0">
                  <c:v>535</c:v>
                </c:pt>
                <c:pt idx="98" formatCode="#,##0">
                  <c:v>548.42857142857144</c:v>
                </c:pt>
                <c:pt idx="99" formatCode="#,##0">
                  <c:v>572.14285714285711</c:v>
                </c:pt>
                <c:pt idx="100" formatCode="#,##0">
                  <c:v>564.14285714285711</c:v>
                </c:pt>
                <c:pt idx="101" formatCode="#,##0">
                  <c:v>579.42857142857144</c:v>
                </c:pt>
                <c:pt idx="102" formatCode="#,##0">
                  <c:v>570.14285714285711</c:v>
                </c:pt>
                <c:pt idx="103" formatCode="#,##0">
                  <c:v>565.57142857142856</c:v>
                </c:pt>
                <c:pt idx="104" formatCode="#,##0">
                  <c:v>563.14285714285711</c:v>
                </c:pt>
                <c:pt idx="105" formatCode="#,##0">
                  <c:v>536.57142857142856</c:v>
                </c:pt>
                <c:pt idx="106" formatCode="#,##0">
                  <c:v>545.85714285714289</c:v>
                </c:pt>
                <c:pt idx="107" formatCode="#,##0">
                  <c:v>529.57142857142856</c:v>
                </c:pt>
                <c:pt idx="108" formatCode="#,##0">
                  <c:v>503.85714285714283</c:v>
                </c:pt>
                <c:pt idx="109" formatCode="#,##0">
                  <c:v>516.28571428571433</c:v>
                </c:pt>
                <c:pt idx="110" formatCode="#,##0">
                  <c:v>512.85714285714289</c:v>
                </c:pt>
                <c:pt idx="111" formatCode="#,##0">
                  <c:v>514.57142857142856</c:v>
                </c:pt>
                <c:pt idx="112" formatCode="#,##0">
                  <c:v>501.57142857142856</c:v>
                </c:pt>
                <c:pt idx="113" formatCode="#,##0">
                  <c:v>473.71428571428572</c:v>
                </c:pt>
                <c:pt idx="114" formatCode="#,##0">
                  <c:v>495.14285714285717</c:v>
                </c:pt>
                <c:pt idx="115" formatCode="#,##0">
                  <c:v>520.14285714285711</c:v>
                </c:pt>
                <c:pt idx="116" formatCode="#,##0">
                  <c:v>509.28571428571428</c:v>
                </c:pt>
                <c:pt idx="117" formatCode="#,##0">
                  <c:v>507.85714285714283</c:v>
                </c:pt>
                <c:pt idx="118" formatCode="#,##0">
                  <c:v>523.85714285714289</c:v>
                </c:pt>
                <c:pt idx="119" formatCode="#,##0">
                  <c:v>560.71428571428567</c:v>
                </c:pt>
                <c:pt idx="120" formatCode="#,##0">
                  <c:v>583.28571428571433</c:v>
                </c:pt>
                <c:pt idx="121" formatCode="#,##0">
                  <c:v>567.28571428571433</c:v>
                </c:pt>
                <c:pt idx="122" formatCode="#,##0">
                  <c:v>592.71428571428567</c:v>
                </c:pt>
                <c:pt idx="123" formatCode="#,##0">
                  <c:v>816.42857142857144</c:v>
                </c:pt>
                <c:pt idx="124" formatCode="#,##0">
                  <c:v>879.42857142857144</c:v>
                </c:pt>
                <c:pt idx="125" formatCode="#,##0">
                  <c:v>923.28571428571433</c:v>
                </c:pt>
                <c:pt idx="126" formatCode="#,##0">
                  <c:v>967.71428571428567</c:v>
                </c:pt>
                <c:pt idx="127" formatCode="#,##0">
                  <c:v>1026.8571428571429</c:v>
                </c:pt>
                <c:pt idx="128" formatCode="#,##0">
                  <c:v>1045.5714285714287</c:v>
                </c:pt>
                <c:pt idx="129" formatCode="#,##0">
                  <c:v>1047.8571428571429</c:v>
                </c:pt>
                <c:pt idx="130" formatCode="#,##0">
                  <c:v>858.71428571428567</c:v>
                </c:pt>
                <c:pt idx="131" formatCode="#,##0">
                  <c:v>915</c:v>
                </c:pt>
                <c:pt idx="132" formatCode="#,##0">
                  <c:v>963.57142857142856</c:v>
                </c:pt>
                <c:pt idx="133" formatCode="#,##0">
                  <c:v>1006.2857142857143</c:v>
                </c:pt>
                <c:pt idx="134" formatCode="#,##0">
                  <c:v>983.42857142857144</c:v>
                </c:pt>
                <c:pt idx="135" formatCode="#,##0">
                  <c:v>1035.7142857142858</c:v>
                </c:pt>
                <c:pt idx="136" formatCode="#,##0">
                  <c:v>1057</c:v>
                </c:pt>
                <c:pt idx="137" formatCode="#,##0">
                  <c:v>1106.8571428571429</c:v>
                </c:pt>
                <c:pt idx="138" formatCode="#,##0">
                  <c:v>1107.8571428571429</c:v>
                </c:pt>
                <c:pt idx="139" formatCode="#,##0">
                  <c:v>1198.8571428571429</c:v>
                </c:pt>
                <c:pt idx="140" formatCode="#,##0">
                  <c:v>1094.2857142857142</c:v>
                </c:pt>
                <c:pt idx="141" formatCode="#,##0">
                  <c:v>1033.4285714285713</c:v>
                </c:pt>
                <c:pt idx="142" formatCode="#,##0">
                  <c:v>935.57142857142856</c:v>
                </c:pt>
                <c:pt idx="143" formatCode="#,##0">
                  <c:v>1073.4285714285713</c:v>
                </c:pt>
                <c:pt idx="144" formatCode="#,##0">
                  <c:v>1108.8571428571429</c:v>
                </c:pt>
                <c:pt idx="145" formatCode="#,##0">
                  <c:v>1121</c:v>
                </c:pt>
                <c:pt idx="146" formatCode="#,##0">
                  <c:v>1008.7142857142857</c:v>
                </c:pt>
                <c:pt idx="147" formatCode="#,##0">
                  <c:v>935.14285714285711</c:v>
                </c:pt>
                <c:pt idx="148" formatCode="#,##0">
                  <c:v>898.42857142857144</c:v>
                </c:pt>
                <c:pt idx="149" formatCode="#,##0">
                  <c:v>1247.8571428571429</c:v>
                </c:pt>
                <c:pt idx="150" formatCode="#,##0">
                  <c:v>1087.7142857142858</c:v>
                </c:pt>
                <c:pt idx="151" formatCode="#,##0">
                  <c:v>1052.5714285714287</c:v>
                </c:pt>
                <c:pt idx="152" formatCode="#,##0">
                  <c:v>964.14285714285711</c:v>
                </c:pt>
                <c:pt idx="153" formatCode="#,##0">
                  <c:v>897.42857142857144</c:v>
                </c:pt>
                <c:pt idx="154" formatCode="#,##0">
                  <c:v>897.42857142857144</c:v>
                </c:pt>
                <c:pt idx="155" formatCode="#,##0">
                  <c:v>897.42857142857144</c:v>
                </c:pt>
                <c:pt idx="156" formatCode="#,##0">
                  <c:v>770.57142857142856</c:v>
                </c:pt>
                <c:pt idx="157" formatCode="#,##0">
                  <c:v>699</c:v>
                </c:pt>
                <c:pt idx="158" formatCode="#,##0">
                  <c:v>595.14285714285711</c:v>
                </c:pt>
                <c:pt idx="159" formatCode="#,##0">
                  <c:v>527.71428571428567</c:v>
                </c:pt>
                <c:pt idx="160" formatCode="#,##0">
                  <c:v>497</c:v>
                </c:pt>
                <c:pt idx="161" formatCode="#,##0">
                  <c:v>497</c:v>
                </c:pt>
                <c:pt idx="162" formatCode="#,##0">
                  <c:v>497</c:v>
                </c:pt>
                <c:pt idx="163" formatCode="#,##0">
                  <c:v>395</c:v>
                </c:pt>
                <c:pt idx="164" formatCode="#,##0">
                  <c:v>379.57142857142856</c:v>
                </c:pt>
                <c:pt idx="165" formatCode="#,##0">
                  <c:v>376.28571428571428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D7-4BE9-AB08-39CB3ED9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450560"/>
        <c:axId val="128452096"/>
      </c:lineChart>
      <c:lineChart>
        <c:grouping val="standard"/>
        <c:varyColors val="0"/>
        <c:ser>
          <c:idx val="1"/>
          <c:order val="1"/>
          <c:tx>
            <c:strRef>
              <c:f>'Data SWE'!$C$3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SWE'!$AC$4:$AC$192</c:f>
              <c:numCache>
                <c:formatCode>General</c:formatCode>
                <c:ptCount val="1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</c:v>
                </c:pt>
                <c:pt idx="39" formatCode="#,##0">
                  <c:v>0.14285714285714285</c:v>
                </c:pt>
                <c:pt idx="40" formatCode="#,##0">
                  <c:v>0.14285714285714285</c:v>
                </c:pt>
                <c:pt idx="41" formatCode="#,##0">
                  <c:v>0.14285714285714285</c:v>
                </c:pt>
                <c:pt idx="42" formatCode="#,##0">
                  <c:v>0.2857142857142857</c:v>
                </c:pt>
                <c:pt idx="43" formatCode="#,##0">
                  <c:v>0.42857142857142855</c:v>
                </c:pt>
                <c:pt idx="44" formatCode="#,##0">
                  <c:v>0.8571428571428571</c:v>
                </c:pt>
                <c:pt idx="45" formatCode="#,##0">
                  <c:v>1</c:v>
                </c:pt>
                <c:pt idx="46" formatCode="#,##0">
                  <c:v>1.2857142857142858</c:v>
                </c:pt>
                <c:pt idx="47" formatCode="#,##0">
                  <c:v>1.4285714285714286</c:v>
                </c:pt>
                <c:pt idx="48" formatCode="#,##0">
                  <c:v>2.1428571428571428</c:v>
                </c:pt>
                <c:pt idx="49" formatCode="#,##0">
                  <c:v>2.5714285714285716</c:v>
                </c:pt>
                <c:pt idx="50" formatCode="#,##0">
                  <c:v>2.5714285714285716</c:v>
                </c:pt>
                <c:pt idx="51" formatCode="#,##0">
                  <c:v>2.7142857142857144</c:v>
                </c:pt>
                <c:pt idx="52" formatCode="#,##0">
                  <c:v>4.1428571428571432</c:v>
                </c:pt>
                <c:pt idx="53" formatCode="#,##0">
                  <c:v>7.4285714285714288</c:v>
                </c:pt>
                <c:pt idx="54" formatCode="#,##0">
                  <c:v>9.4285714285714288</c:v>
                </c:pt>
                <c:pt idx="55" formatCode="#,##0">
                  <c:v>12.714285714285714</c:v>
                </c:pt>
                <c:pt idx="56" formatCode="#,##0">
                  <c:v>12.142857142857142</c:v>
                </c:pt>
                <c:pt idx="57" formatCode="#,##0">
                  <c:v>12.714285714285714</c:v>
                </c:pt>
                <c:pt idx="58" formatCode="#,##0">
                  <c:v>17.285714285714285</c:v>
                </c:pt>
                <c:pt idx="59" formatCode="#,##0">
                  <c:v>20.571428571428573</c:v>
                </c:pt>
                <c:pt idx="60" formatCode="#,##0">
                  <c:v>25.285714285714285</c:v>
                </c:pt>
                <c:pt idx="61" formatCode="#,##0">
                  <c:v>33</c:v>
                </c:pt>
                <c:pt idx="62" formatCode="#,##0">
                  <c:v>36.142857142857146</c:v>
                </c:pt>
                <c:pt idx="63" formatCode="#,##0">
                  <c:v>38.285714285714285</c:v>
                </c:pt>
                <c:pt idx="64" formatCode="#,##0">
                  <c:v>41.571428571428569</c:v>
                </c:pt>
                <c:pt idx="65" formatCode="#,##0">
                  <c:v>47.285714285714285</c:v>
                </c:pt>
                <c:pt idx="66" formatCode="#,##0">
                  <c:v>58.714285714285715</c:v>
                </c:pt>
                <c:pt idx="67" formatCode="#,##0">
                  <c:v>64</c:v>
                </c:pt>
                <c:pt idx="68" formatCode="#,##0">
                  <c:v>69.285714285714292</c:v>
                </c:pt>
                <c:pt idx="69" formatCode="#,##0">
                  <c:v>73.142857142857139</c:v>
                </c:pt>
                <c:pt idx="70" formatCode="#,##0">
                  <c:v>73.428571428571431</c:v>
                </c:pt>
                <c:pt idx="71" formatCode="#,##0">
                  <c:v>71.142857142857139</c:v>
                </c:pt>
                <c:pt idx="72" formatCode="#,##0">
                  <c:v>63.142857142857146</c:v>
                </c:pt>
                <c:pt idx="73" formatCode="#,##0">
                  <c:v>63.142857142857146</c:v>
                </c:pt>
                <c:pt idx="74" formatCode="#,##0">
                  <c:v>73.714285714285708</c:v>
                </c:pt>
                <c:pt idx="75" formatCode="#,##0">
                  <c:v>77.142857142857139</c:v>
                </c:pt>
                <c:pt idx="76" formatCode="#,##0">
                  <c:v>75.714285714285708</c:v>
                </c:pt>
                <c:pt idx="77" formatCode="#,##0">
                  <c:v>89.142857142857139</c:v>
                </c:pt>
                <c:pt idx="78" formatCode="#,##0">
                  <c:v>91.571428571428569</c:v>
                </c:pt>
                <c:pt idx="79" formatCode="#,##0">
                  <c:v>94.428571428571431</c:v>
                </c:pt>
                <c:pt idx="80" formatCode="#,##0">
                  <c:v>104.57142857142857</c:v>
                </c:pt>
                <c:pt idx="81" formatCode="#,##0">
                  <c:v>104.85714285714286</c:v>
                </c:pt>
                <c:pt idx="82" formatCode="#,##0">
                  <c:v>98.285714285714292</c:v>
                </c:pt>
                <c:pt idx="83" formatCode="#,##0">
                  <c:v>107.42857142857143</c:v>
                </c:pt>
                <c:pt idx="84" formatCode="#,##0">
                  <c:v>97.285714285714292</c:v>
                </c:pt>
                <c:pt idx="85" formatCode="#,##0">
                  <c:v>93.428571428571431</c:v>
                </c:pt>
                <c:pt idx="86" formatCode="#,##0">
                  <c:v>99.142857142857139</c:v>
                </c:pt>
                <c:pt idx="87" formatCode="#,##0">
                  <c:v>84.285714285714292</c:v>
                </c:pt>
                <c:pt idx="88" formatCode="#,##0">
                  <c:v>75</c:v>
                </c:pt>
                <c:pt idx="89" formatCode="#,##0">
                  <c:v>80.714285714285708</c:v>
                </c:pt>
                <c:pt idx="90" formatCode="#,##0">
                  <c:v>71.571428571428569</c:v>
                </c:pt>
                <c:pt idx="91" formatCode="#,##0">
                  <c:v>68.142857142857139</c:v>
                </c:pt>
                <c:pt idx="92" formatCode="#,##0">
                  <c:v>69.285714285714292</c:v>
                </c:pt>
                <c:pt idx="93" formatCode="#,##0">
                  <c:v>70.714285714285708</c:v>
                </c:pt>
                <c:pt idx="94" formatCode="#,##0">
                  <c:v>71.285714285714292</c:v>
                </c:pt>
                <c:pt idx="95" formatCode="#,##0">
                  <c:v>68.428571428571431</c:v>
                </c:pt>
                <c:pt idx="96" formatCode="#,##0">
                  <c:v>64.857142857142861</c:v>
                </c:pt>
                <c:pt idx="97" formatCode="#,##0">
                  <c:v>74.571428571428569</c:v>
                </c:pt>
                <c:pt idx="98" formatCode="#,##0">
                  <c:v>78.714285714285708</c:v>
                </c:pt>
                <c:pt idx="99" formatCode="#,##0">
                  <c:v>78</c:v>
                </c:pt>
                <c:pt idx="100" formatCode="#,##0">
                  <c:v>69.571428571428569</c:v>
                </c:pt>
                <c:pt idx="101" formatCode="#,##0">
                  <c:v>65.571428571428569</c:v>
                </c:pt>
                <c:pt idx="102" formatCode="#,##0">
                  <c:v>74.142857142857139</c:v>
                </c:pt>
                <c:pt idx="103" formatCode="#,##0">
                  <c:v>69.857142857142861</c:v>
                </c:pt>
                <c:pt idx="104" formatCode="#,##0">
                  <c:v>67.285714285714292</c:v>
                </c:pt>
                <c:pt idx="105" formatCode="#,##0">
                  <c:v>64.857142857142861</c:v>
                </c:pt>
                <c:pt idx="106" formatCode="#,##0">
                  <c:v>64.857142857142861</c:v>
                </c:pt>
                <c:pt idx="107" formatCode="#,##0">
                  <c:v>63.142857142857146</c:v>
                </c:pt>
                <c:pt idx="108" formatCode="#,##0">
                  <c:v>61.428571428571431</c:v>
                </c:pt>
                <c:pt idx="109" formatCode="#,##0">
                  <c:v>53</c:v>
                </c:pt>
                <c:pt idx="110" formatCode="#,##0">
                  <c:v>48.857142857142854</c:v>
                </c:pt>
                <c:pt idx="111" formatCode="#,##0">
                  <c:v>39.857142857142854</c:v>
                </c:pt>
                <c:pt idx="112" formatCode="#,##0">
                  <c:v>45.428571428571431</c:v>
                </c:pt>
                <c:pt idx="113" formatCode="#,##0">
                  <c:v>45.571428571428569</c:v>
                </c:pt>
                <c:pt idx="114" formatCode="#,##0">
                  <c:v>47.285714285714285</c:v>
                </c:pt>
                <c:pt idx="115" formatCode="#,##0">
                  <c:v>54.571428571428569</c:v>
                </c:pt>
                <c:pt idx="116" formatCode="#,##0">
                  <c:v>55.571428571428569</c:v>
                </c:pt>
                <c:pt idx="117" formatCode="#,##0">
                  <c:v>56.428571428571431</c:v>
                </c:pt>
                <c:pt idx="118" formatCode="#,##0">
                  <c:v>60.714285714285715</c:v>
                </c:pt>
                <c:pt idx="119" formatCode="#,##0">
                  <c:v>57.571428571428569</c:v>
                </c:pt>
                <c:pt idx="120" formatCode="#,##0">
                  <c:v>56.714285714285715</c:v>
                </c:pt>
                <c:pt idx="121" formatCode="#,##0">
                  <c:v>53.428571428571431</c:v>
                </c:pt>
                <c:pt idx="122" formatCode="#,##0">
                  <c:v>49</c:v>
                </c:pt>
                <c:pt idx="123" formatCode="#,##0">
                  <c:v>46</c:v>
                </c:pt>
                <c:pt idx="124" formatCode="#,##0">
                  <c:v>42.285714285714285</c:v>
                </c:pt>
                <c:pt idx="125" formatCode="#,##0">
                  <c:v>41.285714285714285</c:v>
                </c:pt>
                <c:pt idx="126" formatCode="#,##0">
                  <c:v>37.285714285714285</c:v>
                </c:pt>
                <c:pt idx="127" formatCode="#,##0">
                  <c:v>37.714285714285715</c:v>
                </c:pt>
                <c:pt idx="128" formatCode="#,##0">
                  <c:v>41.571428571428569</c:v>
                </c:pt>
                <c:pt idx="129" formatCode="#,##0">
                  <c:v>35.571428571428569</c:v>
                </c:pt>
                <c:pt idx="130" formatCode="#,##0">
                  <c:v>36.142857142857146</c:v>
                </c:pt>
                <c:pt idx="131" formatCode="#,##0">
                  <c:v>36</c:v>
                </c:pt>
                <c:pt idx="132" formatCode="#,##0">
                  <c:v>30.714285714285715</c:v>
                </c:pt>
                <c:pt idx="133" formatCode="#,##0">
                  <c:v>31.142857142857142</c:v>
                </c:pt>
                <c:pt idx="134" formatCode="#,##0">
                  <c:v>30.714285714285715</c:v>
                </c:pt>
                <c:pt idx="135" formatCode="#,##0">
                  <c:v>28.142857142857142</c:v>
                </c:pt>
                <c:pt idx="136" formatCode="#,##0">
                  <c:v>31.714285714285715</c:v>
                </c:pt>
                <c:pt idx="137" formatCode="#,##0">
                  <c:v>35.142857142857146</c:v>
                </c:pt>
                <c:pt idx="138" formatCode="#,##0">
                  <c:v>34.142857142857146</c:v>
                </c:pt>
                <c:pt idx="139" formatCode="#,##0">
                  <c:v>35.857142857142854</c:v>
                </c:pt>
                <c:pt idx="140" formatCode="#,##0">
                  <c:v>33.571428571428569</c:v>
                </c:pt>
                <c:pt idx="141" formatCode="#,##0">
                  <c:v>33.857142857142854</c:v>
                </c:pt>
                <c:pt idx="142" formatCode="#,##0">
                  <c:v>33</c:v>
                </c:pt>
                <c:pt idx="143" formatCode="#,##0">
                  <c:v>31.714285714285715</c:v>
                </c:pt>
                <c:pt idx="144" formatCode="#,##0">
                  <c:v>24</c:v>
                </c:pt>
                <c:pt idx="145" formatCode="#,##0">
                  <c:v>25.285714285714285</c:v>
                </c:pt>
                <c:pt idx="146" formatCode="#,##0">
                  <c:v>25</c:v>
                </c:pt>
                <c:pt idx="147" formatCode="#,##0">
                  <c:v>24.428571428571427</c:v>
                </c:pt>
                <c:pt idx="148" formatCode="#,##0">
                  <c:v>24.142857142857142</c:v>
                </c:pt>
                <c:pt idx="149" formatCode="#,##0">
                  <c:v>26.857142857142858</c:v>
                </c:pt>
                <c:pt idx="150" formatCode="#,##0">
                  <c:v>24.571428571428573</c:v>
                </c:pt>
                <c:pt idx="151" formatCode="#,##0">
                  <c:v>23</c:v>
                </c:pt>
                <c:pt idx="152" formatCode="#,##0">
                  <c:v>25.857142857142858</c:v>
                </c:pt>
                <c:pt idx="153" formatCode="#,##0">
                  <c:v>20</c:v>
                </c:pt>
                <c:pt idx="154" formatCode="#,##0">
                  <c:v>20</c:v>
                </c:pt>
                <c:pt idx="155" formatCode="#,##0">
                  <c:v>20</c:v>
                </c:pt>
                <c:pt idx="156" formatCode="#,##0">
                  <c:v>17.571428571428573</c:v>
                </c:pt>
                <c:pt idx="157" formatCode="#,##0">
                  <c:v>16.285714285714285</c:v>
                </c:pt>
                <c:pt idx="158" formatCode="#,##0">
                  <c:v>16</c:v>
                </c:pt>
                <c:pt idx="159" formatCode="#,##0">
                  <c:v>12.714285714285714</c:v>
                </c:pt>
                <c:pt idx="160" formatCode="#,##0">
                  <c:v>15.142857142857142</c:v>
                </c:pt>
                <c:pt idx="161" formatCode="#,##0">
                  <c:v>15.142857142857142</c:v>
                </c:pt>
                <c:pt idx="162" formatCode="#,##0">
                  <c:v>15.142857142857142</c:v>
                </c:pt>
                <c:pt idx="163" formatCode="#,##0">
                  <c:v>14.714285714285714</c:v>
                </c:pt>
                <c:pt idx="164" formatCode="#,##0">
                  <c:v>14</c:v>
                </c:pt>
                <c:pt idx="165" formatCode="#,##0">
                  <c:v>12.857142857142858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2D7-4BE9-AB08-39CB3ED96A0D}"/>
            </c:ext>
          </c:extLst>
        </c:ser>
        <c:ser>
          <c:idx val="2"/>
          <c:order val="2"/>
          <c:tx>
            <c:strRef>
              <c:f>'Data SWE'!$AC$2</c:f>
              <c:strCache>
                <c:ptCount val="1"/>
                <c:pt idx="0">
                  <c:v>Modelled Deaths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dash"/>
            </a:ln>
          </c:spPr>
          <c:marker>
            <c:symbol val="none"/>
          </c:marker>
          <c:val>
            <c:numRef>
              <c:f>'Data SWE'!$AD$4:$AD$192</c:f>
              <c:numCache>
                <c:formatCode>General</c:formatCode>
                <c:ptCount val="189"/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2.4285714285714285E-2</c:v>
                </c:pt>
                <c:pt idx="34">
                  <c:v>0.14571428571428571</c:v>
                </c:pt>
                <c:pt idx="35">
                  <c:v>0.14571428571428571</c:v>
                </c:pt>
                <c:pt idx="36">
                  <c:v>0.26714285714285718</c:v>
                </c:pt>
                <c:pt idx="37">
                  <c:v>0.31571428571428573</c:v>
                </c:pt>
                <c:pt idx="38">
                  <c:v>0.34</c:v>
                </c:pt>
                <c:pt idx="39">
                  <c:v>0.48571428571428577</c:v>
                </c:pt>
                <c:pt idx="40">
                  <c:v>0.80142857142857149</c:v>
                </c:pt>
                <c:pt idx="41">
                  <c:v>2.112857142857143</c:v>
                </c:pt>
                <c:pt idx="42">
                  <c:v>2.2828571428571429</c:v>
                </c:pt>
                <c:pt idx="43">
                  <c:v>3.6185714285714288</c:v>
                </c:pt>
                <c:pt idx="44">
                  <c:v>4.5900000000000007</c:v>
                </c:pt>
                <c:pt idx="45">
                  <c:v>5.6585714285714284</c:v>
                </c:pt>
                <c:pt idx="46">
                  <c:v>8.1114285714285721</c:v>
                </c:pt>
                <c:pt idx="47">
                  <c:v>11.292857142857144</c:v>
                </c:pt>
                <c:pt idx="48">
                  <c:v>12.264285714285714</c:v>
                </c:pt>
                <c:pt idx="49">
                  <c:v>17.315714285714289</c:v>
                </c:pt>
                <c:pt idx="50">
                  <c:v>19.428571428571431</c:v>
                </c:pt>
                <c:pt idx="51">
                  <c:v>19.89</c:v>
                </c:pt>
                <c:pt idx="52">
                  <c:v>20.764285714285716</c:v>
                </c:pt>
                <c:pt idx="53">
                  <c:v>20.278571428571432</c:v>
                </c:pt>
                <c:pt idx="54">
                  <c:v>18.918571428571433</c:v>
                </c:pt>
                <c:pt idx="55">
                  <c:v>20.400000000000002</c:v>
                </c:pt>
                <c:pt idx="56">
                  <c:v>20.035714285714288</c:v>
                </c:pt>
                <c:pt idx="57">
                  <c:v>19.477142857142859</c:v>
                </c:pt>
                <c:pt idx="58">
                  <c:v>22.148571428571429</c:v>
                </c:pt>
                <c:pt idx="59">
                  <c:v>22.901428571428575</c:v>
                </c:pt>
                <c:pt idx="60">
                  <c:v>26.617142857142863</c:v>
                </c:pt>
                <c:pt idx="61">
                  <c:v>30.284285714285716</c:v>
                </c:pt>
                <c:pt idx="62">
                  <c:v>34.024285714285718</c:v>
                </c:pt>
                <c:pt idx="63">
                  <c:v>34.728571428571428</c:v>
                </c:pt>
                <c:pt idx="64">
                  <c:v>40.89714285714286</c:v>
                </c:pt>
                <c:pt idx="65">
                  <c:v>42.888571428571431</c:v>
                </c:pt>
                <c:pt idx="66">
                  <c:v>48.134285714285724</c:v>
                </c:pt>
                <c:pt idx="67">
                  <c:v>52.190000000000005</c:v>
                </c:pt>
                <c:pt idx="68">
                  <c:v>58.795714285714283</c:v>
                </c:pt>
                <c:pt idx="69">
                  <c:v>66.251428571428576</c:v>
                </c:pt>
                <c:pt idx="70">
                  <c:v>74.362857142857152</c:v>
                </c:pt>
                <c:pt idx="71">
                  <c:v>72.760000000000005</c:v>
                </c:pt>
                <c:pt idx="72">
                  <c:v>76.01428571428572</c:v>
                </c:pt>
                <c:pt idx="73">
                  <c:v>77.180000000000007</c:v>
                </c:pt>
                <c:pt idx="74">
                  <c:v>79.122857142857157</c:v>
                </c:pt>
                <c:pt idx="75">
                  <c:v>84.320000000000007</c:v>
                </c:pt>
                <c:pt idx="76">
                  <c:v>86.772857142857148</c:v>
                </c:pt>
                <c:pt idx="77">
                  <c:v>86.311428571428578</c:v>
                </c:pt>
                <c:pt idx="78">
                  <c:v>90.051428571428573</c:v>
                </c:pt>
                <c:pt idx="79">
                  <c:v>88.715714285714299</c:v>
                </c:pt>
                <c:pt idx="80">
                  <c:v>90.877142857142857</c:v>
                </c:pt>
                <c:pt idx="81">
                  <c:v>91.12</c:v>
                </c:pt>
                <c:pt idx="82">
                  <c:v>85.194285714285726</c:v>
                </c:pt>
                <c:pt idx="83">
                  <c:v>82.547142857142859</c:v>
                </c:pt>
                <c:pt idx="84">
                  <c:v>85.752857142857152</c:v>
                </c:pt>
                <c:pt idx="85">
                  <c:v>89.152857142857158</c:v>
                </c:pt>
                <c:pt idx="86">
                  <c:v>94.762857142857158</c:v>
                </c:pt>
                <c:pt idx="87">
                  <c:v>92.990000000000009</c:v>
                </c:pt>
                <c:pt idx="88">
                  <c:v>94.155714285714296</c:v>
                </c:pt>
                <c:pt idx="89">
                  <c:v>99.012857142857158</c:v>
                </c:pt>
                <c:pt idx="90">
                  <c:v>102.36428571428571</c:v>
                </c:pt>
                <c:pt idx="91">
                  <c:v>105.66714285714286</c:v>
                </c:pt>
                <c:pt idx="92">
                  <c:v>105.76428571428572</c:v>
                </c:pt>
                <c:pt idx="93">
                  <c:v>103.3357142857143</c:v>
                </c:pt>
                <c:pt idx="94">
                  <c:v>100.76142857142857</c:v>
                </c:pt>
                <c:pt idx="95">
                  <c:v>104.40428571428572</c:v>
                </c:pt>
                <c:pt idx="96">
                  <c:v>104.38000000000001</c:v>
                </c:pt>
                <c:pt idx="97">
                  <c:v>105.32714285714286</c:v>
                </c:pt>
                <c:pt idx="98">
                  <c:v>96.001428571428576</c:v>
                </c:pt>
                <c:pt idx="99">
                  <c:v>94.835714285714303</c:v>
                </c:pt>
                <c:pt idx="100">
                  <c:v>89.298571428571449</c:v>
                </c:pt>
                <c:pt idx="101">
                  <c:v>92.164285714285711</c:v>
                </c:pt>
                <c:pt idx="102">
                  <c:v>87.307142857142864</c:v>
                </c:pt>
                <c:pt idx="103">
                  <c:v>87.817142857142855</c:v>
                </c:pt>
                <c:pt idx="104">
                  <c:v>85.752857142857152</c:v>
                </c:pt>
                <c:pt idx="105">
                  <c:v>90.95</c:v>
                </c:pt>
                <c:pt idx="106">
                  <c:v>93.232857142857156</c:v>
                </c:pt>
                <c:pt idx="107">
                  <c:v>97.26428571428572</c:v>
                </c:pt>
                <c:pt idx="108">
                  <c:v>95.90428571428572</c:v>
                </c:pt>
                <c:pt idx="109">
                  <c:v>98.502857142857152</c:v>
                </c:pt>
                <c:pt idx="110">
                  <c:v>96.924285714285716</c:v>
                </c:pt>
                <c:pt idx="111">
                  <c:v>96.147142857142867</c:v>
                </c:pt>
                <c:pt idx="112">
                  <c:v>95.734285714285718</c:v>
                </c:pt>
                <c:pt idx="113">
                  <c:v>91.217142857142861</c:v>
                </c:pt>
                <c:pt idx="114">
                  <c:v>92.795714285714297</c:v>
                </c:pt>
                <c:pt idx="115">
                  <c:v>90.027142857142863</c:v>
                </c:pt>
                <c:pt idx="116">
                  <c:v>85.655714285714282</c:v>
                </c:pt>
                <c:pt idx="117">
                  <c:v>87.768571428571448</c:v>
                </c:pt>
                <c:pt idx="118">
                  <c:v>87.185714285714297</c:v>
                </c:pt>
                <c:pt idx="119">
                  <c:v>87.477142857142866</c:v>
                </c:pt>
                <c:pt idx="120">
                  <c:v>85.267142857142858</c:v>
                </c:pt>
                <c:pt idx="121">
                  <c:v>80.531428571428577</c:v>
                </c:pt>
                <c:pt idx="122">
                  <c:v>84.17428571428573</c:v>
                </c:pt>
                <c:pt idx="123">
                  <c:v>88.424285714285716</c:v>
                </c:pt>
                <c:pt idx="124">
                  <c:v>86.578571428571436</c:v>
                </c:pt>
                <c:pt idx="125">
                  <c:v>86.335714285714289</c:v>
                </c:pt>
                <c:pt idx="126">
                  <c:v>89.055714285714302</c:v>
                </c:pt>
                <c:pt idx="127">
                  <c:v>95.321428571428569</c:v>
                </c:pt>
                <c:pt idx="128">
                  <c:v>99.158571428571449</c:v>
                </c:pt>
                <c:pt idx="129">
                  <c:v>96.43857142857145</c:v>
                </c:pt>
                <c:pt idx="130">
                  <c:v>100.76142857142857</c:v>
                </c:pt>
                <c:pt idx="131">
                  <c:v>138.79285714285714</c:v>
                </c:pt>
                <c:pt idx="132">
                  <c:v>149.50285714285715</c:v>
                </c:pt>
                <c:pt idx="133">
                  <c:v>156.95857142857145</c:v>
                </c:pt>
                <c:pt idx="134">
                  <c:v>164.51142857142858</c:v>
                </c:pt>
                <c:pt idx="135">
                  <c:v>174.56571428571431</c:v>
                </c:pt>
                <c:pt idx="136">
                  <c:v>177.74714285714288</c:v>
                </c:pt>
                <c:pt idx="137">
                  <c:v>178.1357142857143</c:v>
                </c:pt>
                <c:pt idx="138">
                  <c:v>145.98142857142858</c:v>
                </c:pt>
                <c:pt idx="139">
                  <c:v>155.55000000000001</c:v>
                </c:pt>
                <c:pt idx="140">
                  <c:v>163.80714285714288</c:v>
                </c:pt>
                <c:pt idx="141">
                  <c:v>171.06857142857146</c:v>
                </c:pt>
                <c:pt idx="142">
                  <c:v>167.18285714285716</c:v>
                </c:pt>
                <c:pt idx="143">
                  <c:v>176.07142857142858</c:v>
                </c:pt>
                <c:pt idx="144">
                  <c:v>179.69000000000003</c:v>
                </c:pt>
                <c:pt idx="145">
                  <c:v>188.1657142857143</c:v>
                </c:pt>
                <c:pt idx="146">
                  <c:v>188.33571428571432</c:v>
                </c:pt>
                <c:pt idx="147">
                  <c:v>203.80571428571432</c:v>
                </c:pt>
                <c:pt idx="148">
                  <c:v>186.02857142857144</c:v>
                </c:pt>
                <c:pt idx="149">
                  <c:v>175.68285714285713</c:v>
                </c:pt>
                <c:pt idx="150">
                  <c:v>159.04714285714286</c:v>
                </c:pt>
                <c:pt idx="151">
                  <c:v>182.48285714285714</c:v>
                </c:pt>
                <c:pt idx="152">
                  <c:v>188.5057142857143</c:v>
                </c:pt>
                <c:pt idx="153">
                  <c:v>190.57000000000002</c:v>
                </c:pt>
                <c:pt idx="154">
                  <c:v>171.48142857142858</c:v>
                </c:pt>
                <c:pt idx="155">
                  <c:v>158.97428571428571</c:v>
                </c:pt>
                <c:pt idx="156">
                  <c:v>152.73285714285717</c:v>
                </c:pt>
                <c:pt idx="157">
                  <c:v>212.1357142857143</c:v>
                </c:pt>
                <c:pt idx="158">
                  <c:v>184.91142857142859</c:v>
                </c:pt>
                <c:pt idx="159">
                  <c:v>178.93714285714287</c:v>
                </c:pt>
                <c:pt idx="160">
                  <c:v>163.90428571428572</c:v>
                </c:pt>
                <c:pt idx="161">
                  <c:v>152.56285714285715</c:v>
                </c:pt>
                <c:pt idx="162">
                  <c:v>152.56285714285715</c:v>
                </c:pt>
                <c:pt idx="163">
                  <c:v>152.56285714285715</c:v>
                </c:pt>
                <c:pt idx="164">
                  <c:v>130.99714285714288</c:v>
                </c:pt>
                <c:pt idx="165">
                  <c:v>118.83000000000001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471808"/>
        <c:axId val="128453632"/>
      </c:lineChart>
      <c:dateAx>
        <c:axId val="128450560"/>
        <c:scaling>
          <c:orientation val="minMax"/>
        </c:scaling>
        <c:delete val="0"/>
        <c:axPos val="b"/>
        <c:majorGridlines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452096"/>
        <c:crosses val="autoZero"/>
        <c:auto val="1"/>
        <c:lblOffset val="100"/>
        <c:baseTimeUnit val="days"/>
      </c:dateAx>
      <c:valAx>
        <c:axId val="12845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450560"/>
        <c:crosses val="autoZero"/>
        <c:crossBetween val="between"/>
      </c:valAx>
      <c:valAx>
        <c:axId val="128453632"/>
        <c:scaling>
          <c:orientation val="minMax"/>
          <c:max val="25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471808"/>
        <c:crosses val="max"/>
        <c:crossBetween val="between"/>
      </c:valAx>
      <c:catAx>
        <c:axId val="12847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2845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Observed Death rate / Predicted death rate</a:t>
            </a:r>
          </a:p>
        </c:rich>
      </c:tx>
      <c:layout>
        <c:manualLayout>
          <c:xMode val="edge"/>
          <c:yMode val="edge"/>
          <c:x val="0.1988113208376316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594591522484111E-2"/>
          <c:y val="0.10051929801608417"/>
          <c:w val="0.91681569469001389"/>
          <c:h val="0.71350764754085438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SWE'!$A$60:$A$192</c:f>
              <c:numCache>
                <c:formatCode>m/d/yyyy</c:formatCode>
                <c:ptCount val="133"/>
                <c:pt idx="0">
                  <c:v>43918</c:v>
                </c:pt>
                <c:pt idx="1">
                  <c:v>43919</c:v>
                </c:pt>
                <c:pt idx="2">
                  <c:v>43920</c:v>
                </c:pt>
                <c:pt idx="3">
                  <c:v>43921</c:v>
                </c:pt>
                <c:pt idx="4">
                  <c:v>43922</c:v>
                </c:pt>
                <c:pt idx="5">
                  <c:v>43923</c:v>
                </c:pt>
                <c:pt idx="6">
                  <c:v>43924</c:v>
                </c:pt>
                <c:pt idx="7">
                  <c:v>43925</c:v>
                </c:pt>
                <c:pt idx="8">
                  <c:v>43926</c:v>
                </c:pt>
                <c:pt idx="9">
                  <c:v>43927</c:v>
                </c:pt>
                <c:pt idx="10">
                  <c:v>43928</c:v>
                </c:pt>
                <c:pt idx="11">
                  <c:v>43929</c:v>
                </c:pt>
                <c:pt idx="12">
                  <c:v>43930</c:v>
                </c:pt>
                <c:pt idx="13">
                  <c:v>43931</c:v>
                </c:pt>
                <c:pt idx="14">
                  <c:v>43932</c:v>
                </c:pt>
                <c:pt idx="15">
                  <c:v>43933</c:v>
                </c:pt>
                <c:pt idx="16">
                  <c:v>43934</c:v>
                </c:pt>
                <c:pt idx="17">
                  <c:v>43935</c:v>
                </c:pt>
                <c:pt idx="18">
                  <c:v>43936</c:v>
                </c:pt>
                <c:pt idx="19">
                  <c:v>43937</c:v>
                </c:pt>
                <c:pt idx="20">
                  <c:v>43938</c:v>
                </c:pt>
                <c:pt idx="21">
                  <c:v>43939</c:v>
                </c:pt>
                <c:pt idx="22">
                  <c:v>43940</c:v>
                </c:pt>
                <c:pt idx="23">
                  <c:v>43941</c:v>
                </c:pt>
                <c:pt idx="24">
                  <c:v>43942</c:v>
                </c:pt>
                <c:pt idx="25">
                  <c:v>43943</c:v>
                </c:pt>
                <c:pt idx="26">
                  <c:v>43944</c:v>
                </c:pt>
                <c:pt idx="27">
                  <c:v>43945</c:v>
                </c:pt>
                <c:pt idx="28">
                  <c:v>43946</c:v>
                </c:pt>
                <c:pt idx="29">
                  <c:v>43947</c:v>
                </c:pt>
                <c:pt idx="30">
                  <c:v>43948</c:v>
                </c:pt>
                <c:pt idx="31">
                  <c:v>43949</c:v>
                </c:pt>
                <c:pt idx="32">
                  <c:v>43950</c:v>
                </c:pt>
                <c:pt idx="33">
                  <c:v>43951</c:v>
                </c:pt>
                <c:pt idx="34">
                  <c:v>43952</c:v>
                </c:pt>
                <c:pt idx="35">
                  <c:v>43953</c:v>
                </c:pt>
                <c:pt idx="36">
                  <c:v>43954</c:v>
                </c:pt>
                <c:pt idx="37">
                  <c:v>43955</c:v>
                </c:pt>
                <c:pt idx="38">
                  <c:v>43956</c:v>
                </c:pt>
                <c:pt idx="39">
                  <c:v>43957</c:v>
                </c:pt>
                <c:pt idx="40">
                  <c:v>43958</c:v>
                </c:pt>
                <c:pt idx="41">
                  <c:v>43959</c:v>
                </c:pt>
                <c:pt idx="42">
                  <c:v>43960</c:v>
                </c:pt>
                <c:pt idx="43">
                  <c:v>43961</c:v>
                </c:pt>
                <c:pt idx="44">
                  <c:v>43962</c:v>
                </c:pt>
                <c:pt idx="45">
                  <c:v>43963</c:v>
                </c:pt>
                <c:pt idx="46">
                  <c:v>43964</c:v>
                </c:pt>
                <c:pt idx="47">
                  <c:v>43965</c:v>
                </c:pt>
                <c:pt idx="48">
                  <c:v>43966</c:v>
                </c:pt>
                <c:pt idx="49">
                  <c:v>43967</c:v>
                </c:pt>
                <c:pt idx="50">
                  <c:v>43968</c:v>
                </c:pt>
                <c:pt idx="51">
                  <c:v>43969</c:v>
                </c:pt>
                <c:pt idx="52">
                  <c:v>43970</c:v>
                </c:pt>
                <c:pt idx="53">
                  <c:v>43971</c:v>
                </c:pt>
                <c:pt idx="54">
                  <c:v>43972</c:v>
                </c:pt>
                <c:pt idx="55">
                  <c:v>43973</c:v>
                </c:pt>
                <c:pt idx="56">
                  <c:v>43974</c:v>
                </c:pt>
                <c:pt idx="57">
                  <c:v>43975</c:v>
                </c:pt>
                <c:pt idx="58">
                  <c:v>43976</c:v>
                </c:pt>
                <c:pt idx="59">
                  <c:v>43977</c:v>
                </c:pt>
                <c:pt idx="60">
                  <c:v>43978</c:v>
                </c:pt>
                <c:pt idx="61">
                  <c:v>43979</c:v>
                </c:pt>
                <c:pt idx="62">
                  <c:v>43980</c:v>
                </c:pt>
                <c:pt idx="63">
                  <c:v>43981</c:v>
                </c:pt>
                <c:pt idx="64">
                  <c:v>43982</c:v>
                </c:pt>
                <c:pt idx="65">
                  <c:v>43983</c:v>
                </c:pt>
                <c:pt idx="66">
                  <c:v>43984</c:v>
                </c:pt>
                <c:pt idx="67">
                  <c:v>43985</c:v>
                </c:pt>
                <c:pt idx="68">
                  <c:v>43986</c:v>
                </c:pt>
                <c:pt idx="69">
                  <c:v>43987</c:v>
                </c:pt>
                <c:pt idx="70">
                  <c:v>43988</c:v>
                </c:pt>
                <c:pt idx="71">
                  <c:v>43989</c:v>
                </c:pt>
                <c:pt idx="72">
                  <c:v>43990</c:v>
                </c:pt>
                <c:pt idx="73">
                  <c:v>43991</c:v>
                </c:pt>
                <c:pt idx="74">
                  <c:v>43992</c:v>
                </c:pt>
                <c:pt idx="75">
                  <c:v>43993</c:v>
                </c:pt>
                <c:pt idx="76">
                  <c:v>43994</c:v>
                </c:pt>
                <c:pt idx="77">
                  <c:v>43995</c:v>
                </c:pt>
                <c:pt idx="78">
                  <c:v>43996</c:v>
                </c:pt>
                <c:pt idx="79">
                  <c:v>43997</c:v>
                </c:pt>
                <c:pt idx="80">
                  <c:v>43998</c:v>
                </c:pt>
                <c:pt idx="81">
                  <c:v>43999</c:v>
                </c:pt>
                <c:pt idx="82">
                  <c:v>44000</c:v>
                </c:pt>
                <c:pt idx="83">
                  <c:v>44001</c:v>
                </c:pt>
                <c:pt idx="84">
                  <c:v>44002</c:v>
                </c:pt>
                <c:pt idx="85">
                  <c:v>44003</c:v>
                </c:pt>
                <c:pt idx="86">
                  <c:v>44004</c:v>
                </c:pt>
                <c:pt idx="87">
                  <c:v>44005</c:v>
                </c:pt>
                <c:pt idx="88">
                  <c:v>44006</c:v>
                </c:pt>
                <c:pt idx="89">
                  <c:v>44007</c:v>
                </c:pt>
                <c:pt idx="90">
                  <c:v>44008</c:v>
                </c:pt>
                <c:pt idx="91">
                  <c:v>44009</c:v>
                </c:pt>
                <c:pt idx="92">
                  <c:v>44010</c:v>
                </c:pt>
                <c:pt idx="93">
                  <c:v>44011</c:v>
                </c:pt>
                <c:pt idx="94">
                  <c:v>44012</c:v>
                </c:pt>
                <c:pt idx="95">
                  <c:v>44013</c:v>
                </c:pt>
                <c:pt idx="96">
                  <c:v>44014</c:v>
                </c:pt>
                <c:pt idx="97">
                  <c:v>44015</c:v>
                </c:pt>
                <c:pt idx="98">
                  <c:v>44016</c:v>
                </c:pt>
                <c:pt idx="99">
                  <c:v>44017</c:v>
                </c:pt>
                <c:pt idx="100">
                  <c:v>44018</c:v>
                </c:pt>
                <c:pt idx="101">
                  <c:v>44019</c:v>
                </c:pt>
                <c:pt idx="102">
                  <c:v>44020</c:v>
                </c:pt>
                <c:pt idx="103">
                  <c:v>44021</c:v>
                </c:pt>
                <c:pt idx="104">
                  <c:v>44022</c:v>
                </c:pt>
                <c:pt idx="105">
                  <c:v>44023</c:v>
                </c:pt>
                <c:pt idx="106">
                  <c:v>44024</c:v>
                </c:pt>
                <c:pt idx="107">
                  <c:v>44025</c:v>
                </c:pt>
                <c:pt idx="108">
                  <c:v>44026</c:v>
                </c:pt>
                <c:pt idx="109">
                  <c:v>44027</c:v>
                </c:pt>
              </c:numCache>
            </c:numRef>
          </c:cat>
          <c:val>
            <c:numRef>
              <c:f>'Data SWE'!$AE$60:$AE$192</c:f>
              <c:numCache>
                <c:formatCode>0%</c:formatCode>
                <c:ptCount val="133"/>
                <c:pt idx="0">
                  <c:v>0.60606060606060597</c:v>
                </c:pt>
                <c:pt idx="1">
                  <c:v>0.65277981516796235</c:v>
                </c:pt>
                <c:pt idx="2">
                  <c:v>0.78044375644994834</c:v>
                </c:pt>
                <c:pt idx="3">
                  <c:v>0.89825962198240905</c:v>
                </c:pt>
                <c:pt idx="4">
                  <c:v>0.94997853155860856</c:v>
                </c:pt>
                <c:pt idx="5">
                  <c:v>1.0896740412283599</c:v>
                </c:pt>
                <c:pt idx="6">
                  <c:v>1.0622664483352227</c:v>
                </c:pt>
                <c:pt idx="7">
                  <c:v>1.102426984779926</c:v>
                </c:pt>
                <c:pt idx="8">
                  <c:v>1.0164873550370266</c:v>
                </c:pt>
                <c:pt idx="9">
                  <c:v>1.1025248151355671</c:v>
                </c:pt>
                <c:pt idx="10">
                  <c:v>1.2198017451178249</c:v>
                </c:pt>
                <c:pt idx="11">
                  <c:v>1.2262885610270167</c:v>
                </c:pt>
                <c:pt idx="12">
                  <c:v>1.1784143645066454</c:v>
                </c:pt>
                <c:pt idx="13">
                  <c:v>1.1040193203381057</c:v>
                </c:pt>
                <c:pt idx="14">
                  <c:v>0.98743612402505077</c:v>
                </c:pt>
                <c:pt idx="15">
                  <c:v>0.97777428728500737</c:v>
                </c:pt>
                <c:pt idx="16">
                  <c:v>0.83067092651757191</c:v>
                </c:pt>
                <c:pt idx="17">
                  <c:v>0.81812460667086218</c:v>
                </c:pt>
                <c:pt idx="18">
                  <c:v>0.93164337558227683</c:v>
                </c:pt>
                <c:pt idx="19">
                  <c:v>0.91488208186500397</c:v>
                </c:pt>
                <c:pt idx="20">
                  <c:v>0.87255725128002493</c:v>
                </c:pt>
                <c:pt idx="21">
                  <c:v>1.0328047932735276</c:v>
                </c:pt>
                <c:pt idx="22">
                  <c:v>1.0168792436068279</c:v>
                </c:pt>
                <c:pt idx="23">
                  <c:v>1.0643950983075956</c:v>
                </c:pt>
                <c:pt idx="24">
                  <c:v>1.150690099663596</c:v>
                </c:pt>
                <c:pt idx="25">
                  <c:v>1.1507588109870814</c:v>
                </c:pt>
                <c:pt idx="26">
                  <c:v>1.1536655711315311</c:v>
                </c:pt>
                <c:pt idx="27">
                  <c:v>1.3014208331170067</c:v>
                </c:pt>
                <c:pt idx="28">
                  <c:v>1.1344894797341196</c:v>
                </c:pt>
                <c:pt idx="29">
                  <c:v>1.0479593635329369</c:v>
                </c:pt>
                <c:pt idx="30">
                  <c:v>1.0462206409985828</c:v>
                </c:pt>
                <c:pt idx="31">
                  <c:v>0.90639546495014822</c:v>
                </c:pt>
                <c:pt idx="32">
                  <c:v>0.79655282283147966</c:v>
                </c:pt>
                <c:pt idx="33">
                  <c:v>0.81518994647159804</c:v>
                </c:pt>
                <c:pt idx="34">
                  <c:v>0.6991835880259577</c:v>
                </c:pt>
                <c:pt idx="35">
                  <c:v>0.64488217718712393</c:v>
                </c:pt>
                <c:pt idx="36">
                  <c:v>0.65509556290943471</c:v>
                </c:pt>
                <c:pt idx="37">
                  <c:v>0.68431602958457161</c:v>
                </c:pt>
                <c:pt idx="38">
                  <c:v>0.70747026214679665</c:v>
                </c:pt>
                <c:pt idx="39">
                  <c:v>0.65541918093126994</c:v>
                </c:pt>
                <c:pt idx="40">
                  <c:v>0.62135603427038566</c:v>
                </c:pt>
                <c:pt idx="41">
                  <c:v>0.70799820965969962</c:v>
                </c:pt>
                <c:pt idx="42">
                  <c:v>0.81992827487686182</c:v>
                </c:pt>
                <c:pt idx="43">
                  <c:v>0.82247495669202364</c:v>
                </c:pt>
                <c:pt idx="44">
                  <c:v>0.77908781135516469</c:v>
                </c:pt>
                <c:pt idx="45">
                  <c:v>0.71146245059288538</c:v>
                </c:pt>
                <c:pt idx="46">
                  <c:v>0.84921868608361273</c:v>
                </c:pt>
                <c:pt idx="47">
                  <c:v>0.795484122852681</c:v>
                </c:pt>
                <c:pt idx="48">
                  <c:v>0.78464690889099908</c:v>
                </c:pt>
                <c:pt idx="49">
                  <c:v>0.71310767297573241</c:v>
                </c:pt>
                <c:pt idx="50">
                  <c:v>0.69564684430688128</c:v>
                </c:pt>
                <c:pt idx="51">
                  <c:v>0.64918851435705371</c:v>
                </c:pt>
                <c:pt idx="52">
                  <c:v>0.64051956563835966</c:v>
                </c:pt>
                <c:pt idx="53">
                  <c:v>0.53805545886993844</c:v>
                </c:pt>
                <c:pt idx="54">
                  <c:v>0.5040753459990861</c:v>
                </c:pt>
                <c:pt idx="55">
                  <c:v>0.41454318529634632</c:v>
                </c:pt>
                <c:pt idx="56">
                  <c:v>0.47452771062763005</c:v>
                </c:pt>
                <c:pt idx="57">
                  <c:v>0.4995928083693541</c:v>
                </c:pt>
                <c:pt idx="58">
                  <c:v>0.50956786797419829</c:v>
                </c:pt>
                <c:pt idx="59">
                  <c:v>0.60616639426204788</c:v>
                </c:pt>
                <c:pt idx="60">
                  <c:v>0.6487766640537701</c:v>
                </c:pt>
                <c:pt idx="61">
                  <c:v>0.64292457436765504</c:v>
                </c:pt>
                <c:pt idx="62">
                  <c:v>0.69637883008356538</c:v>
                </c:pt>
                <c:pt idx="63">
                  <c:v>0.65813110363523519</c:v>
                </c:pt>
                <c:pt idx="64">
                  <c:v>0.66513646187612041</c:v>
                </c:pt>
                <c:pt idx="65">
                  <c:v>0.66344993968636912</c:v>
                </c:pt>
                <c:pt idx="66">
                  <c:v>0.58212552187637878</c:v>
                </c:pt>
                <c:pt idx="67">
                  <c:v>0.52021907362230801</c:v>
                </c:pt>
                <c:pt idx="68">
                  <c:v>0.48840854714957505</c:v>
                </c:pt>
                <c:pt idx="69">
                  <c:v>0.47819971870604777</c:v>
                </c:pt>
                <c:pt idx="70">
                  <c:v>0.41867851585684718</c:v>
                </c:pt>
                <c:pt idx="71">
                  <c:v>0.3956538029224429</c:v>
                </c:pt>
                <c:pt idx="72">
                  <c:v>0.41924190690236407</c:v>
                </c:pt>
                <c:pt idx="73">
                  <c:v>0.36885063771164461</c:v>
                </c:pt>
                <c:pt idx="74">
                  <c:v>0.35869734734096104</c:v>
                </c:pt>
                <c:pt idx="75">
                  <c:v>0.25937934228809634</c:v>
                </c:pt>
                <c:pt idx="76">
                  <c:v>0.20544280090203723</c:v>
                </c:pt>
                <c:pt idx="77">
                  <c:v>0.19841450428229468</c:v>
                </c:pt>
                <c:pt idx="78">
                  <c:v>0.18670001215721008</c:v>
                </c:pt>
                <c:pt idx="79">
                  <c:v>0.16121640642901566</c:v>
                </c:pt>
                <c:pt idx="80">
                  <c:v>0.1784236033530778</c:v>
                </c:pt>
                <c:pt idx="81">
                  <c:v>0.1972813665343438</c:v>
                </c:pt>
                <c:pt idx="82">
                  <c:v>0.23388493644005598</c:v>
                </c:pt>
                <c:pt idx="83">
                  <c:v>0.23051843688294987</c:v>
                </c:pt>
                <c:pt idx="84">
                  <c:v>0.20494483931452487</c:v>
                </c:pt>
                <c:pt idx="85">
                  <c:v>0.19791562280789654</c:v>
                </c:pt>
                <c:pt idx="86">
                  <c:v>0.19738865912431211</c:v>
                </c:pt>
                <c:pt idx="87">
                  <c:v>0.18012170385395537</c:v>
                </c:pt>
                <c:pt idx="88">
                  <c:v>0.1335633591184818</c:v>
                </c:pt>
                <c:pt idx="89">
                  <c:v>0.13438002976100091</c:v>
                </c:pt>
                <c:pt idx="90">
                  <c:v>0.13274168468160957</c:v>
                </c:pt>
                <c:pt idx="91">
                  <c:v>0.119862053496327</c:v>
                </c:pt>
                <c:pt idx="92">
                  <c:v>0.12978037167869758</c:v>
                </c:pt>
                <c:pt idx="93">
                  <c:v>0.15287287157052482</c:v>
                </c:pt>
                <c:pt idx="94">
                  <c:v>0.15449148051341471</c:v>
                </c:pt>
                <c:pt idx="95">
                  <c:v>0.12603923656233854</c:v>
                </c:pt>
                <c:pt idx="96">
                  <c:v>0.13716901344407897</c:v>
                </c:pt>
                <c:pt idx="97">
                  <c:v>0.10494831295586922</c:v>
                </c:pt>
                <c:pt idx="98">
                  <c:v>0.11663070553246081</c:v>
                </c:pt>
                <c:pt idx="99">
                  <c:v>0.12580650958825326</c:v>
                </c:pt>
                <c:pt idx="100">
                  <c:v>0.11504681376446269</c:v>
                </c:pt>
                <c:pt idx="101">
                  <c:v>7.6770261624970526E-2</c:v>
                </c:pt>
                <c:pt idx="102">
                  <c:v>8.6527912977641799E-2</c:v>
                </c:pt>
                <c:pt idx="103">
                  <c:v>7.1054480424091446E-2</c:v>
                </c:pt>
                <c:pt idx="104">
                  <c:v>9.2388414841414412E-2</c:v>
                </c:pt>
                <c:pt idx="105">
                  <c:v>9.9256512538157565E-2</c:v>
                </c:pt>
                <c:pt idx="106">
                  <c:v>9.9256512538157565E-2</c:v>
                </c:pt>
                <c:pt idx="107">
                  <c:v>9.644736595688895E-2</c:v>
                </c:pt>
                <c:pt idx="108">
                  <c:v>0.10687255992497109</c:v>
                </c:pt>
                <c:pt idx="109">
                  <c:v>0.10819778555198903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500864"/>
        <c:axId val="128502400"/>
      </c:lineChart>
      <c:dateAx>
        <c:axId val="12850086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28502400"/>
        <c:crosses val="autoZero"/>
        <c:auto val="1"/>
        <c:lblOffset val="100"/>
        <c:baseTimeUnit val="days"/>
      </c:dateAx>
      <c:valAx>
        <c:axId val="12850240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28500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layout>
        <c:manualLayout>
          <c:xMode val="edge"/>
          <c:yMode val="edge"/>
          <c:x val="0.37361830524602396"/>
          <c:y val="1.296296674335571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1819434587843886E-2"/>
          <c:y val="2.6210121622121177E-2"/>
          <c:w val="0.90104196540401549"/>
          <c:h val="0.7912424249721078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CZE'!$A$33:$A$133</c:f>
              <c:numCache>
                <c:formatCode>m/d/yyyy</c:formatCode>
                <c:ptCount val="101"/>
                <c:pt idx="0">
                  <c:v>43920</c:v>
                </c:pt>
                <c:pt idx="1">
                  <c:v>43921</c:v>
                </c:pt>
                <c:pt idx="2">
                  <c:v>43922</c:v>
                </c:pt>
                <c:pt idx="3">
                  <c:v>43923</c:v>
                </c:pt>
                <c:pt idx="4">
                  <c:v>43924</c:v>
                </c:pt>
                <c:pt idx="5">
                  <c:v>43925</c:v>
                </c:pt>
                <c:pt idx="6">
                  <c:v>43926</c:v>
                </c:pt>
                <c:pt idx="7">
                  <c:v>43927</c:v>
                </c:pt>
                <c:pt idx="8">
                  <c:v>43928</c:v>
                </c:pt>
                <c:pt idx="9">
                  <c:v>43929</c:v>
                </c:pt>
                <c:pt idx="10">
                  <c:v>43930</c:v>
                </c:pt>
                <c:pt idx="11">
                  <c:v>43931</c:v>
                </c:pt>
                <c:pt idx="12">
                  <c:v>43932</c:v>
                </c:pt>
                <c:pt idx="13">
                  <c:v>43933</c:v>
                </c:pt>
                <c:pt idx="14">
                  <c:v>43934</c:v>
                </c:pt>
                <c:pt idx="15">
                  <c:v>43935</c:v>
                </c:pt>
                <c:pt idx="16">
                  <c:v>43936</c:v>
                </c:pt>
                <c:pt idx="17">
                  <c:v>43937</c:v>
                </c:pt>
                <c:pt idx="18">
                  <c:v>43938</c:v>
                </c:pt>
                <c:pt idx="19">
                  <c:v>43939</c:v>
                </c:pt>
                <c:pt idx="20">
                  <c:v>43940</c:v>
                </c:pt>
                <c:pt idx="21">
                  <c:v>43941</c:v>
                </c:pt>
                <c:pt idx="22">
                  <c:v>43942</c:v>
                </c:pt>
                <c:pt idx="23">
                  <c:v>43943</c:v>
                </c:pt>
                <c:pt idx="24">
                  <c:v>43944</c:v>
                </c:pt>
                <c:pt idx="25">
                  <c:v>43945</c:v>
                </c:pt>
                <c:pt idx="26">
                  <c:v>43946</c:v>
                </c:pt>
                <c:pt idx="27">
                  <c:v>43947</c:v>
                </c:pt>
                <c:pt idx="28">
                  <c:v>43948</c:v>
                </c:pt>
                <c:pt idx="29">
                  <c:v>43949</c:v>
                </c:pt>
                <c:pt idx="30">
                  <c:v>43950</c:v>
                </c:pt>
                <c:pt idx="31">
                  <c:v>43951</c:v>
                </c:pt>
                <c:pt idx="32">
                  <c:v>43952</c:v>
                </c:pt>
                <c:pt idx="33">
                  <c:v>43953</c:v>
                </c:pt>
                <c:pt idx="34">
                  <c:v>43954</c:v>
                </c:pt>
                <c:pt idx="35">
                  <c:v>43955</c:v>
                </c:pt>
                <c:pt idx="36">
                  <c:v>43956</c:v>
                </c:pt>
                <c:pt idx="37">
                  <c:v>43957</c:v>
                </c:pt>
                <c:pt idx="38">
                  <c:v>43958</c:v>
                </c:pt>
                <c:pt idx="39">
                  <c:v>43959</c:v>
                </c:pt>
                <c:pt idx="40">
                  <c:v>43960</c:v>
                </c:pt>
                <c:pt idx="41">
                  <c:v>43961</c:v>
                </c:pt>
                <c:pt idx="42">
                  <c:v>43962</c:v>
                </c:pt>
                <c:pt idx="43">
                  <c:v>43963</c:v>
                </c:pt>
                <c:pt idx="44">
                  <c:v>43964</c:v>
                </c:pt>
                <c:pt idx="45">
                  <c:v>43965</c:v>
                </c:pt>
                <c:pt idx="46">
                  <c:v>43966</c:v>
                </c:pt>
                <c:pt idx="47">
                  <c:v>43967</c:v>
                </c:pt>
                <c:pt idx="48">
                  <c:v>43968</c:v>
                </c:pt>
                <c:pt idx="49">
                  <c:v>43969</c:v>
                </c:pt>
                <c:pt idx="50">
                  <c:v>43970</c:v>
                </c:pt>
                <c:pt idx="51">
                  <c:v>43971</c:v>
                </c:pt>
                <c:pt idx="52">
                  <c:v>43972</c:v>
                </c:pt>
                <c:pt idx="53">
                  <c:v>43973</c:v>
                </c:pt>
                <c:pt idx="54">
                  <c:v>43974</c:v>
                </c:pt>
                <c:pt idx="55">
                  <c:v>43975</c:v>
                </c:pt>
                <c:pt idx="56">
                  <c:v>43976</c:v>
                </c:pt>
                <c:pt idx="57">
                  <c:v>43977</c:v>
                </c:pt>
                <c:pt idx="58">
                  <c:v>43978</c:v>
                </c:pt>
                <c:pt idx="59">
                  <c:v>43979</c:v>
                </c:pt>
                <c:pt idx="60">
                  <c:v>43980</c:v>
                </c:pt>
                <c:pt idx="61">
                  <c:v>43981</c:v>
                </c:pt>
                <c:pt idx="62">
                  <c:v>43982</c:v>
                </c:pt>
                <c:pt idx="63">
                  <c:v>43983</c:v>
                </c:pt>
                <c:pt idx="64">
                  <c:v>43984</c:v>
                </c:pt>
                <c:pt idx="65">
                  <c:v>43985</c:v>
                </c:pt>
                <c:pt idx="66">
                  <c:v>43986</c:v>
                </c:pt>
                <c:pt idx="67">
                  <c:v>43987</c:v>
                </c:pt>
                <c:pt idx="68">
                  <c:v>43988</c:v>
                </c:pt>
                <c:pt idx="69">
                  <c:v>43989</c:v>
                </c:pt>
                <c:pt idx="70">
                  <c:v>43990</c:v>
                </c:pt>
                <c:pt idx="71">
                  <c:v>43991</c:v>
                </c:pt>
                <c:pt idx="72">
                  <c:v>43992</c:v>
                </c:pt>
                <c:pt idx="73">
                  <c:v>43993</c:v>
                </c:pt>
                <c:pt idx="74">
                  <c:v>43994</c:v>
                </c:pt>
                <c:pt idx="75">
                  <c:v>43995</c:v>
                </c:pt>
                <c:pt idx="76">
                  <c:v>43996</c:v>
                </c:pt>
                <c:pt idx="77">
                  <c:v>43997</c:v>
                </c:pt>
                <c:pt idx="78">
                  <c:v>43998</c:v>
                </c:pt>
                <c:pt idx="79">
                  <c:v>43999</c:v>
                </c:pt>
                <c:pt idx="80">
                  <c:v>44000</c:v>
                </c:pt>
                <c:pt idx="81">
                  <c:v>44001</c:v>
                </c:pt>
                <c:pt idx="82">
                  <c:v>44002</c:v>
                </c:pt>
                <c:pt idx="83">
                  <c:v>44003</c:v>
                </c:pt>
                <c:pt idx="84">
                  <c:v>44004</c:v>
                </c:pt>
                <c:pt idx="85">
                  <c:v>44005</c:v>
                </c:pt>
                <c:pt idx="86">
                  <c:v>44006</c:v>
                </c:pt>
                <c:pt idx="87">
                  <c:v>44007</c:v>
                </c:pt>
                <c:pt idx="88">
                  <c:v>44008</c:v>
                </c:pt>
                <c:pt idx="89">
                  <c:v>44009</c:v>
                </c:pt>
                <c:pt idx="90">
                  <c:v>44010</c:v>
                </c:pt>
                <c:pt idx="91">
                  <c:v>44011</c:v>
                </c:pt>
                <c:pt idx="92">
                  <c:v>44012</c:v>
                </c:pt>
                <c:pt idx="93">
                  <c:v>44013</c:v>
                </c:pt>
                <c:pt idx="94">
                  <c:v>44014</c:v>
                </c:pt>
                <c:pt idx="95">
                  <c:v>44015</c:v>
                </c:pt>
                <c:pt idx="96">
                  <c:v>44016</c:v>
                </c:pt>
                <c:pt idx="97">
                  <c:v>44017</c:v>
                </c:pt>
                <c:pt idx="98">
                  <c:v>44018</c:v>
                </c:pt>
                <c:pt idx="99">
                  <c:v>44019</c:v>
                </c:pt>
                <c:pt idx="100">
                  <c:v>44020</c:v>
                </c:pt>
              </c:numCache>
            </c:numRef>
          </c:cat>
          <c:val>
            <c:numRef>
              <c:f>'data CZE'!$J$33:$J$133</c:f>
              <c:numCache>
                <c:formatCode>0.0%</c:formatCode>
                <c:ptCount val="101"/>
                <c:pt idx="0">
                  <c:v>6.5967173469206886E-2</c:v>
                </c:pt>
                <c:pt idx="1">
                  <c:v>0.10399121414271963</c:v>
                </c:pt>
                <c:pt idx="2">
                  <c:v>8.6969934285271361E-2</c:v>
                </c:pt>
                <c:pt idx="3">
                  <c:v>7.712530314861285E-2</c:v>
                </c:pt>
                <c:pt idx="4">
                  <c:v>8.863614862079762E-2</c:v>
                </c:pt>
                <c:pt idx="5">
                  <c:v>6.9399847137659246E-2</c:v>
                </c:pt>
                <c:pt idx="6">
                  <c:v>2.653934101634671E-2</c:v>
                </c:pt>
                <c:pt idx="7">
                  <c:v>5.3142111476041032E-2</c:v>
                </c:pt>
                <c:pt idx="8">
                  <c:v>4.2199403726171883E-2</c:v>
                </c:pt>
                <c:pt idx="9">
                  <c:v>6.2042940495087524E-2</c:v>
                </c:pt>
                <c:pt idx="10">
                  <c:v>5.1632036858512462E-2</c:v>
                </c:pt>
                <c:pt idx="11">
                  <c:v>3.1630102623044519E-2</c:v>
                </c:pt>
                <c:pt idx="12">
                  <c:v>3.2293723469639372E-2</c:v>
                </c:pt>
                <c:pt idx="13">
                  <c:v>1.6607437015952624E-2</c:v>
                </c:pt>
                <c:pt idx="14">
                  <c:v>1.2625359623039739E-2</c:v>
                </c:pt>
                <c:pt idx="15">
                  <c:v>1.5202227307979639E-2</c:v>
                </c:pt>
                <c:pt idx="16">
                  <c:v>3.0160475446646833E-2</c:v>
                </c:pt>
                <c:pt idx="17">
                  <c:v>2.4845318378137325E-2</c:v>
                </c:pt>
                <c:pt idx="18">
                  <c:v>2.1933054484328387E-2</c:v>
                </c:pt>
                <c:pt idx="19">
                  <c:v>2.0196895671702058E-2</c:v>
                </c:pt>
                <c:pt idx="20">
                  <c:v>1.7710119184889763E-2</c:v>
                </c:pt>
                <c:pt idx="21">
                  <c:v>2.9284886295406327E-2</c:v>
                </c:pt>
                <c:pt idx="22">
                  <c:v>2.5856955445508041E-2</c:v>
                </c:pt>
                <c:pt idx="23">
                  <c:v>1.953175469986284E-2</c:v>
                </c:pt>
                <c:pt idx="24">
                  <c:v>1.1152310735405447E-2</c:v>
                </c:pt>
                <c:pt idx="25">
                  <c:v>1.7835804142899595E-2</c:v>
                </c:pt>
                <c:pt idx="26">
                  <c:v>1.6862988327699065E-2</c:v>
                </c:pt>
                <c:pt idx="27">
                  <c:v>1.1116369132040151E-2</c:v>
                </c:pt>
                <c:pt idx="28">
                  <c:v>8.8442264036594671E-3</c:v>
                </c:pt>
                <c:pt idx="29">
                  <c:v>1.3430629203128149E-2</c:v>
                </c:pt>
                <c:pt idx="30">
                  <c:v>1.7337165828444183E-2</c:v>
                </c:pt>
                <c:pt idx="31">
                  <c:v>2.4286745327720863E-2</c:v>
                </c:pt>
                <c:pt idx="32">
                  <c:v>1.3320300610523805E-2</c:v>
                </c:pt>
                <c:pt idx="33">
                  <c:v>4.3667912729670414E-3</c:v>
                </c:pt>
                <c:pt idx="34">
                  <c:v>6.425992039109563E-3</c:v>
                </c:pt>
                <c:pt idx="35">
                  <c:v>9.6370071868251521E-3</c:v>
                </c:pt>
                <c:pt idx="36">
                  <c:v>2.0493686558564903E-2</c:v>
                </c:pt>
                <c:pt idx="37">
                  <c:v>2.1485701566228005E-2</c:v>
                </c:pt>
                <c:pt idx="38">
                  <c:v>1.6265319167495698E-2</c:v>
                </c:pt>
                <c:pt idx="39">
                  <c:v>1.3579505229879172E-2</c:v>
                </c:pt>
                <c:pt idx="40">
                  <c:v>5.3121752665235018E-3</c:v>
                </c:pt>
                <c:pt idx="41">
                  <c:v>8.3099589038164376E-3</c:v>
                </c:pt>
                <c:pt idx="42">
                  <c:v>1.5743612999247598E-2</c:v>
                </c:pt>
                <c:pt idx="43">
                  <c:v>1.4148407935913035E-2</c:v>
                </c:pt>
                <c:pt idx="44">
                  <c:v>1.5754961178439348E-2</c:v>
                </c:pt>
                <c:pt idx="45">
                  <c:v>2.7988869607796299E-2</c:v>
                </c:pt>
                <c:pt idx="46">
                  <c:v>1.9539553842272735E-2</c:v>
                </c:pt>
                <c:pt idx="47">
                  <c:v>1.7962817838030151E-2</c:v>
                </c:pt>
                <c:pt idx="48">
                  <c:v>7.3130445602710608E-3</c:v>
                </c:pt>
                <c:pt idx="49">
                  <c:v>4.091635877232689E-2</c:v>
                </c:pt>
                <c:pt idx="50">
                  <c:v>2.3054738073035728E-2</c:v>
                </c:pt>
                <c:pt idx="51">
                  <c:v>2.8277892254904371E-2</c:v>
                </c:pt>
                <c:pt idx="52">
                  <c:v>1.2766484688253235E-2</c:v>
                </c:pt>
                <c:pt idx="53">
                  <c:v>2.3413270696117386E-2</c:v>
                </c:pt>
                <c:pt idx="54">
                  <c:v>3.1124159797438489E-2</c:v>
                </c:pt>
                <c:pt idx="55">
                  <c:v>2.5692734681520151E-2</c:v>
                </c:pt>
                <c:pt idx="56">
                  <c:v>1.8360396155795752E-2</c:v>
                </c:pt>
                <c:pt idx="57">
                  <c:v>1.9193121407508767E-2</c:v>
                </c:pt>
                <c:pt idx="58">
                  <c:v>1.4628684041608966E-2</c:v>
                </c:pt>
                <c:pt idx="59">
                  <c:v>2.2528493134397049E-2</c:v>
                </c:pt>
                <c:pt idx="60">
                  <c:v>2.3739024237550213E-2</c:v>
                </c:pt>
                <c:pt idx="61">
                  <c:v>1.4316037661649496E-2</c:v>
                </c:pt>
                <c:pt idx="62">
                  <c:v>1.6081513827518535E-2</c:v>
                </c:pt>
                <c:pt idx="63">
                  <c:v>1.4238263811531548E-2</c:v>
                </c:pt>
                <c:pt idx="64">
                  <c:v>2.6530098784217197E-2</c:v>
                </c:pt>
                <c:pt idx="65">
                  <c:v>3.1450005389372822E-2</c:v>
                </c:pt>
                <c:pt idx="66">
                  <c:v>2.3709558904381263E-2</c:v>
                </c:pt>
                <c:pt idx="67">
                  <c:v>1.4849960419314806E-2</c:v>
                </c:pt>
                <c:pt idx="68">
                  <c:v>1.6386834572029736E-2</c:v>
                </c:pt>
                <c:pt idx="69">
                  <c:v>2.5925496317744445E-2</c:v>
                </c:pt>
                <c:pt idx="70">
                  <c:v>2.8656469235381572E-2</c:v>
                </c:pt>
                <c:pt idx="71">
                  <c:v>2.2757449012967893E-2</c:v>
                </c:pt>
                <c:pt idx="72">
                  <c:v>3.0829759620976074E-2</c:v>
                </c:pt>
                <c:pt idx="73">
                  <c:v>1.3020757154274386E-2</c:v>
                </c:pt>
                <c:pt idx="74">
                  <c:v>3.5186976523438662E-2</c:v>
                </c:pt>
                <c:pt idx="75">
                  <c:v>2.2159243947607342E-2</c:v>
                </c:pt>
                <c:pt idx="76">
                  <c:v>1.3515063941616929E-2</c:v>
                </c:pt>
                <c:pt idx="77">
                  <c:v>1.6216069886708907E-2</c:v>
                </c:pt>
                <c:pt idx="78">
                  <c:v>1.9296230857234319E-2</c:v>
                </c:pt>
                <c:pt idx="79">
                  <c:v>2.1076877665920986E-2</c:v>
                </c:pt>
                <c:pt idx="80">
                  <c:v>4.860579394506509E-2</c:v>
                </c:pt>
                <c:pt idx="81">
                  <c:v>5.0327641222505451E-2</c:v>
                </c:pt>
                <c:pt idx="82">
                  <c:v>1.6182005936028292E-2</c:v>
                </c:pt>
                <c:pt idx="83">
                  <c:v>1.8993863045357273E-2</c:v>
                </c:pt>
                <c:pt idx="84">
                  <c:v>9.3971203587517697E-3</c:v>
                </c:pt>
                <c:pt idx="85">
                  <c:v>4.797166685319211E-2</c:v>
                </c:pt>
                <c:pt idx="86">
                  <c:v>4.612715031284103E-2</c:v>
                </c:pt>
                <c:pt idx="87">
                  <c:v>3.2710360146663273E-2</c:v>
                </c:pt>
                <c:pt idx="88">
                  <c:v>5.8473817557191561E-2</c:v>
                </c:pt>
                <c:pt idx="89">
                  <c:v>8.6153017099010895E-2</c:v>
                </c:pt>
                <c:pt idx="90">
                  <c:v>9.3456417369438355E-2</c:v>
                </c:pt>
                <c:pt idx="91">
                  <c:v>5.6963127036534646E-2</c:v>
                </c:pt>
                <c:pt idx="92">
                  <c:v>4.019521174362968E-2</c:v>
                </c:pt>
                <c:pt idx="93">
                  <c:v>2.4022642311438223E-2</c:v>
                </c:pt>
                <c:pt idx="94">
                  <c:v>3.388426857427277E-2</c:v>
                </c:pt>
                <c:pt idx="95">
                  <c:v>3.5263683340217775E-2</c:v>
                </c:pt>
                <c:pt idx="96">
                  <c:v>2.9417035403182652E-2</c:v>
                </c:pt>
                <c:pt idx="97">
                  <c:v>1.7721790054005836E-2</c:v>
                </c:pt>
                <c:pt idx="98">
                  <c:v>1.1866063361055449E-2</c:v>
                </c:pt>
                <c:pt idx="99">
                  <c:v>2.7432604086958828E-2</c:v>
                </c:pt>
                <c:pt idx="100">
                  <c:v>2.9193712537681549E-2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B9-465C-A56D-BBC837079097}"/>
            </c:ext>
          </c:extLst>
        </c:ser>
        <c:ser>
          <c:idx val="1"/>
          <c:order val="1"/>
          <c:marker>
            <c:symbol val="none"/>
          </c:marker>
          <c:cat>
            <c:numRef>
              <c:f>'data CZE'!$A$33:$A$133</c:f>
              <c:numCache>
                <c:formatCode>m/d/yyyy</c:formatCode>
                <c:ptCount val="101"/>
                <c:pt idx="0">
                  <c:v>43920</c:v>
                </c:pt>
                <c:pt idx="1">
                  <c:v>43921</c:v>
                </c:pt>
                <c:pt idx="2">
                  <c:v>43922</c:v>
                </c:pt>
                <c:pt idx="3">
                  <c:v>43923</c:v>
                </c:pt>
                <c:pt idx="4">
                  <c:v>43924</c:v>
                </c:pt>
                <c:pt idx="5">
                  <c:v>43925</c:v>
                </c:pt>
                <c:pt idx="6">
                  <c:v>43926</c:v>
                </c:pt>
                <c:pt idx="7">
                  <c:v>43927</c:v>
                </c:pt>
                <c:pt idx="8">
                  <c:v>43928</c:v>
                </c:pt>
                <c:pt idx="9">
                  <c:v>43929</c:v>
                </c:pt>
                <c:pt idx="10">
                  <c:v>43930</c:v>
                </c:pt>
                <c:pt idx="11">
                  <c:v>43931</c:v>
                </c:pt>
                <c:pt idx="12">
                  <c:v>43932</c:v>
                </c:pt>
                <c:pt idx="13">
                  <c:v>43933</c:v>
                </c:pt>
                <c:pt idx="14">
                  <c:v>43934</c:v>
                </c:pt>
                <c:pt idx="15">
                  <c:v>43935</c:v>
                </c:pt>
                <c:pt idx="16">
                  <c:v>43936</c:v>
                </c:pt>
                <c:pt idx="17">
                  <c:v>43937</c:v>
                </c:pt>
                <c:pt idx="18">
                  <c:v>43938</c:v>
                </c:pt>
                <c:pt idx="19">
                  <c:v>43939</c:v>
                </c:pt>
                <c:pt idx="20">
                  <c:v>43940</c:v>
                </c:pt>
                <c:pt idx="21">
                  <c:v>43941</c:v>
                </c:pt>
                <c:pt idx="22">
                  <c:v>43942</c:v>
                </c:pt>
                <c:pt idx="23">
                  <c:v>43943</c:v>
                </c:pt>
                <c:pt idx="24">
                  <c:v>43944</c:v>
                </c:pt>
                <c:pt idx="25">
                  <c:v>43945</c:v>
                </c:pt>
                <c:pt idx="26">
                  <c:v>43946</c:v>
                </c:pt>
                <c:pt idx="27">
                  <c:v>43947</c:v>
                </c:pt>
                <c:pt idx="28">
                  <c:v>43948</c:v>
                </c:pt>
                <c:pt idx="29">
                  <c:v>43949</c:v>
                </c:pt>
                <c:pt idx="30">
                  <c:v>43950</c:v>
                </c:pt>
                <c:pt idx="31">
                  <c:v>43951</c:v>
                </c:pt>
                <c:pt idx="32">
                  <c:v>43952</c:v>
                </c:pt>
                <c:pt idx="33">
                  <c:v>43953</c:v>
                </c:pt>
                <c:pt idx="34">
                  <c:v>43954</c:v>
                </c:pt>
                <c:pt idx="35">
                  <c:v>43955</c:v>
                </c:pt>
                <c:pt idx="36">
                  <c:v>43956</c:v>
                </c:pt>
                <c:pt idx="37">
                  <c:v>43957</c:v>
                </c:pt>
                <c:pt idx="38">
                  <c:v>43958</c:v>
                </c:pt>
                <c:pt idx="39">
                  <c:v>43959</c:v>
                </c:pt>
                <c:pt idx="40">
                  <c:v>43960</c:v>
                </c:pt>
                <c:pt idx="41">
                  <c:v>43961</c:v>
                </c:pt>
                <c:pt idx="42">
                  <c:v>43962</c:v>
                </c:pt>
                <c:pt idx="43">
                  <c:v>43963</c:v>
                </c:pt>
                <c:pt idx="44">
                  <c:v>43964</c:v>
                </c:pt>
                <c:pt idx="45">
                  <c:v>43965</c:v>
                </c:pt>
                <c:pt idx="46">
                  <c:v>43966</c:v>
                </c:pt>
                <c:pt idx="47">
                  <c:v>43967</c:v>
                </c:pt>
                <c:pt idx="48">
                  <c:v>43968</c:v>
                </c:pt>
                <c:pt idx="49">
                  <c:v>43969</c:v>
                </c:pt>
                <c:pt idx="50">
                  <c:v>43970</c:v>
                </c:pt>
                <c:pt idx="51">
                  <c:v>43971</c:v>
                </c:pt>
                <c:pt idx="52">
                  <c:v>43972</c:v>
                </c:pt>
                <c:pt idx="53">
                  <c:v>43973</c:v>
                </c:pt>
                <c:pt idx="54">
                  <c:v>43974</c:v>
                </c:pt>
                <c:pt idx="55">
                  <c:v>43975</c:v>
                </c:pt>
                <c:pt idx="56">
                  <c:v>43976</c:v>
                </c:pt>
                <c:pt idx="57">
                  <c:v>43977</c:v>
                </c:pt>
                <c:pt idx="58">
                  <c:v>43978</c:v>
                </c:pt>
                <c:pt idx="59">
                  <c:v>43979</c:v>
                </c:pt>
                <c:pt idx="60">
                  <c:v>43980</c:v>
                </c:pt>
                <c:pt idx="61">
                  <c:v>43981</c:v>
                </c:pt>
                <c:pt idx="62">
                  <c:v>43982</c:v>
                </c:pt>
                <c:pt idx="63">
                  <c:v>43983</c:v>
                </c:pt>
                <c:pt idx="64">
                  <c:v>43984</c:v>
                </c:pt>
                <c:pt idx="65">
                  <c:v>43985</c:v>
                </c:pt>
                <c:pt idx="66">
                  <c:v>43986</c:v>
                </c:pt>
                <c:pt idx="67">
                  <c:v>43987</c:v>
                </c:pt>
                <c:pt idx="68">
                  <c:v>43988</c:v>
                </c:pt>
                <c:pt idx="69">
                  <c:v>43989</c:v>
                </c:pt>
                <c:pt idx="70">
                  <c:v>43990</c:v>
                </c:pt>
                <c:pt idx="71">
                  <c:v>43991</c:v>
                </c:pt>
                <c:pt idx="72">
                  <c:v>43992</c:v>
                </c:pt>
                <c:pt idx="73">
                  <c:v>43993</c:v>
                </c:pt>
                <c:pt idx="74">
                  <c:v>43994</c:v>
                </c:pt>
                <c:pt idx="75">
                  <c:v>43995</c:v>
                </c:pt>
                <c:pt idx="76">
                  <c:v>43996</c:v>
                </c:pt>
                <c:pt idx="77">
                  <c:v>43997</c:v>
                </c:pt>
                <c:pt idx="78">
                  <c:v>43998</c:v>
                </c:pt>
                <c:pt idx="79">
                  <c:v>43999</c:v>
                </c:pt>
                <c:pt idx="80">
                  <c:v>44000</c:v>
                </c:pt>
                <c:pt idx="81">
                  <c:v>44001</c:v>
                </c:pt>
                <c:pt idx="82">
                  <c:v>44002</c:v>
                </c:pt>
                <c:pt idx="83">
                  <c:v>44003</c:v>
                </c:pt>
                <c:pt idx="84">
                  <c:v>44004</c:v>
                </c:pt>
                <c:pt idx="85">
                  <c:v>44005</c:v>
                </c:pt>
                <c:pt idx="86">
                  <c:v>44006</c:v>
                </c:pt>
                <c:pt idx="87">
                  <c:v>44007</c:v>
                </c:pt>
                <c:pt idx="88">
                  <c:v>44008</c:v>
                </c:pt>
                <c:pt idx="89">
                  <c:v>44009</c:v>
                </c:pt>
                <c:pt idx="90">
                  <c:v>44010</c:v>
                </c:pt>
                <c:pt idx="91">
                  <c:v>44011</c:v>
                </c:pt>
                <c:pt idx="92">
                  <c:v>44012</c:v>
                </c:pt>
                <c:pt idx="93">
                  <c:v>44013</c:v>
                </c:pt>
                <c:pt idx="94">
                  <c:v>44014</c:v>
                </c:pt>
                <c:pt idx="95">
                  <c:v>44015</c:v>
                </c:pt>
                <c:pt idx="96">
                  <c:v>44016</c:v>
                </c:pt>
                <c:pt idx="97">
                  <c:v>44017</c:v>
                </c:pt>
                <c:pt idx="98">
                  <c:v>44018</c:v>
                </c:pt>
                <c:pt idx="99">
                  <c:v>44019</c:v>
                </c:pt>
                <c:pt idx="100">
                  <c:v>44020</c:v>
                </c:pt>
              </c:numCache>
            </c:numRef>
          </c:cat>
          <c:val>
            <c:numRef>
              <c:f>'data CZE'!$T$33:$T$133</c:f>
              <c:numCache>
                <c:formatCode>0.0%</c:formatCode>
                <c:ptCount val="101"/>
                <c:pt idx="0">
                  <c:v>6.5967173469206886E-2</c:v>
                </c:pt>
                <c:pt idx="1">
                  <c:v>8.4979193805963249E-2</c:v>
                </c:pt>
                <c:pt idx="2">
                  <c:v>8.564277396573261E-2</c:v>
                </c:pt>
                <c:pt idx="3">
                  <c:v>8.3513406261452677E-2</c:v>
                </c:pt>
                <c:pt idx="4">
                  <c:v>8.4537954733321666E-2</c:v>
                </c:pt>
                <c:pt idx="5">
                  <c:v>8.2014936800711258E-2</c:v>
                </c:pt>
                <c:pt idx="6">
                  <c:v>7.4089851688659183E-2</c:v>
                </c:pt>
                <c:pt idx="7">
                  <c:v>7.2257699975349768E-2</c:v>
                </c:pt>
                <c:pt idx="8">
                  <c:v>6.3430298487271525E-2</c:v>
                </c:pt>
                <c:pt idx="9">
                  <c:v>5.9869299374388119E-2</c:v>
                </c:pt>
                <c:pt idx="10">
                  <c:v>5.6227404190088072E-2</c:v>
                </c:pt>
                <c:pt idx="11">
                  <c:v>4.8083683333266194E-2</c:v>
                </c:pt>
                <c:pt idx="12">
                  <c:v>4.2782808523549064E-2</c:v>
                </c:pt>
                <c:pt idx="13">
                  <c:v>4.1363965094921344E-2</c:v>
                </c:pt>
                <c:pt idx="14">
                  <c:v>3.5575857687349735E-2</c:v>
                </c:pt>
                <c:pt idx="15">
                  <c:v>3.1719118199036556E-2</c:v>
                </c:pt>
                <c:pt idx="16">
                  <c:v>2.7164480334973595E-2</c:v>
                </c:pt>
                <c:pt idx="17">
                  <c:v>2.3337806266348578E-2</c:v>
                </c:pt>
                <c:pt idx="18">
                  <c:v>2.1952513675103418E-2</c:v>
                </c:pt>
                <c:pt idx="19">
                  <c:v>2.0224395418255232E-2</c:v>
                </c:pt>
                <c:pt idx="20">
                  <c:v>2.0381921442389105E-2</c:v>
                </c:pt>
                <c:pt idx="21">
                  <c:v>2.2761853824155763E-2</c:v>
                </c:pt>
                <c:pt idx="22">
                  <c:v>2.4283957843802679E-2</c:v>
                </c:pt>
                <c:pt idx="23">
                  <c:v>2.2765569165690676E-2</c:v>
                </c:pt>
                <c:pt idx="24">
                  <c:v>2.0809425216728981E-2</c:v>
                </c:pt>
                <c:pt idx="25">
                  <c:v>2.0224103739382014E-2</c:v>
                </c:pt>
                <c:pt idx="26">
                  <c:v>1.9747831261667296E-2</c:v>
                </c:pt>
                <c:pt idx="27">
                  <c:v>1.8805866968403064E-2</c:v>
                </c:pt>
                <c:pt idx="28">
                  <c:v>1.5885772698153514E-2</c:v>
                </c:pt>
                <c:pt idx="29">
                  <c:v>1.4110583234956387E-2</c:v>
                </c:pt>
                <c:pt idx="30">
                  <c:v>1.3797070539039438E-2</c:v>
                </c:pt>
                <c:pt idx="31">
                  <c:v>1.5673418337941638E-2</c:v>
                </c:pt>
                <c:pt idx="32">
                  <c:v>1.5028346404745098E-2</c:v>
                </c:pt>
                <c:pt idx="33">
                  <c:v>1.3243175396926238E-2</c:v>
                </c:pt>
                <c:pt idx="34">
                  <c:v>1.2573121526507584E-2</c:v>
                </c:pt>
                <c:pt idx="35">
                  <c:v>1.2686375924102681E-2</c:v>
                </c:pt>
                <c:pt idx="36">
                  <c:v>1.3695384117736503E-2</c:v>
                </c:pt>
                <c:pt idx="37">
                  <c:v>1.4288032080277046E-2</c:v>
                </c:pt>
                <c:pt idx="38">
                  <c:v>1.3142114057387739E-2</c:v>
                </c:pt>
                <c:pt idx="39">
                  <c:v>1.3179143288724219E-2</c:v>
                </c:pt>
                <c:pt idx="40">
                  <c:v>1.3314198144946571E-2</c:v>
                </c:pt>
                <c:pt idx="41">
                  <c:v>1.3583336268476123E-2</c:v>
                </c:pt>
                <c:pt idx="42">
                  <c:v>1.4455708527393616E-2</c:v>
                </c:pt>
                <c:pt idx="43">
                  <c:v>1.3549240152729064E-2</c:v>
                </c:pt>
                <c:pt idx="44">
                  <c:v>1.2730562954473541E-2</c:v>
                </c:pt>
                <c:pt idx="45">
                  <c:v>1.4405355874516485E-2</c:v>
                </c:pt>
                <c:pt idx="46">
                  <c:v>1.5256791390572708E-2</c:v>
                </c:pt>
                <c:pt idx="47">
                  <c:v>1.7064026043645087E-2</c:v>
                </c:pt>
                <c:pt idx="48">
                  <c:v>1.692160970885289E-2</c:v>
                </c:pt>
                <c:pt idx="49">
                  <c:v>2.0517716247864217E-2</c:v>
                </c:pt>
                <c:pt idx="50">
                  <c:v>2.179004912459603E-2</c:v>
                </c:pt>
                <c:pt idx="51">
                  <c:v>2.3579039278376752E-2</c:v>
                </c:pt>
                <c:pt idx="52">
                  <c:v>2.1404412861299165E-2</c:v>
                </c:pt>
                <c:pt idx="53">
                  <c:v>2.195780098327697E-2</c:v>
                </c:pt>
                <c:pt idx="54">
                  <c:v>2.3837992691763881E-2</c:v>
                </c:pt>
                <c:pt idx="55">
                  <c:v>2.6463662709085178E-2</c:v>
                </c:pt>
                <c:pt idx="56">
                  <c:v>2.3241382335295015E-2</c:v>
                </c:pt>
                <c:pt idx="57">
                  <c:v>2.2689722811648307E-2</c:v>
                </c:pt>
                <c:pt idx="58">
                  <c:v>2.0739835924034677E-2</c:v>
                </c:pt>
                <c:pt idx="59">
                  <c:v>2.2134408559198081E-2</c:v>
                </c:pt>
                <c:pt idx="60">
                  <c:v>2.2180944779402769E-2</c:v>
                </c:pt>
                <c:pt idx="61">
                  <c:v>1.9779784474290057E-2</c:v>
                </c:pt>
                <c:pt idx="62">
                  <c:v>1.8406752923718399E-2</c:v>
                </c:pt>
                <c:pt idx="63">
                  <c:v>1.7817876874537796E-2</c:v>
                </c:pt>
                <c:pt idx="64">
                  <c:v>1.8866016499781858E-2</c:v>
                </c:pt>
                <c:pt idx="65">
                  <c:v>2.1269062406605265E-2</c:v>
                </c:pt>
                <c:pt idx="66">
                  <c:v>2.1437786088031579E-2</c:v>
                </c:pt>
                <c:pt idx="67">
                  <c:v>2.0167919828283667E-2</c:v>
                </c:pt>
                <c:pt idx="68">
                  <c:v>2.0463747958337986E-2</c:v>
                </c:pt>
                <c:pt idx="69">
                  <c:v>2.1870031171227402E-2</c:v>
                </c:pt>
                <c:pt idx="70">
                  <c:v>2.3929774803205978E-2</c:v>
                </c:pt>
                <c:pt idx="71">
                  <c:v>2.3390824835884647E-2</c:v>
                </c:pt>
                <c:pt idx="72">
                  <c:v>2.3302218297542254E-2</c:v>
                </c:pt>
                <c:pt idx="73">
                  <c:v>2.1775246618955559E-2</c:v>
                </c:pt>
                <c:pt idx="74">
                  <c:v>2.4680534633830391E-2</c:v>
                </c:pt>
                <c:pt idx="75">
                  <c:v>2.5505164544627198E-2</c:v>
                </c:pt>
                <c:pt idx="76">
                  <c:v>2.3732245633751838E-2</c:v>
                </c:pt>
                <c:pt idx="77">
                  <c:v>2.1955045726798596E-2</c:v>
                </c:pt>
                <c:pt idx="78">
                  <c:v>2.1460585990265232E-2</c:v>
                </c:pt>
                <c:pt idx="79">
                  <c:v>2.0067317139543076E-2</c:v>
                </c:pt>
                <c:pt idx="80">
                  <c:v>2.5150893823941749E-2</c:v>
                </c:pt>
                <c:pt idx="81">
                  <c:v>2.7313845923808429E-2</c:v>
                </c:pt>
                <c:pt idx="82">
                  <c:v>2.6459954779297138E-2</c:v>
                </c:pt>
                <c:pt idx="83">
                  <c:v>2.7242640365545755E-2</c:v>
                </c:pt>
                <c:pt idx="84">
                  <c:v>2.6268504718694737E-2</c:v>
                </c:pt>
                <c:pt idx="85">
                  <c:v>3.036499557526014E-2</c:v>
                </c:pt>
                <c:pt idx="86">
                  <c:v>3.3943605953391576E-2</c:v>
                </c:pt>
                <c:pt idx="87">
                  <c:v>3.1672829696477035E-2</c:v>
                </c:pt>
                <c:pt idx="88">
                  <c:v>3.2836569172860756E-2</c:v>
                </c:pt>
                <c:pt idx="89">
                  <c:v>4.2832427910429703E-2</c:v>
                </c:pt>
                <c:pt idx="90">
                  <c:v>5.3469935671012721E-2</c:v>
                </c:pt>
                <c:pt idx="91">
                  <c:v>6.0265079482124555E-2</c:v>
                </c:pt>
                <c:pt idx="92">
                  <c:v>5.9154157323615633E-2</c:v>
                </c:pt>
                <c:pt idx="93">
                  <c:v>5.5996370466272385E-2</c:v>
                </c:pt>
                <c:pt idx="94">
                  <c:v>5.6164071670216593E-2</c:v>
                </c:pt>
                <c:pt idx="95">
                  <c:v>5.2848338210648917E-2</c:v>
                </c:pt>
                <c:pt idx="96">
                  <c:v>4.4743197968387723E-2</c:v>
                </c:pt>
                <c:pt idx="97">
                  <c:v>3.3923965494754516E-2</c:v>
                </c:pt>
                <c:pt idx="98">
                  <c:v>2.7481527826828913E-2</c:v>
                </c:pt>
                <c:pt idx="99">
                  <c:v>2.5658298161590216E-2</c:v>
                </c:pt>
                <c:pt idx="100">
                  <c:v>2.6397022479624978E-2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966400"/>
        <c:axId val="122967936"/>
      </c:lineChart>
      <c:dateAx>
        <c:axId val="12296640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967936"/>
        <c:crosses val="autoZero"/>
        <c:auto val="1"/>
        <c:lblOffset val="100"/>
        <c:baseTimeUnit val="days"/>
      </c:dateAx>
      <c:valAx>
        <c:axId val="12296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966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0242327739332459E-2"/>
          <c:y val="3.5686385455936998E-2"/>
          <c:w val="0.89522348543449048"/>
          <c:h val="0.92862722908812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CZE'!$A$33:$A$133</c:f>
              <c:numCache>
                <c:formatCode>m/d/yyyy</c:formatCode>
                <c:ptCount val="101"/>
                <c:pt idx="0">
                  <c:v>43920</c:v>
                </c:pt>
                <c:pt idx="1">
                  <c:v>43921</c:v>
                </c:pt>
                <c:pt idx="2">
                  <c:v>43922</c:v>
                </c:pt>
                <c:pt idx="3">
                  <c:v>43923</c:v>
                </c:pt>
                <c:pt idx="4">
                  <c:v>43924</c:v>
                </c:pt>
                <c:pt idx="5">
                  <c:v>43925</c:v>
                </c:pt>
                <c:pt idx="6">
                  <c:v>43926</c:v>
                </c:pt>
                <c:pt idx="7">
                  <c:v>43927</c:v>
                </c:pt>
                <c:pt idx="8">
                  <c:v>43928</c:v>
                </c:pt>
                <c:pt idx="9">
                  <c:v>43929</c:v>
                </c:pt>
                <c:pt idx="10">
                  <c:v>43930</c:v>
                </c:pt>
                <c:pt idx="11">
                  <c:v>43931</c:v>
                </c:pt>
                <c:pt idx="12">
                  <c:v>43932</c:v>
                </c:pt>
                <c:pt idx="13">
                  <c:v>43933</c:v>
                </c:pt>
                <c:pt idx="14">
                  <c:v>43934</c:v>
                </c:pt>
                <c:pt idx="15">
                  <c:v>43935</c:v>
                </c:pt>
                <c:pt idx="16">
                  <c:v>43936</c:v>
                </c:pt>
                <c:pt idx="17">
                  <c:v>43937</c:v>
                </c:pt>
                <c:pt idx="18">
                  <c:v>43938</c:v>
                </c:pt>
                <c:pt idx="19">
                  <c:v>43939</c:v>
                </c:pt>
                <c:pt idx="20">
                  <c:v>43940</c:v>
                </c:pt>
                <c:pt idx="21">
                  <c:v>43941</c:v>
                </c:pt>
                <c:pt idx="22">
                  <c:v>43942</c:v>
                </c:pt>
                <c:pt idx="23">
                  <c:v>43943</c:v>
                </c:pt>
                <c:pt idx="24">
                  <c:v>43944</c:v>
                </c:pt>
                <c:pt idx="25">
                  <c:v>43945</c:v>
                </c:pt>
                <c:pt idx="26">
                  <c:v>43946</c:v>
                </c:pt>
                <c:pt idx="27">
                  <c:v>43947</c:v>
                </c:pt>
                <c:pt idx="28">
                  <c:v>43948</c:v>
                </c:pt>
                <c:pt idx="29">
                  <c:v>43949</c:v>
                </c:pt>
                <c:pt idx="30">
                  <c:v>43950</c:v>
                </c:pt>
                <c:pt idx="31">
                  <c:v>43951</c:v>
                </c:pt>
                <c:pt idx="32">
                  <c:v>43952</c:v>
                </c:pt>
                <c:pt idx="33">
                  <c:v>43953</c:v>
                </c:pt>
                <c:pt idx="34">
                  <c:v>43954</c:v>
                </c:pt>
                <c:pt idx="35">
                  <c:v>43955</c:v>
                </c:pt>
                <c:pt idx="36">
                  <c:v>43956</c:v>
                </c:pt>
                <c:pt idx="37">
                  <c:v>43957</c:v>
                </c:pt>
                <c:pt idx="38">
                  <c:v>43958</c:v>
                </c:pt>
                <c:pt idx="39">
                  <c:v>43959</c:v>
                </c:pt>
                <c:pt idx="40">
                  <c:v>43960</c:v>
                </c:pt>
                <c:pt idx="41">
                  <c:v>43961</c:v>
                </c:pt>
                <c:pt idx="42">
                  <c:v>43962</c:v>
                </c:pt>
                <c:pt idx="43">
                  <c:v>43963</c:v>
                </c:pt>
                <c:pt idx="44">
                  <c:v>43964</c:v>
                </c:pt>
                <c:pt idx="45">
                  <c:v>43965</c:v>
                </c:pt>
                <c:pt idx="46">
                  <c:v>43966</c:v>
                </c:pt>
                <c:pt idx="47">
                  <c:v>43967</c:v>
                </c:pt>
                <c:pt idx="48">
                  <c:v>43968</c:v>
                </c:pt>
                <c:pt idx="49">
                  <c:v>43969</c:v>
                </c:pt>
                <c:pt idx="50">
                  <c:v>43970</c:v>
                </c:pt>
                <c:pt idx="51">
                  <c:v>43971</c:v>
                </c:pt>
                <c:pt idx="52">
                  <c:v>43972</c:v>
                </c:pt>
                <c:pt idx="53">
                  <c:v>43973</c:v>
                </c:pt>
                <c:pt idx="54">
                  <c:v>43974</c:v>
                </c:pt>
                <c:pt idx="55">
                  <c:v>43975</c:v>
                </c:pt>
                <c:pt idx="56">
                  <c:v>43976</c:v>
                </c:pt>
                <c:pt idx="57">
                  <c:v>43977</c:v>
                </c:pt>
                <c:pt idx="58">
                  <c:v>43978</c:v>
                </c:pt>
                <c:pt idx="59">
                  <c:v>43979</c:v>
                </c:pt>
                <c:pt idx="60">
                  <c:v>43980</c:v>
                </c:pt>
                <c:pt idx="61">
                  <c:v>43981</c:v>
                </c:pt>
                <c:pt idx="62">
                  <c:v>43982</c:v>
                </c:pt>
                <c:pt idx="63">
                  <c:v>43983</c:v>
                </c:pt>
                <c:pt idx="64">
                  <c:v>43984</c:v>
                </c:pt>
                <c:pt idx="65">
                  <c:v>43985</c:v>
                </c:pt>
                <c:pt idx="66">
                  <c:v>43986</c:v>
                </c:pt>
                <c:pt idx="67">
                  <c:v>43987</c:v>
                </c:pt>
                <c:pt idx="68">
                  <c:v>43988</c:v>
                </c:pt>
                <c:pt idx="69">
                  <c:v>43989</c:v>
                </c:pt>
                <c:pt idx="70">
                  <c:v>43990</c:v>
                </c:pt>
                <c:pt idx="71">
                  <c:v>43991</c:v>
                </c:pt>
                <c:pt idx="72">
                  <c:v>43992</c:v>
                </c:pt>
                <c:pt idx="73">
                  <c:v>43993</c:v>
                </c:pt>
                <c:pt idx="74">
                  <c:v>43994</c:v>
                </c:pt>
                <c:pt idx="75">
                  <c:v>43995</c:v>
                </c:pt>
                <c:pt idx="76">
                  <c:v>43996</c:v>
                </c:pt>
                <c:pt idx="77">
                  <c:v>43997</c:v>
                </c:pt>
                <c:pt idx="78">
                  <c:v>43998</c:v>
                </c:pt>
                <c:pt idx="79">
                  <c:v>43999</c:v>
                </c:pt>
                <c:pt idx="80">
                  <c:v>44000</c:v>
                </c:pt>
                <c:pt idx="81">
                  <c:v>44001</c:v>
                </c:pt>
                <c:pt idx="82">
                  <c:v>44002</c:v>
                </c:pt>
                <c:pt idx="83">
                  <c:v>44003</c:v>
                </c:pt>
                <c:pt idx="84">
                  <c:v>44004</c:v>
                </c:pt>
                <c:pt idx="85">
                  <c:v>44005</c:v>
                </c:pt>
                <c:pt idx="86">
                  <c:v>44006</c:v>
                </c:pt>
                <c:pt idx="87">
                  <c:v>44007</c:v>
                </c:pt>
                <c:pt idx="88">
                  <c:v>44008</c:v>
                </c:pt>
                <c:pt idx="89">
                  <c:v>44009</c:v>
                </c:pt>
                <c:pt idx="90">
                  <c:v>44010</c:v>
                </c:pt>
                <c:pt idx="91">
                  <c:v>44011</c:v>
                </c:pt>
                <c:pt idx="92">
                  <c:v>44012</c:v>
                </c:pt>
                <c:pt idx="93">
                  <c:v>44013</c:v>
                </c:pt>
                <c:pt idx="94">
                  <c:v>44014</c:v>
                </c:pt>
                <c:pt idx="95">
                  <c:v>44015</c:v>
                </c:pt>
                <c:pt idx="96">
                  <c:v>44016</c:v>
                </c:pt>
                <c:pt idx="97">
                  <c:v>44017</c:v>
                </c:pt>
                <c:pt idx="98">
                  <c:v>44018</c:v>
                </c:pt>
                <c:pt idx="99">
                  <c:v>44019</c:v>
                </c:pt>
                <c:pt idx="100">
                  <c:v>44020</c:v>
                </c:pt>
              </c:numCache>
            </c:numRef>
          </c:cat>
          <c:val>
            <c:numRef>
              <c:f>'data CZE'!$K$33:$K$133</c:f>
              <c:numCache>
                <c:formatCode>0.0%</c:formatCode>
                <c:ptCount val="101"/>
                <c:pt idx="0">
                  <c:v>2.5089605734767025E-3</c:v>
                </c:pt>
                <c:pt idx="1">
                  <c:v>2.7091093802912294E-3</c:v>
                </c:pt>
                <c:pt idx="2">
                  <c:v>2.4752475247524753E-3</c:v>
                </c:pt>
                <c:pt idx="3">
                  <c:v>1.4330753797649756E-3</c:v>
                </c:pt>
                <c:pt idx="4">
                  <c:v>2.4019215372297837E-3</c:v>
                </c:pt>
                <c:pt idx="5">
                  <c:v>1.4760147601476014E-3</c:v>
                </c:pt>
                <c:pt idx="6">
                  <c:v>1.845444059976932E-3</c:v>
                </c:pt>
                <c:pt idx="7">
                  <c:v>2.4864376130198916E-3</c:v>
                </c:pt>
                <c:pt idx="8">
                  <c:v>2.1630975556997619E-3</c:v>
                </c:pt>
                <c:pt idx="9">
                  <c:v>2.3123817532058021E-3</c:v>
                </c:pt>
                <c:pt idx="10">
                  <c:v>2.6104417670682733E-3</c:v>
                </c:pt>
                <c:pt idx="11">
                  <c:v>1.3576415826221878E-3</c:v>
                </c:pt>
                <c:pt idx="12">
                  <c:v>1.8986140117714068E-3</c:v>
                </c:pt>
                <c:pt idx="13">
                  <c:v>1.6784781797836627E-3</c:v>
                </c:pt>
                <c:pt idx="14">
                  <c:v>9.2781592132120988E-4</c:v>
                </c:pt>
                <c:pt idx="15">
                  <c:v>3.3351862145636463E-3</c:v>
                </c:pt>
                <c:pt idx="16">
                  <c:v>9.4197437829691034E-4</c:v>
                </c:pt>
                <c:pt idx="17">
                  <c:v>5.6433408577878099E-4</c:v>
                </c:pt>
                <c:pt idx="18">
                  <c:v>7.5585789871504159E-4</c:v>
                </c:pt>
                <c:pt idx="19">
                  <c:v>1.5378700499807767E-3</c:v>
                </c:pt>
                <c:pt idx="20">
                  <c:v>9.6190842631781453E-4</c:v>
                </c:pt>
                <c:pt idx="21">
                  <c:v>1.5203344735841885E-3</c:v>
                </c:pt>
                <c:pt idx="22">
                  <c:v>1.3600155430347775E-3</c:v>
                </c:pt>
                <c:pt idx="23">
                  <c:v>1.3801261829652998E-3</c:v>
                </c:pt>
                <c:pt idx="24">
                  <c:v>4.0526849037487333E-4</c:v>
                </c:pt>
                <c:pt idx="25">
                  <c:v>8.2901554404145078E-4</c:v>
                </c:pt>
                <c:pt idx="26">
                  <c:v>8.5324232081911264E-4</c:v>
                </c:pt>
                <c:pt idx="27">
                  <c:v>4.2725913266396069E-4</c:v>
                </c:pt>
                <c:pt idx="28">
                  <c:v>6.4669109721922824E-4</c:v>
                </c:pt>
                <c:pt idx="29">
                  <c:v>9.099181073703367E-4</c:v>
                </c:pt>
                <c:pt idx="30">
                  <c:v>0</c:v>
                </c:pt>
                <c:pt idx="31">
                  <c:v>2.1206409048067859E-3</c:v>
                </c:pt>
                <c:pt idx="32">
                  <c:v>9.6805421103581804E-4</c:v>
                </c:pt>
                <c:pt idx="33">
                  <c:v>1.2121212121212121E-3</c:v>
                </c:pt>
                <c:pt idx="34">
                  <c:v>7.4092368486045935E-4</c:v>
                </c:pt>
                <c:pt idx="35">
                  <c:v>1.0136847440446021E-3</c:v>
                </c:pt>
                <c:pt idx="36">
                  <c:v>1.3297872340425532E-3</c:v>
                </c:pt>
                <c:pt idx="37">
                  <c:v>1.3762730525736307E-3</c:v>
                </c:pt>
                <c:pt idx="38">
                  <c:v>2.2811519817507843E-3</c:v>
                </c:pt>
                <c:pt idx="39">
                  <c:v>8.8495575221238937E-4</c:v>
                </c:pt>
                <c:pt idx="40">
                  <c:v>8.846947803007962E-4</c:v>
                </c:pt>
                <c:pt idx="41">
                  <c:v>1.1862396204033216E-3</c:v>
                </c:pt>
                <c:pt idx="42">
                  <c:v>5.9364796675571388E-4</c:v>
                </c:pt>
                <c:pt idx="43">
                  <c:v>3.1416902293433867E-4</c:v>
                </c:pt>
                <c:pt idx="44">
                  <c:v>2.2958346999016072E-3</c:v>
                </c:pt>
                <c:pt idx="45">
                  <c:v>1.0231923601637107E-3</c:v>
                </c:pt>
                <c:pt idx="46">
                  <c:v>7.0997515086971955E-4</c:v>
                </c:pt>
                <c:pt idx="47">
                  <c:v>3.663003663003663E-4</c:v>
                </c:pt>
                <c:pt idx="48">
                  <c:v>7.3072707343807086E-4</c:v>
                </c:pt>
                <c:pt idx="49">
                  <c:v>-3.6832412523020257E-4</c:v>
                </c:pt>
                <c:pt idx="50">
                  <c:v>1.8882175226586104E-3</c:v>
                </c:pt>
                <c:pt idx="51">
                  <c:v>7.6365024818633069E-4</c:v>
                </c:pt>
                <c:pt idx="52">
                  <c:v>7.7309625048318511E-4</c:v>
                </c:pt>
                <c:pt idx="53">
                  <c:v>2.3790642347343376E-3</c:v>
                </c:pt>
                <c:pt idx="54">
                  <c:v>8.0775444264943462E-4</c:v>
                </c:pt>
                <c:pt idx="55">
                  <c:v>3.9494470774091627E-4</c:v>
                </c:pt>
                <c:pt idx="56">
                  <c:v>7.8064012490241998E-4</c:v>
                </c:pt>
                <c:pt idx="57">
                  <c:v>0</c:v>
                </c:pt>
                <c:pt idx="58">
                  <c:v>0</c:v>
                </c:pt>
                <c:pt idx="59">
                  <c:v>8.3368070029178826E-4</c:v>
                </c:pt>
                <c:pt idx="60">
                  <c:v>0</c:v>
                </c:pt>
                <c:pt idx="61">
                  <c:v>0</c:v>
                </c:pt>
                <c:pt idx="62">
                  <c:v>4.2283298097251583E-4</c:v>
                </c:pt>
                <c:pt idx="63">
                  <c:v>4.1841004184100416E-4</c:v>
                </c:pt>
                <c:pt idx="64">
                  <c:v>8.5506626763574172E-4</c:v>
                </c:pt>
                <c:pt idx="65">
                  <c:v>8.4925690021231425E-4</c:v>
                </c:pt>
                <c:pt idx="66">
                  <c:v>4.2301184433164127E-4</c:v>
                </c:pt>
                <c:pt idx="67">
                  <c:v>4.2390843577787198E-4</c:v>
                </c:pt>
                <c:pt idx="68">
                  <c:v>0</c:v>
                </c:pt>
                <c:pt idx="69">
                  <c:v>0</c:v>
                </c:pt>
                <c:pt idx="70">
                  <c:v>4.1493775933609957E-4</c:v>
                </c:pt>
                <c:pt idx="71">
                  <c:v>0</c:v>
                </c:pt>
                <c:pt idx="72">
                  <c:v>8.438818565400844E-4</c:v>
                </c:pt>
                <c:pt idx="73">
                  <c:v>-8.3927822073017204E-4</c:v>
                </c:pt>
                <c:pt idx="74">
                  <c:v>4.2354934349851756E-4</c:v>
                </c:pt>
                <c:pt idx="75">
                  <c:v>-4.1771094402673348E-4</c:v>
                </c:pt>
                <c:pt idx="76">
                  <c:v>4.0916530278232408E-4</c:v>
                </c:pt>
                <c:pt idx="77">
                  <c:v>4.050222762251924E-4</c:v>
                </c:pt>
                <c:pt idx="78">
                  <c:v>4.1017227235438887E-4</c:v>
                </c:pt>
                <c:pt idx="79">
                  <c:v>8.2576383154417832E-4</c:v>
                </c:pt>
                <c:pt idx="80">
                  <c:v>4.1152263374485596E-4</c:v>
                </c:pt>
                <c:pt idx="81">
                  <c:v>3.9904229848363929E-4</c:v>
                </c:pt>
                <c:pt idx="82">
                  <c:v>3.8491147036181676E-4</c:v>
                </c:pt>
                <c:pt idx="83">
                  <c:v>0</c:v>
                </c:pt>
                <c:pt idx="84">
                  <c:v>0</c:v>
                </c:pt>
                <c:pt idx="85">
                  <c:v>1.1320754716981133E-3</c:v>
                </c:pt>
                <c:pt idx="86">
                  <c:v>1.4513788098693759E-3</c:v>
                </c:pt>
                <c:pt idx="87">
                  <c:v>7.0274068868587491E-4</c:v>
                </c:pt>
                <c:pt idx="88">
                  <c:v>1.3908205841446453E-3</c:v>
                </c:pt>
                <c:pt idx="89">
                  <c:v>0</c:v>
                </c:pt>
                <c:pt idx="90">
                  <c:v>-3.0609121518212427E-4</c:v>
                </c:pt>
                <c:pt idx="91">
                  <c:v>0</c:v>
                </c:pt>
                <c:pt idx="92">
                  <c:v>2.6946914578280785E-4</c:v>
                </c:pt>
                <c:pt idx="93">
                  <c:v>0</c:v>
                </c:pt>
                <c:pt idx="94">
                  <c:v>1.0256410256410256E-3</c:v>
                </c:pt>
                <c:pt idx="95">
                  <c:v>0</c:v>
                </c:pt>
                <c:pt idx="96">
                  <c:v>-4.8567265662943174E-4</c:v>
                </c:pt>
                <c:pt idx="97">
                  <c:v>-7.0804814727401467E-4</c:v>
                </c:pt>
                <c:pt idx="98">
                  <c:v>4.6479200557750407E-4</c:v>
                </c:pt>
                <c:pt idx="99">
                  <c:v>2.3025558369790466E-4</c:v>
                </c:pt>
                <c:pt idx="10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BA-47CD-952B-4A6F369E322E}"/>
            </c:ext>
          </c:extLst>
        </c:ser>
        <c:ser>
          <c:idx val="1"/>
          <c:order val="1"/>
          <c:marker>
            <c:symbol val="none"/>
          </c:marker>
          <c:cat>
            <c:numRef>
              <c:f>'data CZE'!$A$33:$A$133</c:f>
              <c:numCache>
                <c:formatCode>m/d/yyyy</c:formatCode>
                <c:ptCount val="101"/>
                <c:pt idx="0">
                  <c:v>43920</c:v>
                </c:pt>
                <c:pt idx="1">
                  <c:v>43921</c:v>
                </c:pt>
                <c:pt idx="2">
                  <c:v>43922</c:v>
                </c:pt>
                <c:pt idx="3">
                  <c:v>43923</c:v>
                </c:pt>
                <c:pt idx="4">
                  <c:v>43924</c:v>
                </c:pt>
                <c:pt idx="5">
                  <c:v>43925</c:v>
                </c:pt>
                <c:pt idx="6">
                  <c:v>43926</c:v>
                </c:pt>
                <c:pt idx="7">
                  <c:v>43927</c:v>
                </c:pt>
                <c:pt idx="8">
                  <c:v>43928</c:v>
                </c:pt>
                <c:pt idx="9">
                  <c:v>43929</c:v>
                </c:pt>
                <c:pt idx="10">
                  <c:v>43930</c:v>
                </c:pt>
                <c:pt idx="11">
                  <c:v>43931</c:v>
                </c:pt>
                <c:pt idx="12">
                  <c:v>43932</c:v>
                </c:pt>
                <c:pt idx="13">
                  <c:v>43933</c:v>
                </c:pt>
                <c:pt idx="14">
                  <c:v>43934</c:v>
                </c:pt>
                <c:pt idx="15">
                  <c:v>43935</c:v>
                </c:pt>
                <c:pt idx="16">
                  <c:v>43936</c:v>
                </c:pt>
                <c:pt idx="17">
                  <c:v>43937</c:v>
                </c:pt>
                <c:pt idx="18">
                  <c:v>43938</c:v>
                </c:pt>
                <c:pt idx="19">
                  <c:v>43939</c:v>
                </c:pt>
                <c:pt idx="20">
                  <c:v>43940</c:v>
                </c:pt>
                <c:pt idx="21">
                  <c:v>43941</c:v>
                </c:pt>
                <c:pt idx="22">
                  <c:v>43942</c:v>
                </c:pt>
                <c:pt idx="23">
                  <c:v>43943</c:v>
                </c:pt>
                <c:pt idx="24">
                  <c:v>43944</c:v>
                </c:pt>
                <c:pt idx="25">
                  <c:v>43945</c:v>
                </c:pt>
                <c:pt idx="26">
                  <c:v>43946</c:v>
                </c:pt>
                <c:pt idx="27">
                  <c:v>43947</c:v>
                </c:pt>
                <c:pt idx="28">
                  <c:v>43948</c:v>
                </c:pt>
                <c:pt idx="29">
                  <c:v>43949</c:v>
                </c:pt>
                <c:pt idx="30">
                  <c:v>43950</c:v>
                </c:pt>
                <c:pt idx="31">
                  <c:v>43951</c:v>
                </c:pt>
                <c:pt idx="32">
                  <c:v>43952</c:v>
                </c:pt>
                <c:pt idx="33">
                  <c:v>43953</c:v>
                </c:pt>
                <c:pt idx="34">
                  <c:v>43954</c:v>
                </c:pt>
                <c:pt idx="35">
                  <c:v>43955</c:v>
                </c:pt>
                <c:pt idx="36">
                  <c:v>43956</c:v>
                </c:pt>
                <c:pt idx="37">
                  <c:v>43957</c:v>
                </c:pt>
                <c:pt idx="38">
                  <c:v>43958</c:v>
                </c:pt>
                <c:pt idx="39">
                  <c:v>43959</c:v>
                </c:pt>
                <c:pt idx="40">
                  <c:v>43960</c:v>
                </c:pt>
                <c:pt idx="41">
                  <c:v>43961</c:v>
                </c:pt>
                <c:pt idx="42">
                  <c:v>43962</c:v>
                </c:pt>
                <c:pt idx="43">
                  <c:v>43963</c:v>
                </c:pt>
                <c:pt idx="44">
                  <c:v>43964</c:v>
                </c:pt>
                <c:pt idx="45">
                  <c:v>43965</c:v>
                </c:pt>
                <c:pt idx="46">
                  <c:v>43966</c:v>
                </c:pt>
                <c:pt idx="47">
                  <c:v>43967</c:v>
                </c:pt>
                <c:pt idx="48">
                  <c:v>43968</c:v>
                </c:pt>
                <c:pt idx="49">
                  <c:v>43969</c:v>
                </c:pt>
                <c:pt idx="50">
                  <c:v>43970</c:v>
                </c:pt>
                <c:pt idx="51">
                  <c:v>43971</c:v>
                </c:pt>
                <c:pt idx="52">
                  <c:v>43972</c:v>
                </c:pt>
                <c:pt idx="53">
                  <c:v>43973</c:v>
                </c:pt>
                <c:pt idx="54">
                  <c:v>43974</c:v>
                </c:pt>
                <c:pt idx="55">
                  <c:v>43975</c:v>
                </c:pt>
                <c:pt idx="56">
                  <c:v>43976</c:v>
                </c:pt>
                <c:pt idx="57">
                  <c:v>43977</c:v>
                </c:pt>
                <c:pt idx="58">
                  <c:v>43978</c:v>
                </c:pt>
                <c:pt idx="59">
                  <c:v>43979</c:v>
                </c:pt>
                <c:pt idx="60">
                  <c:v>43980</c:v>
                </c:pt>
                <c:pt idx="61">
                  <c:v>43981</c:v>
                </c:pt>
                <c:pt idx="62">
                  <c:v>43982</c:v>
                </c:pt>
                <c:pt idx="63">
                  <c:v>43983</c:v>
                </c:pt>
                <c:pt idx="64">
                  <c:v>43984</c:v>
                </c:pt>
                <c:pt idx="65">
                  <c:v>43985</c:v>
                </c:pt>
                <c:pt idx="66">
                  <c:v>43986</c:v>
                </c:pt>
                <c:pt idx="67">
                  <c:v>43987</c:v>
                </c:pt>
                <c:pt idx="68">
                  <c:v>43988</c:v>
                </c:pt>
                <c:pt idx="69">
                  <c:v>43989</c:v>
                </c:pt>
                <c:pt idx="70">
                  <c:v>43990</c:v>
                </c:pt>
                <c:pt idx="71">
                  <c:v>43991</c:v>
                </c:pt>
                <c:pt idx="72">
                  <c:v>43992</c:v>
                </c:pt>
                <c:pt idx="73">
                  <c:v>43993</c:v>
                </c:pt>
                <c:pt idx="74">
                  <c:v>43994</c:v>
                </c:pt>
                <c:pt idx="75">
                  <c:v>43995</c:v>
                </c:pt>
                <c:pt idx="76">
                  <c:v>43996</c:v>
                </c:pt>
                <c:pt idx="77">
                  <c:v>43997</c:v>
                </c:pt>
                <c:pt idx="78">
                  <c:v>43998</c:v>
                </c:pt>
                <c:pt idx="79">
                  <c:v>43999</c:v>
                </c:pt>
                <c:pt idx="80">
                  <c:v>44000</c:v>
                </c:pt>
                <c:pt idx="81">
                  <c:v>44001</c:v>
                </c:pt>
                <c:pt idx="82">
                  <c:v>44002</c:v>
                </c:pt>
                <c:pt idx="83">
                  <c:v>44003</c:v>
                </c:pt>
                <c:pt idx="84">
                  <c:v>44004</c:v>
                </c:pt>
                <c:pt idx="85">
                  <c:v>44005</c:v>
                </c:pt>
                <c:pt idx="86">
                  <c:v>44006</c:v>
                </c:pt>
                <c:pt idx="87">
                  <c:v>44007</c:v>
                </c:pt>
                <c:pt idx="88">
                  <c:v>44008</c:v>
                </c:pt>
                <c:pt idx="89">
                  <c:v>44009</c:v>
                </c:pt>
                <c:pt idx="90">
                  <c:v>44010</c:v>
                </c:pt>
                <c:pt idx="91">
                  <c:v>44011</c:v>
                </c:pt>
                <c:pt idx="92">
                  <c:v>44012</c:v>
                </c:pt>
                <c:pt idx="93">
                  <c:v>44013</c:v>
                </c:pt>
                <c:pt idx="94">
                  <c:v>44014</c:v>
                </c:pt>
                <c:pt idx="95">
                  <c:v>44015</c:v>
                </c:pt>
                <c:pt idx="96">
                  <c:v>44016</c:v>
                </c:pt>
                <c:pt idx="97">
                  <c:v>44017</c:v>
                </c:pt>
                <c:pt idx="98">
                  <c:v>44018</c:v>
                </c:pt>
                <c:pt idx="99">
                  <c:v>44019</c:v>
                </c:pt>
                <c:pt idx="100">
                  <c:v>44020</c:v>
                </c:pt>
              </c:numCache>
            </c:numRef>
          </c:cat>
          <c:val>
            <c:numRef>
              <c:f>'data CZE'!$U$33:$U$133</c:f>
              <c:numCache>
                <c:formatCode>0.0%</c:formatCode>
                <c:ptCount val="101"/>
                <c:pt idx="0">
                  <c:v>2.5089605734767025E-3</c:v>
                </c:pt>
                <c:pt idx="1">
                  <c:v>2.6090349768839657E-3</c:v>
                </c:pt>
                <c:pt idx="2">
                  <c:v>2.5644391595068023E-3</c:v>
                </c:pt>
                <c:pt idx="3">
                  <c:v>2.2815982145713456E-3</c:v>
                </c:pt>
                <c:pt idx="4">
                  <c:v>2.3056628791030334E-3</c:v>
                </c:pt>
                <c:pt idx="5">
                  <c:v>2.1673881926104616E-3</c:v>
                </c:pt>
                <c:pt idx="6">
                  <c:v>2.1213961736628144E-3</c:v>
                </c:pt>
                <c:pt idx="7">
                  <c:v>2.1181786078832694E-3</c:v>
                </c:pt>
                <c:pt idx="8">
                  <c:v>2.0401769186559173E-3</c:v>
                </c:pt>
                <c:pt idx="9">
                  <c:v>2.0169103798635354E-3</c:v>
                </c:pt>
                <c:pt idx="10">
                  <c:v>2.1851055780497211E-3</c:v>
                </c:pt>
                <c:pt idx="11">
                  <c:v>2.0359227273914929E-3</c:v>
                </c:pt>
                <c:pt idx="12">
                  <c:v>2.0962940490520366E-3</c:v>
                </c:pt>
                <c:pt idx="13">
                  <c:v>2.0724417804529982E-3</c:v>
                </c:pt>
                <c:pt idx="14">
                  <c:v>1.8497815387817577E-3</c:v>
                </c:pt>
                <c:pt idx="15">
                  <c:v>2.0172227757623128E-3</c:v>
                </c:pt>
                <c:pt idx="16">
                  <c:v>1.8214502936324713E-3</c:v>
                </c:pt>
                <c:pt idx="17">
                  <c:v>1.5291491963054008E-3</c:v>
                </c:pt>
                <c:pt idx="18">
                  <c:v>1.4431800986043802E-3</c:v>
                </c:pt>
                <c:pt idx="19">
                  <c:v>1.3916452469200041E-3</c:v>
                </c:pt>
                <c:pt idx="20">
                  <c:v>1.2892781392820261E-3</c:v>
                </c:pt>
                <c:pt idx="21">
                  <c:v>1.3739236467481659E-3</c:v>
                </c:pt>
                <c:pt idx="22">
                  <c:v>1.0917564079583272E-3</c:v>
                </c:pt>
                <c:pt idx="23">
                  <c:v>1.1543495229109542E-3</c:v>
                </c:pt>
                <c:pt idx="24">
                  <c:v>1.1316258664246816E-3</c:v>
                </c:pt>
                <c:pt idx="25">
                  <c:v>1.1420769586141688E-3</c:v>
                </c:pt>
                <c:pt idx="26">
                  <c:v>1.0442729973053593E-3</c:v>
                </c:pt>
                <c:pt idx="27">
                  <c:v>9.6789452678338033E-4</c:v>
                </c:pt>
                <c:pt idx="28">
                  <c:v>8.4308833015981472E-4</c:v>
                </c:pt>
                <c:pt idx="29">
                  <c:v>7.7878869649346608E-4</c:v>
                </c:pt>
                <c:pt idx="30">
                  <c:v>5.8162781321270901E-4</c:v>
                </c:pt>
                <c:pt idx="31">
                  <c:v>8.2668101527441065E-4</c:v>
                </c:pt>
                <c:pt idx="32">
                  <c:v>8.4654368198789167E-4</c:v>
                </c:pt>
                <c:pt idx="33">
                  <c:v>8.978120950310489E-4</c:v>
                </c:pt>
                <c:pt idx="34">
                  <c:v>9.4262131677340572E-4</c:v>
                </c:pt>
                <c:pt idx="35">
                  <c:v>9.9504898060560204E-4</c:v>
                </c:pt>
                <c:pt idx="36">
                  <c:v>1.0550302844159188E-3</c:v>
                </c:pt>
                <c:pt idx="37">
                  <c:v>1.2516407204978661E-3</c:v>
                </c:pt>
                <c:pt idx="38">
                  <c:v>1.2745708743470087E-3</c:v>
                </c:pt>
                <c:pt idx="39">
                  <c:v>1.2626996659436615E-3</c:v>
                </c:pt>
                <c:pt idx="40">
                  <c:v>1.2159244613978877E-3</c:v>
                </c:pt>
                <c:pt idx="41">
                  <c:v>1.2795410236182967E-3</c:v>
                </c:pt>
                <c:pt idx="42">
                  <c:v>1.2195357697198843E-3</c:v>
                </c:pt>
                <c:pt idx="43">
                  <c:v>1.0744474538472821E-3</c:v>
                </c:pt>
                <c:pt idx="44">
                  <c:v>1.2058134034655646E-3</c:v>
                </c:pt>
                <c:pt idx="45">
                  <c:v>1.0261048860959825E-3</c:v>
                </c:pt>
                <c:pt idx="46">
                  <c:v>1.0011076573327438E-3</c:v>
                </c:pt>
                <c:pt idx="47">
                  <c:v>9.2705131247553961E-4</c:v>
                </c:pt>
                <c:pt idx="48">
                  <c:v>8.6197809148050395E-4</c:v>
                </c:pt>
                <c:pt idx="49">
                  <c:v>7.2455350691108718E-4</c:v>
                </c:pt>
                <c:pt idx="50">
                  <c:v>9.4941757830026893E-4</c:v>
                </c:pt>
                <c:pt idx="51">
                  <c:v>7.3053408519808667E-4</c:v>
                </c:pt>
                <c:pt idx="52">
                  <c:v>6.9480606952944022E-4</c:v>
                </c:pt>
                <c:pt idx="53">
                  <c:v>9.3324736722438545E-4</c:v>
                </c:pt>
                <c:pt idx="54">
                  <c:v>9.9631223527425219E-4</c:v>
                </c:pt>
                <c:pt idx="55">
                  <c:v>9.4834332588894456E-4</c:v>
                </c:pt>
                <c:pt idx="56">
                  <c:v>1.1124810759078907E-3</c:v>
                </c:pt>
                <c:pt idx="57">
                  <c:v>8.427357155280892E-4</c:v>
                </c:pt>
                <c:pt idx="58">
                  <c:v>7.3364282293004199E-4</c:v>
                </c:pt>
                <c:pt idx="59">
                  <c:v>7.4229774433127082E-4</c:v>
                </c:pt>
                <c:pt idx="60">
                  <c:v>4.0243142508350846E-4</c:v>
                </c:pt>
                <c:pt idx="61">
                  <c:v>2.8703793327644638E-4</c:v>
                </c:pt>
                <c:pt idx="62">
                  <c:v>2.9102197230953207E-4</c:v>
                </c:pt>
                <c:pt idx="63">
                  <c:v>2.3927481758647258E-4</c:v>
                </c:pt>
                <c:pt idx="64">
                  <c:v>3.614271415344357E-4</c:v>
                </c:pt>
                <c:pt idx="65">
                  <c:v>4.8274955585048053E-4</c:v>
                </c:pt>
                <c:pt idx="66">
                  <c:v>4.2408257642760242E-4</c:v>
                </c:pt>
                <c:pt idx="67">
                  <c:v>4.8464092439586985E-4</c:v>
                </c:pt>
                <c:pt idx="68">
                  <c:v>4.8464092439586985E-4</c:v>
                </c:pt>
                <c:pt idx="69">
                  <c:v>4.242362128283676E-4</c:v>
                </c:pt>
                <c:pt idx="70">
                  <c:v>4.2374017247052406E-4</c:v>
                </c:pt>
                <c:pt idx="71">
                  <c:v>3.01587848522561E-4</c:v>
                </c:pt>
                <c:pt idx="72">
                  <c:v>3.0081998514081389E-4</c:v>
                </c:pt>
                <c:pt idx="73">
                  <c:v>1.2049283298912627E-4</c:v>
                </c:pt>
                <c:pt idx="74">
                  <c:v>1.2044153409207565E-4</c:v>
                </c:pt>
                <c:pt idx="75">
                  <c:v>6.0768542088256585E-5</c:v>
                </c:pt>
                <c:pt idx="76">
                  <c:v>1.1922072820001717E-4</c:v>
                </c:pt>
                <c:pt idx="77">
                  <c:v>1.1780423061274471E-4</c:v>
                </c:pt>
                <c:pt idx="78">
                  <c:v>1.7640026952051455E-4</c:v>
                </c:pt>
                <c:pt idx="79">
                  <c:v>1.7381198023538511E-4</c:v>
                </c:pt>
                <c:pt idx="80">
                  <c:v>3.5249781658896047E-4</c:v>
                </c:pt>
                <c:pt idx="81">
                  <c:v>3.4899681015826363E-4</c:v>
                </c:pt>
                <c:pt idx="82">
                  <c:v>4.6365715507091365E-4</c:v>
                </c:pt>
                <c:pt idx="83">
                  <c:v>4.0520496895915309E-4</c:v>
                </c:pt>
                <c:pt idx="84">
                  <c:v>3.4734464378412559E-4</c:v>
                </c:pt>
                <c:pt idx="85">
                  <c:v>4.5047367226180049E-4</c:v>
                </c:pt>
                <c:pt idx="86">
                  <c:v>5.3984724059397159E-4</c:v>
                </c:pt>
                <c:pt idx="87">
                  <c:v>5.8144981987126002E-4</c:v>
                </c:pt>
                <c:pt idx="88">
                  <c:v>7.2313243210854656E-4</c:v>
                </c:pt>
                <c:pt idx="89">
                  <c:v>6.6814507919971556E-4</c:v>
                </c:pt>
                <c:pt idx="90">
                  <c:v>6.2441776274512633E-4</c:v>
                </c:pt>
                <c:pt idx="91">
                  <c:v>6.2441776274512633E-4</c:v>
                </c:pt>
                <c:pt idx="92">
                  <c:v>5.0118828761436848E-4</c:v>
                </c:pt>
                <c:pt idx="93">
                  <c:v>2.9384845763302906E-4</c:v>
                </c:pt>
                <c:pt idx="94">
                  <c:v>3.3997707719805062E-4</c:v>
                </c:pt>
                <c:pt idx="95">
                  <c:v>1.4128842232024417E-4</c:v>
                </c:pt>
                <c:pt idx="96">
                  <c:v>7.190661423032536E-5</c:v>
                </c:pt>
                <c:pt idx="97">
                  <c:v>1.4484195360055282E-5</c:v>
                </c:pt>
                <c:pt idx="98">
                  <c:v>8.0883053299698725E-5</c:v>
                </c:pt>
                <c:pt idx="99">
                  <c:v>7.5281115858998271E-5</c:v>
                </c:pt>
                <c:pt idx="100">
                  <c:v>7.5281115858998271E-5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993664"/>
        <c:axId val="127791872"/>
      </c:lineChart>
      <c:dateAx>
        <c:axId val="12299366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7791872"/>
        <c:crosses val="autoZero"/>
        <c:auto val="1"/>
        <c:lblOffset val="100"/>
        <c:baseTimeUnit val="days"/>
      </c:dateAx>
      <c:valAx>
        <c:axId val="1277918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993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4438015775388652E-2"/>
          <c:y val="3.5686403712961702E-2"/>
          <c:w val="0.88995710065019717"/>
          <c:h val="0.7423655871718283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CZE'!$A$33:$A$133</c:f>
              <c:numCache>
                <c:formatCode>m/d/yyyy</c:formatCode>
                <c:ptCount val="101"/>
                <c:pt idx="0">
                  <c:v>43920</c:v>
                </c:pt>
                <c:pt idx="1">
                  <c:v>43921</c:v>
                </c:pt>
                <c:pt idx="2">
                  <c:v>43922</c:v>
                </c:pt>
                <c:pt idx="3">
                  <c:v>43923</c:v>
                </c:pt>
                <c:pt idx="4">
                  <c:v>43924</c:v>
                </c:pt>
                <c:pt idx="5">
                  <c:v>43925</c:v>
                </c:pt>
                <c:pt idx="6">
                  <c:v>43926</c:v>
                </c:pt>
                <c:pt idx="7">
                  <c:v>43927</c:v>
                </c:pt>
                <c:pt idx="8">
                  <c:v>43928</c:v>
                </c:pt>
                <c:pt idx="9">
                  <c:v>43929</c:v>
                </c:pt>
                <c:pt idx="10">
                  <c:v>43930</c:v>
                </c:pt>
                <c:pt idx="11">
                  <c:v>43931</c:v>
                </c:pt>
                <c:pt idx="12">
                  <c:v>43932</c:v>
                </c:pt>
                <c:pt idx="13">
                  <c:v>43933</c:v>
                </c:pt>
                <c:pt idx="14">
                  <c:v>43934</c:v>
                </c:pt>
                <c:pt idx="15">
                  <c:v>43935</c:v>
                </c:pt>
                <c:pt idx="16">
                  <c:v>43936</c:v>
                </c:pt>
                <c:pt idx="17">
                  <c:v>43937</c:v>
                </c:pt>
                <c:pt idx="18">
                  <c:v>43938</c:v>
                </c:pt>
                <c:pt idx="19">
                  <c:v>43939</c:v>
                </c:pt>
                <c:pt idx="20">
                  <c:v>43940</c:v>
                </c:pt>
                <c:pt idx="21">
                  <c:v>43941</c:v>
                </c:pt>
                <c:pt idx="22">
                  <c:v>43942</c:v>
                </c:pt>
                <c:pt idx="23">
                  <c:v>43943</c:v>
                </c:pt>
                <c:pt idx="24">
                  <c:v>43944</c:v>
                </c:pt>
                <c:pt idx="25">
                  <c:v>43945</c:v>
                </c:pt>
                <c:pt idx="26">
                  <c:v>43946</c:v>
                </c:pt>
                <c:pt idx="27">
                  <c:v>43947</c:v>
                </c:pt>
                <c:pt idx="28">
                  <c:v>43948</c:v>
                </c:pt>
                <c:pt idx="29">
                  <c:v>43949</c:v>
                </c:pt>
                <c:pt idx="30">
                  <c:v>43950</c:v>
                </c:pt>
                <c:pt idx="31">
                  <c:v>43951</c:v>
                </c:pt>
                <c:pt idx="32">
                  <c:v>43952</c:v>
                </c:pt>
                <c:pt idx="33">
                  <c:v>43953</c:v>
                </c:pt>
                <c:pt idx="34">
                  <c:v>43954</c:v>
                </c:pt>
                <c:pt idx="35">
                  <c:v>43955</c:v>
                </c:pt>
                <c:pt idx="36">
                  <c:v>43956</c:v>
                </c:pt>
                <c:pt idx="37">
                  <c:v>43957</c:v>
                </c:pt>
                <c:pt idx="38">
                  <c:v>43958</c:v>
                </c:pt>
                <c:pt idx="39">
                  <c:v>43959</c:v>
                </c:pt>
                <c:pt idx="40">
                  <c:v>43960</c:v>
                </c:pt>
                <c:pt idx="41">
                  <c:v>43961</c:v>
                </c:pt>
                <c:pt idx="42">
                  <c:v>43962</c:v>
                </c:pt>
                <c:pt idx="43">
                  <c:v>43963</c:v>
                </c:pt>
                <c:pt idx="44">
                  <c:v>43964</c:v>
                </c:pt>
                <c:pt idx="45">
                  <c:v>43965</c:v>
                </c:pt>
                <c:pt idx="46">
                  <c:v>43966</c:v>
                </c:pt>
                <c:pt idx="47">
                  <c:v>43967</c:v>
                </c:pt>
                <c:pt idx="48">
                  <c:v>43968</c:v>
                </c:pt>
                <c:pt idx="49">
                  <c:v>43969</c:v>
                </c:pt>
                <c:pt idx="50">
                  <c:v>43970</c:v>
                </c:pt>
                <c:pt idx="51">
                  <c:v>43971</c:v>
                </c:pt>
                <c:pt idx="52">
                  <c:v>43972</c:v>
                </c:pt>
                <c:pt idx="53">
                  <c:v>43973</c:v>
                </c:pt>
                <c:pt idx="54">
                  <c:v>43974</c:v>
                </c:pt>
                <c:pt idx="55">
                  <c:v>43975</c:v>
                </c:pt>
                <c:pt idx="56">
                  <c:v>43976</c:v>
                </c:pt>
                <c:pt idx="57">
                  <c:v>43977</c:v>
                </c:pt>
                <c:pt idx="58">
                  <c:v>43978</c:v>
                </c:pt>
                <c:pt idx="59">
                  <c:v>43979</c:v>
                </c:pt>
                <c:pt idx="60">
                  <c:v>43980</c:v>
                </c:pt>
                <c:pt idx="61">
                  <c:v>43981</c:v>
                </c:pt>
                <c:pt idx="62">
                  <c:v>43982</c:v>
                </c:pt>
                <c:pt idx="63">
                  <c:v>43983</c:v>
                </c:pt>
                <c:pt idx="64">
                  <c:v>43984</c:v>
                </c:pt>
                <c:pt idx="65">
                  <c:v>43985</c:v>
                </c:pt>
                <c:pt idx="66">
                  <c:v>43986</c:v>
                </c:pt>
                <c:pt idx="67">
                  <c:v>43987</c:v>
                </c:pt>
                <c:pt idx="68">
                  <c:v>43988</c:v>
                </c:pt>
                <c:pt idx="69">
                  <c:v>43989</c:v>
                </c:pt>
                <c:pt idx="70">
                  <c:v>43990</c:v>
                </c:pt>
                <c:pt idx="71">
                  <c:v>43991</c:v>
                </c:pt>
                <c:pt idx="72">
                  <c:v>43992</c:v>
                </c:pt>
                <c:pt idx="73">
                  <c:v>43993</c:v>
                </c:pt>
                <c:pt idx="74">
                  <c:v>43994</c:v>
                </c:pt>
                <c:pt idx="75">
                  <c:v>43995</c:v>
                </c:pt>
                <c:pt idx="76">
                  <c:v>43996</c:v>
                </c:pt>
                <c:pt idx="77">
                  <c:v>43997</c:v>
                </c:pt>
                <c:pt idx="78">
                  <c:v>43998</c:v>
                </c:pt>
                <c:pt idx="79">
                  <c:v>43999</c:v>
                </c:pt>
                <c:pt idx="80">
                  <c:v>44000</c:v>
                </c:pt>
                <c:pt idx="81">
                  <c:v>44001</c:v>
                </c:pt>
                <c:pt idx="82">
                  <c:v>44002</c:v>
                </c:pt>
                <c:pt idx="83">
                  <c:v>44003</c:v>
                </c:pt>
                <c:pt idx="84">
                  <c:v>44004</c:v>
                </c:pt>
                <c:pt idx="85">
                  <c:v>44005</c:v>
                </c:pt>
                <c:pt idx="86">
                  <c:v>44006</c:v>
                </c:pt>
                <c:pt idx="87">
                  <c:v>44007</c:v>
                </c:pt>
                <c:pt idx="88">
                  <c:v>44008</c:v>
                </c:pt>
                <c:pt idx="89">
                  <c:v>44009</c:v>
                </c:pt>
                <c:pt idx="90">
                  <c:v>44010</c:v>
                </c:pt>
                <c:pt idx="91">
                  <c:v>44011</c:v>
                </c:pt>
                <c:pt idx="92">
                  <c:v>44012</c:v>
                </c:pt>
                <c:pt idx="93">
                  <c:v>44013</c:v>
                </c:pt>
                <c:pt idx="94">
                  <c:v>44014</c:v>
                </c:pt>
                <c:pt idx="95">
                  <c:v>44015</c:v>
                </c:pt>
                <c:pt idx="96">
                  <c:v>44016</c:v>
                </c:pt>
                <c:pt idx="97">
                  <c:v>44017</c:v>
                </c:pt>
                <c:pt idx="98">
                  <c:v>44018</c:v>
                </c:pt>
                <c:pt idx="99">
                  <c:v>44019</c:v>
                </c:pt>
                <c:pt idx="100">
                  <c:v>44020</c:v>
                </c:pt>
              </c:numCache>
            </c:numRef>
          </c:cat>
          <c:val>
            <c:numRef>
              <c:f>'data CZE'!$L$33:$L$133</c:f>
              <c:numCache>
                <c:formatCode>0.0%</c:formatCode>
                <c:ptCount val="101"/>
                <c:pt idx="0">
                  <c:v>5.017921146953405E-3</c:v>
                </c:pt>
                <c:pt idx="1">
                  <c:v>6.7727734507280731E-3</c:v>
                </c:pt>
                <c:pt idx="2">
                  <c:v>4.9504950495049506E-3</c:v>
                </c:pt>
                <c:pt idx="3">
                  <c:v>1.7196904557179708E-3</c:v>
                </c:pt>
                <c:pt idx="4">
                  <c:v>1.3344008540165466E-3</c:v>
                </c:pt>
                <c:pt idx="5">
                  <c:v>1.4760147601476014E-3</c:v>
                </c:pt>
                <c:pt idx="6">
                  <c:v>4.1522491349480972E-3</c:v>
                </c:pt>
                <c:pt idx="7">
                  <c:v>5.650994575045208E-3</c:v>
                </c:pt>
                <c:pt idx="8">
                  <c:v>1.1031797534068787E-2</c:v>
                </c:pt>
                <c:pt idx="9">
                  <c:v>1.2823207904141265E-2</c:v>
                </c:pt>
                <c:pt idx="10">
                  <c:v>1.3654618473895583E-2</c:v>
                </c:pt>
                <c:pt idx="11">
                  <c:v>8.7276958882854926E-3</c:v>
                </c:pt>
                <c:pt idx="12">
                  <c:v>1.2340991076514145E-2</c:v>
                </c:pt>
                <c:pt idx="13">
                  <c:v>9.8843715031704596E-3</c:v>
                </c:pt>
                <c:pt idx="14">
                  <c:v>1.0205975134533309E-2</c:v>
                </c:pt>
                <c:pt idx="15">
                  <c:v>2.8349082823790995E-2</c:v>
                </c:pt>
                <c:pt idx="16">
                  <c:v>2.7694046721929162E-2</c:v>
                </c:pt>
                <c:pt idx="17">
                  <c:v>2.8781038374717832E-2</c:v>
                </c:pt>
                <c:pt idx="18">
                  <c:v>3.8170823885109596E-2</c:v>
                </c:pt>
                <c:pt idx="19">
                  <c:v>1.9415609381007306E-2</c:v>
                </c:pt>
                <c:pt idx="20">
                  <c:v>4.4247787610619468E-3</c:v>
                </c:pt>
                <c:pt idx="21">
                  <c:v>4.9600912200684154E-2</c:v>
                </c:pt>
                <c:pt idx="22">
                  <c:v>3.9051874878570043E-2</c:v>
                </c:pt>
                <c:pt idx="23">
                  <c:v>4.5149842271293372E-2</c:v>
                </c:pt>
                <c:pt idx="24">
                  <c:v>3.3029381965552176E-2</c:v>
                </c:pt>
                <c:pt idx="25">
                  <c:v>4.5388601036269433E-2</c:v>
                </c:pt>
                <c:pt idx="26">
                  <c:v>1.7491467576791809E-2</c:v>
                </c:pt>
                <c:pt idx="27">
                  <c:v>1.9653920102542192E-2</c:v>
                </c:pt>
                <c:pt idx="28">
                  <c:v>6.0573399439534381E-2</c:v>
                </c:pt>
                <c:pt idx="29">
                  <c:v>2.7752502274795268E-2</c:v>
                </c:pt>
                <c:pt idx="30">
                  <c:v>3.6960036960036961E-2</c:v>
                </c:pt>
                <c:pt idx="31">
                  <c:v>4.8539114043355328E-2</c:v>
                </c:pt>
                <c:pt idx="32">
                  <c:v>1.4036786060019362E-2</c:v>
                </c:pt>
                <c:pt idx="33">
                  <c:v>2.1575757575757575E-2</c:v>
                </c:pt>
                <c:pt idx="34">
                  <c:v>3.1118794764139295E-2</c:v>
                </c:pt>
                <c:pt idx="35">
                  <c:v>5.5752660922453116E-2</c:v>
                </c:pt>
                <c:pt idx="36">
                  <c:v>5.2925531914893617E-2</c:v>
                </c:pt>
                <c:pt idx="37">
                  <c:v>5.4775667492430499E-2</c:v>
                </c:pt>
                <c:pt idx="38">
                  <c:v>4.733390362132877E-2</c:v>
                </c:pt>
                <c:pt idx="39">
                  <c:v>1.2389380530973451E-2</c:v>
                </c:pt>
                <c:pt idx="40">
                  <c:v>1.0026540843409024E-2</c:v>
                </c:pt>
                <c:pt idx="41">
                  <c:v>8.0071174377224202E-3</c:v>
                </c:pt>
                <c:pt idx="42">
                  <c:v>7.0347284060552087E-2</c:v>
                </c:pt>
                <c:pt idx="43">
                  <c:v>5.5922086082312285E-2</c:v>
                </c:pt>
                <c:pt idx="44">
                  <c:v>5.1820268940636273E-2</c:v>
                </c:pt>
                <c:pt idx="45">
                  <c:v>6.6166439290586632E-2</c:v>
                </c:pt>
                <c:pt idx="46">
                  <c:v>4.9698260560880371E-2</c:v>
                </c:pt>
                <c:pt idx="47">
                  <c:v>1.5018315018315019E-2</c:v>
                </c:pt>
                <c:pt idx="48">
                  <c:v>1.4614541468761417E-2</c:v>
                </c:pt>
                <c:pt idx="49">
                  <c:v>6.5930018416206257E-2</c:v>
                </c:pt>
                <c:pt idx="50">
                  <c:v>3.2099697885196378E-2</c:v>
                </c:pt>
                <c:pt idx="51">
                  <c:v>3.9709812905689194E-2</c:v>
                </c:pt>
                <c:pt idx="52">
                  <c:v>3.7108620023192887E-2</c:v>
                </c:pt>
                <c:pt idx="53">
                  <c:v>3.9254559873116573E-2</c:v>
                </c:pt>
                <c:pt idx="54">
                  <c:v>7.6736672051696281E-3</c:v>
                </c:pt>
                <c:pt idx="55">
                  <c:v>1.3428120063191154E-2</c:v>
                </c:pt>
                <c:pt idx="56">
                  <c:v>4.0593286494925843E-2</c:v>
                </c:pt>
                <c:pt idx="57">
                  <c:v>3.51578106272473E-2</c:v>
                </c:pt>
                <c:pt idx="58">
                  <c:v>4.0600893219650831E-2</c:v>
                </c:pt>
                <c:pt idx="59">
                  <c:v>3.7515631513130469E-2</c:v>
                </c:pt>
                <c:pt idx="60">
                  <c:v>1.6941973739940702E-2</c:v>
                </c:pt>
                <c:pt idx="61">
                  <c:v>1.9352124526714348E-2</c:v>
                </c:pt>
                <c:pt idx="62">
                  <c:v>5.07399577167019E-3</c:v>
                </c:pt>
                <c:pt idx="63">
                  <c:v>3.5146443514644354E-2</c:v>
                </c:pt>
                <c:pt idx="64">
                  <c:v>1.881145788798632E-2</c:v>
                </c:pt>
                <c:pt idx="65">
                  <c:v>2.6751592356687899E-2</c:v>
                </c:pt>
                <c:pt idx="66">
                  <c:v>2.5380710659898477E-2</c:v>
                </c:pt>
                <c:pt idx="67">
                  <c:v>3.0521407376006782E-2</c:v>
                </c:pt>
                <c:pt idx="68">
                  <c:v>1.7233950883239983E-3</c:v>
                </c:pt>
                <c:pt idx="69">
                  <c:v>2.5477707006369425E-3</c:v>
                </c:pt>
                <c:pt idx="70">
                  <c:v>4.2738589211618258E-2</c:v>
                </c:pt>
                <c:pt idx="71">
                  <c:v>2.4842105263157895E-2</c:v>
                </c:pt>
                <c:pt idx="72">
                  <c:v>2.4472573839662448E-2</c:v>
                </c:pt>
                <c:pt idx="73">
                  <c:v>2.308015107007973E-2</c:v>
                </c:pt>
                <c:pt idx="74">
                  <c:v>2.0753917831427361E-2</c:v>
                </c:pt>
                <c:pt idx="75">
                  <c:v>1.6708437761069339E-3</c:v>
                </c:pt>
                <c:pt idx="76">
                  <c:v>2.8641571194762683E-3</c:v>
                </c:pt>
                <c:pt idx="77">
                  <c:v>2.8351559335763468E-2</c:v>
                </c:pt>
                <c:pt idx="78">
                  <c:v>2.5430680885972109E-2</c:v>
                </c:pt>
                <c:pt idx="79">
                  <c:v>1.6928158546655657E-2</c:v>
                </c:pt>
                <c:pt idx="80">
                  <c:v>1.6872427983539096E-2</c:v>
                </c:pt>
                <c:pt idx="81">
                  <c:v>1.3168395849960097E-2</c:v>
                </c:pt>
                <c:pt idx="82">
                  <c:v>1.539645881447267E-3</c:v>
                </c:pt>
                <c:pt idx="83">
                  <c:v>8.3491461100569254E-3</c:v>
                </c:pt>
                <c:pt idx="84">
                  <c:v>1.426962072850169E-2</c:v>
                </c:pt>
                <c:pt idx="85">
                  <c:v>6.7924528301886791E-3</c:v>
                </c:pt>
                <c:pt idx="86">
                  <c:v>1.1973875181422351E-2</c:v>
                </c:pt>
                <c:pt idx="87">
                  <c:v>2.1433591004919185E-2</c:v>
                </c:pt>
                <c:pt idx="88">
                  <c:v>6.6063977746870653E-3</c:v>
                </c:pt>
                <c:pt idx="89">
                  <c:v>4.6342270771267792E-3</c:v>
                </c:pt>
                <c:pt idx="90">
                  <c:v>7.0400979491888581E-3</c:v>
                </c:pt>
                <c:pt idx="91">
                  <c:v>1.1549295774647887E-2</c:v>
                </c:pt>
                <c:pt idx="92">
                  <c:v>6.7367286445701967E-3</c:v>
                </c:pt>
                <c:pt idx="93">
                  <c:v>6.7814293166405838E-3</c:v>
                </c:pt>
                <c:pt idx="94">
                  <c:v>6.41025641025641E-3</c:v>
                </c:pt>
                <c:pt idx="95">
                  <c:v>6.4951286535098679E-3</c:v>
                </c:pt>
                <c:pt idx="96">
                  <c:v>9.7134531325886349E-4</c:v>
                </c:pt>
                <c:pt idx="97">
                  <c:v>2.8321925890960587E-3</c:v>
                </c:pt>
                <c:pt idx="98">
                  <c:v>2.0915640250987683E-3</c:v>
                </c:pt>
                <c:pt idx="99">
                  <c:v>8.5194565968224733E-3</c:v>
                </c:pt>
                <c:pt idx="100">
                  <c:v>2.2603978300180832E-2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2C-480E-B6B6-E9495CAA1778}"/>
            </c:ext>
          </c:extLst>
        </c:ser>
        <c:ser>
          <c:idx val="1"/>
          <c:order val="1"/>
          <c:marker>
            <c:symbol val="none"/>
          </c:marker>
          <c:cat>
            <c:numRef>
              <c:f>'data CZE'!$A$33:$A$133</c:f>
              <c:numCache>
                <c:formatCode>m/d/yyyy</c:formatCode>
                <c:ptCount val="101"/>
                <c:pt idx="0">
                  <c:v>43920</c:v>
                </c:pt>
                <c:pt idx="1">
                  <c:v>43921</c:v>
                </c:pt>
                <c:pt idx="2">
                  <c:v>43922</c:v>
                </c:pt>
                <c:pt idx="3">
                  <c:v>43923</c:v>
                </c:pt>
                <c:pt idx="4">
                  <c:v>43924</c:v>
                </c:pt>
                <c:pt idx="5">
                  <c:v>43925</c:v>
                </c:pt>
                <c:pt idx="6">
                  <c:v>43926</c:v>
                </c:pt>
                <c:pt idx="7">
                  <c:v>43927</c:v>
                </c:pt>
                <c:pt idx="8">
                  <c:v>43928</c:v>
                </c:pt>
                <c:pt idx="9">
                  <c:v>43929</c:v>
                </c:pt>
                <c:pt idx="10">
                  <c:v>43930</c:v>
                </c:pt>
                <c:pt idx="11">
                  <c:v>43931</c:v>
                </c:pt>
                <c:pt idx="12">
                  <c:v>43932</c:v>
                </c:pt>
                <c:pt idx="13">
                  <c:v>43933</c:v>
                </c:pt>
                <c:pt idx="14">
                  <c:v>43934</c:v>
                </c:pt>
                <c:pt idx="15">
                  <c:v>43935</c:v>
                </c:pt>
                <c:pt idx="16">
                  <c:v>43936</c:v>
                </c:pt>
                <c:pt idx="17">
                  <c:v>43937</c:v>
                </c:pt>
                <c:pt idx="18">
                  <c:v>43938</c:v>
                </c:pt>
                <c:pt idx="19">
                  <c:v>43939</c:v>
                </c:pt>
                <c:pt idx="20">
                  <c:v>43940</c:v>
                </c:pt>
                <c:pt idx="21">
                  <c:v>43941</c:v>
                </c:pt>
                <c:pt idx="22">
                  <c:v>43942</c:v>
                </c:pt>
                <c:pt idx="23">
                  <c:v>43943</c:v>
                </c:pt>
                <c:pt idx="24">
                  <c:v>43944</c:v>
                </c:pt>
                <c:pt idx="25">
                  <c:v>43945</c:v>
                </c:pt>
                <c:pt idx="26">
                  <c:v>43946</c:v>
                </c:pt>
                <c:pt idx="27">
                  <c:v>43947</c:v>
                </c:pt>
                <c:pt idx="28">
                  <c:v>43948</c:v>
                </c:pt>
                <c:pt idx="29">
                  <c:v>43949</c:v>
                </c:pt>
                <c:pt idx="30">
                  <c:v>43950</c:v>
                </c:pt>
                <c:pt idx="31">
                  <c:v>43951</c:v>
                </c:pt>
                <c:pt idx="32">
                  <c:v>43952</c:v>
                </c:pt>
                <c:pt idx="33">
                  <c:v>43953</c:v>
                </c:pt>
                <c:pt idx="34">
                  <c:v>43954</c:v>
                </c:pt>
                <c:pt idx="35">
                  <c:v>43955</c:v>
                </c:pt>
                <c:pt idx="36">
                  <c:v>43956</c:v>
                </c:pt>
                <c:pt idx="37">
                  <c:v>43957</c:v>
                </c:pt>
                <c:pt idx="38">
                  <c:v>43958</c:v>
                </c:pt>
                <c:pt idx="39">
                  <c:v>43959</c:v>
                </c:pt>
                <c:pt idx="40">
                  <c:v>43960</c:v>
                </c:pt>
                <c:pt idx="41">
                  <c:v>43961</c:v>
                </c:pt>
                <c:pt idx="42">
                  <c:v>43962</c:v>
                </c:pt>
                <c:pt idx="43">
                  <c:v>43963</c:v>
                </c:pt>
                <c:pt idx="44">
                  <c:v>43964</c:v>
                </c:pt>
                <c:pt idx="45">
                  <c:v>43965</c:v>
                </c:pt>
                <c:pt idx="46">
                  <c:v>43966</c:v>
                </c:pt>
                <c:pt idx="47">
                  <c:v>43967</c:v>
                </c:pt>
                <c:pt idx="48">
                  <c:v>43968</c:v>
                </c:pt>
                <c:pt idx="49">
                  <c:v>43969</c:v>
                </c:pt>
                <c:pt idx="50">
                  <c:v>43970</c:v>
                </c:pt>
                <c:pt idx="51">
                  <c:v>43971</c:v>
                </c:pt>
                <c:pt idx="52">
                  <c:v>43972</c:v>
                </c:pt>
                <c:pt idx="53">
                  <c:v>43973</c:v>
                </c:pt>
                <c:pt idx="54">
                  <c:v>43974</c:v>
                </c:pt>
                <c:pt idx="55">
                  <c:v>43975</c:v>
                </c:pt>
                <c:pt idx="56">
                  <c:v>43976</c:v>
                </c:pt>
                <c:pt idx="57">
                  <c:v>43977</c:v>
                </c:pt>
                <c:pt idx="58">
                  <c:v>43978</c:v>
                </c:pt>
                <c:pt idx="59">
                  <c:v>43979</c:v>
                </c:pt>
                <c:pt idx="60">
                  <c:v>43980</c:v>
                </c:pt>
                <c:pt idx="61">
                  <c:v>43981</c:v>
                </c:pt>
                <c:pt idx="62">
                  <c:v>43982</c:v>
                </c:pt>
                <c:pt idx="63">
                  <c:v>43983</c:v>
                </c:pt>
                <c:pt idx="64">
                  <c:v>43984</c:v>
                </c:pt>
                <c:pt idx="65">
                  <c:v>43985</c:v>
                </c:pt>
                <c:pt idx="66">
                  <c:v>43986</c:v>
                </c:pt>
                <c:pt idx="67">
                  <c:v>43987</c:v>
                </c:pt>
                <c:pt idx="68">
                  <c:v>43988</c:v>
                </c:pt>
                <c:pt idx="69">
                  <c:v>43989</c:v>
                </c:pt>
                <c:pt idx="70">
                  <c:v>43990</c:v>
                </c:pt>
                <c:pt idx="71">
                  <c:v>43991</c:v>
                </c:pt>
                <c:pt idx="72">
                  <c:v>43992</c:v>
                </c:pt>
                <c:pt idx="73">
                  <c:v>43993</c:v>
                </c:pt>
                <c:pt idx="74">
                  <c:v>43994</c:v>
                </c:pt>
                <c:pt idx="75">
                  <c:v>43995</c:v>
                </c:pt>
                <c:pt idx="76">
                  <c:v>43996</c:v>
                </c:pt>
                <c:pt idx="77">
                  <c:v>43997</c:v>
                </c:pt>
                <c:pt idx="78">
                  <c:v>43998</c:v>
                </c:pt>
                <c:pt idx="79">
                  <c:v>43999</c:v>
                </c:pt>
                <c:pt idx="80">
                  <c:v>44000</c:v>
                </c:pt>
                <c:pt idx="81">
                  <c:v>44001</c:v>
                </c:pt>
                <c:pt idx="82">
                  <c:v>44002</c:v>
                </c:pt>
                <c:pt idx="83">
                  <c:v>44003</c:v>
                </c:pt>
                <c:pt idx="84">
                  <c:v>44004</c:v>
                </c:pt>
                <c:pt idx="85">
                  <c:v>44005</c:v>
                </c:pt>
                <c:pt idx="86">
                  <c:v>44006</c:v>
                </c:pt>
                <c:pt idx="87">
                  <c:v>44007</c:v>
                </c:pt>
                <c:pt idx="88">
                  <c:v>44008</c:v>
                </c:pt>
                <c:pt idx="89">
                  <c:v>44009</c:v>
                </c:pt>
                <c:pt idx="90">
                  <c:v>44010</c:v>
                </c:pt>
                <c:pt idx="91">
                  <c:v>44011</c:v>
                </c:pt>
                <c:pt idx="92">
                  <c:v>44012</c:v>
                </c:pt>
                <c:pt idx="93">
                  <c:v>44013</c:v>
                </c:pt>
                <c:pt idx="94">
                  <c:v>44014</c:v>
                </c:pt>
                <c:pt idx="95">
                  <c:v>44015</c:v>
                </c:pt>
                <c:pt idx="96">
                  <c:v>44016</c:v>
                </c:pt>
                <c:pt idx="97">
                  <c:v>44017</c:v>
                </c:pt>
                <c:pt idx="98">
                  <c:v>44018</c:v>
                </c:pt>
                <c:pt idx="99">
                  <c:v>44019</c:v>
                </c:pt>
                <c:pt idx="100">
                  <c:v>44020</c:v>
                </c:pt>
              </c:numCache>
            </c:numRef>
          </c:cat>
          <c:val>
            <c:numRef>
              <c:f>'data CZE'!$V$33:$V$133</c:f>
              <c:numCache>
                <c:formatCode>0.0%</c:formatCode>
                <c:ptCount val="101"/>
                <c:pt idx="0">
                  <c:v>5.017921146953405E-3</c:v>
                </c:pt>
                <c:pt idx="1">
                  <c:v>5.895347298840739E-3</c:v>
                </c:pt>
                <c:pt idx="2">
                  <c:v>5.5803965490621435E-3</c:v>
                </c:pt>
                <c:pt idx="3">
                  <c:v>4.6152200257260998E-3</c:v>
                </c:pt>
                <c:pt idx="4">
                  <c:v>3.9590561913841896E-3</c:v>
                </c:pt>
                <c:pt idx="5">
                  <c:v>3.5452159528447584E-3</c:v>
                </c:pt>
                <c:pt idx="6">
                  <c:v>3.6319349788595211E-3</c:v>
                </c:pt>
                <c:pt idx="7">
                  <c:v>3.7223740400154927E-3</c:v>
                </c:pt>
                <c:pt idx="8">
                  <c:v>4.3308060519213088E-3</c:v>
                </c:pt>
                <c:pt idx="9">
                  <c:v>5.4554793168693537E-3</c:v>
                </c:pt>
                <c:pt idx="10">
                  <c:v>7.1604690337518703E-3</c:v>
                </c:pt>
                <c:pt idx="11">
                  <c:v>8.2166540386474328E-3</c:v>
                </c:pt>
                <c:pt idx="12">
                  <c:v>9.7687935124140812E-3</c:v>
                </c:pt>
                <c:pt idx="13">
                  <c:v>1.0587668136445849E-2</c:v>
                </c:pt>
                <c:pt idx="14">
                  <c:v>1.1238379644944148E-2</c:v>
                </c:pt>
                <c:pt idx="15">
                  <c:v>1.3712277543475893E-2</c:v>
                </c:pt>
                <c:pt idx="16">
                  <c:v>1.5836683088874166E-2</c:v>
                </c:pt>
                <c:pt idx="17">
                  <c:v>1.7997600217563053E-2</c:v>
                </c:pt>
                <c:pt idx="18">
                  <c:v>2.22037613599665E-2</c:v>
                </c:pt>
                <c:pt idx="19">
                  <c:v>2.3214421117751238E-2</c:v>
                </c:pt>
                <c:pt idx="20">
                  <c:v>2.2434479297450023E-2</c:v>
                </c:pt>
                <c:pt idx="21">
                  <c:v>2.8062327449757288E-2</c:v>
                </c:pt>
                <c:pt idx="22">
                  <c:v>2.9591297743297152E-2</c:v>
                </c:pt>
                <c:pt idx="23">
                  <c:v>3.2084982821777748E-2</c:v>
                </c:pt>
                <c:pt idx="24">
                  <c:v>3.2691889049039802E-2</c:v>
                </c:pt>
                <c:pt idx="25">
                  <c:v>3.3723000070634064E-2</c:v>
                </c:pt>
                <c:pt idx="26">
                  <c:v>3.3448122670031853E-2</c:v>
                </c:pt>
                <c:pt idx="27">
                  <c:v>3.5623714290243316E-2</c:v>
                </c:pt>
                <c:pt idx="28">
                  <c:v>3.7191212467221915E-2</c:v>
                </c:pt>
                <c:pt idx="29">
                  <c:v>3.5577016380968378E-2</c:v>
                </c:pt>
                <c:pt idx="30">
                  <c:v>3.4407044193646034E-2</c:v>
                </c:pt>
                <c:pt idx="31">
                  <c:v>3.6622720204760761E-2</c:v>
                </c:pt>
                <c:pt idx="32">
                  <c:v>3.21438894938679E-2</c:v>
                </c:pt>
                <c:pt idx="33">
                  <c:v>3.2727359493720153E-2</c:v>
                </c:pt>
                <c:pt idx="34">
                  <c:v>3.4365198731091166E-2</c:v>
                </c:pt>
                <c:pt idx="35">
                  <c:v>3.3676521800079559E-2</c:v>
                </c:pt>
                <c:pt idx="36">
                  <c:v>3.7272668891522177E-2</c:v>
                </c:pt>
                <c:pt idx="37">
                  <c:v>3.9817758967578401E-2</c:v>
                </c:pt>
                <c:pt idx="38">
                  <c:v>3.964558605014603E-2</c:v>
                </c:pt>
                <c:pt idx="39">
                  <c:v>3.9410242403139471E-2</c:v>
                </c:pt>
                <c:pt idx="40">
                  <c:v>3.7760354298518255E-2</c:v>
                </c:pt>
                <c:pt idx="41">
                  <c:v>3.4458686109030127E-2</c:v>
                </c:pt>
                <c:pt idx="42">
                  <c:v>3.6543632271615702E-2</c:v>
                </c:pt>
                <c:pt idx="43">
                  <c:v>3.6971711438389794E-2</c:v>
                </c:pt>
                <c:pt idx="44">
                  <c:v>3.6549511645276325E-2</c:v>
                </c:pt>
                <c:pt idx="45">
                  <c:v>3.9239873883741741E-2</c:v>
                </c:pt>
                <c:pt idx="46">
                  <c:v>4.4569713888014159E-2</c:v>
                </c:pt>
                <c:pt idx="47">
                  <c:v>4.5282824484429295E-2</c:v>
                </c:pt>
                <c:pt idx="48">
                  <c:v>4.6226742203149151E-2</c:v>
                </c:pt>
                <c:pt idx="49">
                  <c:v>4.5595704253956891E-2</c:v>
                </c:pt>
                <c:pt idx="50">
                  <c:v>4.219250594008319E-2</c:v>
                </c:pt>
                <c:pt idx="51">
                  <c:v>4.0462440792233607E-2</c:v>
                </c:pt>
                <c:pt idx="52">
                  <c:v>3.6311323754034501E-2</c:v>
                </c:pt>
                <c:pt idx="53">
                  <c:v>3.4819366512925394E-2</c:v>
                </c:pt>
                <c:pt idx="54">
                  <c:v>3.3770131111047479E-2</c:v>
                </c:pt>
                <c:pt idx="55">
                  <c:v>3.3600642338823157E-2</c:v>
                </c:pt>
                <c:pt idx="56">
                  <c:v>2.9981109207211667E-2</c:v>
                </c:pt>
                <c:pt idx="57">
                  <c:v>3.0417982456076079E-2</c:v>
                </c:pt>
                <c:pt idx="58">
                  <c:v>3.0545279643784885E-2</c:v>
                </c:pt>
                <c:pt idx="59">
                  <c:v>3.0603424142347398E-2</c:v>
                </c:pt>
                <c:pt idx="60">
                  <c:v>2.7415911837607991E-2</c:v>
                </c:pt>
                <c:pt idx="61">
                  <c:v>2.908426288354295E-2</c:v>
                </c:pt>
                <c:pt idx="62">
                  <c:v>2.789081655618281E-2</c:v>
                </c:pt>
                <c:pt idx="63">
                  <c:v>2.7112696130428309E-2</c:v>
                </c:pt>
                <c:pt idx="64">
                  <c:v>2.4777502881962461E-2</c:v>
                </c:pt>
                <c:pt idx="65">
                  <c:v>2.279903133011061E-2</c:v>
                </c:pt>
                <c:pt idx="66">
                  <c:v>2.1065471208220325E-2</c:v>
                </c:pt>
                <c:pt idx="67">
                  <c:v>2.3005390299086909E-2</c:v>
                </c:pt>
                <c:pt idx="68">
                  <c:v>2.0487000379316861E-2</c:v>
                </c:pt>
                <c:pt idx="69">
                  <c:v>2.0126111083454967E-2</c:v>
                </c:pt>
                <c:pt idx="70">
                  <c:v>2.1210703325879814E-2</c:v>
                </c:pt>
                <c:pt idx="71">
                  <c:v>2.2072224379475751E-2</c:v>
                </c:pt>
                <c:pt idx="72">
                  <c:v>2.1746650305614974E-2</c:v>
                </c:pt>
                <c:pt idx="73">
                  <c:v>2.1417998935640864E-2</c:v>
                </c:pt>
                <c:pt idx="74">
                  <c:v>2.0022643286415232E-2</c:v>
                </c:pt>
                <c:pt idx="75">
                  <c:v>2.0015135956098513E-2</c:v>
                </c:pt>
                <c:pt idx="76">
                  <c:v>2.0060334015932702E-2</c:v>
                </c:pt>
                <c:pt idx="77">
                  <c:v>1.800504403366773E-2</c:v>
                </c:pt>
                <c:pt idx="78">
                  <c:v>1.8089126265498332E-2</c:v>
                </c:pt>
                <c:pt idx="79">
                  <c:v>1.701135265221165E-2</c:v>
                </c:pt>
                <c:pt idx="80">
                  <c:v>1.612453506842013E-2</c:v>
                </c:pt>
                <c:pt idx="81">
                  <c:v>1.5040889071067664E-2</c:v>
                </c:pt>
                <c:pt idx="82">
                  <c:v>1.5022146514687709E-2</c:v>
                </c:pt>
                <c:pt idx="83">
                  <c:v>1.5805716370484946E-2</c:v>
                </c:pt>
                <c:pt idx="84">
                  <c:v>1.3794010855161834E-2</c:v>
                </c:pt>
                <c:pt idx="85">
                  <c:v>1.1131406847192774E-2</c:v>
                </c:pt>
                <c:pt idx="86">
                  <c:v>1.0423652080730872E-2</c:v>
                </c:pt>
                <c:pt idx="87">
                  <c:v>1.1075246798070886E-2</c:v>
                </c:pt>
                <c:pt idx="88">
                  <c:v>1.0137818501603309E-2</c:v>
                </c:pt>
                <c:pt idx="89">
                  <c:v>1.0579901529557525E-2</c:v>
                </c:pt>
                <c:pt idx="90">
                  <c:v>1.0392894649433515E-2</c:v>
                </c:pt>
                <c:pt idx="91">
                  <c:v>1.0004276798882971E-2</c:v>
                </c:pt>
                <c:pt idx="92">
                  <c:v>9.9963162009374766E-3</c:v>
                </c:pt>
                <c:pt idx="93">
                  <c:v>9.2545382202543647E-3</c:v>
                </c:pt>
                <c:pt idx="94">
                  <c:v>7.1083475638739676E-3</c:v>
                </c:pt>
                <c:pt idx="95">
                  <c:v>7.0924519751343687E-3</c:v>
                </c:pt>
                <c:pt idx="96">
                  <c:v>6.569183151724666E-3</c:v>
                </c:pt>
                <c:pt idx="97">
                  <c:v>5.9680538145685524E-3</c:v>
                </c:pt>
                <c:pt idx="98">
                  <c:v>4.6169492789186776E-3</c:v>
                </c:pt>
                <c:pt idx="99">
                  <c:v>4.8716247006690026E-3</c:v>
                </c:pt>
                <c:pt idx="100">
                  <c:v>7.1319888411747528E-3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312640"/>
        <c:axId val="129314176"/>
      </c:lineChart>
      <c:dateAx>
        <c:axId val="1293126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314176"/>
        <c:crosses val="autoZero"/>
        <c:auto val="1"/>
        <c:lblOffset val="100"/>
        <c:baseTimeUnit val="days"/>
      </c:dateAx>
      <c:valAx>
        <c:axId val="12931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31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9446602608115E-2"/>
          <c:y val="3.5711268849462831E-2"/>
          <c:w val="0.90032497560444846"/>
          <c:h val="0.9148914276060318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CZE'!$A$33:$A$133</c:f>
              <c:numCache>
                <c:formatCode>m/d/yyyy</c:formatCode>
                <c:ptCount val="101"/>
                <c:pt idx="0">
                  <c:v>43920</c:v>
                </c:pt>
                <c:pt idx="1">
                  <c:v>43921</c:v>
                </c:pt>
                <c:pt idx="2">
                  <c:v>43922</c:v>
                </c:pt>
                <c:pt idx="3">
                  <c:v>43923</c:v>
                </c:pt>
                <c:pt idx="4">
                  <c:v>43924</c:v>
                </c:pt>
                <c:pt idx="5">
                  <c:v>43925</c:v>
                </c:pt>
                <c:pt idx="6">
                  <c:v>43926</c:v>
                </c:pt>
                <c:pt idx="7">
                  <c:v>43927</c:v>
                </c:pt>
                <c:pt idx="8">
                  <c:v>43928</c:v>
                </c:pt>
                <c:pt idx="9">
                  <c:v>43929</c:v>
                </c:pt>
                <c:pt idx="10">
                  <c:v>43930</c:v>
                </c:pt>
                <c:pt idx="11">
                  <c:v>43931</c:v>
                </c:pt>
                <c:pt idx="12">
                  <c:v>43932</c:v>
                </c:pt>
                <c:pt idx="13">
                  <c:v>43933</c:v>
                </c:pt>
                <c:pt idx="14">
                  <c:v>43934</c:v>
                </c:pt>
                <c:pt idx="15">
                  <c:v>43935</c:v>
                </c:pt>
                <c:pt idx="16">
                  <c:v>43936</c:v>
                </c:pt>
                <c:pt idx="17">
                  <c:v>43937</c:v>
                </c:pt>
                <c:pt idx="18">
                  <c:v>43938</c:v>
                </c:pt>
                <c:pt idx="19">
                  <c:v>43939</c:v>
                </c:pt>
                <c:pt idx="20">
                  <c:v>43940</c:v>
                </c:pt>
                <c:pt idx="21">
                  <c:v>43941</c:v>
                </c:pt>
                <c:pt idx="22">
                  <c:v>43942</c:v>
                </c:pt>
                <c:pt idx="23">
                  <c:v>43943</c:v>
                </c:pt>
                <c:pt idx="24">
                  <c:v>43944</c:v>
                </c:pt>
                <c:pt idx="25">
                  <c:v>43945</c:v>
                </c:pt>
                <c:pt idx="26">
                  <c:v>43946</c:v>
                </c:pt>
                <c:pt idx="27">
                  <c:v>43947</c:v>
                </c:pt>
                <c:pt idx="28">
                  <c:v>43948</c:v>
                </c:pt>
                <c:pt idx="29">
                  <c:v>43949</c:v>
                </c:pt>
                <c:pt idx="30">
                  <c:v>43950</c:v>
                </c:pt>
                <c:pt idx="31">
                  <c:v>43951</c:v>
                </c:pt>
                <c:pt idx="32">
                  <c:v>43952</c:v>
                </c:pt>
                <c:pt idx="33">
                  <c:v>43953</c:v>
                </c:pt>
                <c:pt idx="34">
                  <c:v>43954</c:v>
                </c:pt>
                <c:pt idx="35">
                  <c:v>43955</c:v>
                </c:pt>
                <c:pt idx="36">
                  <c:v>43956</c:v>
                </c:pt>
                <c:pt idx="37">
                  <c:v>43957</c:v>
                </c:pt>
                <c:pt idx="38">
                  <c:v>43958</c:v>
                </c:pt>
                <c:pt idx="39">
                  <c:v>43959</c:v>
                </c:pt>
                <c:pt idx="40">
                  <c:v>43960</c:v>
                </c:pt>
                <c:pt idx="41">
                  <c:v>43961</c:v>
                </c:pt>
                <c:pt idx="42">
                  <c:v>43962</c:v>
                </c:pt>
                <c:pt idx="43">
                  <c:v>43963</c:v>
                </c:pt>
                <c:pt idx="44">
                  <c:v>43964</c:v>
                </c:pt>
                <c:pt idx="45">
                  <c:v>43965</c:v>
                </c:pt>
                <c:pt idx="46">
                  <c:v>43966</c:v>
                </c:pt>
                <c:pt idx="47">
                  <c:v>43967</c:v>
                </c:pt>
                <c:pt idx="48">
                  <c:v>43968</c:v>
                </c:pt>
                <c:pt idx="49">
                  <c:v>43969</c:v>
                </c:pt>
                <c:pt idx="50">
                  <c:v>43970</c:v>
                </c:pt>
                <c:pt idx="51">
                  <c:v>43971</c:v>
                </c:pt>
                <c:pt idx="52">
                  <c:v>43972</c:v>
                </c:pt>
                <c:pt idx="53">
                  <c:v>43973</c:v>
                </c:pt>
                <c:pt idx="54">
                  <c:v>43974</c:v>
                </c:pt>
                <c:pt idx="55">
                  <c:v>43975</c:v>
                </c:pt>
                <c:pt idx="56">
                  <c:v>43976</c:v>
                </c:pt>
                <c:pt idx="57">
                  <c:v>43977</c:v>
                </c:pt>
                <c:pt idx="58">
                  <c:v>43978</c:v>
                </c:pt>
                <c:pt idx="59">
                  <c:v>43979</c:v>
                </c:pt>
                <c:pt idx="60">
                  <c:v>43980</c:v>
                </c:pt>
                <c:pt idx="61">
                  <c:v>43981</c:v>
                </c:pt>
                <c:pt idx="62">
                  <c:v>43982</c:v>
                </c:pt>
                <c:pt idx="63">
                  <c:v>43983</c:v>
                </c:pt>
                <c:pt idx="64">
                  <c:v>43984</c:v>
                </c:pt>
                <c:pt idx="65">
                  <c:v>43985</c:v>
                </c:pt>
                <c:pt idx="66">
                  <c:v>43986</c:v>
                </c:pt>
                <c:pt idx="67">
                  <c:v>43987</c:v>
                </c:pt>
                <c:pt idx="68">
                  <c:v>43988</c:v>
                </c:pt>
                <c:pt idx="69">
                  <c:v>43989</c:v>
                </c:pt>
                <c:pt idx="70">
                  <c:v>43990</c:v>
                </c:pt>
                <c:pt idx="71">
                  <c:v>43991</c:v>
                </c:pt>
                <c:pt idx="72">
                  <c:v>43992</c:v>
                </c:pt>
                <c:pt idx="73">
                  <c:v>43993</c:v>
                </c:pt>
                <c:pt idx="74">
                  <c:v>43994</c:v>
                </c:pt>
                <c:pt idx="75">
                  <c:v>43995</c:v>
                </c:pt>
                <c:pt idx="76">
                  <c:v>43996</c:v>
                </c:pt>
                <c:pt idx="77">
                  <c:v>43997</c:v>
                </c:pt>
                <c:pt idx="78">
                  <c:v>43998</c:v>
                </c:pt>
                <c:pt idx="79">
                  <c:v>43999</c:v>
                </c:pt>
                <c:pt idx="80">
                  <c:v>44000</c:v>
                </c:pt>
                <c:pt idx="81">
                  <c:v>44001</c:v>
                </c:pt>
                <c:pt idx="82">
                  <c:v>44002</c:v>
                </c:pt>
                <c:pt idx="83">
                  <c:v>44003</c:v>
                </c:pt>
                <c:pt idx="84">
                  <c:v>44004</c:v>
                </c:pt>
                <c:pt idx="85">
                  <c:v>44005</c:v>
                </c:pt>
                <c:pt idx="86">
                  <c:v>44006</c:v>
                </c:pt>
                <c:pt idx="87">
                  <c:v>44007</c:v>
                </c:pt>
                <c:pt idx="88">
                  <c:v>44008</c:v>
                </c:pt>
                <c:pt idx="89">
                  <c:v>44009</c:v>
                </c:pt>
                <c:pt idx="90">
                  <c:v>44010</c:v>
                </c:pt>
                <c:pt idx="91">
                  <c:v>44011</c:v>
                </c:pt>
                <c:pt idx="92">
                  <c:v>44012</c:v>
                </c:pt>
                <c:pt idx="93">
                  <c:v>44013</c:v>
                </c:pt>
                <c:pt idx="94">
                  <c:v>44014</c:v>
                </c:pt>
                <c:pt idx="95">
                  <c:v>44015</c:v>
                </c:pt>
                <c:pt idx="96">
                  <c:v>44016</c:v>
                </c:pt>
                <c:pt idx="97">
                  <c:v>44017</c:v>
                </c:pt>
                <c:pt idx="98">
                  <c:v>44018</c:v>
                </c:pt>
                <c:pt idx="99">
                  <c:v>44019</c:v>
                </c:pt>
                <c:pt idx="100">
                  <c:v>44020</c:v>
                </c:pt>
              </c:numCache>
            </c:numRef>
          </c:cat>
          <c:val>
            <c:numRef>
              <c:f>'data CZE'!$M$33:$M$133</c:f>
              <c:numCache>
                <c:formatCode>General</c:formatCode>
                <c:ptCount val="101"/>
                <c:pt idx="0">
                  <c:v>8.7642101894803446</c:v>
                </c:pt>
                <c:pt idx="1">
                  <c:v>10.967359120123252</c:v>
                </c:pt>
                <c:pt idx="2">
                  <c:v>11.711951150416544</c:v>
                </c:pt>
                <c:pt idx="3">
                  <c:v>24.462743880500931</c:v>
                </c:pt>
                <c:pt idx="4">
                  <c:v>23.722832063009193</c:v>
                </c:pt>
                <c:pt idx="5">
                  <c:v>23.509198217882069</c:v>
                </c:pt>
                <c:pt idx="6">
                  <c:v>4.4249247425331912</c:v>
                </c:pt>
                <c:pt idx="7">
                  <c:v>6.5305750325001535</c:v>
                </c:pt>
                <c:pt idx="8">
                  <c:v>3.1981613676408625</c:v>
                </c:pt>
                <c:pt idx="9">
                  <c:v>4.0991426102101576</c:v>
                </c:pt>
                <c:pt idx="10">
                  <c:v>3.1744141179678027</c:v>
                </c:pt>
                <c:pt idx="11">
                  <c:v>3.1362463293157217</c:v>
                </c:pt>
                <c:pt idx="12">
                  <c:v>2.2678805535278745</c:v>
                </c:pt>
                <c:pt idx="13">
                  <c:v>1.4362754399925479</c:v>
                </c:pt>
                <c:pt idx="14">
                  <c:v>1.1339677168093525</c:v>
                </c:pt>
                <c:pt idx="15">
                  <c:v>0.47980363029921702</c:v>
                </c:pt>
                <c:pt idx="16">
                  <c:v>1.0532355504657986</c:v>
                </c:pt>
                <c:pt idx="17">
                  <c:v>0.84665200319344891</c:v>
                </c:pt>
                <c:pt idx="18">
                  <c:v>0.56344526374303805</c:v>
                </c:pt>
                <c:pt idx="19">
                  <c:v>0.9638922136164596</c:v>
                </c:pt>
                <c:pt idx="20">
                  <c:v>3.2877571258234641</c:v>
                </c:pt>
                <c:pt idx="21">
                  <c:v>0.5728515676075393</c:v>
                </c:pt>
                <c:pt idx="22">
                  <c:v>0.63983533499052825</c:v>
                </c:pt>
                <c:pt idx="23">
                  <c:v>0.41976720270213702</c:v>
                </c:pt>
                <c:pt idx="24">
                  <c:v>0.33355547563167204</c:v>
                </c:pt>
                <c:pt idx="25">
                  <c:v>0.38590921519950916</c:v>
                </c:pt>
                <c:pt idx="26">
                  <c:v>0.91922894511922348</c:v>
                </c:pt>
                <c:pt idx="27">
                  <c:v>0</c:v>
                </c:pt>
                <c:pt idx="28">
                  <c:v>0.14446607847386009</c:v>
                </c:pt>
                <c:pt idx="29">
                  <c:v>0.46857972997580433</c:v>
                </c:pt>
                <c:pt idx="30">
                  <c:v>0.46907869294584292</c:v>
                </c:pt>
                <c:pt idx="31">
                  <c:v>0.47940905660859229</c:v>
                </c:pt>
                <c:pt idx="32">
                  <c:v>0.88773358262394131</c:v>
                </c:pt>
                <c:pt idx="33">
                  <c:v>0.19162780852116007</c:v>
                </c:pt>
                <c:pt idx="34">
                  <c:v>0.20169644780119858</c:v>
                </c:pt>
                <c:pt idx="35">
                  <c:v>0.16976620696076808</c:v>
                </c:pt>
                <c:pt idx="36">
                  <c:v>0.37772677186374526</c:v>
                </c:pt>
                <c:pt idx="37">
                  <c:v>0.38263506759856047</c:v>
                </c:pt>
                <c:pt idx="38">
                  <c:v>0.32783031218624947</c:v>
                </c:pt>
                <c:pt idx="39">
                  <c:v>1.0229893939842309</c:v>
                </c:pt>
                <c:pt idx="40">
                  <c:v>0.4868536845616539</c:v>
                </c:pt>
                <c:pt idx="41">
                  <c:v>0.90390907818287192</c:v>
                </c:pt>
                <c:pt idx="42">
                  <c:v>0.22192565771742745</c:v>
                </c:pt>
                <c:pt idx="43">
                  <c:v>0.25158872882687816</c:v>
                </c:pt>
                <c:pt idx="44">
                  <c:v>0.29113258565491862</c:v>
                </c:pt>
                <c:pt idx="45">
                  <c:v>0.41656530807136422</c:v>
                </c:pt>
                <c:pt idx="46">
                  <c:v>0.38762621953297388</c:v>
                </c:pt>
                <c:pt idx="47">
                  <c:v>1.1675831594719597</c:v>
                </c:pt>
                <c:pt idx="48">
                  <c:v>0.47656673717766418</c:v>
                </c:pt>
                <c:pt idx="49">
                  <c:v>0.62408940487004227</c:v>
                </c:pt>
                <c:pt idx="50">
                  <c:v>0.67832162685998454</c:v>
                </c:pt>
                <c:pt idx="51">
                  <c:v>0.69867735675089193</c:v>
                </c:pt>
                <c:pt idx="52">
                  <c:v>0.33700914171950125</c:v>
                </c:pt>
                <c:pt idx="53">
                  <c:v>0.56236446376769567</c:v>
                </c:pt>
                <c:pt idx="54">
                  <c:v>3.6696866504027472</c:v>
                </c:pt>
                <c:pt idx="55">
                  <c:v>1.8586858346745436</c:v>
                </c:pt>
                <c:pt idx="56">
                  <c:v>0.44376731085989352</c:v>
                </c:pt>
                <c:pt idx="57">
                  <c:v>0.54591344185220958</c:v>
                </c:pt>
                <c:pt idx="58">
                  <c:v>0.36030448794482883</c:v>
                </c:pt>
                <c:pt idx="59">
                  <c:v>0.58745494597194048</c:v>
                </c:pt>
                <c:pt idx="60">
                  <c:v>1.4011959056214014</c:v>
                </c:pt>
                <c:pt idx="61">
                  <c:v>0.73976568525523578</c:v>
                </c:pt>
                <c:pt idx="62">
                  <c:v>2.92559847708318</c:v>
                </c:pt>
                <c:pt idx="63">
                  <c:v>0.40034647658306349</c:v>
                </c:pt>
                <c:pt idx="64">
                  <c:v>1.3489978490496526</c:v>
                </c:pt>
                <c:pt idx="65">
                  <c:v>1.1394578875688153</c:v>
                </c:pt>
                <c:pt idx="66">
                  <c:v>0.9188425778681526</c:v>
                </c:pt>
                <c:pt idx="67">
                  <c:v>0.4798774880707346</c:v>
                </c:pt>
                <c:pt idx="68">
                  <c:v>9.5084607604202542</c:v>
                </c:pt>
                <c:pt idx="69">
                  <c:v>10.175757304714695</c:v>
                </c:pt>
                <c:pt idx="70">
                  <c:v>0.66405856593528456</c:v>
                </c:pt>
                <c:pt idx="71">
                  <c:v>0.91608375264065678</c:v>
                </c:pt>
                <c:pt idx="72">
                  <c:v>1.217775505028555</c:v>
                </c:pt>
                <c:pt idx="73">
                  <c:v>0.58544272261577102</c:v>
                </c:pt>
                <c:pt idx="74">
                  <c:v>1.6615290314367737</c:v>
                </c:pt>
                <c:pt idx="75">
                  <c:v>17.683076670190658</c:v>
                </c:pt>
                <c:pt idx="76">
                  <c:v>4.1288520341639723</c:v>
                </c:pt>
                <c:pt idx="77">
                  <c:v>0.56390812042653926</c:v>
                </c:pt>
                <c:pt idx="78">
                  <c:v>0.74673350523709947</c:v>
                </c:pt>
                <c:pt idx="79">
                  <c:v>1.1871673885316425</c:v>
                </c:pt>
                <c:pt idx="80">
                  <c:v>2.8121923639644799</c:v>
                </c:pt>
                <c:pt idx="81">
                  <c:v>3.709443203047019</c:v>
                </c:pt>
                <c:pt idx="82">
                  <c:v>8.4081702843603008</c:v>
                </c:pt>
                <c:pt idx="83">
                  <c:v>2.2749467783871098</c:v>
                </c:pt>
                <c:pt idx="84">
                  <c:v>0.65854030303568323</c:v>
                </c:pt>
                <c:pt idx="85">
                  <c:v>6.0535674838551952</c:v>
                </c:pt>
                <c:pt idx="86">
                  <c:v>3.4358493584375642</c:v>
                </c:pt>
                <c:pt idx="87">
                  <c:v>1.4776775393238677</c:v>
                </c:pt>
                <c:pt idx="88">
                  <c:v>7.3117695345427354</c:v>
                </c:pt>
                <c:pt idx="89">
                  <c:v>18.590590332579421</c:v>
                </c:pt>
                <c:pt idx="90">
                  <c:v>13.878277979361597</c:v>
                </c:pt>
                <c:pt idx="91">
                  <c:v>4.9321731946267802</c:v>
                </c:pt>
                <c:pt idx="92">
                  <c:v>5.7370934915619127</c:v>
                </c:pt>
                <c:pt idx="93">
                  <c:v>3.542415793155929</c:v>
                </c:pt>
                <c:pt idx="94">
                  <c:v>4.5568499117125452</c:v>
                </c:pt>
                <c:pt idx="95">
                  <c:v>5.4292509388804513</c:v>
                </c:pt>
                <c:pt idx="96">
                  <c:v>60.569675895153082</c:v>
                </c:pt>
                <c:pt idx="97">
                  <c:v>8.343024939869192</c:v>
                </c:pt>
                <c:pt idx="98">
                  <c:v>4.641788240238327</c:v>
                </c:pt>
                <c:pt idx="99">
                  <c:v>3.1352578828858468</c:v>
                </c:pt>
                <c:pt idx="100">
                  <c:v>1.2915298426670316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FD-4E64-A6FB-533A7E3BA48C}"/>
            </c:ext>
          </c:extLst>
        </c:ser>
        <c:ser>
          <c:idx val="1"/>
          <c:order val="1"/>
          <c:marker>
            <c:symbol val="none"/>
          </c:marker>
          <c:cat>
            <c:numRef>
              <c:f>'data CZE'!$A$33:$A$133</c:f>
              <c:numCache>
                <c:formatCode>m/d/yyyy</c:formatCode>
                <c:ptCount val="101"/>
                <c:pt idx="0">
                  <c:v>43920</c:v>
                </c:pt>
                <c:pt idx="1">
                  <c:v>43921</c:v>
                </c:pt>
                <c:pt idx="2">
                  <c:v>43922</c:v>
                </c:pt>
                <c:pt idx="3">
                  <c:v>43923</c:v>
                </c:pt>
                <c:pt idx="4">
                  <c:v>43924</c:v>
                </c:pt>
                <c:pt idx="5">
                  <c:v>43925</c:v>
                </c:pt>
                <c:pt idx="6">
                  <c:v>43926</c:v>
                </c:pt>
                <c:pt idx="7">
                  <c:v>43927</c:v>
                </c:pt>
                <c:pt idx="8">
                  <c:v>43928</c:v>
                </c:pt>
                <c:pt idx="9">
                  <c:v>43929</c:v>
                </c:pt>
                <c:pt idx="10">
                  <c:v>43930</c:v>
                </c:pt>
                <c:pt idx="11">
                  <c:v>43931</c:v>
                </c:pt>
                <c:pt idx="12">
                  <c:v>43932</c:v>
                </c:pt>
                <c:pt idx="13">
                  <c:v>43933</c:v>
                </c:pt>
                <c:pt idx="14">
                  <c:v>43934</c:v>
                </c:pt>
                <c:pt idx="15">
                  <c:v>43935</c:v>
                </c:pt>
                <c:pt idx="16">
                  <c:v>43936</c:v>
                </c:pt>
                <c:pt idx="17">
                  <c:v>43937</c:v>
                </c:pt>
                <c:pt idx="18">
                  <c:v>43938</c:v>
                </c:pt>
                <c:pt idx="19">
                  <c:v>43939</c:v>
                </c:pt>
                <c:pt idx="20">
                  <c:v>43940</c:v>
                </c:pt>
                <c:pt idx="21">
                  <c:v>43941</c:v>
                </c:pt>
                <c:pt idx="22">
                  <c:v>43942</c:v>
                </c:pt>
                <c:pt idx="23">
                  <c:v>43943</c:v>
                </c:pt>
                <c:pt idx="24">
                  <c:v>43944</c:v>
                </c:pt>
                <c:pt idx="25">
                  <c:v>43945</c:v>
                </c:pt>
                <c:pt idx="26">
                  <c:v>43946</c:v>
                </c:pt>
                <c:pt idx="27">
                  <c:v>43947</c:v>
                </c:pt>
                <c:pt idx="28">
                  <c:v>43948</c:v>
                </c:pt>
                <c:pt idx="29">
                  <c:v>43949</c:v>
                </c:pt>
                <c:pt idx="30">
                  <c:v>43950</c:v>
                </c:pt>
                <c:pt idx="31">
                  <c:v>43951</c:v>
                </c:pt>
                <c:pt idx="32">
                  <c:v>43952</c:v>
                </c:pt>
                <c:pt idx="33">
                  <c:v>43953</c:v>
                </c:pt>
                <c:pt idx="34">
                  <c:v>43954</c:v>
                </c:pt>
                <c:pt idx="35">
                  <c:v>43955</c:v>
                </c:pt>
                <c:pt idx="36">
                  <c:v>43956</c:v>
                </c:pt>
                <c:pt idx="37">
                  <c:v>43957</c:v>
                </c:pt>
                <c:pt idx="38">
                  <c:v>43958</c:v>
                </c:pt>
                <c:pt idx="39">
                  <c:v>43959</c:v>
                </c:pt>
                <c:pt idx="40">
                  <c:v>43960</c:v>
                </c:pt>
                <c:pt idx="41">
                  <c:v>43961</c:v>
                </c:pt>
                <c:pt idx="42">
                  <c:v>43962</c:v>
                </c:pt>
                <c:pt idx="43">
                  <c:v>43963</c:v>
                </c:pt>
                <c:pt idx="44">
                  <c:v>43964</c:v>
                </c:pt>
                <c:pt idx="45">
                  <c:v>43965</c:v>
                </c:pt>
                <c:pt idx="46">
                  <c:v>43966</c:v>
                </c:pt>
                <c:pt idx="47">
                  <c:v>43967</c:v>
                </c:pt>
                <c:pt idx="48">
                  <c:v>43968</c:v>
                </c:pt>
                <c:pt idx="49">
                  <c:v>43969</c:v>
                </c:pt>
                <c:pt idx="50">
                  <c:v>43970</c:v>
                </c:pt>
                <c:pt idx="51">
                  <c:v>43971</c:v>
                </c:pt>
                <c:pt idx="52">
                  <c:v>43972</c:v>
                </c:pt>
                <c:pt idx="53">
                  <c:v>43973</c:v>
                </c:pt>
                <c:pt idx="54">
                  <c:v>43974</c:v>
                </c:pt>
                <c:pt idx="55">
                  <c:v>43975</c:v>
                </c:pt>
                <c:pt idx="56">
                  <c:v>43976</c:v>
                </c:pt>
                <c:pt idx="57">
                  <c:v>43977</c:v>
                </c:pt>
                <c:pt idx="58">
                  <c:v>43978</c:v>
                </c:pt>
                <c:pt idx="59">
                  <c:v>43979</c:v>
                </c:pt>
                <c:pt idx="60">
                  <c:v>43980</c:v>
                </c:pt>
                <c:pt idx="61">
                  <c:v>43981</c:v>
                </c:pt>
                <c:pt idx="62">
                  <c:v>43982</c:v>
                </c:pt>
                <c:pt idx="63">
                  <c:v>43983</c:v>
                </c:pt>
                <c:pt idx="64">
                  <c:v>43984</c:v>
                </c:pt>
                <c:pt idx="65">
                  <c:v>43985</c:v>
                </c:pt>
                <c:pt idx="66">
                  <c:v>43986</c:v>
                </c:pt>
                <c:pt idx="67">
                  <c:v>43987</c:v>
                </c:pt>
                <c:pt idx="68">
                  <c:v>43988</c:v>
                </c:pt>
                <c:pt idx="69">
                  <c:v>43989</c:v>
                </c:pt>
                <c:pt idx="70">
                  <c:v>43990</c:v>
                </c:pt>
                <c:pt idx="71">
                  <c:v>43991</c:v>
                </c:pt>
                <c:pt idx="72">
                  <c:v>43992</c:v>
                </c:pt>
                <c:pt idx="73">
                  <c:v>43993</c:v>
                </c:pt>
                <c:pt idx="74">
                  <c:v>43994</c:v>
                </c:pt>
                <c:pt idx="75">
                  <c:v>43995</c:v>
                </c:pt>
                <c:pt idx="76">
                  <c:v>43996</c:v>
                </c:pt>
                <c:pt idx="77">
                  <c:v>43997</c:v>
                </c:pt>
                <c:pt idx="78">
                  <c:v>43998</c:v>
                </c:pt>
                <c:pt idx="79">
                  <c:v>43999</c:v>
                </c:pt>
                <c:pt idx="80">
                  <c:v>44000</c:v>
                </c:pt>
                <c:pt idx="81">
                  <c:v>44001</c:v>
                </c:pt>
                <c:pt idx="82">
                  <c:v>44002</c:v>
                </c:pt>
                <c:pt idx="83">
                  <c:v>44003</c:v>
                </c:pt>
                <c:pt idx="84">
                  <c:v>44004</c:v>
                </c:pt>
                <c:pt idx="85">
                  <c:v>44005</c:v>
                </c:pt>
                <c:pt idx="86">
                  <c:v>44006</c:v>
                </c:pt>
                <c:pt idx="87">
                  <c:v>44007</c:v>
                </c:pt>
                <c:pt idx="88">
                  <c:v>44008</c:v>
                </c:pt>
                <c:pt idx="89">
                  <c:v>44009</c:v>
                </c:pt>
                <c:pt idx="90">
                  <c:v>44010</c:v>
                </c:pt>
                <c:pt idx="91">
                  <c:v>44011</c:v>
                </c:pt>
                <c:pt idx="92">
                  <c:v>44012</c:v>
                </c:pt>
                <c:pt idx="93">
                  <c:v>44013</c:v>
                </c:pt>
                <c:pt idx="94">
                  <c:v>44014</c:v>
                </c:pt>
                <c:pt idx="95">
                  <c:v>44015</c:v>
                </c:pt>
                <c:pt idx="96">
                  <c:v>44016</c:v>
                </c:pt>
                <c:pt idx="97">
                  <c:v>44017</c:v>
                </c:pt>
                <c:pt idx="98">
                  <c:v>44018</c:v>
                </c:pt>
                <c:pt idx="99">
                  <c:v>44019</c:v>
                </c:pt>
                <c:pt idx="100">
                  <c:v>44020</c:v>
                </c:pt>
              </c:numCache>
            </c:numRef>
          </c:cat>
          <c:val>
            <c:numRef>
              <c:f>'data CZE'!$W$33:$W$133</c:f>
              <c:numCache>
                <c:formatCode>0.0%</c:formatCode>
                <c:ptCount val="101"/>
                <c:pt idx="0">
                  <c:v>8.7642101894803446</c:v>
                </c:pt>
                <c:pt idx="1">
                  <c:v>9.8657846548017982</c:v>
                </c:pt>
                <c:pt idx="2">
                  <c:v>10.481173486673379</c:v>
                </c:pt>
                <c:pt idx="3">
                  <c:v>13.976566085130267</c:v>
                </c:pt>
                <c:pt idx="4">
                  <c:v>15.925819280706055</c:v>
                </c:pt>
                <c:pt idx="5">
                  <c:v>17.189715770235392</c:v>
                </c:pt>
                <c:pt idx="6">
                  <c:v>15.366174194849362</c:v>
                </c:pt>
                <c:pt idx="7">
                  <c:v>15.047083458137905</c:v>
                </c:pt>
                <c:pt idx="8">
                  <c:v>13.937198064926136</c:v>
                </c:pt>
                <c:pt idx="9">
                  <c:v>12.849653987753793</c:v>
                </c:pt>
                <c:pt idx="10">
                  <c:v>9.8084640216776329</c:v>
                </c:pt>
                <c:pt idx="11">
                  <c:v>6.8675232025785657</c:v>
                </c:pt>
                <c:pt idx="12">
                  <c:v>3.8330492505279663</c:v>
                </c:pt>
                <c:pt idx="13">
                  <c:v>3.4060993501650176</c:v>
                </c:pt>
                <c:pt idx="14">
                  <c:v>2.635155447923474</c:v>
                </c:pt>
                <c:pt idx="15">
                  <c:v>2.246818628303239</c:v>
                </c:pt>
                <c:pt idx="16">
                  <c:v>1.8116890483397594</c:v>
                </c:pt>
                <c:pt idx="17">
                  <c:v>1.4791516033719945</c:v>
                </c:pt>
                <c:pt idx="18">
                  <c:v>1.1116085940044682</c:v>
                </c:pt>
                <c:pt idx="19">
                  <c:v>0.92532454544569476</c:v>
                </c:pt>
                <c:pt idx="20">
                  <c:v>1.1898219291358256</c:v>
                </c:pt>
                <c:pt idx="21">
                  <c:v>1.1096624792498522</c:v>
                </c:pt>
                <c:pt idx="22">
                  <c:v>1.1325241513486111</c:v>
                </c:pt>
                <c:pt idx="23">
                  <c:v>1.0420286730966595</c:v>
                </c:pt>
                <c:pt idx="24">
                  <c:v>0.96872916915926266</c:v>
                </c:pt>
                <c:pt idx="25">
                  <c:v>0.94336687651018714</c:v>
                </c:pt>
                <c:pt idx="26">
                  <c:v>0.93698640958201052</c:v>
                </c:pt>
                <c:pt idx="27">
                  <c:v>0.46730682017865849</c:v>
                </c:pt>
                <c:pt idx="28">
                  <c:v>0.40610889315956145</c:v>
                </c:pt>
                <c:pt idx="29">
                  <c:v>0.38164380672888659</c:v>
                </c:pt>
                <c:pt idx="30">
                  <c:v>0.38868830533513032</c:v>
                </c:pt>
                <c:pt idx="31">
                  <c:v>0.40952453118897608</c:v>
                </c:pt>
                <c:pt idx="32">
                  <c:v>0.48121372653532352</c:v>
                </c:pt>
                <c:pt idx="33">
                  <c:v>0.37727070702131443</c:v>
                </c:pt>
                <c:pt idx="34">
                  <c:v>0.40608448527862845</c:v>
                </c:pt>
                <c:pt idx="35">
                  <c:v>0.40969878934818682</c:v>
                </c:pt>
                <c:pt idx="36">
                  <c:v>0.39671979533217838</c:v>
                </c:pt>
                <c:pt idx="37">
                  <c:v>0.3843707059968523</c:v>
                </c:pt>
                <c:pt idx="38">
                  <c:v>0.36271659965080338</c:v>
                </c:pt>
                <c:pt idx="39">
                  <c:v>0.38203885841655894</c:v>
                </c:pt>
                <c:pt idx="40">
                  <c:v>0.42421398356520096</c:v>
                </c:pt>
                <c:pt idx="41">
                  <c:v>0.5245300736197257</c:v>
                </c:pt>
                <c:pt idx="42">
                  <c:v>0.53198142372781987</c:v>
                </c:pt>
                <c:pt idx="43">
                  <c:v>0.51396170329398172</c:v>
                </c:pt>
                <c:pt idx="44">
                  <c:v>0.50088992015917577</c:v>
                </c:pt>
                <c:pt idx="45">
                  <c:v>0.51356634814276358</c:v>
                </c:pt>
                <c:pt idx="46">
                  <c:v>0.42280018036401262</c:v>
                </c:pt>
                <c:pt idx="47">
                  <c:v>0.52004724820834203</c:v>
                </c:pt>
                <c:pt idx="48">
                  <c:v>0.45899834235045522</c:v>
                </c:pt>
                <c:pt idx="49">
                  <c:v>0.51645030622940014</c:v>
                </c:pt>
                <c:pt idx="50">
                  <c:v>0.57741214880555825</c:v>
                </c:pt>
                <c:pt idx="51">
                  <c:v>0.63563283039069718</c:v>
                </c:pt>
                <c:pt idx="52">
                  <c:v>0.62426766376900245</c:v>
                </c:pt>
                <c:pt idx="53">
                  <c:v>0.64923027008824863</c:v>
                </c:pt>
                <c:pt idx="54">
                  <c:v>1.0066736259355038</c:v>
                </c:pt>
                <c:pt idx="55">
                  <c:v>1.2041192112922008</c:v>
                </c:pt>
                <c:pt idx="56">
                  <c:v>1.1783589121478941</c:v>
                </c:pt>
                <c:pt idx="57">
                  <c:v>1.1594434571467833</c:v>
                </c:pt>
                <c:pt idx="58">
                  <c:v>1.1111044758887743</c:v>
                </c:pt>
                <c:pt idx="59">
                  <c:v>1.146882447924837</c:v>
                </c:pt>
                <c:pt idx="60">
                  <c:v>1.2667155110467951</c:v>
                </c:pt>
                <c:pt idx="61">
                  <c:v>0.84815537316857903</c:v>
                </c:pt>
                <c:pt idx="62">
                  <c:v>1.0005714649412414</c:v>
                </c:pt>
                <c:pt idx="63">
                  <c:v>0.99436848861597993</c:v>
                </c:pt>
                <c:pt idx="64">
                  <c:v>1.109094832501329</c:v>
                </c:pt>
                <c:pt idx="65">
                  <c:v>1.2204024610190414</c:v>
                </c:pt>
                <c:pt idx="66">
                  <c:v>1.2677435512899287</c:v>
                </c:pt>
                <c:pt idx="67">
                  <c:v>1.1361266344969763</c:v>
                </c:pt>
                <c:pt idx="68">
                  <c:v>2.3887973595205501</c:v>
                </c:pt>
                <c:pt idx="69">
                  <c:v>3.4245343348964812</c:v>
                </c:pt>
                <c:pt idx="70">
                  <c:v>3.4622074905182272</c:v>
                </c:pt>
                <c:pt idx="71">
                  <c:v>3.4003626196026562</c:v>
                </c:pt>
                <c:pt idx="72">
                  <c:v>3.4115508506683336</c:v>
                </c:pt>
                <c:pt idx="73">
                  <c:v>3.3639222999179927</c:v>
                </c:pt>
                <c:pt idx="74">
                  <c:v>3.5327296632559988</c:v>
                </c:pt>
                <c:pt idx="75">
                  <c:v>4.7005319360803428</c:v>
                </c:pt>
                <c:pt idx="76">
                  <c:v>3.8366883260016675</c:v>
                </c:pt>
                <c:pt idx="77">
                  <c:v>3.822381119500418</c:v>
                </c:pt>
                <c:pt idx="78">
                  <c:v>3.798188227014196</c:v>
                </c:pt>
                <c:pt idx="79">
                  <c:v>3.7938156389432081</c:v>
                </c:pt>
                <c:pt idx="80">
                  <c:v>4.1119227305644523</c:v>
                </c:pt>
                <c:pt idx="81">
                  <c:v>4.4044818979373446</c:v>
                </c:pt>
                <c:pt idx="82">
                  <c:v>3.0794952713901504</c:v>
                </c:pt>
                <c:pt idx="83">
                  <c:v>2.8146516634220271</c:v>
                </c:pt>
                <c:pt idx="84">
                  <c:v>2.8281705466519047</c:v>
                </c:pt>
                <c:pt idx="85">
                  <c:v>3.58628968645449</c:v>
                </c:pt>
                <c:pt idx="86">
                  <c:v>3.907529967869622</c:v>
                </c:pt>
                <c:pt idx="87">
                  <c:v>3.7168849929209631</c:v>
                </c:pt>
                <c:pt idx="88">
                  <c:v>4.2315030402774942</c:v>
                </c:pt>
                <c:pt idx="89">
                  <c:v>5.6861344757373677</c:v>
                </c:pt>
                <c:pt idx="90">
                  <c:v>7.343753218733724</c:v>
                </c:pt>
                <c:pt idx="91">
                  <c:v>7.9542722032467363</c:v>
                </c:pt>
                <c:pt idx="92">
                  <c:v>7.9090616329191255</c:v>
                </c:pt>
                <c:pt idx="93">
                  <c:v>7.9242854093074637</c:v>
                </c:pt>
                <c:pt idx="94">
                  <c:v>8.3641671767915611</c:v>
                </c:pt>
                <c:pt idx="95">
                  <c:v>8.0952359488398056</c:v>
                </c:pt>
                <c:pt idx="96">
                  <c:v>14.092248172064615</c:v>
                </c:pt>
                <c:pt idx="97">
                  <c:v>13.301497737851415</c:v>
                </c:pt>
                <c:pt idx="98">
                  <c:v>13.260014172938778</c:v>
                </c:pt>
                <c:pt idx="99">
                  <c:v>12.888323371699341</c:v>
                </c:pt>
                <c:pt idx="100">
                  <c:v>12.566768235915211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356544"/>
        <c:axId val="129358080"/>
      </c:lineChart>
      <c:dateAx>
        <c:axId val="12935654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358080"/>
        <c:crosses val="autoZero"/>
        <c:auto val="1"/>
        <c:lblOffset val="100"/>
        <c:baseTimeUnit val="days"/>
      </c:dateAx>
      <c:valAx>
        <c:axId val="129358080"/>
        <c:scaling>
          <c:logBase val="10"/>
          <c:orientation val="minMax"/>
          <c:max val="30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35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KOR'!$J$4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KOR'!$J$33:$J$149</c:f>
              <c:numCache>
                <c:formatCode>0.0%</c:formatCode>
                <c:ptCount val="117"/>
                <c:pt idx="0">
                  <c:v>0.18861796147260898</c:v>
                </c:pt>
                <c:pt idx="1">
                  <c:v>0.16238646041752519</c:v>
                </c:pt>
                <c:pt idx="2">
                  <c:v>0.1989880667044932</c:v>
                </c:pt>
                <c:pt idx="3">
                  <c:v>8.4836974597479936E-2</c:v>
                </c:pt>
                <c:pt idx="4">
                  <c:v>8.4229252677439165E-2</c:v>
                </c:pt>
                <c:pt idx="5">
                  <c:v>8.4008645001132171E-2</c:v>
                </c:pt>
                <c:pt idx="6">
                  <c:v>6.9834416819141834E-2</c:v>
                </c:pt>
                <c:pt idx="7">
                  <c:v>3.9789783928834088E-2</c:v>
                </c:pt>
                <c:pt idx="8">
                  <c:v>2.2953176515535786E-2</c:v>
                </c:pt>
                <c:pt idx="9">
                  <c:v>4.7906262160290307E-3</c:v>
                </c:pt>
                <c:pt idx="10">
                  <c:v>3.3560103707961482E-2</c:v>
                </c:pt>
                <c:pt idx="11">
                  <c:v>1.539317487511758E-2</c:v>
                </c:pt>
                <c:pt idx="12">
                  <c:v>1.4727829428726073E-2</c:v>
                </c:pt>
                <c:pt idx="13">
                  <c:v>1.4455849649257793E-2</c:v>
                </c:pt>
                <c:pt idx="14">
                  <c:v>1.0129529364348907E-2</c:v>
                </c:pt>
                <c:pt idx="15">
                  <c:v>9.7679533585154771E-3</c:v>
                </c:pt>
                <c:pt idx="16">
                  <c:v>1.1960919151705553E-2</c:v>
                </c:pt>
                <c:pt idx="17">
                  <c:v>1.3614621568508735E-2</c:v>
                </c:pt>
                <c:pt idx="18">
                  <c:v>2.2392833478191713E-2</c:v>
                </c:pt>
                <c:pt idx="19">
                  <c:v>1.2548966916280567E-2</c:v>
                </c:pt>
                <c:pt idx="20">
                  <c:v>2.0949673891281235E-2</c:v>
                </c:pt>
                <c:pt idx="21">
                  <c:v>2.2639067736347638E-2</c:v>
                </c:pt>
                <c:pt idx="22">
                  <c:v>0</c:v>
                </c:pt>
                <c:pt idx="23">
                  <c:v>1.2794695481717865E-2</c:v>
                </c:pt>
                <c:pt idx="24">
                  <c:v>1.8487547075763975E-2</c:v>
                </c:pt>
                <c:pt idx="25">
                  <c:v>1.9696750196913138E-2</c:v>
                </c:pt>
                <c:pt idx="26">
                  <c:v>1.8327910839037849E-2</c:v>
                </c:pt>
                <c:pt idx="27">
                  <c:v>3.1302589433969089E-2</c:v>
                </c:pt>
                <c:pt idx="28">
                  <c:v>2.3218972952516313E-2</c:v>
                </c:pt>
                <c:pt idx="29">
                  <c:v>1.7738649869596699E-2</c:v>
                </c:pt>
                <c:pt idx="30">
                  <c:v>2.9245276967616533E-2</c:v>
                </c:pt>
                <c:pt idx="31">
                  <c:v>2.3960930276151555E-2</c:v>
                </c:pt>
                <c:pt idx="32">
                  <c:v>2.1424107462115399E-2</c:v>
                </c:pt>
                <c:pt idx="33">
                  <c:v>2.1617677106600185E-2</c:v>
                </c:pt>
                <c:pt idx="34">
                  <c:v>2.4313020919542367E-2</c:v>
                </c:pt>
                <c:pt idx="35">
                  <c:v>2.2171879750074782E-2</c:v>
                </c:pt>
                <c:pt idx="36">
                  <c:v>1.3090890125096708E-2</c:v>
                </c:pt>
                <c:pt idx="37">
                  <c:v>1.3431265583652346E-2</c:v>
                </c:pt>
                <c:pt idx="38">
                  <c:v>1.5387716087208902E-2</c:v>
                </c:pt>
                <c:pt idx="39">
                  <c:v>1.1445980227108075E-2</c:v>
                </c:pt>
                <c:pt idx="40">
                  <c:v>8.31962113457369E-3</c:v>
                </c:pt>
                <c:pt idx="41">
                  <c:v>9.6019571298433318E-3</c:v>
                </c:pt>
                <c:pt idx="42">
                  <c:v>1.0577178618139059E-2</c:v>
                </c:pt>
                <c:pt idx="43">
                  <c:v>8.5341730161263528E-3</c:v>
                </c:pt>
                <c:pt idx="44">
                  <c:v>9.399773847351349E-3</c:v>
                </c:pt>
                <c:pt idx="45">
                  <c:v>9.6173662707841421E-3</c:v>
                </c:pt>
                <c:pt idx="46">
                  <c:v>8.0016529520883853E-3</c:v>
                </c:pt>
                <c:pt idx="47">
                  <c:v>8.3763056956669777E-3</c:v>
                </c:pt>
                <c:pt idx="48">
                  <c:v>6.9890274054628101E-3</c:v>
                </c:pt>
                <c:pt idx="49">
                  <c:v>3.2212812522244717E-3</c:v>
                </c:pt>
                <c:pt idx="50">
                  <c:v>5.451867423042594E-3</c:v>
                </c:pt>
                <c:pt idx="51">
                  <c:v>3.873439822418306E-3</c:v>
                </c:pt>
                <c:pt idx="52">
                  <c:v>4.9271350453502271E-3</c:v>
                </c:pt>
                <c:pt idx="53">
                  <c:v>6.4263060137181218E-3</c:v>
                </c:pt>
                <c:pt idx="54">
                  <c:v>5.0849461211588745E-3</c:v>
                </c:pt>
                <c:pt idx="55">
                  <c:v>5.4270705217711653E-3</c:v>
                </c:pt>
                <c:pt idx="56">
                  <c:v>5.6540943600507472E-3</c:v>
                </c:pt>
                <c:pt idx="57">
                  <c:v>8.0895048087408807E-3</c:v>
                </c:pt>
                <c:pt idx="58">
                  <c:v>5.4424956744011472E-3</c:v>
                </c:pt>
                <c:pt idx="59">
                  <c:v>2.5115127086612343E-3</c:v>
                </c:pt>
                <c:pt idx="60">
                  <c:v>6.1699041319329059E-3</c:v>
                </c:pt>
                <c:pt idx="61">
                  <c:v>4.1274148138699873E-3</c:v>
                </c:pt>
                <c:pt idx="62">
                  <c:v>9.2414598369935479E-3</c:v>
                </c:pt>
                <c:pt idx="63">
                  <c:v>5.8835915331965664E-3</c:v>
                </c:pt>
                <c:pt idx="64">
                  <c:v>2.2527268395232162E-3</c:v>
                </c:pt>
                <c:pt idx="65">
                  <c:v>1.5788646808013495E-3</c:v>
                </c:pt>
                <c:pt idx="66">
                  <c:v>3.2847645790275532E-3</c:v>
                </c:pt>
                <c:pt idx="67">
                  <c:v>1.0574916923697298E-2</c:v>
                </c:pt>
                <c:pt idx="68">
                  <c:v>1.6639371790600599E-2</c:v>
                </c:pt>
                <c:pt idx="69">
                  <c:v>3.3471643940799219E-2</c:v>
                </c:pt>
                <c:pt idx="70">
                  <c:v>3.4729588236378332E-2</c:v>
                </c:pt>
                <c:pt idx="71">
                  <c:v>2.6450290159222449E-2</c:v>
                </c:pt>
                <c:pt idx="72">
                  <c:v>2.5799153895504297E-2</c:v>
                </c:pt>
                <c:pt idx="73">
                  <c:v>2.8775993941189237E-2</c:v>
                </c:pt>
                <c:pt idx="74">
                  <c:v>2.7869751759394032E-2</c:v>
                </c:pt>
                <c:pt idx="75">
                  <c:v>2.0281839990533169E-2</c:v>
                </c:pt>
                <c:pt idx="76">
                  <c:v>1.4072293489436108E-2</c:v>
                </c:pt>
                <c:pt idx="77">
                  <c:v>1.6670259592290407E-2</c:v>
                </c:pt>
                <c:pt idx="78">
                  <c:v>1.4479739740625757E-2</c:v>
                </c:pt>
                <c:pt idx="79">
                  <c:v>3.6495913228195669E-2</c:v>
                </c:pt>
                <c:pt idx="80">
                  <c:v>1.5368247062797036E-2</c:v>
                </c:pt>
                <c:pt idx="81">
                  <c:v>2.7668519515831054E-2</c:v>
                </c:pt>
                <c:pt idx="82">
                  <c:v>3.2129887608360802E-2</c:v>
                </c:pt>
                <c:pt idx="83">
                  <c:v>3.5468717006114536E-2</c:v>
                </c:pt>
                <c:pt idx="84">
                  <c:v>2.2508428858676998E-2</c:v>
                </c:pt>
                <c:pt idx="85">
                  <c:v>2.6653792107742529E-2</c:v>
                </c:pt>
                <c:pt idx="86">
                  <c:v>5.8750014119077792E-2</c:v>
                </c:pt>
                <c:pt idx="87">
                  <c:v>0.11272091569517369</c:v>
                </c:pt>
                <c:pt idx="88">
                  <c:v>7.892902874005514E-2</c:v>
                </c:pt>
                <c:pt idx="89">
                  <c:v>5.0660617307062006E-2</c:v>
                </c:pt>
                <c:pt idx="90">
                  <c:v>3.4891507161541581E-2</c:v>
                </c:pt>
                <c:pt idx="91">
                  <c:v>4.4146066362896343E-2</c:v>
                </c:pt>
                <c:pt idx="92">
                  <c:v>4.6924108364700498E-2</c:v>
                </c:pt>
                <c:pt idx="93">
                  <c:v>5.955168004424554E-2</c:v>
                </c:pt>
                <c:pt idx="94">
                  <c:v>4.5892727529968404E-2</c:v>
                </c:pt>
                <c:pt idx="95">
                  <c:v>4.5517909079179235E-2</c:v>
                </c:pt>
                <c:pt idx="96">
                  <c:v>5.7380887941667305E-2</c:v>
                </c:pt>
                <c:pt idx="97">
                  <c:v>6.2309324498546481E-2</c:v>
                </c:pt>
                <c:pt idx="98">
                  <c:v>3.9967119044248496E-2</c:v>
                </c:pt>
                <c:pt idx="99">
                  <c:v>3.8863761134059836E-2</c:v>
                </c:pt>
                <c:pt idx="100">
                  <c:v>5.0567807151272542E-2</c:v>
                </c:pt>
                <c:pt idx="101">
                  <c:v>4.4345270001673556E-2</c:v>
                </c:pt>
                <c:pt idx="102">
                  <c:v>5.5076747728161596E-2</c:v>
                </c:pt>
                <c:pt idx="103">
                  <c:v>4.542217621473494E-2</c:v>
                </c:pt>
                <c:pt idx="104">
                  <c:v>3.1401656229947804E-2</c:v>
                </c:pt>
                <c:pt idx="105">
                  <c:v>3.3035309908017396E-2</c:v>
                </c:pt>
                <c:pt idx="106">
                  <c:v>3.0527863680946656E-2</c:v>
                </c:pt>
                <c:pt idx="107">
                  <c:v>3.8505100217315416E-2</c:v>
                </c:pt>
                <c:pt idx="108">
                  <c:v>5.1540646865871106E-2</c:v>
                </c:pt>
                <c:pt idx="109">
                  <c:v>4.1641221158754481E-2</c:v>
                </c:pt>
                <c:pt idx="110">
                  <c:v>5.6268753723603022E-2</c:v>
                </c:pt>
                <c:pt idx="111">
                  <c:v>3.8812923872792317E-2</c:v>
                </c:pt>
                <c:pt idx="112">
                  <c:v>1.3357517354972105E-2</c:v>
                </c:pt>
                <c:pt idx="113">
                  <c:v>3.6030667497180181E-2</c:v>
                </c:pt>
                <c:pt idx="114">
                  <c:v>3.9391831257386552E-2</c:v>
                </c:pt>
                <c:pt idx="115">
                  <c:v>2.1153208082884293E-2</c:v>
                </c:pt>
                <c:pt idx="116">
                  <c:v>2.9846640322480519E-2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4F-4CCA-A6CA-B5FC3822E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08576"/>
        <c:axId val="120810112"/>
      </c:lineChart>
      <c:catAx>
        <c:axId val="12080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0810112"/>
        <c:crosses val="autoZero"/>
        <c:auto val="1"/>
        <c:lblAlgn val="ctr"/>
        <c:lblOffset val="100"/>
        <c:noMultiLvlLbl val="0"/>
      </c:catAx>
      <c:valAx>
        <c:axId val="12081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080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CZE'!$F$3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CZE'!$A$4:$A$133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CZE'!$F$4:$F$133</c:f>
              <c:numCache>
                <c:formatCode>General</c:formatCode>
                <c:ptCount val="130"/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11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25</c:v>
                </c:pt>
                <c:pt idx="10">
                  <c:v>31</c:v>
                </c:pt>
                <c:pt idx="11">
                  <c:v>22</c:v>
                </c:pt>
                <c:pt idx="12">
                  <c:v>25</c:v>
                </c:pt>
                <c:pt idx="13">
                  <c:v>48</c:v>
                </c:pt>
                <c:pt idx="14">
                  <c:v>104</c:v>
                </c:pt>
                <c:pt idx="15">
                  <c:v>51</c:v>
                </c:pt>
                <c:pt idx="16">
                  <c:v>90</c:v>
                </c:pt>
                <c:pt idx="17">
                  <c:v>88</c:v>
                </c:pt>
                <c:pt idx="18">
                  <c:v>172</c:v>
                </c:pt>
                <c:pt idx="19">
                  <c:v>139</c:v>
                </c:pt>
                <c:pt idx="20">
                  <c:v>162</c:v>
                </c:pt>
                <c:pt idx="21">
                  <c:v>125</c:v>
                </c:pt>
                <c:pt idx="22">
                  <c:v>116</c:v>
                </c:pt>
                <c:pt idx="23">
                  <c:v>158</c:v>
                </c:pt>
                <c:pt idx="24">
                  <c:v>260</c:v>
                </c:pt>
                <c:pt idx="25">
                  <c:v>271</c:v>
                </c:pt>
                <c:pt idx="26">
                  <c:v>354</c:v>
                </c:pt>
                <c:pt idx="27">
                  <c:v>352</c:v>
                </c:pt>
                <c:pt idx="28">
                  <c:v>186</c:v>
                </c:pt>
                <c:pt idx="29">
                  <c:v>184</c:v>
                </c:pt>
                <c:pt idx="30">
                  <c:v>307</c:v>
                </c:pt>
                <c:pt idx="31">
                  <c:v>281</c:v>
                </c:pt>
                <c:pt idx="32">
                  <c:v>269</c:v>
                </c:pt>
                <c:pt idx="33">
                  <c:v>332</c:v>
                </c:pt>
                <c:pt idx="34">
                  <c:v>282</c:v>
                </c:pt>
                <c:pt idx="35">
                  <c:v>115</c:v>
                </c:pt>
                <c:pt idx="36">
                  <c:v>235</c:v>
                </c:pt>
                <c:pt idx="37">
                  <c:v>195</c:v>
                </c:pt>
                <c:pt idx="38">
                  <c:v>295</c:v>
                </c:pt>
                <c:pt idx="39">
                  <c:v>257</c:v>
                </c:pt>
                <c:pt idx="40">
                  <c:v>163</c:v>
                </c:pt>
                <c:pt idx="41">
                  <c:v>170</c:v>
                </c:pt>
                <c:pt idx="42">
                  <c:v>89</c:v>
                </c:pt>
                <c:pt idx="43">
                  <c:v>68</c:v>
                </c:pt>
                <c:pt idx="44">
                  <c:v>82</c:v>
                </c:pt>
                <c:pt idx="45">
                  <c:v>160</c:v>
                </c:pt>
                <c:pt idx="46">
                  <c:v>132</c:v>
                </c:pt>
                <c:pt idx="47">
                  <c:v>116</c:v>
                </c:pt>
                <c:pt idx="48">
                  <c:v>105</c:v>
                </c:pt>
                <c:pt idx="49">
                  <c:v>92</c:v>
                </c:pt>
                <c:pt idx="50">
                  <c:v>154</c:v>
                </c:pt>
                <c:pt idx="51">
                  <c:v>133</c:v>
                </c:pt>
                <c:pt idx="52">
                  <c:v>99</c:v>
                </c:pt>
                <c:pt idx="53">
                  <c:v>55</c:v>
                </c:pt>
                <c:pt idx="54">
                  <c:v>86</c:v>
                </c:pt>
                <c:pt idx="55">
                  <c:v>79</c:v>
                </c:pt>
                <c:pt idx="56">
                  <c:v>52</c:v>
                </c:pt>
                <c:pt idx="57">
                  <c:v>41</c:v>
                </c:pt>
                <c:pt idx="58">
                  <c:v>59</c:v>
                </c:pt>
                <c:pt idx="59">
                  <c:v>75</c:v>
                </c:pt>
                <c:pt idx="60">
                  <c:v>103</c:v>
                </c:pt>
                <c:pt idx="61">
                  <c:v>55</c:v>
                </c:pt>
                <c:pt idx="62">
                  <c:v>18</c:v>
                </c:pt>
                <c:pt idx="63">
                  <c:v>26</c:v>
                </c:pt>
                <c:pt idx="64">
                  <c:v>38</c:v>
                </c:pt>
                <c:pt idx="65">
                  <c:v>77</c:v>
                </c:pt>
                <c:pt idx="66">
                  <c:v>78</c:v>
                </c:pt>
                <c:pt idx="67">
                  <c:v>57</c:v>
                </c:pt>
                <c:pt idx="68">
                  <c:v>46</c:v>
                </c:pt>
                <c:pt idx="69">
                  <c:v>18</c:v>
                </c:pt>
                <c:pt idx="70">
                  <c:v>28</c:v>
                </c:pt>
                <c:pt idx="71">
                  <c:v>53</c:v>
                </c:pt>
                <c:pt idx="72">
                  <c:v>45</c:v>
                </c:pt>
                <c:pt idx="73">
                  <c:v>48</c:v>
                </c:pt>
                <c:pt idx="74">
                  <c:v>82</c:v>
                </c:pt>
                <c:pt idx="75">
                  <c:v>55</c:v>
                </c:pt>
                <c:pt idx="76">
                  <c:v>49</c:v>
                </c:pt>
                <c:pt idx="77">
                  <c:v>20</c:v>
                </c:pt>
                <c:pt idx="78">
                  <c:v>111</c:v>
                </c:pt>
                <c:pt idx="79">
                  <c:v>61</c:v>
                </c:pt>
                <c:pt idx="80">
                  <c:v>74</c:v>
                </c:pt>
                <c:pt idx="81">
                  <c:v>33</c:v>
                </c:pt>
                <c:pt idx="82">
                  <c:v>59</c:v>
                </c:pt>
                <c:pt idx="83">
                  <c:v>77</c:v>
                </c:pt>
                <c:pt idx="84">
                  <c:v>65</c:v>
                </c:pt>
                <c:pt idx="85">
                  <c:v>47</c:v>
                </c:pt>
                <c:pt idx="86">
                  <c:v>48</c:v>
                </c:pt>
                <c:pt idx="87">
                  <c:v>36</c:v>
                </c:pt>
                <c:pt idx="88">
                  <c:v>54</c:v>
                </c:pt>
                <c:pt idx="89">
                  <c:v>56</c:v>
                </c:pt>
                <c:pt idx="90">
                  <c:v>34</c:v>
                </c:pt>
                <c:pt idx="91">
                  <c:v>38</c:v>
                </c:pt>
                <c:pt idx="92">
                  <c:v>34</c:v>
                </c:pt>
                <c:pt idx="93">
                  <c:v>62</c:v>
                </c:pt>
                <c:pt idx="94">
                  <c:v>74</c:v>
                </c:pt>
                <c:pt idx="95">
                  <c:v>56</c:v>
                </c:pt>
                <c:pt idx="96">
                  <c:v>35</c:v>
                </c:pt>
                <c:pt idx="97">
                  <c:v>38</c:v>
                </c:pt>
                <c:pt idx="98">
                  <c:v>61</c:v>
                </c:pt>
                <c:pt idx="99">
                  <c:v>69</c:v>
                </c:pt>
                <c:pt idx="100">
                  <c:v>54</c:v>
                </c:pt>
                <c:pt idx="101">
                  <c:v>73</c:v>
                </c:pt>
                <c:pt idx="102">
                  <c:v>31</c:v>
                </c:pt>
                <c:pt idx="103">
                  <c:v>83</c:v>
                </c:pt>
                <c:pt idx="104">
                  <c:v>53</c:v>
                </c:pt>
                <c:pt idx="105">
                  <c:v>33</c:v>
                </c:pt>
                <c:pt idx="106">
                  <c:v>40</c:v>
                </c:pt>
                <c:pt idx="107">
                  <c:v>47</c:v>
                </c:pt>
                <c:pt idx="108">
                  <c:v>51</c:v>
                </c:pt>
                <c:pt idx="109">
                  <c:v>118</c:v>
                </c:pt>
                <c:pt idx="110">
                  <c:v>126</c:v>
                </c:pt>
                <c:pt idx="111">
                  <c:v>42</c:v>
                </c:pt>
                <c:pt idx="112">
                  <c:v>50</c:v>
                </c:pt>
                <c:pt idx="113">
                  <c:v>25</c:v>
                </c:pt>
                <c:pt idx="114">
                  <c:v>127</c:v>
                </c:pt>
                <c:pt idx="115">
                  <c:v>127</c:v>
                </c:pt>
                <c:pt idx="116">
                  <c:v>93</c:v>
                </c:pt>
                <c:pt idx="117">
                  <c:v>168</c:v>
                </c:pt>
                <c:pt idx="118">
                  <c:v>260</c:v>
                </c:pt>
                <c:pt idx="119">
                  <c:v>305</c:v>
                </c:pt>
                <c:pt idx="120">
                  <c:v>202</c:v>
                </c:pt>
                <c:pt idx="121">
                  <c:v>149</c:v>
                </c:pt>
                <c:pt idx="122">
                  <c:v>92</c:v>
                </c:pt>
                <c:pt idx="123">
                  <c:v>132</c:v>
                </c:pt>
                <c:pt idx="124">
                  <c:v>141</c:v>
                </c:pt>
                <c:pt idx="125">
                  <c:v>121</c:v>
                </c:pt>
                <c:pt idx="126">
                  <c:v>75</c:v>
                </c:pt>
                <c:pt idx="127">
                  <c:v>51</c:v>
                </c:pt>
                <c:pt idx="128">
                  <c:v>119</c:v>
                </c:pt>
                <c:pt idx="129">
                  <c:v>129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F4-49AB-8BFB-198D359C35B2}"/>
            </c:ext>
          </c:extLst>
        </c:ser>
        <c:ser>
          <c:idx val="2"/>
          <c:order val="2"/>
          <c:tx>
            <c:strRef>
              <c:f>'data CZE'!$H$3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CZE'!$A$4:$A$133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CZE'!$H$4:$H$133</c:f>
              <c:numCache>
                <c:formatCode>General</c:formatCode>
                <c:ptCount val="13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14</c:v>
                </c:pt>
                <c:pt idx="30">
                  <c:v>20</c:v>
                </c:pt>
                <c:pt idx="31">
                  <c:v>16</c:v>
                </c:pt>
                <c:pt idx="32">
                  <c:v>6</c:v>
                </c:pt>
                <c:pt idx="33">
                  <c:v>5</c:v>
                </c:pt>
                <c:pt idx="34">
                  <c:v>6</c:v>
                </c:pt>
                <c:pt idx="35">
                  <c:v>18</c:v>
                </c:pt>
                <c:pt idx="36">
                  <c:v>25</c:v>
                </c:pt>
                <c:pt idx="37">
                  <c:v>51</c:v>
                </c:pt>
                <c:pt idx="38">
                  <c:v>61</c:v>
                </c:pt>
                <c:pt idx="39">
                  <c:v>68</c:v>
                </c:pt>
                <c:pt idx="40">
                  <c:v>45</c:v>
                </c:pt>
                <c:pt idx="41">
                  <c:v>65</c:v>
                </c:pt>
                <c:pt idx="42">
                  <c:v>53</c:v>
                </c:pt>
                <c:pt idx="43">
                  <c:v>55</c:v>
                </c:pt>
                <c:pt idx="44">
                  <c:v>153</c:v>
                </c:pt>
                <c:pt idx="45">
                  <c:v>147</c:v>
                </c:pt>
                <c:pt idx="46">
                  <c:v>153</c:v>
                </c:pt>
                <c:pt idx="47">
                  <c:v>202</c:v>
                </c:pt>
                <c:pt idx="48">
                  <c:v>101</c:v>
                </c:pt>
                <c:pt idx="49">
                  <c:v>23</c:v>
                </c:pt>
                <c:pt idx="50">
                  <c:v>261</c:v>
                </c:pt>
                <c:pt idx="51">
                  <c:v>201</c:v>
                </c:pt>
                <c:pt idx="52">
                  <c:v>229</c:v>
                </c:pt>
                <c:pt idx="53">
                  <c:v>163</c:v>
                </c:pt>
                <c:pt idx="54">
                  <c:v>219</c:v>
                </c:pt>
                <c:pt idx="55">
                  <c:v>82</c:v>
                </c:pt>
                <c:pt idx="56">
                  <c:v>92</c:v>
                </c:pt>
                <c:pt idx="57">
                  <c:v>281</c:v>
                </c:pt>
                <c:pt idx="58">
                  <c:v>122</c:v>
                </c:pt>
                <c:pt idx="59">
                  <c:v>160</c:v>
                </c:pt>
                <c:pt idx="60">
                  <c:v>206</c:v>
                </c:pt>
                <c:pt idx="61">
                  <c:v>58</c:v>
                </c:pt>
                <c:pt idx="62">
                  <c:v>89</c:v>
                </c:pt>
                <c:pt idx="63">
                  <c:v>126</c:v>
                </c:pt>
                <c:pt idx="64">
                  <c:v>220</c:v>
                </c:pt>
                <c:pt idx="65">
                  <c:v>199</c:v>
                </c:pt>
                <c:pt idx="66">
                  <c:v>199</c:v>
                </c:pt>
                <c:pt idx="67">
                  <c:v>166</c:v>
                </c:pt>
                <c:pt idx="68">
                  <c:v>42</c:v>
                </c:pt>
                <c:pt idx="69">
                  <c:v>34</c:v>
                </c:pt>
                <c:pt idx="70">
                  <c:v>27</c:v>
                </c:pt>
                <c:pt idx="71">
                  <c:v>237</c:v>
                </c:pt>
                <c:pt idx="72">
                  <c:v>178</c:v>
                </c:pt>
                <c:pt idx="73">
                  <c:v>158</c:v>
                </c:pt>
                <c:pt idx="74">
                  <c:v>194</c:v>
                </c:pt>
                <c:pt idx="75">
                  <c:v>140</c:v>
                </c:pt>
                <c:pt idx="76">
                  <c:v>41</c:v>
                </c:pt>
                <c:pt idx="77">
                  <c:v>40</c:v>
                </c:pt>
                <c:pt idx="78">
                  <c:v>179</c:v>
                </c:pt>
                <c:pt idx="79">
                  <c:v>85</c:v>
                </c:pt>
                <c:pt idx="80">
                  <c:v>104</c:v>
                </c:pt>
                <c:pt idx="81">
                  <c:v>96</c:v>
                </c:pt>
                <c:pt idx="82">
                  <c:v>99</c:v>
                </c:pt>
                <c:pt idx="83">
                  <c:v>19</c:v>
                </c:pt>
                <c:pt idx="84">
                  <c:v>34</c:v>
                </c:pt>
                <c:pt idx="85">
                  <c:v>104</c:v>
                </c:pt>
                <c:pt idx="86">
                  <c:v>88</c:v>
                </c:pt>
                <c:pt idx="87">
                  <c:v>100</c:v>
                </c:pt>
                <c:pt idx="88">
                  <c:v>90</c:v>
                </c:pt>
                <c:pt idx="89">
                  <c:v>40</c:v>
                </c:pt>
                <c:pt idx="90">
                  <c:v>46</c:v>
                </c:pt>
                <c:pt idx="91">
                  <c:v>12</c:v>
                </c:pt>
                <c:pt idx="92">
                  <c:v>84</c:v>
                </c:pt>
                <c:pt idx="93">
                  <c:v>44</c:v>
                </c:pt>
                <c:pt idx="94">
                  <c:v>63</c:v>
                </c:pt>
                <c:pt idx="95">
                  <c:v>60</c:v>
                </c:pt>
                <c:pt idx="96">
                  <c:v>72</c:v>
                </c:pt>
                <c:pt idx="97">
                  <c:v>4</c:v>
                </c:pt>
                <c:pt idx="98">
                  <c:v>6</c:v>
                </c:pt>
                <c:pt idx="99">
                  <c:v>103</c:v>
                </c:pt>
                <c:pt idx="100">
                  <c:v>59</c:v>
                </c:pt>
                <c:pt idx="101">
                  <c:v>58</c:v>
                </c:pt>
                <c:pt idx="102">
                  <c:v>55</c:v>
                </c:pt>
                <c:pt idx="103">
                  <c:v>49</c:v>
                </c:pt>
                <c:pt idx="104">
                  <c:v>4</c:v>
                </c:pt>
                <c:pt idx="105">
                  <c:v>7</c:v>
                </c:pt>
                <c:pt idx="106">
                  <c:v>70</c:v>
                </c:pt>
                <c:pt idx="107">
                  <c:v>62</c:v>
                </c:pt>
                <c:pt idx="108">
                  <c:v>41</c:v>
                </c:pt>
                <c:pt idx="109">
                  <c:v>41</c:v>
                </c:pt>
                <c:pt idx="110">
                  <c:v>33</c:v>
                </c:pt>
                <c:pt idx="111">
                  <c:v>4</c:v>
                </c:pt>
                <c:pt idx="112">
                  <c:v>22</c:v>
                </c:pt>
                <c:pt idx="113">
                  <c:v>38</c:v>
                </c:pt>
                <c:pt idx="114">
                  <c:v>18</c:v>
                </c:pt>
                <c:pt idx="115">
                  <c:v>33</c:v>
                </c:pt>
                <c:pt idx="116">
                  <c:v>61</c:v>
                </c:pt>
                <c:pt idx="117">
                  <c:v>19</c:v>
                </c:pt>
                <c:pt idx="118">
                  <c:v>14</c:v>
                </c:pt>
                <c:pt idx="119">
                  <c:v>23</c:v>
                </c:pt>
                <c:pt idx="120">
                  <c:v>41</c:v>
                </c:pt>
                <c:pt idx="121">
                  <c:v>25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4</c:v>
                </c:pt>
                <c:pt idx="126">
                  <c:v>12</c:v>
                </c:pt>
                <c:pt idx="127">
                  <c:v>9</c:v>
                </c:pt>
                <c:pt idx="128">
                  <c:v>37</c:v>
                </c:pt>
                <c:pt idx="129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5F4-49AB-8BFB-198D359C3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075456"/>
        <c:axId val="129081344"/>
      </c:lineChart>
      <c:lineChart>
        <c:grouping val="standard"/>
        <c:varyColors val="0"/>
        <c:ser>
          <c:idx val="1"/>
          <c:order val="1"/>
          <c:tx>
            <c:strRef>
              <c:f>'data CZE'!$G$3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CZE'!$G$4:$G$133</c:f>
              <c:numCache>
                <c:formatCode>General</c:formatCode>
                <c:ptCount val="13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3</c:v>
                </c:pt>
                <c:pt idx="25">
                  <c:v>3</c:v>
                </c:pt>
                <c:pt idx="26">
                  <c:v>0</c:v>
                </c:pt>
                <c:pt idx="27">
                  <c:v>2</c:v>
                </c:pt>
                <c:pt idx="28">
                  <c:v>5</c:v>
                </c:pt>
                <c:pt idx="29">
                  <c:v>7</c:v>
                </c:pt>
                <c:pt idx="30">
                  <c:v>8</c:v>
                </c:pt>
                <c:pt idx="31">
                  <c:v>8</c:v>
                </c:pt>
                <c:pt idx="32">
                  <c:v>5</c:v>
                </c:pt>
                <c:pt idx="33">
                  <c:v>9</c:v>
                </c:pt>
                <c:pt idx="34">
                  <c:v>6</c:v>
                </c:pt>
                <c:pt idx="35">
                  <c:v>8</c:v>
                </c:pt>
                <c:pt idx="36">
                  <c:v>11</c:v>
                </c:pt>
                <c:pt idx="37">
                  <c:v>10</c:v>
                </c:pt>
                <c:pt idx="38">
                  <c:v>11</c:v>
                </c:pt>
                <c:pt idx="39">
                  <c:v>13</c:v>
                </c:pt>
                <c:pt idx="40">
                  <c:v>7</c:v>
                </c:pt>
                <c:pt idx="41">
                  <c:v>10</c:v>
                </c:pt>
                <c:pt idx="42">
                  <c:v>9</c:v>
                </c:pt>
                <c:pt idx="43">
                  <c:v>5</c:v>
                </c:pt>
                <c:pt idx="44">
                  <c:v>18</c:v>
                </c:pt>
                <c:pt idx="45">
                  <c:v>5</c:v>
                </c:pt>
                <c:pt idx="46">
                  <c:v>3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8</c:v>
                </c:pt>
                <c:pt idx="51">
                  <c:v>7</c:v>
                </c:pt>
                <c:pt idx="52">
                  <c:v>7</c:v>
                </c:pt>
                <c:pt idx="53">
                  <c:v>2</c:v>
                </c:pt>
                <c:pt idx="54">
                  <c:v>4</c:v>
                </c:pt>
                <c:pt idx="55">
                  <c:v>4</c:v>
                </c:pt>
                <c:pt idx="56">
                  <c:v>2</c:v>
                </c:pt>
                <c:pt idx="57">
                  <c:v>3</c:v>
                </c:pt>
                <c:pt idx="58">
                  <c:v>4</c:v>
                </c:pt>
                <c:pt idx="59">
                  <c:v>0</c:v>
                </c:pt>
                <c:pt idx="60">
                  <c:v>9</c:v>
                </c:pt>
                <c:pt idx="61">
                  <c:v>4</c:v>
                </c:pt>
                <c:pt idx="62">
                  <c:v>5</c:v>
                </c:pt>
                <c:pt idx="63">
                  <c:v>3</c:v>
                </c:pt>
                <c:pt idx="64">
                  <c:v>4</c:v>
                </c:pt>
                <c:pt idx="65">
                  <c:v>5</c:v>
                </c:pt>
                <c:pt idx="66">
                  <c:v>5</c:v>
                </c:pt>
                <c:pt idx="67">
                  <c:v>8</c:v>
                </c:pt>
                <c:pt idx="68">
                  <c:v>3</c:v>
                </c:pt>
                <c:pt idx="69">
                  <c:v>3</c:v>
                </c:pt>
                <c:pt idx="70">
                  <c:v>4</c:v>
                </c:pt>
                <c:pt idx="71">
                  <c:v>2</c:v>
                </c:pt>
                <c:pt idx="72">
                  <c:v>1</c:v>
                </c:pt>
                <c:pt idx="73">
                  <c:v>7</c:v>
                </c:pt>
                <c:pt idx="74">
                  <c:v>3</c:v>
                </c:pt>
                <c:pt idx="75">
                  <c:v>2</c:v>
                </c:pt>
                <c:pt idx="76">
                  <c:v>1</c:v>
                </c:pt>
                <c:pt idx="77">
                  <c:v>2</c:v>
                </c:pt>
                <c:pt idx="78">
                  <c:v>-1</c:v>
                </c:pt>
                <c:pt idx="79">
                  <c:v>5</c:v>
                </c:pt>
                <c:pt idx="80">
                  <c:v>2</c:v>
                </c:pt>
                <c:pt idx="81">
                  <c:v>2</c:v>
                </c:pt>
                <c:pt idx="82">
                  <c:v>6</c:v>
                </c:pt>
                <c:pt idx="83">
                  <c:v>2</c:v>
                </c:pt>
                <c:pt idx="84">
                  <c:v>1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1</c:v>
                </c:pt>
                <c:pt idx="96">
                  <c:v>1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2</c:v>
                </c:pt>
                <c:pt idx="102">
                  <c:v>-2</c:v>
                </c:pt>
                <c:pt idx="103">
                  <c:v>1</c:v>
                </c:pt>
                <c:pt idx="104">
                  <c:v>-1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2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3</c:v>
                </c:pt>
                <c:pt idx="115">
                  <c:v>4</c:v>
                </c:pt>
                <c:pt idx="116">
                  <c:v>2</c:v>
                </c:pt>
                <c:pt idx="117">
                  <c:v>4</c:v>
                </c:pt>
                <c:pt idx="118">
                  <c:v>0</c:v>
                </c:pt>
                <c:pt idx="119">
                  <c:v>-1</c:v>
                </c:pt>
                <c:pt idx="120">
                  <c:v>0</c:v>
                </c:pt>
                <c:pt idx="121">
                  <c:v>1</c:v>
                </c:pt>
                <c:pt idx="122">
                  <c:v>0</c:v>
                </c:pt>
                <c:pt idx="123">
                  <c:v>4</c:v>
                </c:pt>
                <c:pt idx="124">
                  <c:v>0</c:v>
                </c:pt>
                <c:pt idx="125">
                  <c:v>-2</c:v>
                </c:pt>
                <c:pt idx="126">
                  <c:v>-3</c:v>
                </c:pt>
                <c:pt idx="127">
                  <c:v>2</c:v>
                </c:pt>
                <c:pt idx="128">
                  <c:v>1</c:v>
                </c:pt>
                <c:pt idx="12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5F4-49AB-8BFB-198D359C3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084416"/>
        <c:axId val="129082880"/>
      </c:lineChart>
      <c:dateAx>
        <c:axId val="12907545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081344"/>
        <c:crosses val="autoZero"/>
        <c:auto val="1"/>
        <c:lblOffset val="100"/>
        <c:baseTimeUnit val="days"/>
      </c:dateAx>
      <c:valAx>
        <c:axId val="1290813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075456"/>
        <c:crosses val="autoZero"/>
        <c:crossBetween val="between"/>
      </c:valAx>
      <c:valAx>
        <c:axId val="1290828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084416"/>
        <c:crosses val="max"/>
        <c:crossBetween val="between"/>
      </c:valAx>
      <c:catAx>
        <c:axId val="12908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290828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5798335063014343E-2"/>
          <c:y val="1.894301994998315E-2"/>
          <c:w val="0.87204153138656937"/>
          <c:h val="0.81184827466599252"/>
        </c:manualLayout>
      </c:layout>
      <c:lineChart>
        <c:grouping val="standard"/>
        <c:varyColors val="0"/>
        <c:ser>
          <c:idx val="0"/>
          <c:order val="0"/>
          <c:tx>
            <c:strRef>
              <c:f>'data CZE'!$B$3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CZE'!$A$4:$A$157</c:f>
              <c:numCache>
                <c:formatCode>m/d/yyyy</c:formatCode>
                <c:ptCount val="154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</c:numCache>
            </c:numRef>
          </c:cat>
          <c:val>
            <c:numRef>
              <c:f>'data CZE'!$B$4:$B$157</c:f>
              <c:numCache>
                <c:formatCode>General</c:formatCode>
                <c:ptCount val="154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8</c:v>
                </c:pt>
                <c:pt idx="5">
                  <c:v>19</c:v>
                </c:pt>
                <c:pt idx="6">
                  <c:v>26</c:v>
                </c:pt>
                <c:pt idx="7">
                  <c:v>32</c:v>
                </c:pt>
                <c:pt idx="8">
                  <c:v>38</c:v>
                </c:pt>
                <c:pt idx="9">
                  <c:v>63</c:v>
                </c:pt>
                <c:pt idx="10">
                  <c:v>94</c:v>
                </c:pt>
                <c:pt idx="11">
                  <c:v>116</c:v>
                </c:pt>
                <c:pt idx="12">
                  <c:v>141</c:v>
                </c:pt>
                <c:pt idx="13">
                  <c:v>189</c:v>
                </c:pt>
                <c:pt idx="14">
                  <c:v>293</c:v>
                </c:pt>
                <c:pt idx="15">
                  <c:v>344</c:v>
                </c:pt>
                <c:pt idx="16">
                  <c:v>434</c:v>
                </c:pt>
                <c:pt idx="17">
                  <c:v>522</c:v>
                </c:pt>
                <c:pt idx="18">
                  <c:v>694</c:v>
                </c:pt>
                <c:pt idx="19">
                  <c:v>833</c:v>
                </c:pt>
                <c:pt idx="20">
                  <c:v>995</c:v>
                </c:pt>
                <c:pt idx="21">
                  <c:v>1120</c:v>
                </c:pt>
                <c:pt idx="22">
                  <c:v>1236</c:v>
                </c:pt>
                <c:pt idx="23">
                  <c:v>1394</c:v>
                </c:pt>
                <c:pt idx="24">
                  <c:v>1654</c:v>
                </c:pt>
                <c:pt idx="25">
                  <c:v>1925</c:v>
                </c:pt>
                <c:pt idx="26">
                  <c:v>2279</c:v>
                </c:pt>
                <c:pt idx="27">
                  <c:v>2631</c:v>
                </c:pt>
                <c:pt idx="28">
                  <c:v>2817</c:v>
                </c:pt>
                <c:pt idx="29">
                  <c:v>3001</c:v>
                </c:pt>
                <c:pt idx="30">
                  <c:v>3308</c:v>
                </c:pt>
                <c:pt idx="31">
                  <c:v>3589</c:v>
                </c:pt>
                <c:pt idx="32">
                  <c:v>3858</c:v>
                </c:pt>
                <c:pt idx="33">
                  <c:v>4190</c:v>
                </c:pt>
                <c:pt idx="34">
                  <c:v>4472</c:v>
                </c:pt>
                <c:pt idx="35">
                  <c:v>4587</c:v>
                </c:pt>
                <c:pt idx="36">
                  <c:v>4822</c:v>
                </c:pt>
                <c:pt idx="37">
                  <c:v>5017</c:v>
                </c:pt>
                <c:pt idx="38">
                  <c:v>5312</c:v>
                </c:pt>
                <c:pt idx="39">
                  <c:v>5569</c:v>
                </c:pt>
                <c:pt idx="40">
                  <c:v>5732</c:v>
                </c:pt>
                <c:pt idx="41">
                  <c:v>5902</c:v>
                </c:pt>
                <c:pt idx="42">
                  <c:v>5991</c:v>
                </c:pt>
                <c:pt idx="43">
                  <c:v>6059</c:v>
                </c:pt>
                <c:pt idx="44">
                  <c:v>6141</c:v>
                </c:pt>
                <c:pt idx="45">
                  <c:v>6301</c:v>
                </c:pt>
                <c:pt idx="46">
                  <c:v>6433</c:v>
                </c:pt>
                <c:pt idx="47">
                  <c:v>6549</c:v>
                </c:pt>
                <c:pt idx="48">
                  <c:v>6654</c:v>
                </c:pt>
                <c:pt idx="49">
                  <c:v>6746</c:v>
                </c:pt>
                <c:pt idx="50">
                  <c:v>6900</c:v>
                </c:pt>
                <c:pt idx="51">
                  <c:v>7033</c:v>
                </c:pt>
                <c:pt idx="52">
                  <c:v>7132</c:v>
                </c:pt>
                <c:pt idx="53">
                  <c:v>7187</c:v>
                </c:pt>
                <c:pt idx="54">
                  <c:v>7273</c:v>
                </c:pt>
                <c:pt idx="55">
                  <c:v>7352</c:v>
                </c:pt>
                <c:pt idx="56">
                  <c:v>7404</c:v>
                </c:pt>
                <c:pt idx="57">
                  <c:v>7445</c:v>
                </c:pt>
                <c:pt idx="58">
                  <c:v>7504</c:v>
                </c:pt>
                <c:pt idx="59">
                  <c:v>7579</c:v>
                </c:pt>
                <c:pt idx="60">
                  <c:v>7682</c:v>
                </c:pt>
                <c:pt idx="61">
                  <c:v>7737</c:v>
                </c:pt>
                <c:pt idx="62">
                  <c:v>7755</c:v>
                </c:pt>
                <c:pt idx="63">
                  <c:v>7781</c:v>
                </c:pt>
                <c:pt idx="64">
                  <c:v>7819</c:v>
                </c:pt>
                <c:pt idx="65">
                  <c:v>7896</c:v>
                </c:pt>
                <c:pt idx="66">
                  <c:v>7974</c:v>
                </c:pt>
                <c:pt idx="67">
                  <c:v>8031</c:v>
                </c:pt>
                <c:pt idx="68">
                  <c:v>8077</c:v>
                </c:pt>
                <c:pt idx="69">
                  <c:v>8095</c:v>
                </c:pt>
                <c:pt idx="70">
                  <c:v>8123</c:v>
                </c:pt>
                <c:pt idx="71">
                  <c:v>8176</c:v>
                </c:pt>
                <c:pt idx="72">
                  <c:v>8221</c:v>
                </c:pt>
                <c:pt idx="73">
                  <c:v>8269</c:v>
                </c:pt>
                <c:pt idx="74">
                  <c:v>8351</c:v>
                </c:pt>
                <c:pt idx="75">
                  <c:v>8406</c:v>
                </c:pt>
                <c:pt idx="76">
                  <c:v>8455</c:v>
                </c:pt>
                <c:pt idx="77">
                  <c:v>8475</c:v>
                </c:pt>
                <c:pt idx="78">
                  <c:v>8586</c:v>
                </c:pt>
                <c:pt idx="79">
                  <c:v>8647</c:v>
                </c:pt>
                <c:pt idx="80">
                  <c:v>8721</c:v>
                </c:pt>
                <c:pt idx="81">
                  <c:v>8754</c:v>
                </c:pt>
                <c:pt idx="82">
                  <c:v>8813</c:v>
                </c:pt>
                <c:pt idx="83">
                  <c:v>8890</c:v>
                </c:pt>
                <c:pt idx="84">
                  <c:v>8955</c:v>
                </c:pt>
                <c:pt idx="85">
                  <c:v>9002</c:v>
                </c:pt>
                <c:pt idx="86">
                  <c:v>9050</c:v>
                </c:pt>
                <c:pt idx="87">
                  <c:v>9086</c:v>
                </c:pt>
                <c:pt idx="88">
                  <c:v>9140</c:v>
                </c:pt>
                <c:pt idx="89">
                  <c:v>9196</c:v>
                </c:pt>
                <c:pt idx="90">
                  <c:v>9230</c:v>
                </c:pt>
                <c:pt idx="91">
                  <c:v>9268</c:v>
                </c:pt>
                <c:pt idx="92">
                  <c:v>9302</c:v>
                </c:pt>
                <c:pt idx="93">
                  <c:v>9364</c:v>
                </c:pt>
                <c:pt idx="94">
                  <c:v>9438</c:v>
                </c:pt>
                <c:pt idx="95">
                  <c:v>9494</c:v>
                </c:pt>
                <c:pt idx="96">
                  <c:v>9529</c:v>
                </c:pt>
                <c:pt idx="97">
                  <c:v>9567</c:v>
                </c:pt>
                <c:pt idx="98">
                  <c:v>9628</c:v>
                </c:pt>
                <c:pt idx="99">
                  <c:v>9697</c:v>
                </c:pt>
                <c:pt idx="100">
                  <c:v>9751</c:v>
                </c:pt>
                <c:pt idx="101">
                  <c:v>9824</c:v>
                </c:pt>
                <c:pt idx="102">
                  <c:v>9855</c:v>
                </c:pt>
                <c:pt idx="103">
                  <c:v>9938</c:v>
                </c:pt>
                <c:pt idx="104">
                  <c:v>9991</c:v>
                </c:pt>
                <c:pt idx="105">
                  <c:v>10024</c:v>
                </c:pt>
                <c:pt idx="106">
                  <c:v>10064</c:v>
                </c:pt>
                <c:pt idx="107">
                  <c:v>10111</c:v>
                </c:pt>
                <c:pt idx="108">
                  <c:v>10162</c:v>
                </c:pt>
                <c:pt idx="109">
                  <c:v>10280</c:v>
                </c:pt>
                <c:pt idx="110">
                  <c:v>10406</c:v>
                </c:pt>
                <c:pt idx="111">
                  <c:v>10448</c:v>
                </c:pt>
                <c:pt idx="112">
                  <c:v>10498</c:v>
                </c:pt>
                <c:pt idx="113">
                  <c:v>10523</c:v>
                </c:pt>
                <c:pt idx="114">
                  <c:v>10650</c:v>
                </c:pt>
                <c:pt idx="115">
                  <c:v>10777</c:v>
                </c:pt>
                <c:pt idx="116">
                  <c:v>10870</c:v>
                </c:pt>
                <c:pt idx="117">
                  <c:v>11038</c:v>
                </c:pt>
                <c:pt idx="118">
                  <c:v>11298</c:v>
                </c:pt>
                <c:pt idx="119">
                  <c:v>11603</c:v>
                </c:pt>
                <c:pt idx="120">
                  <c:v>11805</c:v>
                </c:pt>
                <c:pt idx="121">
                  <c:v>11954</c:v>
                </c:pt>
                <c:pt idx="122">
                  <c:v>12046</c:v>
                </c:pt>
                <c:pt idx="123">
                  <c:v>12178</c:v>
                </c:pt>
                <c:pt idx="124">
                  <c:v>12319</c:v>
                </c:pt>
                <c:pt idx="125">
                  <c:v>12440</c:v>
                </c:pt>
                <c:pt idx="126">
                  <c:v>12515</c:v>
                </c:pt>
                <c:pt idx="127">
                  <c:v>12566</c:v>
                </c:pt>
                <c:pt idx="128">
                  <c:v>12685</c:v>
                </c:pt>
                <c:pt idx="129">
                  <c:v>12814</c:v>
                </c:pt>
                <c:pt idx="130">
                  <c:v>12919</c:v>
                </c:pt>
                <c:pt idx="131">
                  <c:v>13001</c:v>
                </c:pt>
                <c:pt idx="132">
                  <c:v>13115</c:v>
                </c:pt>
                <c:pt idx="133">
                  <c:v>13174</c:v>
                </c:pt>
                <c:pt idx="134">
                  <c:v>13238</c:v>
                </c:pt>
                <c:pt idx="135">
                  <c:v>13341</c:v>
                </c:pt>
                <c:pt idx="136">
                  <c:v>13475</c:v>
                </c:pt>
                <c:pt idx="137">
                  <c:v>13612</c:v>
                </c:pt>
                <c:pt idx="138">
                  <c:v>13742</c:v>
                </c:pt>
                <c:pt idx="139">
                  <c:v>13855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D7-4BE9-AB08-39CB3ED96A0D}"/>
            </c:ext>
          </c:extLst>
        </c:ser>
        <c:ser>
          <c:idx val="2"/>
          <c:order val="2"/>
          <c:tx>
            <c:strRef>
              <c:f>'data CZE'!$D$3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CZE'!$A$4:$A$157</c:f>
              <c:numCache>
                <c:formatCode>m/d/yyyy</c:formatCode>
                <c:ptCount val="154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</c:numCache>
            </c:numRef>
          </c:cat>
          <c:val>
            <c:numRef>
              <c:f>'data CZE'!$D$4:$D$157</c:f>
              <c:numCache>
                <c:formatCode>General</c:formatCode>
                <c:ptCount val="1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6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25</c:v>
                </c:pt>
                <c:pt idx="30">
                  <c:v>45</c:v>
                </c:pt>
                <c:pt idx="31">
                  <c:v>61</c:v>
                </c:pt>
                <c:pt idx="32">
                  <c:v>67</c:v>
                </c:pt>
                <c:pt idx="33">
                  <c:v>72</c:v>
                </c:pt>
                <c:pt idx="34">
                  <c:v>78</c:v>
                </c:pt>
                <c:pt idx="35">
                  <c:v>96</c:v>
                </c:pt>
                <c:pt idx="36">
                  <c:v>121</c:v>
                </c:pt>
                <c:pt idx="37">
                  <c:v>172</c:v>
                </c:pt>
                <c:pt idx="38">
                  <c:v>233</c:v>
                </c:pt>
                <c:pt idx="39">
                  <c:v>301</c:v>
                </c:pt>
                <c:pt idx="40">
                  <c:v>346</c:v>
                </c:pt>
                <c:pt idx="41">
                  <c:v>411</c:v>
                </c:pt>
                <c:pt idx="42">
                  <c:v>464</c:v>
                </c:pt>
                <c:pt idx="43">
                  <c:v>519</c:v>
                </c:pt>
                <c:pt idx="44">
                  <c:v>672</c:v>
                </c:pt>
                <c:pt idx="45">
                  <c:v>819</c:v>
                </c:pt>
                <c:pt idx="46">
                  <c:v>972</c:v>
                </c:pt>
                <c:pt idx="47">
                  <c:v>1174</c:v>
                </c:pt>
                <c:pt idx="48">
                  <c:v>1275</c:v>
                </c:pt>
                <c:pt idx="49">
                  <c:v>1298</c:v>
                </c:pt>
                <c:pt idx="50">
                  <c:v>1559</c:v>
                </c:pt>
                <c:pt idx="51">
                  <c:v>1760</c:v>
                </c:pt>
                <c:pt idx="52">
                  <c:v>1989</c:v>
                </c:pt>
                <c:pt idx="53">
                  <c:v>2152</c:v>
                </c:pt>
                <c:pt idx="54">
                  <c:v>2371</c:v>
                </c:pt>
                <c:pt idx="55">
                  <c:v>2453</c:v>
                </c:pt>
                <c:pt idx="56">
                  <c:v>2545</c:v>
                </c:pt>
                <c:pt idx="57">
                  <c:v>2826</c:v>
                </c:pt>
                <c:pt idx="58">
                  <c:v>2948</c:v>
                </c:pt>
                <c:pt idx="59">
                  <c:v>3108</c:v>
                </c:pt>
                <c:pt idx="60">
                  <c:v>3314</c:v>
                </c:pt>
                <c:pt idx="61">
                  <c:v>3372</c:v>
                </c:pt>
                <c:pt idx="62">
                  <c:v>3461</c:v>
                </c:pt>
                <c:pt idx="63">
                  <c:v>3587</c:v>
                </c:pt>
                <c:pt idx="64">
                  <c:v>3807</c:v>
                </c:pt>
                <c:pt idx="65">
                  <c:v>4006</c:v>
                </c:pt>
                <c:pt idx="66">
                  <c:v>4205</c:v>
                </c:pt>
                <c:pt idx="67">
                  <c:v>4371</c:v>
                </c:pt>
                <c:pt idx="68">
                  <c:v>4413</c:v>
                </c:pt>
                <c:pt idx="69">
                  <c:v>4447</c:v>
                </c:pt>
                <c:pt idx="70">
                  <c:v>4474</c:v>
                </c:pt>
                <c:pt idx="71">
                  <c:v>4711</c:v>
                </c:pt>
                <c:pt idx="72">
                  <c:v>4889</c:v>
                </c:pt>
                <c:pt idx="73">
                  <c:v>5047</c:v>
                </c:pt>
                <c:pt idx="74">
                  <c:v>5241</c:v>
                </c:pt>
                <c:pt idx="75">
                  <c:v>5381</c:v>
                </c:pt>
                <c:pt idx="76">
                  <c:v>5422</c:v>
                </c:pt>
                <c:pt idx="77">
                  <c:v>5462</c:v>
                </c:pt>
                <c:pt idx="78">
                  <c:v>5641</c:v>
                </c:pt>
                <c:pt idx="79">
                  <c:v>5726</c:v>
                </c:pt>
                <c:pt idx="80">
                  <c:v>5830</c:v>
                </c:pt>
                <c:pt idx="81">
                  <c:v>5926</c:v>
                </c:pt>
                <c:pt idx="82">
                  <c:v>6025</c:v>
                </c:pt>
                <c:pt idx="83">
                  <c:v>6044</c:v>
                </c:pt>
                <c:pt idx="84">
                  <c:v>6078</c:v>
                </c:pt>
                <c:pt idx="85">
                  <c:v>6182</c:v>
                </c:pt>
                <c:pt idx="86">
                  <c:v>6270</c:v>
                </c:pt>
                <c:pt idx="87">
                  <c:v>6370</c:v>
                </c:pt>
                <c:pt idx="88">
                  <c:v>6460</c:v>
                </c:pt>
                <c:pt idx="89">
                  <c:v>6500</c:v>
                </c:pt>
                <c:pt idx="90">
                  <c:v>6546</c:v>
                </c:pt>
                <c:pt idx="91">
                  <c:v>6558</c:v>
                </c:pt>
                <c:pt idx="92">
                  <c:v>6642</c:v>
                </c:pt>
                <c:pt idx="93">
                  <c:v>6686</c:v>
                </c:pt>
                <c:pt idx="94">
                  <c:v>6749</c:v>
                </c:pt>
                <c:pt idx="95">
                  <c:v>6809</c:v>
                </c:pt>
                <c:pt idx="96">
                  <c:v>6881</c:v>
                </c:pt>
                <c:pt idx="97">
                  <c:v>6885</c:v>
                </c:pt>
                <c:pt idx="98">
                  <c:v>6891</c:v>
                </c:pt>
                <c:pt idx="99">
                  <c:v>6994</c:v>
                </c:pt>
                <c:pt idx="100">
                  <c:v>7053</c:v>
                </c:pt>
                <c:pt idx="101">
                  <c:v>7111</c:v>
                </c:pt>
                <c:pt idx="102">
                  <c:v>7166</c:v>
                </c:pt>
                <c:pt idx="103">
                  <c:v>7215</c:v>
                </c:pt>
                <c:pt idx="104">
                  <c:v>7219</c:v>
                </c:pt>
                <c:pt idx="105">
                  <c:v>7226</c:v>
                </c:pt>
                <c:pt idx="106">
                  <c:v>7296</c:v>
                </c:pt>
                <c:pt idx="107">
                  <c:v>7358</c:v>
                </c:pt>
                <c:pt idx="108">
                  <c:v>7399</c:v>
                </c:pt>
                <c:pt idx="109">
                  <c:v>7440</c:v>
                </c:pt>
                <c:pt idx="110">
                  <c:v>7473</c:v>
                </c:pt>
                <c:pt idx="111">
                  <c:v>7477</c:v>
                </c:pt>
                <c:pt idx="112">
                  <c:v>7499</c:v>
                </c:pt>
                <c:pt idx="113">
                  <c:v>7537</c:v>
                </c:pt>
                <c:pt idx="114">
                  <c:v>7555</c:v>
                </c:pt>
                <c:pt idx="115">
                  <c:v>7588</c:v>
                </c:pt>
                <c:pt idx="116">
                  <c:v>7649</c:v>
                </c:pt>
                <c:pt idx="117">
                  <c:v>7668</c:v>
                </c:pt>
                <c:pt idx="118">
                  <c:v>7682</c:v>
                </c:pt>
                <c:pt idx="119">
                  <c:v>7705</c:v>
                </c:pt>
                <c:pt idx="120">
                  <c:v>7746</c:v>
                </c:pt>
                <c:pt idx="121">
                  <c:v>7771</c:v>
                </c:pt>
                <c:pt idx="122">
                  <c:v>7797</c:v>
                </c:pt>
                <c:pt idx="123">
                  <c:v>7822</c:v>
                </c:pt>
                <c:pt idx="124">
                  <c:v>7848</c:v>
                </c:pt>
                <c:pt idx="125">
                  <c:v>7852</c:v>
                </c:pt>
                <c:pt idx="126">
                  <c:v>7864</c:v>
                </c:pt>
                <c:pt idx="127">
                  <c:v>7873</c:v>
                </c:pt>
                <c:pt idx="128">
                  <c:v>7910</c:v>
                </c:pt>
                <c:pt idx="129">
                  <c:v>8010</c:v>
                </c:pt>
                <c:pt idx="130">
                  <c:v>8128</c:v>
                </c:pt>
                <c:pt idx="131">
                  <c:v>8208</c:v>
                </c:pt>
                <c:pt idx="132">
                  <c:v>8227</c:v>
                </c:pt>
                <c:pt idx="133">
                  <c:v>8247</c:v>
                </c:pt>
                <c:pt idx="134">
                  <c:v>8373</c:v>
                </c:pt>
                <c:pt idx="135">
                  <c:v>8441</c:v>
                </c:pt>
                <c:pt idx="136">
                  <c:v>8507</c:v>
                </c:pt>
                <c:pt idx="137">
                  <c:v>8640</c:v>
                </c:pt>
                <c:pt idx="138">
                  <c:v>8725</c:v>
                </c:pt>
                <c:pt idx="139">
                  <c:v>8733</c:v>
                </c:pt>
                <c:pt idx="148">
                  <c:v>2</c:v>
                </c:pt>
                <c:pt idx="149">
                  <c:v>2</c:v>
                </c:pt>
                <c:pt idx="150">
                  <c:v>1</c:v>
                </c:pt>
                <c:pt idx="151">
                  <c:v>1</c:v>
                </c:pt>
                <c:pt idx="152">
                  <c:v>3</c:v>
                </c:pt>
                <c:pt idx="153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2D7-4BE9-AB08-39CB3ED9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117568"/>
        <c:axId val="129135744"/>
      </c:lineChart>
      <c:lineChart>
        <c:grouping val="standard"/>
        <c:varyColors val="0"/>
        <c:ser>
          <c:idx val="1"/>
          <c:order val="1"/>
          <c:tx>
            <c:strRef>
              <c:f>'data CZE'!$C$3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CZE'!$C$4:$C$157</c:f>
              <c:numCache>
                <c:formatCode>General</c:formatCode>
                <c:ptCount val="1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6</c:v>
                </c:pt>
                <c:pt idx="25">
                  <c:v>9</c:v>
                </c:pt>
                <c:pt idx="26">
                  <c:v>9</c:v>
                </c:pt>
                <c:pt idx="27">
                  <c:v>11</c:v>
                </c:pt>
                <c:pt idx="28">
                  <c:v>16</c:v>
                </c:pt>
                <c:pt idx="29">
                  <c:v>23</c:v>
                </c:pt>
                <c:pt idx="30">
                  <c:v>31</c:v>
                </c:pt>
                <c:pt idx="31">
                  <c:v>39</c:v>
                </c:pt>
                <c:pt idx="32">
                  <c:v>44</c:v>
                </c:pt>
                <c:pt idx="33">
                  <c:v>53</c:v>
                </c:pt>
                <c:pt idx="34">
                  <c:v>59</c:v>
                </c:pt>
                <c:pt idx="35">
                  <c:v>67</c:v>
                </c:pt>
                <c:pt idx="36">
                  <c:v>78</c:v>
                </c:pt>
                <c:pt idx="37">
                  <c:v>88</c:v>
                </c:pt>
                <c:pt idx="38">
                  <c:v>99</c:v>
                </c:pt>
                <c:pt idx="39">
                  <c:v>112</c:v>
                </c:pt>
                <c:pt idx="40">
                  <c:v>119</c:v>
                </c:pt>
                <c:pt idx="41">
                  <c:v>129</c:v>
                </c:pt>
                <c:pt idx="42">
                  <c:v>138</c:v>
                </c:pt>
                <c:pt idx="43">
                  <c:v>143</c:v>
                </c:pt>
                <c:pt idx="44">
                  <c:v>161</c:v>
                </c:pt>
                <c:pt idx="45">
                  <c:v>166</c:v>
                </c:pt>
                <c:pt idx="46">
                  <c:v>169</c:v>
                </c:pt>
                <c:pt idx="47">
                  <c:v>173</c:v>
                </c:pt>
                <c:pt idx="48">
                  <c:v>181</c:v>
                </c:pt>
                <c:pt idx="49">
                  <c:v>186</c:v>
                </c:pt>
                <c:pt idx="50">
                  <c:v>194</c:v>
                </c:pt>
                <c:pt idx="51">
                  <c:v>201</c:v>
                </c:pt>
                <c:pt idx="52">
                  <c:v>208</c:v>
                </c:pt>
                <c:pt idx="53">
                  <c:v>210</c:v>
                </c:pt>
                <c:pt idx="54">
                  <c:v>214</c:v>
                </c:pt>
                <c:pt idx="55">
                  <c:v>218</c:v>
                </c:pt>
                <c:pt idx="56">
                  <c:v>220</c:v>
                </c:pt>
                <c:pt idx="57">
                  <c:v>223</c:v>
                </c:pt>
                <c:pt idx="58">
                  <c:v>227</c:v>
                </c:pt>
                <c:pt idx="59">
                  <c:v>227</c:v>
                </c:pt>
                <c:pt idx="60">
                  <c:v>236</c:v>
                </c:pt>
                <c:pt idx="61">
                  <c:v>240</c:v>
                </c:pt>
                <c:pt idx="62">
                  <c:v>245</c:v>
                </c:pt>
                <c:pt idx="63">
                  <c:v>248</c:v>
                </c:pt>
                <c:pt idx="64">
                  <c:v>252</c:v>
                </c:pt>
                <c:pt idx="65">
                  <c:v>257</c:v>
                </c:pt>
                <c:pt idx="66">
                  <c:v>262</c:v>
                </c:pt>
                <c:pt idx="67">
                  <c:v>270</c:v>
                </c:pt>
                <c:pt idx="68">
                  <c:v>273</c:v>
                </c:pt>
                <c:pt idx="69">
                  <c:v>276</c:v>
                </c:pt>
                <c:pt idx="70">
                  <c:v>280</c:v>
                </c:pt>
                <c:pt idx="71">
                  <c:v>282</c:v>
                </c:pt>
                <c:pt idx="72">
                  <c:v>283</c:v>
                </c:pt>
                <c:pt idx="73">
                  <c:v>290</c:v>
                </c:pt>
                <c:pt idx="74">
                  <c:v>293</c:v>
                </c:pt>
                <c:pt idx="75">
                  <c:v>295</c:v>
                </c:pt>
                <c:pt idx="76">
                  <c:v>296</c:v>
                </c:pt>
                <c:pt idx="77">
                  <c:v>298</c:v>
                </c:pt>
                <c:pt idx="78">
                  <c:v>297</c:v>
                </c:pt>
                <c:pt idx="79">
                  <c:v>302</c:v>
                </c:pt>
                <c:pt idx="80">
                  <c:v>304</c:v>
                </c:pt>
                <c:pt idx="81">
                  <c:v>306</c:v>
                </c:pt>
                <c:pt idx="82">
                  <c:v>312</c:v>
                </c:pt>
                <c:pt idx="83">
                  <c:v>314</c:v>
                </c:pt>
                <c:pt idx="84">
                  <c:v>315</c:v>
                </c:pt>
                <c:pt idx="85">
                  <c:v>317</c:v>
                </c:pt>
                <c:pt idx="86">
                  <c:v>317</c:v>
                </c:pt>
                <c:pt idx="87">
                  <c:v>317</c:v>
                </c:pt>
                <c:pt idx="88">
                  <c:v>319</c:v>
                </c:pt>
                <c:pt idx="89">
                  <c:v>319</c:v>
                </c:pt>
                <c:pt idx="90">
                  <c:v>319</c:v>
                </c:pt>
                <c:pt idx="91">
                  <c:v>320</c:v>
                </c:pt>
                <c:pt idx="92">
                  <c:v>321</c:v>
                </c:pt>
                <c:pt idx="93">
                  <c:v>323</c:v>
                </c:pt>
                <c:pt idx="94">
                  <c:v>325</c:v>
                </c:pt>
                <c:pt idx="95">
                  <c:v>326</c:v>
                </c:pt>
                <c:pt idx="96">
                  <c:v>327</c:v>
                </c:pt>
                <c:pt idx="97">
                  <c:v>327</c:v>
                </c:pt>
                <c:pt idx="98">
                  <c:v>327</c:v>
                </c:pt>
                <c:pt idx="99">
                  <c:v>328</c:v>
                </c:pt>
                <c:pt idx="100">
                  <c:v>328</c:v>
                </c:pt>
                <c:pt idx="101">
                  <c:v>330</c:v>
                </c:pt>
                <c:pt idx="102">
                  <c:v>328</c:v>
                </c:pt>
                <c:pt idx="103">
                  <c:v>329</c:v>
                </c:pt>
                <c:pt idx="104">
                  <c:v>328</c:v>
                </c:pt>
                <c:pt idx="105">
                  <c:v>329</c:v>
                </c:pt>
                <c:pt idx="106" formatCode="#,##0">
                  <c:v>330</c:v>
                </c:pt>
                <c:pt idx="107" formatCode="#,##0">
                  <c:v>331</c:v>
                </c:pt>
                <c:pt idx="108" formatCode="#,##0">
                  <c:v>333</c:v>
                </c:pt>
                <c:pt idx="109" formatCode="#,##0">
                  <c:v>334</c:v>
                </c:pt>
                <c:pt idx="110" formatCode="#,##0">
                  <c:v>335</c:v>
                </c:pt>
                <c:pt idx="111" formatCode="#,##0">
                  <c:v>336</c:v>
                </c:pt>
                <c:pt idx="112" formatCode="#,##0">
                  <c:v>336</c:v>
                </c:pt>
                <c:pt idx="113" formatCode="#,##0">
                  <c:v>336</c:v>
                </c:pt>
                <c:pt idx="114" formatCode="#,##0">
                  <c:v>339</c:v>
                </c:pt>
                <c:pt idx="115" formatCode="#,##0">
                  <c:v>343</c:v>
                </c:pt>
                <c:pt idx="116" formatCode="#,##0">
                  <c:v>345</c:v>
                </c:pt>
                <c:pt idx="117" formatCode="#,##0">
                  <c:v>349</c:v>
                </c:pt>
                <c:pt idx="118" formatCode="#,##0">
                  <c:v>349</c:v>
                </c:pt>
                <c:pt idx="119" formatCode="#,##0">
                  <c:v>348</c:v>
                </c:pt>
                <c:pt idx="120" formatCode="#,##0">
                  <c:v>348</c:v>
                </c:pt>
                <c:pt idx="121" formatCode="#,##0">
                  <c:v>349</c:v>
                </c:pt>
                <c:pt idx="122" formatCode="#,##0">
                  <c:v>349</c:v>
                </c:pt>
                <c:pt idx="123" formatCode="#,##0">
                  <c:v>353</c:v>
                </c:pt>
                <c:pt idx="124" formatCode="#,##0">
                  <c:v>353</c:v>
                </c:pt>
                <c:pt idx="125" formatCode="#,##0">
                  <c:v>351</c:v>
                </c:pt>
                <c:pt idx="126" formatCode="#,##0">
                  <c:v>348</c:v>
                </c:pt>
                <c:pt idx="127" formatCode="#,##0">
                  <c:v>350</c:v>
                </c:pt>
                <c:pt idx="128" formatCode="#,##0">
                  <c:v>351</c:v>
                </c:pt>
                <c:pt idx="129" formatCode="#,##0">
                  <c:v>351</c:v>
                </c:pt>
                <c:pt idx="130" formatCode="#,##0">
                  <c:v>352</c:v>
                </c:pt>
                <c:pt idx="131" formatCode="#,##0">
                  <c:v>352</c:v>
                </c:pt>
                <c:pt idx="132" formatCode="#,##0">
                  <c:v>352</c:v>
                </c:pt>
                <c:pt idx="133" formatCode="#,##0">
                  <c:v>352</c:v>
                </c:pt>
                <c:pt idx="134" formatCode="#,##0">
                  <c:v>353</c:v>
                </c:pt>
                <c:pt idx="135" formatCode="#,##0">
                  <c:v>355</c:v>
                </c:pt>
                <c:pt idx="136" formatCode="#,##0">
                  <c:v>355</c:v>
                </c:pt>
                <c:pt idx="137" formatCode="#,##0">
                  <c:v>355</c:v>
                </c:pt>
                <c:pt idx="138" formatCode="#,##0">
                  <c:v>358</c:v>
                </c:pt>
                <c:pt idx="139" formatCode="#,##0">
                  <c:v>358</c:v>
                </c:pt>
                <c:pt idx="148" formatCode="m/d/yyyy">
                  <c:v>43979</c:v>
                </c:pt>
                <c:pt idx="149" formatCode="m/d/yyyy">
                  <c:v>43983</c:v>
                </c:pt>
                <c:pt idx="150" formatCode="m/d/yyyy">
                  <c:v>43984</c:v>
                </c:pt>
                <c:pt idx="151" formatCode="m/d/yyyy">
                  <c:v>43985</c:v>
                </c:pt>
                <c:pt idx="152" formatCode="m/d/yyyy">
                  <c:v>43986</c:v>
                </c:pt>
                <c:pt idx="153" formatCode="m/d/yyyy">
                  <c:v>43989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2D7-4BE9-AB08-39CB3ED9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151360"/>
        <c:axId val="129137280"/>
      </c:lineChart>
      <c:dateAx>
        <c:axId val="12911756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135744"/>
        <c:crosses val="autoZero"/>
        <c:auto val="1"/>
        <c:lblOffset val="100"/>
        <c:baseTimeUnit val="days"/>
      </c:dateAx>
      <c:valAx>
        <c:axId val="129135744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117568"/>
        <c:crosses val="autoZero"/>
        <c:crossBetween val="between"/>
      </c:valAx>
      <c:valAx>
        <c:axId val="129137280"/>
        <c:scaling>
          <c:orientation val="minMax"/>
          <c:max val="5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151360"/>
        <c:crosses val="max"/>
        <c:crossBetween val="between"/>
      </c:valAx>
      <c:catAx>
        <c:axId val="129151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291372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836115104717108"/>
          <c:y val="0.94341006669940908"/>
          <c:w val="0.42327769790565778"/>
          <c:h val="5.6589933300590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35173425902408E-2"/>
          <c:y val="5.1400554097404488E-2"/>
          <c:w val="0.92531213840205462"/>
          <c:h val="0.64219503842668413"/>
        </c:manualLayout>
      </c:layout>
      <c:areaChart>
        <c:grouping val="stacked"/>
        <c:varyColors val="0"/>
        <c:ser>
          <c:idx val="0"/>
          <c:order val="0"/>
          <c:tx>
            <c:strRef>
              <c:f>'data CZE'!$Q$3</c:f>
              <c:strCache>
                <c:ptCount val="1"/>
                <c:pt idx="0">
                  <c:v>zemřelí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'data CZE'!$A$33:$A$133</c:f>
              <c:numCache>
                <c:formatCode>m/d/yyyy</c:formatCode>
                <c:ptCount val="101"/>
                <c:pt idx="0">
                  <c:v>43920</c:v>
                </c:pt>
                <c:pt idx="1">
                  <c:v>43921</c:v>
                </c:pt>
                <c:pt idx="2">
                  <c:v>43922</c:v>
                </c:pt>
                <c:pt idx="3">
                  <c:v>43923</c:v>
                </c:pt>
                <c:pt idx="4">
                  <c:v>43924</c:v>
                </c:pt>
                <c:pt idx="5">
                  <c:v>43925</c:v>
                </c:pt>
                <c:pt idx="6">
                  <c:v>43926</c:v>
                </c:pt>
                <c:pt idx="7">
                  <c:v>43927</c:v>
                </c:pt>
                <c:pt idx="8">
                  <c:v>43928</c:v>
                </c:pt>
                <c:pt idx="9">
                  <c:v>43929</c:v>
                </c:pt>
                <c:pt idx="10">
                  <c:v>43930</c:v>
                </c:pt>
                <c:pt idx="11">
                  <c:v>43931</c:v>
                </c:pt>
                <c:pt idx="12">
                  <c:v>43932</c:v>
                </c:pt>
                <c:pt idx="13">
                  <c:v>43933</c:v>
                </c:pt>
                <c:pt idx="14">
                  <c:v>43934</c:v>
                </c:pt>
                <c:pt idx="15">
                  <c:v>43935</c:v>
                </c:pt>
                <c:pt idx="16">
                  <c:v>43936</c:v>
                </c:pt>
                <c:pt idx="17">
                  <c:v>43937</c:v>
                </c:pt>
                <c:pt idx="18">
                  <c:v>43938</c:v>
                </c:pt>
                <c:pt idx="19">
                  <c:v>43939</c:v>
                </c:pt>
                <c:pt idx="20">
                  <c:v>43940</c:v>
                </c:pt>
                <c:pt idx="21">
                  <c:v>43941</c:v>
                </c:pt>
                <c:pt idx="22">
                  <c:v>43942</c:v>
                </c:pt>
                <c:pt idx="23">
                  <c:v>43943</c:v>
                </c:pt>
                <c:pt idx="24">
                  <c:v>43944</c:v>
                </c:pt>
                <c:pt idx="25">
                  <c:v>43945</c:v>
                </c:pt>
                <c:pt idx="26">
                  <c:v>43946</c:v>
                </c:pt>
                <c:pt idx="27">
                  <c:v>43947</c:v>
                </c:pt>
                <c:pt idx="28">
                  <c:v>43948</c:v>
                </c:pt>
                <c:pt idx="29">
                  <c:v>43949</c:v>
                </c:pt>
                <c:pt idx="30">
                  <c:v>43950</c:v>
                </c:pt>
                <c:pt idx="31">
                  <c:v>43951</c:v>
                </c:pt>
                <c:pt idx="32">
                  <c:v>43952</c:v>
                </c:pt>
                <c:pt idx="33">
                  <c:v>43953</c:v>
                </c:pt>
                <c:pt idx="34">
                  <c:v>43954</c:v>
                </c:pt>
                <c:pt idx="35">
                  <c:v>43955</c:v>
                </c:pt>
                <c:pt idx="36">
                  <c:v>43956</c:v>
                </c:pt>
                <c:pt idx="37">
                  <c:v>43957</c:v>
                </c:pt>
                <c:pt idx="38">
                  <c:v>43958</c:v>
                </c:pt>
                <c:pt idx="39">
                  <c:v>43959</c:v>
                </c:pt>
                <c:pt idx="40">
                  <c:v>43960</c:v>
                </c:pt>
                <c:pt idx="41">
                  <c:v>43961</c:v>
                </c:pt>
                <c:pt idx="42">
                  <c:v>43962</c:v>
                </c:pt>
                <c:pt idx="43">
                  <c:v>43963</c:v>
                </c:pt>
                <c:pt idx="44">
                  <c:v>43964</c:v>
                </c:pt>
                <c:pt idx="45">
                  <c:v>43965</c:v>
                </c:pt>
                <c:pt idx="46">
                  <c:v>43966</c:v>
                </c:pt>
                <c:pt idx="47">
                  <c:v>43967</c:v>
                </c:pt>
                <c:pt idx="48">
                  <c:v>43968</c:v>
                </c:pt>
                <c:pt idx="49">
                  <c:v>43969</c:v>
                </c:pt>
                <c:pt idx="50">
                  <c:v>43970</c:v>
                </c:pt>
                <c:pt idx="51">
                  <c:v>43971</c:v>
                </c:pt>
                <c:pt idx="52">
                  <c:v>43972</c:v>
                </c:pt>
                <c:pt idx="53">
                  <c:v>43973</c:v>
                </c:pt>
                <c:pt idx="54">
                  <c:v>43974</c:v>
                </c:pt>
                <c:pt idx="55">
                  <c:v>43975</c:v>
                </c:pt>
                <c:pt idx="56">
                  <c:v>43976</c:v>
                </c:pt>
                <c:pt idx="57">
                  <c:v>43977</c:v>
                </c:pt>
                <c:pt idx="58">
                  <c:v>43978</c:v>
                </c:pt>
                <c:pt idx="59">
                  <c:v>43979</c:v>
                </c:pt>
                <c:pt idx="60">
                  <c:v>43980</c:v>
                </c:pt>
                <c:pt idx="61">
                  <c:v>43981</c:v>
                </c:pt>
                <c:pt idx="62">
                  <c:v>43982</c:v>
                </c:pt>
                <c:pt idx="63">
                  <c:v>43983</c:v>
                </c:pt>
                <c:pt idx="64">
                  <c:v>43984</c:v>
                </c:pt>
                <c:pt idx="65">
                  <c:v>43985</c:v>
                </c:pt>
                <c:pt idx="66">
                  <c:v>43986</c:v>
                </c:pt>
                <c:pt idx="67">
                  <c:v>43987</c:v>
                </c:pt>
                <c:pt idx="68">
                  <c:v>43988</c:v>
                </c:pt>
                <c:pt idx="69">
                  <c:v>43989</c:v>
                </c:pt>
                <c:pt idx="70">
                  <c:v>43990</c:v>
                </c:pt>
                <c:pt idx="71">
                  <c:v>43991</c:v>
                </c:pt>
                <c:pt idx="72">
                  <c:v>43992</c:v>
                </c:pt>
                <c:pt idx="73">
                  <c:v>43993</c:v>
                </c:pt>
                <c:pt idx="74">
                  <c:v>43994</c:v>
                </c:pt>
                <c:pt idx="75">
                  <c:v>43995</c:v>
                </c:pt>
                <c:pt idx="76">
                  <c:v>43996</c:v>
                </c:pt>
                <c:pt idx="77">
                  <c:v>43997</c:v>
                </c:pt>
                <c:pt idx="78">
                  <c:v>43998</c:v>
                </c:pt>
                <c:pt idx="79">
                  <c:v>43999</c:v>
                </c:pt>
                <c:pt idx="80">
                  <c:v>44000</c:v>
                </c:pt>
                <c:pt idx="81">
                  <c:v>44001</c:v>
                </c:pt>
                <c:pt idx="82">
                  <c:v>44002</c:v>
                </c:pt>
                <c:pt idx="83">
                  <c:v>44003</c:v>
                </c:pt>
                <c:pt idx="84">
                  <c:v>44004</c:v>
                </c:pt>
                <c:pt idx="85">
                  <c:v>44005</c:v>
                </c:pt>
                <c:pt idx="86">
                  <c:v>44006</c:v>
                </c:pt>
                <c:pt idx="87">
                  <c:v>44007</c:v>
                </c:pt>
                <c:pt idx="88">
                  <c:v>44008</c:v>
                </c:pt>
                <c:pt idx="89">
                  <c:v>44009</c:v>
                </c:pt>
                <c:pt idx="90">
                  <c:v>44010</c:v>
                </c:pt>
                <c:pt idx="91">
                  <c:v>44011</c:v>
                </c:pt>
                <c:pt idx="92">
                  <c:v>44012</c:v>
                </c:pt>
                <c:pt idx="93">
                  <c:v>44013</c:v>
                </c:pt>
                <c:pt idx="94">
                  <c:v>44014</c:v>
                </c:pt>
                <c:pt idx="95">
                  <c:v>44015</c:v>
                </c:pt>
                <c:pt idx="96">
                  <c:v>44016</c:v>
                </c:pt>
                <c:pt idx="97">
                  <c:v>44017</c:v>
                </c:pt>
                <c:pt idx="98">
                  <c:v>44018</c:v>
                </c:pt>
                <c:pt idx="99">
                  <c:v>44019</c:v>
                </c:pt>
                <c:pt idx="100">
                  <c:v>44020</c:v>
                </c:pt>
              </c:numCache>
            </c:numRef>
          </c:cat>
          <c:val>
            <c:numRef>
              <c:f>'data CZE'!$Q$33:$Q$133</c:f>
              <c:numCache>
                <c:formatCode>0.0%</c:formatCode>
                <c:ptCount val="101"/>
                <c:pt idx="0">
                  <c:v>7.6641119626791069E-3</c:v>
                </c:pt>
                <c:pt idx="1">
                  <c:v>9.3712212817412335E-3</c:v>
                </c:pt>
                <c:pt idx="2">
                  <c:v>1.0866536639732517E-2</c:v>
                </c:pt>
                <c:pt idx="3">
                  <c:v>1.1404872991187144E-2</c:v>
                </c:pt>
                <c:pt idx="4">
                  <c:v>1.2649164677804296E-2</c:v>
                </c:pt>
                <c:pt idx="5">
                  <c:v>1.3193202146690518E-2</c:v>
                </c:pt>
                <c:pt idx="6">
                  <c:v>1.4606496620885111E-2</c:v>
                </c:pt>
                <c:pt idx="7">
                  <c:v>1.6175860638739114E-2</c:v>
                </c:pt>
                <c:pt idx="8">
                  <c:v>1.7540362766593581E-2</c:v>
                </c:pt>
                <c:pt idx="9">
                  <c:v>1.8637048192771084E-2</c:v>
                </c:pt>
                <c:pt idx="10">
                  <c:v>2.0111330579996409E-2</c:v>
                </c:pt>
                <c:pt idx="11">
                  <c:v>2.0760642009769716E-2</c:v>
                </c:pt>
                <c:pt idx="12">
                  <c:v>2.1856997627922738E-2</c:v>
                </c:pt>
                <c:pt idx="13">
                  <c:v>2.3034551827741612E-2</c:v>
                </c:pt>
                <c:pt idx="14">
                  <c:v>2.3601254332398087E-2</c:v>
                </c:pt>
                <c:pt idx="15">
                  <c:v>2.6217228464419477E-2</c:v>
                </c:pt>
                <c:pt idx="16">
                  <c:v>2.6345024599269958E-2</c:v>
                </c:pt>
                <c:pt idx="17">
                  <c:v>2.6270791232706359E-2</c:v>
                </c:pt>
                <c:pt idx="18">
                  <c:v>2.6416246755229807E-2</c:v>
                </c:pt>
                <c:pt idx="19">
                  <c:v>2.7201683198076344E-2</c:v>
                </c:pt>
                <c:pt idx="20">
                  <c:v>2.7571894455973911E-2</c:v>
                </c:pt>
                <c:pt idx="21">
                  <c:v>2.8115942028985506E-2</c:v>
                </c:pt>
                <c:pt idx="22">
                  <c:v>2.8579553533342811E-2</c:v>
                </c:pt>
                <c:pt idx="23">
                  <c:v>2.9164329781267526E-2</c:v>
                </c:pt>
                <c:pt idx="24">
                  <c:v>2.9219423959927646E-2</c:v>
                </c:pt>
                <c:pt idx="25">
                  <c:v>2.9423896603877356E-2</c:v>
                </c:pt>
                <c:pt idx="26">
                  <c:v>2.9651795429815015E-2</c:v>
                </c:pt>
                <c:pt idx="27">
                  <c:v>2.9713668287412211E-2</c:v>
                </c:pt>
                <c:pt idx="28">
                  <c:v>2.995298858294157E-2</c:v>
                </c:pt>
                <c:pt idx="29">
                  <c:v>3.0250533049040511E-2</c:v>
                </c:pt>
                <c:pt idx="30">
                  <c:v>2.9951180894577122E-2</c:v>
                </c:pt>
                <c:pt idx="31">
                  <c:v>3.0721166362926322E-2</c:v>
                </c:pt>
                <c:pt idx="32">
                  <c:v>3.1019775106630478E-2</c:v>
                </c:pt>
                <c:pt idx="33">
                  <c:v>3.1592520954223081E-2</c:v>
                </c:pt>
                <c:pt idx="34">
                  <c:v>3.1872509960159362E-2</c:v>
                </c:pt>
                <c:pt idx="35">
                  <c:v>3.222918531781558E-2</c:v>
                </c:pt>
                <c:pt idx="36">
                  <c:v>3.254812563323202E-2</c:v>
                </c:pt>
                <c:pt idx="37">
                  <c:v>3.2856784549786806E-2</c:v>
                </c:pt>
                <c:pt idx="38">
                  <c:v>3.3619723571161747E-2</c:v>
                </c:pt>
                <c:pt idx="39">
                  <c:v>3.3799678098303823E-2</c:v>
                </c:pt>
                <c:pt idx="40">
                  <c:v>3.4095120444718963E-2</c:v>
                </c:pt>
                <c:pt idx="41">
                  <c:v>3.4470023390373014E-2</c:v>
                </c:pt>
                <c:pt idx="42">
                  <c:v>3.4491193737769078E-2</c:v>
                </c:pt>
                <c:pt idx="43">
                  <c:v>3.4424036005352147E-2</c:v>
                </c:pt>
                <c:pt idx="44">
                  <c:v>3.5070746160357963E-2</c:v>
                </c:pt>
                <c:pt idx="45">
                  <c:v>3.508561848880374E-2</c:v>
                </c:pt>
                <c:pt idx="46">
                  <c:v>3.5093980490126103E-2</c:v>
                </c:pt>
                <c:pt idx="47">
                  <c:v>3.5008870490833829E-2</c:v>
                </c:pt>
                <c:pt idx="48">
                  <c:v>3.5162241887905607E-2</c:v>
                </c:pt>
                <c:pt idx="49">
                  <c:v>3.4591194968553458E-2</c:v>
                </c:pt>
                <c:pt idx="50">
                  <c:v>3.4925407655834392E-2</c:v>
                </c:pt>
                <c:pt idx="51">
                  <c:v>3.4858387799564274E-2</c:v>
                </c:pt>
                <c:pt idx="52">
                  <c:v>3.495544893762851E-2</c:v>
                </c:pt>
                <c:pt idx="53">
                  <c:v>3.5402246681039376E-2</c:v>
                </c:pt>
                <c:pt idx="54">
                  <c:v>3.5320584926884141E-2</c:v>
                </c:pt>
                <c:pt idx="55">
                  <c:v>3.5175879396984924E-2</c:v>
                </c:pt>
                <c:pt idx="56">
                  <c:v>3.5214396800710951E-2</c:v>
                </c:pt>
                <c:pt idx="57">
                  <c:v>3.5027624309392262E-2</c:v>
                </c:pt>
                <c:pt idx="58">
                  <c:v>3.4888839973585738E-2</c:v>
                </c:pt>
                <c:pt idx="59">
                  <c:v>3.4901531728665211E-2</c:v>
                </c:pt>
                <c:pt idx="60">
                  <c:v>3.4688995215311005E-2</c:v>
                </c:pt>
                <c:pt idx="61">
                  <c:v>3.456121343445287E-2</c:v>
                </c:pt>
                <c:pt idx="62">
                  <c:v>3.4527406128614588E-2</c:v>
                </c:pt>
                <c:pt idx="63">
                  <c:v>3.4508707804773164E-2</c:v>
                </c:pt>
                <c:pt idx="64">
                  <c:v>3.4493806065783852E-2</c:v>
                </c:pt>
                <c:pt idx="65">
                  <c:v>3.4435261707988982E-2</c:v>
                </c:pt>
                <c:pt idx="66">
                  <c:v>3.4337476300821575E-2</c:v>
                </c:pt>
                <c:pt idx="67">
                  <c:v>3.4316297617798301E-2</c:v>
                </c:pt>
                <c:pt idx="68">
                  <c:v>3.4179993728441521E-2</c:v>
                </c:pt>
                <c:pt idx="69">
                  <c:v>3.3963439966763605E-2</c:v>
                </c:pt>
                <c:pt idx="70">
                  <c:v>3.3824894297205324E-2</c:v>
                </c:pt>
                <c:pt idx="71">
                  <c:v>3.3637575633268385E-2</c:v>
                </c:pt>
                <c:pt idx="72">
                  <c:v>3.3591205211726385E-2</c:v>
                </c:pt>
                <c:pt idx="73">
                  <c:v>3.3282597666159312E-2</c:v>
                </c:pt>
                <c:pt idx="74">
                  <c:v>3.3105252565908634E-2</c:v>
                </c:pt>
                <c:pt idx="75">
                  <c:v>3.282954659193274E-2</c:v>
                </c:pt>
                <c:pt idx="76">
                  <c:v>3.282122905027933E-2</c:v>
                </c:pt>
                <c:pt idx="77">
                  <c:v>3.2790143084260731E-2</c:v>
                </c:pt>
                <c:pt idx="78">
                  <c:v>3.2736623479378897E-2</c:v>
                </c:pt>
                <c:pt idx="79">
                  <c:v>3.2769139933084036E-2</c:v>
                </c:pt>
                <c:pt idx="80">
                  <c:v>3.2490272373540859E-2</c:v>
                </c:pt>
                <c:pt idx="81">
                  <c:v>3.2192965596771095E-2</c:v>
                </c:pt>
                <c:pt idx="82">
                  <c:v>3.2159264931087291E-2</c:v>
                </c:pt>
                <c:pt idx="83">
                  <c:v>3.2006096399314156E-2</c:v>
                </c:pt>
                <c:pt idx="84">
                  <c:v>3.1930057968260005E-2</c:v>
                </c:pt>
                <c:pt idx="85">
                  <c:v>3.1830985915492958E-2</c:v>
                </c:pt>
                <c:pt idx="86">
                  <c:v>3.1827039064674767E-2</c:v>
                </c:pt>
                <c:pt idx="87">
                  <c:v>3.1738730450781967E-2</c:v>
                </c:pt>
                <c:pt idx="88">
                  <c:v>3.1618046747599202E-2</c:v>
                </c:pt>
                <c:pt idx="89">
                  <c:v>3.0890423083731633E-2</c:v>
                </c:pt>
                <c:pt idx="90">
                  <c:v>2.999224338533138E-2</c:v>
                </c:pt>
                <c:pt idx="91">
                  <c:v>2.9479034307496824E-2</c:v>
                </c:pt>
                <c:pt idx="92">
                  <c:v>2.919524845240087E-2</c:v>
                </c:pt>
                <c:pt idx="93">
                  <c:v>2.8972272953677568E-2</c:v>
                </c:pt>
                <c:pt idx="94">
                  <c:v>2.8986697323041551E-2</c:v>
                </c:pt>
                <c:pt idx="95">
                  <c:v>2.8654923289228022E-2</c:v>
                </c:pt>
                <c:pt idx="96">
                  <c:v>2.8215434083601287E-2</c:v>
                </c:pt>
                <c:pt idx="97">
                  <c:v>2.780663204155014E-2</c:v>
                </c:pt>
                <c:pt idx="98">
                  <c:v>2.7852936495304792E-2</c:v>
                </c:pt>
                <c:pt idx="99">
                  <c:v>2.7670476941269215E-2</c:v>
                </c:pt>
                <c:pt idx="100">
                  <c:v>2.7391915092867175E-2</c:v>
                </c:pt>
              </c:numCache>
            </c:numRef>
          </c:val>
        </c:ser>
        <c:ser>
          <c:idx val="1"/>
          <c:order val="1"/>
          <c:tx>
            <c:strRef>
              <c:f>'data CZE'!$P$3</c:f>
              <c:strCache>
                <c:ptCount val="1"/>
                <c:pt idx="0">
                  <c:v>vyléčení</c:v>
                </c:pt>
              </c:strCache>
            </c:strRef>
          </c:tx>
          <c:spPr>
            <a:solidFill>
              <a:srgbClr val="00B050"/>
            </a:solidFill>
          </c:spPr>
          <c:cat>
            <c:numRef>
              <c:f>'data CZE'!$A$33:$A$133</c:f>
              <c:numCache>
                <c:formatCode>m/d/yyyy</c:formatCode>
                <c:ptCount val="101"/>
                <c:pt idx="0">
                  <c:v>43920</c:v>
                </c:pt>
                <c:pt idx="1">
                  <c:v>43921</c:v>
                </c:pt>
                <c:pt idx="2">
                  <c:v>43922</c:v>
                </c:pt>
                <c:pt idx="3">
                  <c:v>43923</c:v>
                </c:pt>
                <c:pt idx="4">
                  <c:v>43924</c:v>
                </c:pt>
                <c:pt idx="5">
                  <c:v>43925</c:v>
                </c:pt>
                <c:pt idx="6">
                  <c:v>43926</c:v>
                </c:pt>
                <c:pt idx="7">
                  <c:v>43927</c:v>
                </c:pt>
                <c:pt idx="8">
                  <c:v>43928</c:v>
                </c:pt>
                <c:pt idx="9">
                  <c:v>43929</c:v>
                </c:pt>
                <c:pt idx="10">
                  <c:v>43930</c:v>
                </c:pt>
                <c:pt idx="11">
                  <c:v>43931</c:v>
                </c:pt>
                <c:pt idx="12">
                  <c:v>43932</c:v>
                </c:pt>
                <c:pt idx="13">
                  <c:v>43933</c:v>
                </c:pt>
                <c:pt idx="14">
                  <c:v>43934</c:v>
                </c:pt>
                <c:pt idx="15">
                  <c:v>43935</c:v>
                </c:pt>
                <c:pt idx="16">
                  <c:v>43936</c:v>
                </c:pt>
                <c:pt idx="17">
                  <c:v>43937</c:v>
                </c:pt>
                <c:pt idx="18">
                  <c:v>43938</c:v>
                </c:pt>
                <c:pt idx="19">
                  <c:v>43939</c:v>
                </c:pt>
                <c:pt idx="20">
                  <c:v>43940</c:v>
                </c:pt>
                <c:pt idx="21">
                  <c:v>43941</c:v>
                </c:pt>
                <c:pt idx="22">
                  <c:v>43942</c:v>
                </c:pt>
                <c:pt idx="23">
                  <c:v>43943</c:v>
                </c:pt>
                <c:pt idx="24">
                  <c:v>43944</c:v>
                </c:pt>
                <c:pt idx="25">
                  <c:v>43945</c:v>
                </c:pt>
                <c:pt idx="26">
                  <c:v>43946</c:v>
                </c:pt>
                <c:pt idx="27">
                  <c:v>43947</c:v>
                </c:pt>
                <c:pt idx="28">
                  <c:v>43948</c:v>
                </c:pt>
                <c:pt idx="29">
                  <c:v>43949</c:v>
                </c:pt>
                <c:pt idx="30">
                  <c:v>43950</c:v>
                </c:pt>
                <c:pt idx="31">
                  <c:v>43951</c:v>
                </c:pt>
                <c:pt idx="32">
                  <c:v>43952</c:v>
                </c:pt>
                <c:pt idx="33">
                  <c:v>43953</c:v>
                </c:pt>
                <c:pt idx="34">
                  <c:v>43954</c:v>
                </c:pt>
                <c:pt idx="35">
                  <c:v>43955</c:v>
                </c:pt>
                <c:pt idx="36">
                  <c:v>43956</c:v>
                </c:pt>
                <c:pt idx="37">
                  <c:v>43957</c:v>
                </c:pt>
                <c:pt idx="38">
                  <c:v>43958</c:v>
                </c:pt>
                <c:pt idx="39">
                  <c:v>43959</c:v>
                </c:pt>
                <c:pt idx="40">
                  <c:v>43960</c:v>
                </c:pt>
                <c:pt idx="41">
                  <c:v>43961</c:v>
                </c:pt>
                <c:pt idx="42">
                  <c:v>43962</c:v>
                </c:pt>
                <c:pt idx="43">
                  <c:v>43963</c:v>
                </c:pt>
                <c:pt idx="44">
                  <c:v>43964</c:v>
                </c:pt>
                <c:pt idx="45">
                  <c:v>43965</c:v>
                </c:pt>
                <c:pt idx="46">
                  <c:v>43966</c:v>
                </c:pt>
                <c:pt idx="47">
                  <c:v>43967</c:v>
                </c:pt>
                <c:pt idx="48">
                  <c:v>43968</c:v>
                </c:pt>
                <c:pt idx="49">
                  <c:v>43969</c:v>
                </c:pt>
                <c:pt idx="50">
                  <c:v>43970</c:v>
                </c:pt>
                <c:pt idx="51">
                  <c:v>43971</c:v>
                </c:pt>
                <c:pt idx="52">
                  <c:v>43972</c:v>
                </c:pt>
                <c:pt idx="53">
                  <c:v>43973</c:v>
                </c:pt>
                <c:pt idx="54">
                  <c:v>43974</c:v>
                </c:pt>
                <c:pt idx="55">
                  <c:v>43975</c:v>
                </c:pt>
                <c:pt idx="56">
                  <c:v>43976</c:v>
                </c:pt>
                <c:pt idx="57">
                  <c:v>43977</c:v>
                </c:pt>
                <c:pt idx="58">
                  <c:v>43978</c:v>
                </c:pt>
                <c:pt idx="59">
                  <c:v>43979</c:v>
                </c:pt>
                <c:pt idx="60">
                  <c:v>43980</c:v>
                </c:pt>
                <c:pt idx="61">
                  <c:v>43981</c:v>
                </c:pt>
                <c:pt idx="62">
                  <c:v>43982</c:v>
                </c:pt>
                <c:pt idx="63">
                  <c:v>43983</c:v>
                </c:pt>
                <c:pt idx="64">
                  <c:v>43984</c:v>
                </c:pt>
                <c:pt idx="65">
                  <c:v>43985</c:v>
                </c:pt>
                <c:pt idx="66">
                  <c:v>43986</c:v>
                </c:pt>
                <c:pt idx="67">
                  <c:v>43987</c:v>
                </c:pt>
                <c:pt idx="68">
                  <c:v>43988</c:v>
                </c:pt>
                <c:pt idx="69">
                  <c:v>43989</c:v>
                </c:pt>
                <c:pt idx="70">
                  <c:v>43990</c:v>
                </c:pt>
                <c:pt idx="71">
                  <c:v>43991</c:v>
                </c:pt>
                <c:pt idx="72">
                  <c:v>43992</c:v>
                </c:pt>
                <c:pt idx="73">
                  <c:v>43993</c:v>
                </c:pt>
                <c:pt idx="74">
                  <c:v>43994</c:v>
                </c:pt>
                <c:pt idx="75">
                  <c:v>43995</c:v>
                </c:pt>
                <c:pt idx="76">
                  <c:v>43996</c:v>
                </c:pt>
                <c:pt idx="77">
                  <c:v>43997</c:v>
                </c:pt>
                <c:pt idx="78">
                  <c:v>43998</c:v>
                </c:pt>
                <c:pt idx="79">
                  <c:v>43999</c:v>
                </c:pt>
                <c:pt idx="80">
                  <c:v>44000</c:v>
                </c:pt>
                <c:pt idx="81">
                  <c:v>44001</c:v>
                </c:pt>
                <c:pt idx="82">
                  <c:v>44002</c:v>
                </c:pt>
                <c:pt idx="83">
                  <c:v>44003</c:v>
                </c:pt>
                <c:pt idx="84">
                  <c:v>44004</c:v>
                </c:pt>
                <c:pt idx="85">
                  <c:v>44005</c:v>
                </c:pt>
                <c:pt idx="86">
                  <c:v>44006</c:v>
                </c:pt>
                <c:pt idx="87">
                  <c:v>44007</c:v>
                </c:pt>
                <c:pt idx="88">
                  <c:v>44008</c:v>
                </c:pt>
                <c:pt idx="89">
                  <c:v>44009</c:v>
                </c:pt>
                <c:pt idx="90">
                  <c:v>44010</c:v>
                </c:pt>
                <c:pt idx="91">
                  <c:v>44011</c:v>
                </c:pt>
                <c:pt idx="92">
                  <c:v>44012</c:v>
                </c:pt>
                <c:pt idx="93">
                  <c:v>44013</c:v>
                </c:pt>
                <c:pt idx="94">
                  <c:v>44014</c:v>
                </c:pt>
                <c:pt idx="95">
                  <c:v>44015</c:v>
                </c:pt>
                <c:pt idx="96">
                  <c:v>44016</c:v>
                </c:pt>
                <c:pt idx="97">
                  <c:v>44017</c:v>
                </c:pt>
                <c:pt idx="98">
                  <c:v>44018</c:v>
                </c:pt>
                <c:pt idx="99">
                  <c:v>44019</c:v>
                </c:pt>
                <c:pt idx="100">
                  <c:v>44020</c:v>
                </c:pt>
              </c:numCache>
            </c:numRef>
          </c:cat>
          <c:val>
            <c:numRef>
              <c:f>'data CZE'!$P$33:$P$133</c:f>
              <c:numCache>
                <c:formatCode>0%</c:formatCode>
                <c:ptCount val="101"/>
                <c:pt idx="0">
                  <c:v>8.3305564811729429E-3</c:v>
                </c:pt>
                <c:pt idx="1">
                  <c:v>1.3603385731559855E-2</c:v>
                </c:pt>
                <c:pt idx="2">
                  <c:v>1.6996377821120089E-2</c:v>
                </c:pt>
                <c:pt idx="3">
                  <c:v>1.7366511145671334E-2</c:v>
                </c:pt>
                <c:pt idx="4">
                  <c:v>1.7183770883054894E-2</c:v>
                </c:pt>
                <c:pt idx="5">
                  <c:v>1.7441860465116279E-2</c:v>
                </c:pt>
                <c:pt idx="6">
                  <c:v>2.0928711576193592E-2</c:v>
                </c:pt>
                <c:pt idx="7">
                  <c:v>2.5093322272915802E-2</c:v>
                </c:pt>
                <c:pt idx="8">
                  <c:v>3.4283436316523822E-2</c:v>
                </c:pt>
                <c:pt idx="9">
                  <c:v>4.3862951807228913E-2</c:v>
                </c:pt>
                <c:pt idx="10">
                  <c:v>5.4049200933740348E-2</c:v>
                </c:pt>
                <c:pt idx="11">
                  <c:v>6.0362875087229588E-2</c:v>
                </c:pt>
                <c:pt idx="12">
                  <c:v>6.9637411047102679E-2</c:v>
                </c:pt>
                <c:pt idx="13">
                  <c:v>7.7449507594725422E-2</c:v>
                </c:pt>
                <c:pt idx="14">
                  <c:v>8.5657699290311931E-2</c:v>
                </c:pt>
                <c:pt idx="15">
                  <c:v>0.10942843185148998</c:v>
                </c:pt>
                <c:pt idx="16">
                  <c:v>0.12997936835422949</c:v>
                </c:pt>
                <c:pt idx="17">
                  <c:v>0.1510959117052697</c:v>
                </c:pt>
                <c:pt idx="18">
                  <c:v>0.17926400977248436</c:v>
                </c:pt>
                <c:pt idx="19">
                  <c:v>0.19161406672678089</c:v>
                </c:pt>
                <c:pt idx="20">
                  <c:v>0.19241031722502225</c:v>
                </c:pt>
                <c:pt idx="21">
                  <c:v>0.22594202898550725</c:v>
                </c:pt>
                <c:pt idx="22">
                  <c:v>0.2502488269586236</c:v>
                </c:pt>
                <c:pt idx="23">
                  <c:v>0.27888390353337073</c:v>
                </c:pt>
                <c:pt idx="24">
                  <c:v>0.29942952553221092</c:v>
                </c:pt>
                <c:pt idx="25">
                  <c:v>0.32600027498968787</c:v>
                </c:pt>
                <c:pt idx="26">
                  <c:v>0.3336507072905332</c:v>
                </c:pt>
                <c:pt idx="27">
                  <c:v>0.34373311723392763</c:v>
                </c:pt>
                <c:pt idx="28">
                  <c:v>0.37958361316319678</c:v>
                </c:pt>
                <c:pt idx="29">
                  <c:v>0.39285714285714285</c:v>
                </c:pt>
                <c:pt idx="30">
                  <c:v>0.41008048555218368</c:v>
                </c:pt>
                <c:pt idx="31">
                  <c:v>0.43139807341838066</c:v>
                </c:pt>
                <c:pt idx="32">
                  <c:v>0.43582784024815818</c:v>
                </c:pt>
                <c:pt idx="33">
                  <c:v>0.44629271437782075</c:v>
                </c:pt>
                <c:pt idx="34">
                  <c:v>0.46099473075440173</c:v>
                </c:pt>
                <c:pt idx="35">
                  <c:v>0.48689090676557106</c:v>
                </c:pt>
                <c:pt idx="36">
                  <c:v>0.50734549138804463</c:v>
                </c:pt>
                <c:pt idx="37">
                  <c:v>0.5273388512666165</c:v>
                </c:pt>
                <c:pt idx="38">
                  <c:v>0.54426596936869631</c:v>
                </c:pt>
                <c:pt idx="39">
                  <c:v>0.54636622508357058</c:v>
                </c:pt>
                <c:pt idx="40">
                  <c:v>0.5493514515132798</c:v>
                </c:pt>
                <c:pt idx="41">
                  <c:v>0.55078173088760307</c:v>
                </c:pt>
                <c:pt idx="42">
                  <c:v>0.57619863013698636</c:v>
                </c:pt>
                <c:pt idx="43">
                  <c:v>0.59469650894051818</c:v>
                </c:pt>
                <c:pt idx="44">
                  <c:v>0.61035191679767808</c:v>
                </c:pt>
                <c:pt idx="45">
                  <c:v>0.62758951023829479</c:v>
                </c:pt>
                <c:pt idx="46">
                  <c:v>0.64013799666904592</c:v>
                </c:pt>
                <c:pt idx="47">
                  <c:v>0.64127735068007097</c:v>
                </c:pt>
                <c:pt idx="48">
                  <c:v>0.64448377581120941</c:v>
                </c:pt>
                <c:pt idx="49">
                  <c:v>0.65699976706266017</c:v>
                </c:pt>
                <c:pt idx="50">
                  <c:v>0.66219498091823759</c:v>
                </c:pt>
                <c:pt idx="51">
                  <c:v>0.66850131865611739</c:v>
                </c:pt>
                <c:pt idx="52">
                  <c:v>0.67694768106008685</c:v>
                </c:pt>
                <c:pt idx="53">
                  <c:v>0.68364915465789178</c:v>
                </c:pt>
                <c:pt idx="54">
                  <c:v>0.67986501687289091</c:v>
                </c:pt>
                <c:pt idx="55">
                  <c:v>0.6787269681742043</c:v>
                </c:pt>
                <c:pt idx="56">
                  <c:v>0.68673628082648297</c:v>
                </c:pt>
                <c:pt idx="57">
                  <c:v>0.6928176795580111</c:v>
                </c:pt>
                <c:pt idx="58">
                  <c:v>0.7010785824345146</c:v>
                </c:pt>
                <c:pt idx="59">
                  <c:v>0.70678336980306344</c:v>
                </c:pt>
                <c:pt idx="60">
                  <c:v>0.70682905611135272</c:v>
                </c:pt>
                <c:pt idx="61">
                  <c:v>0.70920910075839649</c:v>
                </c:pt>
                <c:pt idx="62">
                  <c:v>0.70759602934829524</c:v>
                </c:pt>
                <c:pt idx="63">
                  <c:v>0.71403999139969898</c:v>
                </c:pt>
                <c:pt idx="64">
                  <c:v>0.71401110636480136</c:v>
                </c:pt>
                <c:pt idx="65">
                  <c:v>0.71508794236066964</c:v>
                </c:pt>
                <c:pt idx="66">
                  <c:v>0.71718980408679167</c:v>
                </c:pt>
                <c:pt idx="67">
                  <c:v>0.72211144926015325</c:v>
                </c:pt>
                <c:pt idx="68">
                  <c:v>0.71966133584195668</c:v>
                </c:pt>
                <c:pt idx="69">
                  <c:v>0.71572496884088077</c:v>
                </c:pt>
                <c:pt idx="70">
                  <c:v>0.72125399608126228</c:v>
                </c:pt>
                <c:pt idx="71">
                  <c:v>0.72331042969951798</c:v>
                </c:pt>
                <c:pt idx="72">
                  <c:v>0.7238395765472313</c:v>
                </c:pt>
                <c:pt idx="73">
                  <c:v>0.72714358193810247</c:v>
                </c:pt>
                <c:pt idx="74">
                  <c:v>0.72600120748641572</c:v>
                </c:pt>
                <c:pt idx="75">
                  <c:v>0.72255029526573922</c:v>
                </c:pt>
                <c:pt idx="76">
                  <c:v>0.7208699122106943</c:v>
                </c:pt>
                <c:pt idx="77">
                  <c:v>0.72496025437201905</c:v>
                </c:pt>
                <c:pt idx="78">
                  <c:v>0.72772228266244687</c:v>
                </c:pt>
                <c:pt idx="79">
                  <c:v>0.72810470379846481</c:v>
                </c:pt>
                <c:pt idx="80">
                  <c:v>0.72373540856031127</c:v>
                </c:pt>
                <c:pt idx="81">
                  <c:v>0.71814337881991164</c:v>
                </c:pt>
                <c:pt idx="82">
                  <c:v>0.71563935681470137</c:v>
                </c:pt>
                <c:pt idx="83">
                  <c:v>0.71432653838826443</c:v>
                </c:pt>
                <c:pt idx="84">
                  <c:v>0.71624061579397513</c:v>
                </c:pt>
                <c:pt idx="85">
                  <c:v>0.70938967136150233</c:v>
                </c:pt>
                <c:pt idx="86">
                  <c:v>0.70409204787974389</c:v>
                </c:pt>
                <c:pt idx="87">
                  <c:v>0.70367985280588774</c:v>
                </c:pt>
                <c:pt idx="88">
                  <c:v>0.69469106722232288</c:v>
                </c:pt>
                <c:pt idx="89">
                  <c:v>0.67994335280580631</c:v>
                </c:pt>
                <c:pt idx="90">
                  <c:v>0.66405240024131695</c:v>
                </c:pt>
                <c:pt idx="91">
                  <c:v>0.65616264294790339</c:v>
                </c:pt>
                <c:pt idx="92">
                  <c:v>0.65007528860632424</c:v>
                </c:pt>
                <c:pt idx="93">
                  <c:v>0.64726880292213185</c:v>
                </c:pt>
                <c:pt idx="94">
                  <c:v>0.64230579733946458</c:v>
                </c:pt>
                <c:pt idx="95">
                  <c:v>0.63706469680980604</c:v>
                </c:pt>
                <c:pt idx="96">
                  <c:v>0.63118971061093243</c:v>
                </c:pt>
                <c:pt idx="97">
                  <c:v>0.6283659608469836</c:v>
                </c:pt>
                <c:pt idx="98">
                  <c:v>0.62653191150724175</c:v>
                </c:pt>
                <c:pt idx="99">
                  <c:v>0.62357114702404415</c:v>
                </c:pt>
                <c:pt idx="100">
                  <c:v>0.62509754955517405</c:v>
                </c:pt>
              </c:numCache>
            </c:numRef>
          </c:val>
        </c:ser>
        <c:ser>
          <c:idx val="2"/>
          <c:order val="2"/>
          <c:tx>
            <c:strRef>
              <c:f>'data CZE'!$R$3</c:f>
              <c:strCache>
                <c:ptCount val="1"/>
                <c:pt idx="0">
                  <c:v>otevřené</c:v>
                </c:pt>
              </c:strCache>
            </c:strRef>
          </c:tx>
          <c:cat>
            <c:numRef>
              <c:f>'data CZE'!$A$33:$A$133</c:f>
              <c:numCache>
                <c:formatCode>m/d/yyyy</c:formatCode>
                <c:ptCount val="101"/>
                <c:pt idx="0">
                  <c:v>43920</c:v>
                </c:pt>
                <c:pt idx="1">
                  <c:v>43921</c:v>
                </c:pt>
                <c:pt idx="2">
                  <c:v>43922</c:v>
                </c:pt>
                <c:pt idx="3">
                  <c:v>43923</c:v>
                </c:pt>
                <c:pt idx="4">
                  <c:v>43924</c:v>
                </c:pt>
                <c:pt idx="5">
                  <c:v>43925</c:v>
                </c:pt>
                <c:pt idx="6">
                  <c:v>43926</c:v>
                </c:pt>
                <c:pt idx="7">
                  <c:v>43927</c:v>
                </c:pt>
                <c:pt idx="8">
                  <c:v>43928</c:v>
                </c:pt>
                <c:pt idx="9">
                  <c:v>43929</c:v>
                </c:pt>
                <c:pt idx="10">
                  <c:v>43930</c:v>
                </c:pt>
                <c:pt idx="11">
                  <c:v>43931</c:v>
                </c:pt>
                <c:pt idx="12">
                  <c:v>43932</c:v>
                </c:pt>
                <c:pt idx="13">
                  <c:v>43933</c:v>
                </c:pt>
                <c:pt idx="14">
                  <c:v>43934</c:v>
                </c:pt>
                <c:pt idx="15">
                  <c:v>43935</c:v>
                </c:pt>
                <c:pt idx="16">
                  <c:v>43936</c:v>
                </c:pt>
                <c:pt idx="17">
                  <c:v>43937</c:v>
                </c:pt>
                <c:pt idx="18">
                  <c:v>43938</c:v>
                </c:pt>
                <c:pt idx="19">
                  <c:v>43939</c:v>
                </c:pt>
                <c:pt idx="20">
                  <c:v>43940</c:v>
                </c:pt>
                <c:pt idx="21">
                  <c:v>43941</c:v>
                </c:pt>
                <c:pt idx="22">
                  <c:v>43942</c:v>
                </c:pt>
                <c:pt idx="23">
                  <c:v>43943</c:v>
                </c:pt>
                <c:pt idx="24">
                  <c:v>43944</c:v>
                </c:pt>
                <c:pt idx="25">
                  <c:v>43945</c:v>
                </c:pt>
                <c:pt idx="26">
                  <c:v>43946</c:v>
                </c:pt>
                <c:pt idx="27">
                  <c:v>43947</c:v>
                </c:pt>
                <c:pt idx="28">
                  <c:v>43948</c:v>
                </c:pt>
                <c:pt idx="29">
                  <c:v>43949</c:v>
                </c:pt>
                <c:pt idx="30">
                  <c:v>43950</c:v>
                </c:pt>
                <c:pt idx="31">
                  <c:v>43951</c:v>
                </c:pt>
                <c:pt idx="32">
                  <c:v>43952</c:v>
                </c:pt>
                <c:pt idx="33">
                  <c:v>43953</c:v>
                </c:pt>
                <c:pt idx="34">
                  <c:v>43954</c:v>
                </c:pt>
                <c:pt idx="35">
                  <c:v>43955</c:v>
                </c:pt>
                <c:pt idx="36">
                  <c:v>43956</c:v>
                </c:pt>
                <c:pt idx="37">
                  <c:v>43957</c:v>
                </c:pt>
                <c:pt idx="38">
                  <c:v>43958</c:v>
                </c:pt>
                <c:pt idx="39">
                  <c:v>43959</c:v>
                </c:pt>
                <c:pt idx="40">
                  <c:v>43960</c:v>
                </c:pt>
                <c:pt idx="41">
                  <c:v>43961</c:v>
                </c:pt>
                <c:pt idx="42">
                  <c:v>43962</c:v>
                </c:pt>
                <c:pt idx="43">
                  <c:v>43963</c:v>
                </c:pt>
                <c:pt idx="44">
                  <c:v>43964</c:v>
                </c:pt>
                <c:pt idx="45">
                  <c:v>43965</c:v>
                </c:pt>
                <c:pt idx="46">
                  <c:v>43966</c:v>
                </c:pt>
                <c:pt idx="47">
                  <c:v>43967</c:v>
                </c:pt>
                <c:pt idx="48">
                  <c:v>43968</c:v>
                </c:pt>
                <c:pt idx="49">
                  <c:v>43969</c:v>
                </c:pt>
                <c:pt idx="50">
                  <c:v>43970</c:v>
                </c:pt>
                <c:pt idx="51">
                  <c:v>43971</c:v>
                </c:pt>
                <c:pt idx="52">
                  <c:v>43972</c:v>
                </c:pt>
                <c:pt idx="53">
                  <c:v>43973</c:v>
                </c:pt>
                <c:pt idx="54">
                  <c:v>43974</c:v>
                </c:pt>
                <c:pt idx="55">
                  <c:v>43975</c:v>
                </c:pt>
                <c:pt idx="56">
                  <c:v>43976</c:v>
                </c:pt>
                <c:pt idx="57">
                  <c:v>43977</c:v>
                </c:pt>
                <c:pt idx="58">
                  <c:v>43978</c:v>
                </c:pt>
                <c:pt idx="59">
                  <c:v>43979</c:v>
                </c:pt>
                <c:pt idx="60">
                  <c:v>43980</c:v>
                </c:pt>
                <c:pt idx="61">
                  <c:v>43981</c:v>
                </c:pt>
                <c:pt idx="62">
                  <c:v>43982</c:v>
                </c:pt>
                <c:pt idx="63">
                  <c:v>43983</c:v>
                </c:pt>
                <c:pt idx="64">
                  <c:v>43984</c:v>
                </c:pt>
                <c:pt idx="65">
                  <c:v>43985</c:v>
                </c:pt>
                <c:pt idx="66">
                  <c:v>43986</c:v>
                </c:pt>
                <c:pt idx="67">
                  <c:v>43987</c:v>
                </c:pt>
                <c:pt idx="68">
                  <c:v>43988</c:v>
                </c:pt>
                <c:pt idx="69">
                  <c:v>43989</c:v>
                </c:pt>
                <c:pt idx="70">
                  <c:v>43990</c:v>
                </c:pt>
                <c:pt idx="71">
                  <c:v>43991</c:v>
                </c:pt>
                <c:pt idx="72">
                  <c:v>43992</c:v>
                </c:pt>
                <c:pt idx="73">
                  <c:v>43993</c:v>
                </c:pt>
                <c:pt idx="74">
                  <c:v>43994</c:v>
                </c:pt>
                <c:pt idx="75">
                  <c:v>43995</c:v>
                </c:pt>
                <c:pt idx="76">
                  <c:v>43996</c:v>
                </c:pt>
                <c:pt idx="77">
                  <c:v>43997</c:v>
                </c:pt>
                <c:pt idx="78">
                  <c:v>43998</c:v>
                </c:pt>
                <c:pt idx="79">
                  <c:v>43999</c:v>
                </c:pt>
                <c:pt idx="80">
                  <c:v>44000</c:v>
                </c:pt>
                <c:pt idx="81">
                  <c:v>44001</c:v>
                </c:pt>
                <c:pt idx="82">
                  <c:v>44002</c:v>
                </c:pt>
                <c:pt idx="83">
                  <c:v>44003</c:v>
                </c:pt>
                <c:pt idx="84">
                  <c:v>44004</c:v>
                </c:pt>
                <c:pt idx="85">
                  <c:v>44005</c:v>
                </c:pt>
                <c:pt idx="86">
                  <c:v>44006</c:v>
                </c:pt>
                <c:pt idx="87">
                  <c:v>44007</c:v>
                </c:pt>
                <c:pt idx="88">
                  <c:v>44008</c:v>
                </c:pt>
                <c:pt idx="89">
                  <c:v>44009</c:v>
                </c:pt>
                <c:pt idx="90">
                  <c:v>44010</c:v>
                </c:pt>
                <c:pt idx="91">
                  <c:v>44011</c:v>
                </c:pt>
                <c:pt idx="92">
                  <c:v>44012</c:v>
                </c:pt>
                <c:pt idx="93">
                  <c:v>44013</c:v>
                </c:pt>
                <c:pt idx="94">
                  <c:v>44014</c:v>
                </c:pt>
                <c:pt idx="95">
                  <c:v>44015</c:v>
                </c:pt>
                <c:pt idx="96">
                  <c:v>44016</c:v>
                </c:pt>
                <c:pt idx="97">
                  <c:v>44017</c:v>
                </c:pt>
                <c:pt idx="98">
                  <c:v>44018</c:v>
                </c:pt>
                <c:pt idx="99">
                  <c:v>44019</c:v>
                </c:pt>
                <c:pt idx="100">
                  <c:v>44020</c:v>
                </c:pt>
              </c:numCache>
            </c:numRef>
          </c:cat>
          <c:val>
            <c:numRef>
              <c:f>'data CZE'!$R$33:$R$133</c:f>
              <c:numCache>
                <c:formatCode>0%</c:formatCode>
                <c:ptCount val="101"/>
                <c:pt idx="0">
                  <c:v>0.984005331556148</c:v>
                </c:pt>
                <c:pt idx="1">
                  <c:v>0.97702539298669888</c:v>
                </c:pt>
                <c:pt idx="2">
                  <c:v>0.97213708553914735</c:v>
                </c:pt>
                <c:pt idx="3">
                  <c:v>0.97122861586314158</c:v>
                </c:pt>
                <c:pt idx="4">
                  <c:v>0.9701670644391408</c:v>
                </c:pt>
                <c:pt idx="5">
                  <c:v>0.96936493738819318</c:v>
                </c:pt>
                <c:pt idx="6">
                  <c:v>0.96446479180292133</c:v>
                </c:pt>
                <c:pt idx="7">
                  <c:v>0.95873081708834507</c:v>
                </c:pt>
                <c:pt idx="8">
                  <c:v>0.94817620091688259</c:v>
                </c:pt>
                <c:pt idx="9">
                  <c:v>0.9375</c:v>
                </c:pt>
                <c:pt idx="10">
                  <c:v>0.9258394684862632</c:v>
                </c:pt>
                <c:pt idx="11">
                  <c:v>0.91887648290300072</c:v>
                </c:pt>
                <c:pt idx="12">
                  <c:v>0.90850559132497455</c:v>
                </c:pt>
                <c:pt idx="13">
                  <c:v>0.89951594057753292</c:v>
                </c:pt>
                <c:pt idx="14">
                  <c:v>0.89074104637729001</c:v>
                </c:pt>
                <c:pt idx="15">
                  <c:v>0.86435433968409048</c:v>
                </c:pt>
                <c:pt idx="16">
                  <c:v>0.84367560704650058</c:v>
                </c:pt>
                <c:pt idx="17">
                  <c:v>0.82263329706202393</c:v>
                </c:pt>
                <c:pt idx="18">
                  <c:v>0.79431974347228584</c:v>
                </c:pt>
                <c:pt idx="19">
                  <c:v>0.78118425007514281</c:v>
                </c:pt>
                <c:pt idx="20">
                  <c:v>0.78001778831900381</c:v>
                </c:pt>
                <c:pt idx="21">
                  <c:v>0.74594202898550721</c:v>
                </c:pt>
                <c:pt idx="22">
                  <c:v>0.72117161950803355</c:v>
                </c:pt>
                <c:pt idx="23">
                  <c:v>0.69195176668536174</c:v>
                </c:pt>
                <c:pt idx="24">
                  <c:v>0.67135105050786148</c:v>
                </c:pt>
                <c:pt idx="25">
                  <c:v>0.64457582840643479</c:v>
                </c:pt>
                <c:pt idx="26">
                  <c:v>0.63669749727965175</c:v>
                </c:pt>
                <c:pt idx="27">
                  <c:v>0.62655321447866008</c:v>
                </c:pt>
                <c:pt idx="28">
                  <c:v>0.59046339825386163</c:v>
                </c:pt>
                <c:pt idx="29">
                  <c:v>0.57689232409381663</c:v>
                </c:pt>
                <c:pt idx="30">
                  <c:v>0.55996833355323927</c:v>
                </c:pt>
                <c:pt idx="31">
                  <c:v>0.53788076021869302</c:v>
                </c:pt>
                <c:pt idx="32">
                  <c:v>0.53315238464521131</c:v>
                </c:pt>
                <c:pt idx="33">
                  <c:v>0.52211476466795614</c:v>
                </c:pt>
                <c:pt idx="34">
                  <c:v>0.50713275928543888</c:v>
                </c:pt>
                <c:pt idx="35">
                  <c:v>0.48087990791661339</c:v>
                </c:pt>
                <c:pt idx="36">
                  <c:v>0.46010638297872331</c:v>
                </c:pt>
                <c:pt idx="37">
                  <c:v>0.4398043641835967</c:v>
                </c:pt>
                <c:pt idx="38">
                  <c:v>0.42211430706014197</c:v>
                </c:pt>
                <c:pt idx="39">
                  <c:v>0.41983409681812556</c:v>
                </c:pt>
                <c:pt idx="40">
                  <c:v>0.41655342804200124</c:v>
                </c:pt>
                <c:pt idx="41">
                  <c:v>0.41474824572202396</c:v>
                </c:pt>
                <c:pt idx="42">
                  <c:v>0.38931017612524454</c:v>
                </c:pt>
                <c:pt idx="43">
                  <c:v>0.37087945505412967</c:v>
                </c:pt>
                <c:pt idx="44">
                  <c:v>0.35457733704196392</c:v>
                </c:pt>
                <c:pt idx="45">
                  <c:v>0.33732487127290145</c:v>
                </c:pt>
                <c:pt idx="46">
                  <c:v>0.32476802284082795</c:v>
                </c:pt>
                <c:pt idx="47">
                  <c:v>0.32371377882909524</c:v>
                </c:pt>
                <c:pt idx="48">
                  <c:v>0.32035398230088497</c:v>
                </c:pt>
                <c:pt idx="49">
                  <c:v>0.30840903796878638</c:v>
                </c:pt>
                <c:pt idx="50">
                  <c:v>0.30287961142592801</c:v>
                </c:pt>
                <c:pt idx="51">
                  <c:v>0.29664029354431831</c:v>
                </c:pt>
                <c:pt idx="52">
                  <c:v>0.28809687000228468</c:v>
                </c:pt>
                <c:pt idx="53">
                  <c:v>0.2809485986610688</c:v>
                </c:pt>
                <c:pt idx="54">
                  <c:v>0.28481439820022492</c:v>
                </c:pt>
                <c:pt idx="55">
                  <c:v>0.28609715242881073</c:v>
                </c:pt>
                <c:pt idx="56">
                  <c:v>0.27804932237280611</c:v>
                </c:pt>
                <c:pt idx="57">
                  <c:v>0.27215469613259669</c:v>
                </c:pt>
                <c:pt idx="58">
                  <c:v>0.26403257759189969</c:v>
                </c:pt>
                <c:pt idx="59">
                  <c:v>0.25831509846827139</c:v>
                </c:pt>
                <c:pt idx="60">
                  <c:v>0.25848194867333629</c:v>
                </c:pt>
                <c:pt idx="61">
                  <c:v>0.25622968580715066</c:v>
                </c:pt>
                <c:pt idx="62">
                  <c:v>0.25787656452309016</c:v>
                </c:pt>
                <c:pt idx="63">
                  <c:v>0.25145130079552791</c:v>
                </c:pt>
                <c:pt idx="64">
                  <c:v>0.25149508756941474</c:v>
                </c:pt>
                <c:pt idx="65">
                  <c:v>0.25047679593134142</c:v>
                </c:pt>
                <c:pt idx="66">
                  <c:v>0.24847271961238671</c:v>
                </c:pt>
                <c:pt idx="67">
                  <c:v>0.24357225312204844</c:v>
                </c:pt>
                <c:pt idx="68">
                  <c:v>0.24615867042960182</c:v>
                </c:pt>
                <c:pt idx="69">
                  <c:v>0.25031159119235558</c:v>
                </c:pt>
                <c:pt idx="70">
                  <c:v>0.24492110962153235</c:v>
                </c:pt>
                <c:pt idx="71">
                  <c:v>0.24305199466721361</c:v>
                </c:pt>
                <c:pt idx="72">
                  <c:v>0.24256921824104227</c:v>
                </c:pt>
                <c:pt idx="73">
                  <c:v>0.23957382039573827</c:v>
                </c:pt>
                <c:pt idx="74">
                  <c:v>0.24089353994767559</c:v>
                </c:pt>
                <c:pt idx="75">
                  <c:v>0.24462015814232807</c:v>
                </c:pt>
                <c:pt idx="76">
                  <c:v>0.24630885873902642</c:v>
                </c:pt>
                <c:pt idx="77">
                  <c:v>0.24224960254372019</c:v>
                </c:pt>
                <c:pt idx="78">
                  <c:v>0.23954109385817424</c:v>
                </c:pt>
                <c:pt idx="79">
                  <c:v>0.23912615626845113</c:v>
                </c:pt>
                <c:pt idx="80">
                  <c:v>0.24377431906614788</c:v>
                </c:pt>
                <c:pt idx="81">
                  <c:v>0.24966365558331727</c:v>
                </c:pt>
                <c:pt idx="82">
                  <c:v>0.25220137825421129</c:v>
                </c:pt>
                <c:pt idx="83">
                  <c:v>0.25366736521242139</c:v>
                </c:pt>
                <c:pt idx="84">
                  <c:v>0.25182932623776488</c:v>
                </c:pt>
                <c:pt idx="85">
                  <c:v>0.25877934272300473</c:v>
                </c:pt>
                <c:pt idx="86">
                  <c:v>0.26408091305558135</c:v>
                </c:pt>
                <c:pt idx="87">
                  <c:v>0.26458141674333024</c:v>
                </c:pt>
                <c:pt idx="88">
                  <c:v>0.27369088603007796</c:v>
                </c:pt>
                <c:pt idx="89">
                  <c:v>0.289166224110462</c:v>
                </c:pt>
                <c:pt idx="90">
                  <c:v>0.30595535637335169</c:v>
                </c:pt>
                <c:pt idx="91">
                  <c:v>0.31435832274459974</c:v>
                </c:pt>
                <c:pt idx="92">
                  <c:v>0.32072946294127491</c:v>
                </c:pt>
                <c:pt idx="93">
                  <c:v>0.32375892412419061</c:v>
                </c:pt>
                <c:pt idx="94">
                  <c:v>0.32870750533749382</c:v>
                </c:pt>
                <c:pt idx="95">
                  <c:v>0.33428037990096593</c:v>
                </c:pt>
                <c:pt idx="96">
                  <c:v>0.34059485530546629</c:v>
                </c:pt>
                <c:pt idx="97">
                  <c:v>0.34382740711146631</c:v>
                </c:pt>
                <c:pt idx="98">
                  <c:v>0.34561515199745352</c:v>
                </c:pt>
                <c:pt idx="99">
                  <c:v>0.34875837603468662</c:v>
                </c:pt>
                <c:pt idx="100">
                  <c:v>0.34751053535195875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705856"/>
        <c:axId val="129707392"/>
      </c:areaChart>
      <c:dateAx>
        <c:axId val="1297058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/>
          <a:lstStyle/>
          <a:p>
            <a:pPr>
              <a:defRPr sz="1200"/>
            </a:pPr>
            <a:endParaRPr lang="cs-CZ"/>
          </a:p>
        </c:txPr>
        <c:crossAx val="129707392"/>
        <c:crosses val="autoZero"/>
        <c:auto val="1"/>
        <c:lblOffset val="100"/>
        <c:baseTimeUnit val="days"/>
      </c:dateAx>
      <c:valAx>
        <c:axId val="129707392"/>
        <c:scaling>
          <c:orientation val="minMax"/>
          <c:max val="1"/>
          <c:min val="0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1297058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625782450546117E-2"/>
          <c:y val="9.3555405943730935E-2"/>
          <c:w val="0.87807792171139898"/>
          <c:h val="4.6925704675472579E-2"/>
        </c:manualLayout>
      </c:layout>
      <c:overlay val="0"/>
      <c:txPr>
        <a:bodyPr/>
        <a:lstStyle/>
        <a:p>
          <a:pPr>
            <a:defRPr sz="1200"/>
          </a:pPr>
          <a:endParaRPr lang="cs-CZ"/>
        </a:p>
      </c:txPr>
    </c:legend>
    <c:plotVisOnly val="1"/>
    <c:dispBlanksAs val="zero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Podíl zemřelých z uzavřených případů</a:t>
            </a:r>
          </a:p>
        </c:rich>
      </c:tx>
      <c:layout>
        <c:manualLayout>
          <c:xMode val="edge"/>
          <c:yMode val="edge"/>
          <c:x val="0.30635312742769899"/>
          <c:y val="2.49875062468765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2530051390635E-2"/>
          <c:y val="3.3508442629079163E-2"/>
          <c:w val="0.92035199031493597"/>
          <c:h val="0.6559535193033404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CZE'!$A$65:$A$133</c:f>
              <c:numCache>
                <c:formatCode>m/d/yyyy</c:formatCode>
                <c:ptCount val="69"/>
                <c:pt idx="0">
                  <c:v>43952</c:v>
                </c:pt>
                <c:pt idx="1">
                  <c:v>43953</c:v>
                </c:pt>
                <c:pt idx="2">
                  <c:v>43954</c:v>
                </c:pt>
                <c:pt idx="3">
                  <c:v>43955</c:v>
                </c:pt>
                <c:pt idx="4">
                  <c:v>43956</c:v>
                </c:pt>
                <c:pt idx="5">
                  <c:v>43957</c:v>
                </c:pt>
                <c:pt idx="6">
                  <c:v>43958</c:v>
                </c:pt>
                <c:pt idx="7">
                  <c:v>43959</c:v>
                </c:pt>
                <c:pt idx="8">
                  <c:v>43960</c:v>
                </c:pt>
                <c:pt idx="9">
                  <c:v>43961</c:v>
                </c:pt>
                <c:pt idx="10">
                  <c:v>43962</c:v>
                </c:pt>
                <c:pt idx="11">
                  <c:v>43963</c:v>
                </c:pt>
                <c:pt idx="12">
                  <c:v>43964</c:v>
                </c:pt>
                <c:pt idx="13">
                  <c:v>43965</c:v>
                </c:pt>
                <c:pt idx="14">
                  <c:v>43966</c:v>
                </c:pt>
                <c:pt idx="15">
                  <c:v>43967</c:v>
                </c:pt>
                <c:pt idx="16">
                  <c:v>43968</c:v>
                </c:pt>
                <c:pt idx="17">
                  <c:v>43969</c:v>
                </c:pt>
                <c:pt idx="18">
                  <c:v>43970</c:v>
                </c:pt>
                <c:pt idx="19">
                  <c:v>43971</c:v>
                </c:pt>
                <c:pt idx="20">
                  <c:v>43972</c:v>
                </c:pt>
                <c:pt idx="21">
                  <c:v>43973</c:v>
                </c:pt>
                <c:pt idx="22">
                  <c:v>43974</c:v>
                </c:pt>
                <c:pt idx="23">
                  <c:v>43975</c:v>
                </c:pt>
                <c:pt idx="24">
                  <c:v>43976</c:v>
                </c:pt>
                <c:pt idx="25">
                  <c:v>43977</c:v>
                </c:pt>
                <c:pt idx="26">
                  <c:v>43978</c:v>
                </c:pt>
                <c:pt idx="27">
                  <c:v>43979</c:v>
                </c:pt>
                <c:pt idx="28">
                  <c:v>43980</c:v>
                </c:pt>
                <c:pt idx="29">
                  <c:v>43981</c:v>
                </c:pt>
                <c:pt idx="30">
                  <c:v>43982</c:v>
                </c:pt>
                <c:pt idx="31">
                  <c:v>43983</c:v>
                </c:pt>
                <c:pt idx="32">
                  <c:v>43984</c:v>
                </c:pt>
                <c:pt idx="33">
                  <c:v>43985</c:v>
                </c:pt>
                <c:pt idx="34">
                  <c:v>43986</c:v>
                </c:pt>
                <c:pt idx="35">
                  <c:v>43987</c:v>
                </c:pt>
                <c:pt idx="36">
                  <c:v>43988</c:v>
                </c:pt>
                <c:pt idx="37">
                  <c:v>43989</c:v>
                </c:pt>
                <c:pt idx="38">
                  <c:v>43990</c:v>
                </c:pt>
                <c:pt idx="39">
                  <c:v>43991</c:v>
                </c:pt>
                <c:pt idx="40">
                  <c:v>43992</c:v>
                </c:pt>
                <c:pt idx="41">
                  <c:v>43993</c:v>
                </c:pt>
                <c:pt idx="42">
                  <c:v>43994</c:v>
                </c:pt>
                <c:pt idx="43">
                  <c:v>43995</c:v>
                </c:pt>
                <c:pt idx="44">
                  <c:v>43996</c:v>
                </c:pt>
                <c:pt idx="45">
                  <c:v>43997</c:v>
                </c:pt>
                <c:pt idx="46">
                  <c:v>43998</c:v>
                </c:pt>
                <c:pt idx="47">
                  <c:v>43999</c:v>
                </c:pt>
                <c:pt idx="48">
                  <c:v>44000</c:v>
                </c:pt>
                <c:pt idx="49">
                  <c:v>44001</c:v>
                </c:pt>
                <c:pt idx="50">
                  <c:v>44002</c:v>
                </c:pt>
                <c:pt idx="51">
                  <c:v>44003</c:v>
                </c:pt>
                <c:pt idx="52">
                  <c:v>44004</c:v>
                </c:pt>
                <c:pt idx="53">
                  <c:v>44005</c:v>
                </c:pt>
                <c:pt idx="54">
                  <c:v>44006</c:v>
                </c:pt>
                <c:pt idx="55">
                  <c:v>44007</c:v>
                </c:pt>
                <c:pt idx="56">
                  <c:v>44008</c:v>
                </c:pt>
                <c:pt idx="57">
                  <c:v>44009</c:v>
                </c:pt>
                <c:pt idx="58">
                  <c:v>44010</c:v>
                </c:pt>
                <c:pt idx="59">
                  <c:v>44011</c:v>
                </c:pt>
                <c:pt idx="60">
                  <c:v>44012</c:v>
                </c:pt>
                <c:pt idx="61">
                  <c:v>44013</c:v>
                </c:pt>
                <c:pt idx="62">
                  <c:v>44014</c:v>
                </c:pt>
                <c:pt idx="63">
                  <c:v>44015</c:v>
                </c:pt>
                <c:pt idx="64">
                  <c:v>44016</c:v>
                </c:pt>
                <c:pt idx="65">
                  <c:v>44017</c:v>
                </c:pt>
                <c:pt idx="66">
                  <c:v>44018</c:v>
                </c:pt>
                <c:pt idx="67">
                  <c:v>44019</c:v>
                </c:pt>
                <c:pt idx="68">
                  <c:v>44020</c:v>
                </c:pt>
              </c:numCache>
            </c:numRef>
          </c:cat>
          <c:val>
            <c:numRef>
              <c:f>'data CZE'!$X$65:$X$133</c:f>
              <c:numCache>
                <c:formatCode>0.000%</c:formatCode>
                <c:ptCount val="69"/>
                <c:pt idx="0">
                  <c:v>6.6445182724252497E-2</c:v>
                </c:pt>
                <c:pt idx="1">
                  <c:v>6.6109012412304366E-2</c:v>
                </c:pt>
                <c:pt idx="2">
                  <c:v>6.4667535853976527E-2</c:v>
                </c:pt>
                <c:pt idx="3">
                  <c:v>6.2084257206208429E-2</c:v>
                </c:pt>
                <c:pt idx="4">
                  <c:v>6.0286183438892797E-2</c:v>
                </c:pt>
                <c:pt idx="5">
                  <c:v>5.8652339377658382E-2</c:v>
                </c:pt>
                <c:pt idx="6">
                  <c:v>5.8177117000646414E-2</c:v>
                </c:pt>
                <c:pt idx="7">
                  <c:v>5.8258642765685022E-2</c:v>
                </c:pt>
                <c:pt idx="8">
                  <c:v>5.8437433834427274E-2</c:v>
                </c:pt>
                <c:pt idx="9">
                  <c:v>5.8897770298695834E-2</c:v>
                </c:pt>
                <c:pt idx="10">
                  <c:v>5.6479070698978569E-2</c:v>
                </c:pt>
                <c:pt idx="11">
                  <c:v>5.4717710750193348E-2</c:v>
                </c:pt>
                <c:pt idx="12">
                  <c:v>5.433764287052651E-2</c:v>
                </c:pt>
                <c:pt idx="13">
                  <c:v>5.2945428261655221E-2</c:v>
                </c:pt>
                <c:pt idx="14">
                  <c:v>5.1973220577871744E-2</c:v>
                </c:pt>
                <c:pt idx="15">
                  <c:v>5.1766351871283665E-2</c:v>
                </c:pt>
                <c:pt idx="16">
                  <c:v>5.1736111111111108E-2</c:v>
                </c:pt>
                <c:pt idx="17">
                  <c:v>5.0016840687100036E-2</c:v>
                </c:pt>
                <c:pt idx="18">
                  <c:v>5.0099535500995357E-2</c:v>
                </c:pt>
                <c:pt idx="19">
                  <c:v>4.9559830453211606E-2</c:v>
                </c:pt>
                <c:pt idx="20">
                  <c:v>4.9101412066752247E-2</c:v>
                </c:pt>
                <c:pt idx="21">
                  <c:v>4.92346536215875E-2</c:v>
                </c:pt>
                <c:pt idx="22">
                  <c:v>4.9386599559609938E-2</c:v>
                </c:pt>
                <c:pt idx="23">
                  <c:v>4.9272641952135147E-2</c:v>
                </c:pt>
                <c:pt idx="24">
                  <c:v>4.8776734882289584E-2</c:v>
                </c:pt>
                <c:pt idx="25">
                  <c:v>4.812509488386215E-2</c:v>
                </c:pt>
                <c:pt idx="26">
                  <c:v>4.7405413488858981E-2</c:v>
                </c:pt>
                <c:pt idx="27">
                  <c:v>4.7057088066086446E-2</c:v>
                </c:pt>
                <c:pt idx="28">
                  <c:v>4.678105294031383E-2</c:v>
                </c:pt>
                <c:pt idx="29">
                  <c:v>4.6467589220684634E-2</c:v>
                </c:pt>
                <c:pt idx="30">
                  <c:v>4.6525152660657168E-2</c:v>
                </c:pt>
                <c:pt idx="31">
                  <c:v>4.6100818612666954E-2</c:v>
                </c:pt>
                <c:pt idx="32">
                  <c:v>4.6083606791268369E-2</c:v>
                </c:pt>
                <c:pt idx="33">
                  <c:v>4.5942889454339837E-2</c:v>
                </c:pt>
                <c:pt idx="34">
                  <c:v>4.5690259285213738E-2</c:v>
                </c:pt>
                <c:pt idx="35">
                  <c:v>4.5366259711431746E-2</c:v>
                </c:pt>
                <c:pt idx="36">
                  <c:v>4.5341098169717139E-2</c:v>
                </c:pt>
                <c:pt idx="37">
                  <c:v>4.5303408146300912E-2</c:v>
                </c:pt>
                <c:pt idx="38">
                  <c:v>4.4796503687517072E-2</c:v>
                </c:pt>
                <c:pt idx="39">
                  <c:v>4.4438422977916274E-2</c:v>
                </c:pt>
                <c:pt idx="40">
                  <c:v>4.4348877839000135E-2</c:v>
                </c:pt>
                <c:pt idx="41">
                  <c:v>4.376834801174273E-2</c:v>
                </c:pt>
                <c:pt idx="42">
                  <c:v>4.3610816542948037E-2</c:v>
                </c:pt>
                <c:pt idx="43">
                  <c:v>4.3460977872002121E-2</c:v>
                </c:pt>
                <c:pt idx="44">
                  <c:v>4.354731965585705E-2</c:v>
                </c:pt>
                <c:pt idx="45">
                  <c:v>4.3273013375295044E-2</c:v>
                </c:pt>
                <c:pt idx="46">
                  <c:v>4.304851085966966E-2</c:v>
                </c:pt>
                <c:pt idx="47">
                  <c:v>4.3067770305225038E-2</c:v>
                </c:pt>
                <c:pt idx="48">
                  <c:v>4.2963725237972733E-2</c:v>
                </c:pt>
                <c:pt idx="49">
                  <c:v>4.2904713114754099E-2</c:v>
                </c:pt>
                <c:pt idx="50">
                  <c:v>4.3005247664149496E-2</c:v>
                </c:pt>
                <c:pt idx="51">
                  <c:v>4.2884492661135927E-2</c:v>
                </c:pt>
                <c:pt idx="52">
                  <c:v>4.2677505398196369E-2</c:v>
                </c:pt>
                <c:pt idx="53">
                  <c:v>4.2944008107423361E-2</c:v>
                </c:pt>
                <c:pt idx="54">
                  <c:v>4.3248014121800529E-2</c:v>
                </c:pt>
                <c:pt idx="55">
                  <c:v>4.3157368026019514E-2</c:v>
                </c:pt>
                <c:pt idx="56">
                  <c:v>4.3532493451415744E-2</c:v>
                </c:pt>
                <c:pt idx="57">
                  <c:v>4.3456605653094262E-2</c:v>
                </c:pt>
                <c:pt idx="58">
                  <c:v>4.3213709176704335E-2</c:v>
                </c:pt>
                <c:pt idx="59">
                  <c:v>4.2994810971089696E-2</c:v>
                </c:pt>
                <c:pt idx="60">
                  <c:v>4.2980295566502465E-2</c:v>
                </c:pt>
                <c:pt idx="61">
                  <c:v>4.2843113184384975E-2</c:v>
                </c:pt>
                <c:pt idx="62">
                  <c:v>4.3180428134556574E-2</c:v>
                </c:pt>
                <c:pt idx="63">
                  <c:v>4.3043531276673576E-2</c:v>
                </c:pt>
                <c:pt idx="64">
                  <c:v>4.2789223454833596E-2</c:v>
                </c:pt>
                <c:pt idx="65">
                  <c:v>4.2377009254749146E-2</c:v>
                </c:pt>
                <c:pt idx="66">
                  <c:v>4.2563541286635045E-2</c:v>
                </c:pt>
                <c:pt idx="67">
                  <c:v>4.2488802808376712E-2</c:v>
                </c:pt>
                <c:pt idx="68">
                  <c:v>4.1980624327233582E-2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719296"/>
        <c:axId val="129729280"/>
      </c:lineChart>
      <c:dateAx>
        <c:axId val="1297192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29729280"/>
        <c:crosses val="autoZero"/>
        <c:auto val="1"/>
        <c:lblOffset val="100"/>
        <c:baseTimeUnit val="days"/>
      </c:dateAx>
      <c:valAx>
        <c:axId val="129729280"/>
        <c:scaling>
          <c:orientation val="minMax"/>
          <c:min val="4.0000000000000008E-2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12971929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CZE'!$F$3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CZE'!$A$4:$A$133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CZE'!$F$4:$F$133</c:f>
              <c:numCache>
                <c:formatCode>General</c:formatCode>
                <c:ptCount val="130"/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11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25</c:v>
                </c:pt>
                <c:pt idx="10">
                  <c:v>31</c:v>
                </c:pt>
                <c:pt idx="11">
                  <c:v>22</c:v>
                </c:pt>
                <c:pt idx="12">
                  <c:v>25</c:v>
                </c:pt>
                <c:pt idx="13">
                  <c:v>48</c:v>
                </c:pt>
                <c:pt idx="14">
                  <c:v>104</c:v>
                </c:pt>
                <c:pt idx="15">
                  <c:v>51</c:v>
                </c:pt>
                <c:pt idx="16">
                  <c:v>90</c:v>
                </c:pt>
                <c:pt idx="17">
                  <c:v>88</c:v>
                </c:pt>
                <c:pt idx="18">
                  <c:v>172</c:v>
                </c:pt>
                <c:pt idx="19">
                  <c:v>139</c:v>
                </c:pt>
                <c:pt idx="20">
                  <c:v>162</c:v>
                </c:pt>
                <c:pt idx="21">
                  <c:v>125</c:v>
                </c:pt>
                <c:pt idx="22">
                  <c:v>116</c:v>
                </c:pt>
                <c:pt idx="23">
                  <c:v>158</c:v>
                </c:pt>
                <c:pt idx="24">
                  <c:v>260</c:v>
                </c:pt>
                <c:pt idx="25">
                  <c:v>271</c:v>
                </c:pt>
                <c:pt idx="26">
                  <c:v>354</c:v>
                </c:pt>
                <c:pt idx="27">
                  <c:v>352</c:v>
                </c:pt>
                <c:pt idx="28">
                  <c:v>186</c:v>
                </c:pt>
                <c:pt idx="29">
                  <c:v>184</c:v>
                </c:pt>
                <c:pt idx="30">
                  <c:v>307</c:v>
                </c:pt>
                <c:pt idx="31">
                  <c:v>281</c:v>
                </c:pt>
                <c:pt idx="32">
                  <c:v>269</c:v>
                </c:pt>
                <c:pt idx="33">
                  <c:v>332</c:v>
                </c:pt>
                <c:pt idx="34">
                  <c:v>282</c:v>
                </c:pt>
                <c:pt idx="35">
                  <c:v>115</c:v>
                </c:pt>
                <c:pt idx="36">
                  <c:v>235</c:v>
                </c:pt>
                <c:pt idx="37">
                  <c:v>195</c:v>
                </c:pt>
                <c:pt idx="38">
                  <c:v>295</c:v>
                </c:pt>
                <c:pt idx="39">
                  <c:v>257</c:v>
                </c:pt>
                <c:pt idx="40">
                  <c:v>163</c:v>
                </c:pt>
                <c:pt idx="41">
                  <c:v>170</c:v>
                </c:pt>
                <c:pt idx="42">
                  <c:v>89</c:v>
                </c:pt>
                <c:pt idx="43">
                  <c:v>68</c:v>
                </c:pt>
                <c:pt idx="44">
                  <c:v>82</c:v>
                </c:pt>
                <c:pt idx="45">
                  <c:v>160</c:v>
                </c:pt>
                <c:pt idx="46">
                  <c:v>132</c:v>
                </c:pt>
                <c:pt idx="47">
                  <c:v>116</c:v>
                </c:pt>
                <c:pt idx="48">
                  <c:v>105</c:v>
                </c:pt>
                <c:pt idx="49">
                  <c:v>92</c:v>
                </c:pt>
                <c:pt idx="50">
                  <c:v>154</c:v>
                </c:pt>
                <c:pt idx="51">
                  <c:v>133</c:v>
                </c:pt>
                <c:pt idx="52">
                  <c:v>99</c:v>
                </c:pt>
                <c:pt idx="53">
                  <c:v>55</c:v>
                </c:pt>
                <c:pt idx="54">
                  <c:v>86</c:v>
                </c:pt>
                <c:pt idx="55">
                  <c:v>79</c:v>
                </c:pt>
                <c:pt idx="56">
                  <c:v>52</c:v>
                </c:pt>
                <c:pt idx="57">
                  <c:v>41</c:v>
                </c:pt>
                <c:pt idx="58">
                  <c:v>59</c:v>
                </c:pt>
                <c:pt idx="59">
                  <c:v>75</c:v>
                </c:pt>
                <c:pt idx="60">
                  <c:v>103</c:v>
                </c:pt>
                <c:pt idx="61">
                  <c:v>55</c:v>
                </c:pt>
                <c:pt idx="62">
                  <c:v>18</c:v>
                </c:pt>
                <c:pt idx="63">
                  <c:v>26</c:v>
                </c:pt>
                <c:pt idx="64">
                  <c:v>38</c:v>
                </c:pt>
                <c:pt idx="65">
                  <c:v>77</c:v>
                </c:pt>
                <c:pt idx="66">
                  <c:v>78</c:v>
                </c:pt>
                <c:pt idx="67">
                  <c:v>57</c:v>
                </c:pt>
                <c:pt idx="68">
                  <c:v>46</c:v>
                </c:pt>
                <c:pt idx="69">
                  <c:v>18</c:v>
                </c:pt>
                <c:pt idx="70">
                  <c:v>28</c:v>
                </c:pt>
                <c:pt idx="71">
                  <c:v>53</c:v>
                </c:pt>
                <c:pt idx="72">
                  <c:v>45</c:v>
                </c:pt>
                <c:pt idx="73">
                  <c:v>48</c:v>
                </c:pt>
                <c:pt idx="74">
                  <c:v>82</c:v>
                </c:pt>
                <c:pt idx="75">
                  <c:v>55</c:v>
                </c:pt>
                <c:pt idx="76">
                  <c:v>49</c:v>
                </c:pt>
                <c:pt idx="77">
                  <c:v>20</c:v>
                </c:pt>
                <c:pt idx="78">
                  <c:v>111</c:v>
                </c:pt>
                <c:pt idx="79">
                  <c:v>61</c:v>
                </c:pt>
                <c:pt idx="80">
                  <c:v>74</c:v>
                </c:pt>
                <c:pt idx="81">
                  <c:v>33</c:v>
                </c:pt>
                <c:pt idx="82">
                  <c:v>59</c:v>
                </c:pt>
                <c:pt idx="83">
                  <c:v>77</c:v>
                </c:pt>
                <c:pt idx="84">
                  <c:v>65</c:v>
                </c:pt>
                <c:pt idx="85">
                  <c:v>47</c:v>
                </c:pt>
                <c:pt idx="86">
                  <c:v>48</c:v>
                </c:pt>
                <c:pt idx="87">
                  <c:v>36</c:v>
                </c:pt>
                <c:pt idx="88">
                  <c:v>54</c:v>
                </c:pt>
                <c:pt idx="89">
                  <c:v>56</c:v>
                </c:pt>
                <c:pt idx="90">
                  <c:v>34</c:v>
                </c:pt>
                <c:pt idx="91">
                  <c:v>38</c:v>
                </c:pt>
                <c:pt idx="92">
                  <c:v>34</c:v>
                </c:pt>
                <c:pt idx="93">
                  <c:v>62</c:v>
                </c:pt>
                <c:pt idx="94">
                  <c:v>74</c:v>
                </c:pt>
                <c:pt idx="95">
                  <c:v>56</c:v>
                </c:pt>
                <c:pt idx="96">
                  <c:v>35</c:v>
                </c:pt>
                <c:pt idx="97">
                  <c:v>38</c:v>
                </c:pt>
                <c:pt idx="98">
                  <c:v>61</c:v>
                </c:pt>
                <c:pt idx="99">
                  <c:v>69</c:v>
                </c:pt>
                <c:pt idx="100">
                  <c:v>54</c:v>
                </c:pt>
                <c:pt idx="101">
                  <c:v>73</c:v>
                </c:pt>
                <c:pt idx="102">
                  <c:v>31</c:v>
                </c:pt>
                <c:pt idx="103">
                  <c:v>83</c:v>
                </c:pt>
                <c:pt idx="104">
                  <c:v>53</c:v>
                </c:pt>
                <c:pt idx="105">
                  <c:v>33</c:v>
                </c:pt>
                <c:pt idx="106">
                  <c:v>40</c:v>
                </c:pt>
                <c:pt idx="107">
                  <c:v>47</c:v>
                </c:pt>
                <c:pt idx="108">
                  <c:v>51</c:v>
                </c:pt>
                <c:pt idx="109">
                  <c:v>118</c:v>
                </c:pt>
                <c:pt idx="110">
                  <c:v>126</c:v>
                </c:pt>
                <c:pt idx="111">
                  <c:v>42</c:v>
                </c:pt>
                <c:pt idx="112">
                  <c:v>50</c:v>
                </c:pt>
                <c:pt idx="113">
                  <c:v>25</c:v>
                </c:pt>
                <c:pt idx="114">
                  <c:v>127</c:v>
                </c:pt>
                <c:pt idx="115">
                  <c:v>127</c:v>
                </c:pt>
                <c:pt idx="116">
                  <c:v>93</c:v>
                </c:pt>
                <c:pt idx="117">
                  <c:v>168</c:v>
                </c:pt>
                <c:pt idx="118">
                  <c:v>260</c:v>
                </c:pt>
                <c:pt idx="119">
                  <c:v>305</c:v>
                </c:pt>
                <c:pt idx="120">
                  <c:v>202</c:v>
                </c:pt>
                <c:pt idx="121">
                  <c:v>149</c:v>
                </c:pt>
                <c:pt idx="122">
                  <c:v>92</c:v>
                </c:pt>
                <c:pt idx="123">
                  <c:v>132</c:v>
                </c:pt>
                <c:pt idx="124">
                  <c:v>141</c:v>
                </c:pt>
                <c:pt idx="125">
                  <c:v>121</c:v>
                </c:pt>
                <c:pt idx="126">
                  <c:v>75</c:v>
                </c:pt>
                <c:pt idx="127">
                  <c:v>51</c:v>
                </c:pt>
                <c:pt idx="128">
                  <c:v>119</c:v>
                </c:pt>
                <c:pt idx="129">
                  <c:v>129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F4-49AB-8BFB-198D359C3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03392"/>
        <c:axId val="129804928"/>
      </c:lineChart>
      <c:dateAx>
        <c:axId val="1298033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804928"/>
        <c:crosses val="autoZero"/>
        <c:auto val="1"/>
        <c:lblOffset val="100"/>
        <c:baseTimeUnit val="days"/>
      </c:dateAx>
      <c:valAx>
        <c:axId val="1298049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80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4553331435980151E-2"/>
          <c:y val="1.894301994998315E-2"/>
          <c:w val="0.89774430003478467"/>
          <c:h val="0.80254162040819821"/>
        </c:manualLayout>
      </c:layout>
      <c:lineChart>
        <c:grouping val="standard"/>
        <c:varyColors val="0"/>
        <c:ser>
          <c:idx val="0"/>
          <c:order val="0"/>
          <c:tx>
            <c:strRef>
              <c:f>'data CZE'!$AB$3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CZE'!$A$4:$A$157</c:f>
              <c:numCache>
                <c:formatCode>m/d/yyyy</c:formatCode>
                <c:ptCount val="154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</c:numCache>
            </c:numRef>
          </c:cat>
          <c:val>
            <c:numRef>
              <c:f>'data CZE'!$AB$4:$AB$157</c:f>
              <c:numCache>
                <c:formatCode>General</c:formatCode>
                <c:ptCount val="154"/>
                <c:pt idx="7" formatCode="#,##0">
                  <c:v>4.1428571428571432</c:v>
                </c:pt>
                <c:pt idx="8" formatCode="#,##0">
                  <c:v>5</c:v>
                </c:pt>
                <c:pt idx="9" formatCode="#,##0">
                  <c:v>8.2857142857142865</c:v>
                </c:pt>
                <c:pt idx="10" formatCode="#,##0">
                  <c:v>12.714285714285714</c:v>
                </c:pt>
                <c:pt idx="11" formatCode="#,##0">
                  <c:v>15.428571428571429</c:v>
                </c:pt>
                <c:pt idx="12" formatCode="#,##0">
                  <c:v>17.428571428571427</c:v>
                </c:pt>
                <c:pt idx="13" formatCode="#,##0">
                  <c:v>23.285714285714285</c:v>
                </c:pt>
                <c:pt idx="14" formatCode="#,##0">
                  <c:v>37.285714285714285</c:v>
                </c:pt>
                <c:pt idx="15" formatCode="#,##0">
                  <c:v>43.714285714285715</c:v>
                </c:pt>
                <c:pt idx="16" formatCode="#,##0">
                  <c:v>53</c:v>
                </c:pt>
                <c:pt idx="17" formatCode="#,##0">
                  <c:v>61.142857142857146</c:v>
                </c:pt>
                <c:pt idx="18" formatCode="#,##0">
                  <c:v>82.571428571428569</c:v>
                </c:pt>
                <c:pt idx="19" formatCode="#,##0">
                  <c:v>98.857142857142861</c:v>
                </c:pt>
                <c:pt idx="20" formatCode="#,##0">
                  <c:v>115.14285714285714</c:v>
                </c:pt>
                <c:pt idx="21" formatCode="#,##0">
                  <c:v>118.14285714285714</c:v>
                </c:pt>
                <c:pt idx="22" formatCode="#,##0">
                  <c:v>127.42857142857143</c:v>
                </c:pt>
                <c:pt idx="23" formatCode="#,##0">
                  <c:v>137.14285714285714</c:v>
                </c:pt>
                <c:pt idx="24" formatCode="#,##0">
                  <c:v>161.71428571428572</c:v>
                </c:pt>
                <c:pt idx="25" formatCode="#,##0">
                  <c:v>175.85714285714286</c:v>
                </c:pt>
                <c:pt idx="26" formatCode="#,##0">
                  <c:v>206.57142857142858</c:v>
                </c:pt>
                <c:pt idx="27" formatCode="#,##0">
                  <c:v>233.71428571428572</c:v>
                </c:pt>
                <c:pt idx="28" formatCode="#,##0">
                  <c:v>242.42857142857142</c:v>
                </c:pt>
                <c:pt idx="29" formatCode="#,##0">
                  <c:v>252.14285714285714</c:v>
                </c:pt>
                <c:pt idx="30" formatCode="#,##0">
                  <c:v>273.42857142857144</c:v>
                </c:pt>
                <c:pt idx="31" formatCode="#,##0">
                  <c:v>276.42857142857144</c:v>
                </c:pt>
                <c:pt idx="32" formatCode="#,##0">
                  <c:v>276.14285714285717</c:v>
                </c:pt>
                <c:pt idx="33" formatCode="#,##0">
                  <c:v>273</c:v>
                </c:pt>
                <c:pt idx="34" formatCode="#,##0">
                  <c:v>263</c:v>
                </c:pt>
                <c:pt idx="35" formatCode="#,##0">
                  <c:v>252.85714285714286</c:v>
                </c:pt>
                <c:pt idx="36" formatCode="#,##0">
                  <c:v>260.14285714285717</c:v>
                </c:pt>
                <c:pt idx="37" formatCode="#,##0">
                  <c:v>244.14285714285714</c:v>
                </c:pt>
                <c:pt idx="38" formatCode="#,##0">
                  <c:v>246.14285714285714</c:v>
                </c:pt>
                <c:pt idx="39" formatCode="#,##0">
                  <c:v>244.42857142857142</c:v>
                </c:pt>
                <c:pt idx="40" formatCode="#,##0">
                  <c:v>220.28571428571428</c:v>
                </c:pt>
                <c:pt idx="41" formatCode="#,##0">
                  <c:v>204.28571428571428</c:v>
                </c:pt>
                <c:pt idx="42" formatCode="#,##0">
                  <c:v>200.57142857142858</c:v>
                </c:pt>
                <c:pt idx="43" formatCode="#,##0">
                  <c:v>176.71428571428572</c:v>
                </c:pt>
                <c:pt idx="44" formatCode="#,##0">
                  <c:v>160.57142857142858</c:v>
                </c:pt>
                <c:pt idx="45" formatCode="#,##0">
                  <c:v>141.28571428571428</c:v>
                </c:pt>
                <c:pt idx="46" formatCode="#,##0">
                  <c:v>123.42857142857143</c:v>
                </c:pt>
                <c:pt idx="47" formatCode="#,##0">
                  <c:v>116.71428571428571</c:v>
                </c:pt>
                <c:pt idx="48" formatCode="#,##0">
                  <c:v>107.42857142857143</c:v>
                </c:pt>
                <c:pt idx="49" formatCode="#,##0">
                  <c:v>107.85714285714286</c:v>
                </c:pt>
                <c:pt idx="50" formatCode="#,##0">
                  <c:v>120.14285714285714</c:v>
                </c:pt>
                <c:pt idx="51" formatCode="#,##0">
                  <c:v>127.42857142857143</c:v>
                </c:pt>
                <c:pt idx="52" formatCode="#,##0">
                  <c:v>118.71428571428571</c:v>
                </c:pt>
                <c:pt idx="53" formatCode="#,##0">
                  <c:v>107.71428571428571</c:v>
                </c:pt>
                <c:pt idx="54" formatCode="#,##0">
                  <c:v>103.42857142857143</c:v>
                </c:pt>
                <c:pt idx="55" formatCode="#,##0">
                  <c:v>99.714285714285708</c:v>
                </c:pt>
                <c:pt idx="56" formatCode="#,##0">
                  <c:v>94</c:v>
                </c:pt>
                <c:pt idx="57" formatCode="#,##0">
                  <c:v>77.857142857142861</c:v>
                </c:pt>
                <c:pt idx="58" formatCode="#,##0">
                  <c:v>67.285714285714292</c:v>
                </c:pt>
                <c:pt idx="59" formatCode="#,##0">
                  <c:v>63.857142857142854</c:v>
                </c:pt>
                <c:pt idx="60" formatCode="#,##0">
                  <c:v>70.714285714285708</c:v>
                </c:pt>
                <c:pt idx="61" formatCode="#,##0">
                  <c:v>66.285714285714292</c:v>
                </c:pt>
                <c:pt idx="62" formatCode="#,##0">
                  <c:v>57.571428571428569</c:v>
                </c:pt>
                <c:pt idx="63" formatCode="#,##0">
                  <c:v>53.857142857142854</c:v>
                </c:pt>
                <c:pt idx="64" formatCode="#,##0">
                  <c:v>53.428571428571431</c:v>
                </c:pt>
                <c:pt idx="65" formatCode="#,##0">
                  <c:v>56</c:v>
                </c:pt>
                <c:pt idx="66" formatCode="#,##0">
                  <c:v>56.428571428571431</c:v>
                </c:pt>
                <c:pt idx="67" formatCode="#,##0">
                  <c:v>49.857142857142854</c:v>
                </c:pt>
                <c:pt idx="68" formatCode="#,##0">
                  <c:v>48.571428571428569</c:v>
                </c:pt>
                <c:pt idx="69" formatCode="#,##0">
                  <c:v>48.571428571428569</c:v>
                </c:pt>
                <c:pt idx="70" formatCode="#,##0">
                  <c:v>48.857142857142854</c:v>
                </c:pt>
                <c:pt idx="71" formatCode="#,##0">
                  <c:v>51</c:v>
                </c:pt>
                <c:pt idx="72" formatCode="#,##0">
                  <c:v>46.428571428571431</c:v>
                </c:pt>
                <c:pt idx="73" formatCode="#,##0">
                  <c:v>42.142857142857146</c:v>
                </c:pt>
                <c:pt idx="74" formatCode="#,##0">
                  <c:v>45.714285714285715</c:v>
                </c:pt>
                <c:pt idx="75" formatCode="#,##0">
                  <c:v>47</c:v>
                </c:pt>
                <c:pt idx="76" formatCode="#,##0">
                  <c:v>51.428571428571431</c:v>
                </c:pt>
                <c:pt idx="77" formatCode="#,##0">
                  <c:v>50.285714285714285</c:v>
                </c:pt>
                <c:pt idx="78" formatCode="#,##0">
                  <c:v>58.571428571428569</c:v>
                </c:pt>
                <c:pt idx="79" formatCode="#,##0">
                  <c:v>60.857142857142854</c:v>
                </c:pt>
                <c:pt idx="80" formatCode="#,##0">
                  <c:v>64.571428571428569</c:v>
                </c:pt>
                <c:pt idx="81" formatCode="#,##0">
                  <c:v>57.571428571428569</c:v>
                </c:pt>
                <c:pt idx="82" formatCode="#,##0">
                  <c:v>58.142857142857146</c:v>
                </c:pt>
                <c:pt idx="83" formatCode="#,##0">
                  <c:v>62.142857142857146</c:v>
                </c:pt>
                <c:pt idx="84" formatCode="#,##0">
                  <c:v>68.571428571428569</c:v>
                </c:pt>
                <c:pt idx="85" formatCode="#,##0">
                  <c:v>59.428571428571431</c:v>
                </c:pt>
                <c:pt idx="86" formatCode="#,##0">
                  <c:v>57.571428571428569</c:v>
                </c:pt>
                <c:pt idx="87" formatCode="#,##0">
                  <c:v>52.142857142857146</c:v>
                </c:pt>
                <c:pt idx="88" formatCode="#,##0">
                  <c:v>55.142857142857146</c:v>
                </c:pt>
                <c:pt idx="89" formatCode="#,##0">
                  <c:v>54.714285714285715</c:v>
                </c:pt>
                <c:pt idx="90" formatCode="#,##0">
                  <c:v>48.571428571428569</c:v>
                </c:pt>
                <c:pt idx="91" formatCode="#,##0">
                  <c:v>44.714285714285715</c:v>
                </c:pt>
                <c:pt idx="92" formatCode="#,##0">
                  <c:v>42.857142857142854</c:v>
                </c:pt>
                <c:pt idx="93" formatCode="#,##0">
                  <c:v>44.857142857142854</c:v>
                </c:pt>
                <c:pt idx="94" formatCode="#,##0">
                  <c:v>50.285714285714285</c:v>
                </c:pt>
                <c:pt idx="95" formatCode="#,##0">
                  <c:v>50.571428571428569</c:v>
                </c:pt>
                <c:pt idx="96" formatCode="#,##0">
                  <c:v>47.571428571428569</c:v>
                </c:pt>
                <c:pt idx="97" formatCode="#,##0">
                  <c:v>48.142857142857146</c:v>
                </c:pt>
                <c:pt idx="98" formatCode="#,##0">
                  <c:v>51.428571428571431</c:v>
                </c:pt>
                <c:pt idx="99" formatCode="#,##0">
                  <c:v>56.428571428571431</c:v>
                </c:pt>
                <c:pt idx="100" formatCode="#,##0">
                  <c:v>55.285714285714285</c:v>
                </c:pt>
                <c:pt idx="101" formatCode="#,##0">
                  <c:v>55.142857142857146</c:v>
                </c:pt>
                <c:pt idx="102" formatCode="#,##0">
                  <c:v>51.571428571428569</c:v>
                </c:pt>
                <c:pt idx="103" formatCode="#,##0">
                  <c:v>58.428571428571431</c:v>
                </c:pt>
                <c:pt idx="104" formatCode="#,##0">
                  <c:v>60.571428571428569</c:v>
                </c:pt>
                <c:pt idx="105" formatCode="#,##0">
                  <c:v>56.571428571428569</c:v>
                </c:pt>
                <c:pt idx="106" formatCode="#,##0">
                  <c:v>52.428571428571431</c:v>
                </c:pt>
                <c:pt idx="107" formatCode="#,##0">
                  <c:v>51.428571428571431</c:v>
                </c:pt>
                <c:pt idx="108" formatCode="#,##0">
                  <c:v>48.285714285714285</c:v>
                </c:pt>
                <c:pt idx="109" formatCode="#,##0">
                  <c:v>60.714285714285715</c:v>
                </c:pt>
                <c:pt idx="110" formatCode="#,##0">
                  <c:v>66.857142857142861</c:v>
                </c:pt>
                <c:pt idx="111" formatCode="#,##0">
                  <c:v>65.285714285714292</c:v>
                </c:pt>
                <c:pt idx="112" formatCode="#,##0">
                  <c:v>67.714285714285708</c:v>
                </c:pt>
                <c:pt idx="113" formatCode="#,##0">
                  <c:v>65.571428571428569</c:v>
                </c:pt>
                <c:pt idx="114" formatCode="#,##0">
                  <c:v>77</c:v>
                </c:pt>
                <c:pt idx="115" formatCode="#,##0">
                  <c:v>87.857142857142861</c:v>
                </c:pt>
                <c:pt idx="116" formatCode="#,##0">
                  <c:v>84.285714285714292</c:v>
                </c:pt>
                <c:pt idx="117" formatCode="#,##0">
                  <c:v>90.285714285714292</c:v>
                </c:pt>
                <c:pt idx="118" formatCode="#,##0">
                  <c:v>121.42857142857143</c:v>
                </c:pt>
                <c:pt idx="119" formatCode="#,##0">
                  <c:v>157.85714285714286</c:v>
                </c:pt>
                <c:pt idx="120" formatCode="#,##0">
                  <c:v>183.14285714285714</c:v>
                </c:pt>
                <c:pt idx="121" formatCode="#,##0">
                  <c:v>186.28571428571428</c:v>
                </c:pt>
                <c:pt idx="122" formatCode="#,##0">
                  <c:v>181.28571428571428</c:v>
                </c:pt>
                <c:pt idx="123" formatCode="#,##0">
                  <c:v>186.85714285714286</c:v>
                </c:pt>
                <c:pt idx="124" formatCode="#,##0">
                  <c:v>183</c:v>
                </c:pt>
                <c:pt idx="125" formatCode="#,##0">
                  <c:v>163.14285714285714</c:v>
                </c:pt>
                <c:pt idx="126" formatCode="#,##0">
                  <c:v>130.28571428571428</c:v>
                </c:pt>
                <c:pt idx="127" formatCode="#,##0">
                  <c:v>108.71428571428571</c:v>
                </c:pt>
                <c:pt idx="128" formatCode="#,##0">
                  <c:v>104.42857142857143</c:v>
                </c:pt>
                <c:pt idx="129" formatCode="#,##0">
                  <c:v>109.71428571428571</c:v>
                </c:pt>
                <c:pt idx="130" formatCode="#,##0">
                  <c:v>105.85714285714286</c:v>
                </c:pt>
                <c:pt idx="131" formatCode="#,##0">
                  <c:v>97.428571428571431</c:v>
                </c:pt>
                <c:pt idx="132" formatCode="#,##0">
                  <c:v>96.428571428571431</c:v>
                </c:pt>
                <c:pt idx="133" formatCode="#,##0">
                  <c:v>94.142857142857139</c:v>
                </c:pt>
                <c:pt idx="134" formatCode="#,##0">
                  <c:v>96</c:v>
                </c:pt>
                <c:pt idx="135" formatCode="#,##0">
                  <c:v>93.714285714285708</c:v>
                </c:pt>
                <c:pt idx="136" formatCode="#,##0">
                  <c:v>94.428571428571431</c:v>
                </c:pt>
                <c:pt idx="137" formatCode="#,##0">
                  <c:v>99</c:v>
                </c:pt>
                <c:pt idx="138" formatCode="#,##0">
                  <c:v>105.85714285714286</c:v>
                </c:pt>
                <c:pt idx="139" formatCode="#,##0">
                  <c:v>105.71428571428571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D7-4BE9-AB08-39CB3ED9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219776"/>
        <c:axId val="129454464"/>
      </c:lineChart>
      <c:lineChart>
        <c:grouping val="standard"/>
        <c:varyColors val="0"/>
        <c:ser>
          <c:idx val="1"/>
          <c:order val="1"/>
          <c:tx>
            <c:strRef>
              <c:f>'data CZE'!$AC$3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CZE'!$AC$4:$AC$157</c:f>
              <c:numCache>
                <c:formatCode>General</c:formatCode>
                <c:ptCount val="154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0.14285714285714285</c:v>
                </c:pt>
                <c:pt idx="22" formatCode="#,##0">
                  <c:v>0.14285714285714285</c:v>
                </c:pt>
                <c:pt idx="23" formatCode="#,##0">
                  <c:v>0.42857142857142855</c:v>
                </c:pt>
                <c:pt idx="24" formatCode="#,##0">
                  <c:v>0.8571428571428571</c:v>
                </c:pt>
                <c:pt idx="25" formatCode="#,##0">
                  <c:v>1.2857142857142858</c:v>
                </c:pt>
                <c:pt idx="26" formatCode="#,##0">
                  <c:v>1.2857142857142858</c:v>
                </c:pt>
                <c:pt idx="27" formatCode="#,##0">
                  <c:v>1.5714285714285714</c:v>
                </c:pt>
                <c:pt idx="28" formatCode="#,##0">
                  <c:v>2.1428571428571428</c:v>
                </c:pt>
                <c:pt idx="29" formatCode="#,##0">
                  <c:v>3.1428571428571428</c:v>
                </c:pt>
                <c:pt idx="30" formatCode="#,##0">
                  <c:v>4</c:v>
                </c:pt>
                <c:pt idx="31" formatCode="#,##0">
                  <c:v>4.7142857142857144</c:v>
                </c:pt>
                <c:pt idx="32" formatCode="#,##0">
                  <c:v>5</c:v>
                </c:pt>
                <c:pt idx="33" formatCode="#,##0">
                  <c:v>6.2857142857142856</c:v>
                </c:pt>
                <c:pt idx="34" formatCode="#,##0">
                  <c:v>6.8571428571428568</c:v>
                </c:pt>
                <c:pt idx="35" formatCode="#,##0">
                  <c:v>7.2857142857142856</c:v>
                </c:pt>
                <c:pt idx="36" formatCode="#,##0">
                  <c:v>7.8571428571428568</c:v>
                </c:pt>
                <c:pt idx="37" formatCode="#,##0">
                  <c:v>8.1428571428571423</c:v>
                </c:pt>
                <c:pt idx="38" formatCode="#,##0">
                  <c:v>8.5714285714285712</c:v>
                </c:pt>
                <c:pt idx="39" formatCode="#,##0">
                  <c:v>9.7142857142857135</c:v>
                </c:pt>
                <c:pt idx="40" formatCode="#,##0">
                  <c:v>9.4285714285714288</c:v>
                </c:pt>
                <c:pt idx="41" formatCode="#,##0">
                  <c:v>10</c:v>
                </c:pt>
                <c:pt idx="42" formatCode="#,##0">
                  <c:v>10.142857142857142</c:v>
                </c:pt>
                <c:pt idx="43" formatCode="#,##0">
                  <c:v>9.2857142857142865</c:v>
                </c:pt>
                <c:pt idx="44" formatCode="#,##0">
                  <c:v>10.428571428571429</c:v>
                </c:pt>
                <c:pt idx="45" formatCode="#,##0">
                  <c:v>9.5714285714285712</c:v>
                </c:pt>
                <c:pt idx="46" formatCode="#,##0">
                  <c:v>8.1428571428571423</c:v>
                </c:pt>
                <c:pt idx="47" formatCode="#,##0">
                  <c:v>7.7142857142857144</c:v>
                </c:pt>
                <c:pt idx="48" formatCode="#,##0">
                  <c:v>7.4285714285714288</c:v>
                </c:pt>
                <c:pt idx="49" formatCode="#,##0">
                  <c:v>6.8571428571428568</c:v>
                </c:pt>
                <c:pt idx="50" formatCode="#,##0">
                  <c:v>7.2857142857142856</c:v>
                </c:pt>
                <c:pt idx="51" formatCode="#,##0">
                  <c:v>5.7142857142857144</c:v>
                </c:pt>
                <c:pt idx="52" formatCode="#,##0">
                  <c:v>6</c:v>
                </c:pt>
                <c:pt idx="53" formatCode="#,##0">
                  <c:v>5.8571428571428568</c:v>
                </c:pt>
                <c:pt idx="54" formatCode="#,##0">
                  <c:v>5.8571428571428568</c:v>
                </c:pt>
                <c:pt idx="55" formatCode="#,##0">
                  <c:v>5.2857142857142856</c:v>
                </c:pt>
                <c:pt idx="56" formatCode="#,##0">
                  <c:v>4.8571428571428568</c:v>
                </c:pt>
                <c:pt idx="57" formatCode="#,##0">
                  <c:v>4.1428571428571432</c:v>
                </c:pt>
                <c:pt idx="58" formatCode="#,##0">
                  <c:v>3.7142857142857144</c:v>
                </c:pt>
                <c:pt idx="59" formatCode="#,##0">
                  <c:v>2.7142857142857144</c:v>
                </c:pt>
                <c:pt idx="60" formatCode="#,##0">
                  <c:v>3.7142857142857144</c:v>
                </c:pt>
                <c:pt idx="61" formatCode="#,##0">
                  <c:v>3.7142857142857144</c:v>
                </c:pt>
                <c:pt idx="62" formatCode="#,##0">
                  <c:v>3.8571428571428572</c:v>
                </c:pt>
                <c:pt idx="63" formatCode="#,##0">
                  <c:v>4</c:v>
                </c:pt>
                <c:pt idx="64" formatCode="#,##0">
                  <c:v>4.1428571428571432</c:v>
                </c:pt>
                <c:pt idx="65" formatCode="#,##0">
                  <c:v>4.2857142857142856</c:v>
                </c:pt>
                <c:pt idx="66" formatCode="#,##0">
                  <c:v>5</c:v>
                </c:pt>
                <c:pt idx="67" formatCode="#,##0">
                  <c:v>4.8571428571428568</c:v>
                </c:pt>
                <c:pt idx="68" formatCode="#,##0">
                  <c:v>4.7142857142857144</c:v>
                </c:pt>
                <c:pt idx="69" formatCode="#,##0">
                  <c:v>4.4285714285714288</c:v>
                </c:pt>
                <c:pt idx="70" formatCode="#,##0">
                  <c:v>4.5714285714285712</c:v>
                </c:pt>
                <c:pt idx="71" formatCode="#,##0">
                  <c:v>4.2857142857142856</c:v>
                </c:pt>
                <c:pt idx="72" formatCode="#,##0">
                  <c:v>3.7142857142857144</c:v>
                </c:pt>
                <c:pt idx="73" formatCode="#,##0">
                  <c:v>4</c:v>
                </c:pt>
                <c:pt idx="74" formatCode="#,##0">
                  <c:v>3.2857142857142856</c:v>
                </c:pt>
                <c:pt idx="75" formatCode="#,##0">
                  <c:v>3.1428571428571428</c:v>
                </c:pt>
                <c:pt idx="76" formatCode="#,##0">
                  <c:v>2.8571428571428572</c:v>
                </c:pt>
                <c:pt idx="77" formatCode="#,##0">
                  <c:v>2.5714285714285716</c:v>
                </c:pt>
                <c:pt idx="78" formatCode="#,##0">
                  <c:v>2.1428571428571428</c:v>
                </c:pt>
                <c:pt idx="79" formatCode="#,##0">
                  <c:v>2.7142857142857144</c:v>
                </c:pt>
                <c:pt idx="80" formatCode="#,##0">
                  <c:v>2</c:v>
                </c:pt>
                <c:pt idx="81" formatCode="#,##0">
                  <c:v>1.8571428571428572</c:v>
                </c:pt>
                <c:pt idx="82" formatCode="#,##0">
                  <c:v>2.4285714285714284</c:v>
                </c:pt>
                <c:pt idx="83" formatCode="#,##0">
                  <c:v>2.5714285714285716</c:v>
                </c:pt>
                <c:pt idx="84" formatCode="#,##0">
                  <c:v>2.4285714285714284</c:v>
                </c:pt>
                <c:pt idx="85" formatCode="#,##0">
                  <c:v>2.8571428571428572</c:v>
                </c:pt>
                <c:pt idx="86" formatCode="#,##0">
                  <c:v>2.1428571428571428</c:v>
                </c:pt>
                <c:pt idx="87" formatCode="#,##0">
                  <c:v>1.8571428571428572</c:v>
                </c:pt>
                <c:pt idx="88" formatCode="#,##0">
                  <c:v>1.8571428571428572</c:v>
                </c:pt>
                <c:pt idx="89" formatCode="#,##0">
                  <c:v>1</c:v>
                </c:pt>
                <c:pt idx="90" formatCode="#,##0">
                  <c:v>0.7142857142857143</c:v>
                </c:pt>
                <c:pt idx="91" formatCode="#,##0">
                  <c:v>0.7142857142857143</c:v>
                </c:pt>
                <c:pt idx="92" formatCode="#,##0">
                  <c:v>0.5714285714285714</c:v>
                </c:pt>
                <c:pt idx="93" formatCode="#,##0">
                  <c:v>0.8571428571428571</c:v>
                </c:pt>
                <c:pt idx="94" formatCode="#,##0">
                  <c:v>1.1428571428571428</c:v>
                </c:pt>
                <c:pt idx="95" formatCode="#,##0">
                  <c:v>1</c:v>
                </c:pt>
                <c:pt idx="96" formatCode="#,##0">
                  <c:v>1.1428571428571428</c:v>
                </c:pt>
                <c:pt idx="97" formatCode="#,##0">
                  <c:v>1.1428571428571428</c:v>
                </c:pt>
                <c:pt idx="98" formatCode="#,##0">
                  <c:v>1</c:v>
                </c:pt>
                <c:pt idx="99" formatCode="#,##0">
                  <c:v>1</c:v>
                </c:pt>
                <c:pt idx="100" formatCode="#,##0">
                  <c:v>0.7142857142857143</c:v>
                </c:pt>
                <c:pt idx="101" formatCode="#,##0">
                  <c:v>0.7142857142857143</c:v>
                </c:pt>
                <c:pt idx="102" formatCode="#,##0">
                  <c:v>0.2857142857142857</c:v>
                </c:pt>
                <c:pt idx="103" formatCode="#,##0">
                  <c:v>0.2857142857142857</c:v>
                </c:pt>
                <c:pt idx="104" formatCode="#,##0">
                  <c:v>0.14285714285714285</c:v>
                </c:pt>
                <c:pt idx="105" formatCode="#,##0">
                  <c:v>0.2857142857142857</c:v>
                </c:pt>
                <c:pt idx="106" formatCode="#,##0">
                  <c:v>0.2857142857142857</c:v>
                </c:pt>
                <c:pt idx="107" formatCode="#,##0">
                  <c:v>0.42857142857142855</c:v>
                </c:pt>
                <c:pt idx="108" formatCode="#,##0">
                  <c:v>0.42857142857142855</c:v>
                </c:pt>
                <c:pt idx="109" formatCode="#,##0">
                  <c:v>0.8571428571428571</c:v>
                </c:pt>
                <c:pt idx="110" formatCode="#,##0">
                  <c:v>0.8571428571428571</c:v>
                </c:pt>
                <c:pt idx="111" formatCode="#,##0">
                  <c:v>1.1428571428571428</c:v>
                </c:pt>
                <c:pt idx="112" formatCode="#,##0">
                  <c:v>1</c:v>
                </c:pt>
                <c:pt idx="113" formatCode="#,##0">
                  <c:v>0.8571428571428571</c:v>
                </c:pt>
                <c:pt idx="114" formatCode="#,##0">
                  <c:v>1.1428571428571428</c:v>
                </c:pt>
                <c:pt idx="115" formatCode="#,##0">
                  <c:v>1.4285714285714286</c:v>
                </c:pt>
                <c:pt idx="116" formatCode="#,##0">
                  <c:v>1.5714285714285714</c:v>
                </c:pt>
                <c:pt idx="117" formatCode="#,##0">
                  <c:v>2</c:v>
                </c:pt>
                <c:pt idx="118" formatCode="#,##0">
                  <c:v>1.8571428571428572</c:v>
                </c:pt>
                <c:pt idx="119" formatCode="#,##0">
                  <c:v>1.7142857142857142</c:v>
                </c:pt>
                <c:pt idx="120" formatCode="#,##0">
                  <c:v>1.7142857142857142</c:v>
                </c:pt>
                <c:pt idx="121" formatCode="#,##0">
                  <c:v>1.4285714285714286</c:v>
                </c:pt>
                <c:pt idx="122" formatCode="#,##0">
                  <c:v>0.8571428571428571</c:v>
                </c:pt>
                <c:pt idx="123" formatCode="#,##0">
                  <c:v>1.1428571428571428</c:v>
                </c:pt>
                <c:pt idx="124" formatCode="#,##0">
                  <c:v>0.5714285714285714</c:v>
                </c:pt>
                <c:pt idx="125" formatCode="#,##0">
                  <c:v>0.2857142857142857</c:v>
                </c:pt>
                <c:pt idx="126" formatCode="#,##0">
                  <c:v>0</c:v>
                </c:pt>
                <c:pt idx="127" formatCode="#,##0">
                  <c:v>0.2857142857142857</c:v>
                </c:pt>
                <c:pt idx="128" formatCode="#,##0">
                  <c:v>0.2857142857142857</c:v>
                </c:pt>
                <c:pt idx="129" formatCode="#,##0">
                  <c:v>0.2857142857142857</c:v>
                </c:pt>
                <c:pt idx="130" formatCode="#,##0">
                  <c:v>-0.14285714285714285</c:v>
                </c:pt>
                <c:pt idx="131" formatCode="#,##0">
                  <c:v>-0.14285714285714285</c:v>
                </c:pt>
                <c:pt idx="132" formatCode="#,##0">
                  <c:v>0.14285714285714285</c:v>
                </c:pt>
                <c:pt idx="133" formatCode="#,##0">
                  <c:v>0.5714285714285714</c:v>
                </c:pt>
                <c:pt idx="134" formatCode="#,##0">
                  <c:v>0.42857142857142855</c:v>
                </c:pt>
                <c:pt idx="135" formatCode="#,##0">
                  <c:v>0.5714285714285714</c:v>
                </c:pt>
                <c:pt idx="136" formatCode="#,##0">
                  <c:v>0.5714285714285714</c:v>
                </c:pt>
                <c:pt idx="137" formatCode="#,##0">
                  <c:v>0.42857142857142855</c:v>
                </c:pt>
                <c:pt idx="138" formatCode="#,##0">
                  <c:v>0.8571428571428571</c:v>
                </c:pt>
                <c:pt idx="139" formatCode="#,##0">
                  <c:v>0.8571428571428571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2D7-4BE9-AB08-39CB3ED96A0D}"/>
            </c:ext>
          </c:extLst>
        </c:ser>
        <c:ser>
          <c:idx val="2"/>
          <c:order val="2"/>
          <c:tx>
            <c:strRef>
              <c:f>'data CZE'!$AC$2</c:f>
              <c:strCache>
                <c:ptCount val="1"/>
                <c:pt idx="0">
                  <c:v>Modelled Deaths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dash"/>
            </a:ln>
          </c:spPr>
          <c:marker>
            <c:symbol val="none"/>
          </c:marker>
          <c:val>
            <c:numRef>
              <c:f>'data CZE'!$AD$4:$AD$157</c:f>
              <c:numCache>
                <c:formatCode>General</c:formatCode>
                <c:ptCount val="154"/>
                <c:pt idx="18">
                  <c:v>0.19</c:v>
                </c:pt>
                <c:pt idx="19">
                  <c:v>0.31485714285714289</c:v>
                </c:pt>
                <c:pt idx="20">
                  <c:v>0.4831428571428571</c:v>
                </c:pt>
                <c:pt idx="21">
                  <c:v>0.5862857142857143</c:v>
                </c:pt>
                <c:pt idx="22">
                  <c:v>0.66228571428571426</c:v>
                </c:pt>
                <c:pt idx="23">
                  <c:v>0.88485714285714279</c:v>
                </c:pt>
                <c:pt idx="24">
                  <c:v>1.4168571428571428</c:v>
                </c:pt>
                <c:pt idx="25">
                  <c:v>1.661142857142857</c:v>
                </c:pt>
                <c:pt idx="26">
                  <c:v>2.0139999999999998</c:v>
                </c:pt>
                <c:pt idx="27">
                  <c:v>2.3234285714285714</c:v>
                </c:pt>
                <c:pt idx="28">
                  <c:v>3.1377142857142855</c:v>
                </c:pt>
                <c:pt idx="29">
                  <c:v>3.7565714285714287</c:v>
                </c:pt>
                <c:pt idx="30">
                  <c:v>4.3754285714285714</c:v>
                </c:pt>
                <c:pt idx="31">
                  <c:v>4.4894285714285713</c:v>
                </c:pt>
                <c:pt idx="32">
                  <c:v>4.8422857142857145</c:v>
                </c:pt>
                <c:pt idx="33">
                  <c:v>5.2114285714285709</c:v>
                </c:pt>
                <c:pt idx="34">
                  <c:v>6.145142857142857</c:v>
                </c:pt>
                <c:pt idx="35">
                  <c:v>6.6825714285714284</c:v>
                </c:pt>
                <c:pt idx="36">
                  <c:v>7.8497142857142856</c:v>
                </c:pt>
                <c:pt idx="37">
                  <c:v>8.8811428571428568</c:v>
                </c:pt>
                <c:pt idx="38">
                  <c:v>9.2122857142857129</c:v>
                </c:pt>
                <c:pt idx="39">
                  <c:v>9.581428571428571</c:v>
                </c:pt>
                <c:pt idx="40">
                  <c:v>10.390285714285715</c:v>
                </c:pt>
                <c:pt idx="41">
                  <c:v>10.504285714285714</c:v>
                </c:pt>
                <c:pt idx="42">
                  <c:v>10.493428571428572</c:v>
                </c:pt>
                <c:pt idx="43">
                  <c:v>10.374000000000001</c:v>
                </c:pt>
                <c:pt idx="44">
                  <c:v>9.9939999999999998</c:v>
                </c:pt>
                <c:pt idx="45">
                  <c:v>9.6085714285714285</c:v>
                </c:pt>
                <c:pt idx="46">
                  <c:v>9.8854285714285712</c:v>
                </c:pt>
                <c:pt idx="47">
                  <c:v>9.2774285714285707</c:v>
                </c:pt>
                <c:pt idx="48">
                  <c:v>9.3534285714285712</c:v>
                </c:pt>
                <c:pt idx="49">
                  <c:v>9.2882857142857134</c:v>
                </c:pt>
                <c:pt idx="50">
                  <c:v>8.3708571428571421</c:v>
                </c:pt>
                <c:pt idx="51">
                  <c:v>7.7628571428571425</c:v>
                </c:pt>
                <c:pt idx="52">
                  <c:v>7.6217142857142859</c:v>
                </c:pt>
                <c:pt idx="53">
                  <c:v>6.7151428571428573</c:v>
                </c:pt>
                <c:pt idx="54">
                  <c:v>6.1017142857142863</c:v>
                </c:pt>
                <c:pt idx="55">
                  <c:v>5.3688571428571423</c:v>
                </c:pt>
                <c:pt idx="56">
                  <c:v>4.6902857142857144</c:v>
                </c:pt>
                <c:pt idx="57">
                  <c:v>4.4351428571428571</c:v>
                </c:pt>
                <c:pt idx="58">
                  <c:v>4.0822857142857139</c:v>
                </c:pt>
                <c:pt idx="59">
                  <c:v>4.0985714285714288</c:v>
                </c:pt>
                <c:pt idx="60">
                  <c:v>4.5654285714285709</c:v>
                </c:pt>
                <c:pt idx="61">
                  <c:v>4.8422857142857145</c:v>
                </c:pt>
                <c:pt idx="62">
                  <c:v>4.5111428571428567</c:v>
                </c:pt>
                <c:pt idx="63">
                  <c:v>4.0931428571428565</c:v>
                </c:pt>
                <c:pt idx="64">
                  <c:v>3.9302857142857142</c:v>
                </c:pt>
                <c:pt idx="65">
                  <c:v>3.7891428571428567</c:v>
                </c:pt>
                <c:pt idx="66">
                  <c:v>3.5720000000000001</c:v>
                </c:pt>
                <c:pt idx="67">
                  <c:v>2.9585714285714286</c:v>
                </c:pt>
                <c:pt idx="68">
                  <c:v>2.5568571428571429</c:v>
                </c:pt>
                <c:pt idx="69">
                  <c:v>2.4265714285714286</c:v>
                </c:pt>
                <c:pt idx="70">
                  <c:v>2.6871428571428568</c:v>
                </c:pt>
                <c:pt idx="71">
                  <c:v>2.5188571428571431</c:v>
                </c:pt>
                <c:pt idx="72">
                  <c:v>2.1877142857142857</c:v>
                </c:pt>
                <c:pt idx="73">
                  <c:v>2.0465714285714283</c:v>
                </c:pt>
                <c:pt idx="74">
                  <c:v>2.0302857142857142</c:v>
                </c:pt>
                <c:pt idx="75">
                  <c:v>2.1280000000000001</c:v>
                </c:pt>
                <c:pt idx="76">
                  <c:v>2.1442857142857141</c:v>
                </c:pt>
                <c:pt idx="77">
                  <c:v>1.8945714285714284</c:v>
                </c:pt>
                <c:pt idx="78">
                  <c:v>1.8457142857142856</c:v>
                </c:pt>
                <c:pt idx="79">
                  <c:v>1.8457142857142856</c:v>
                </c:pt>
                <c:pt idx="80">
                  <c:v>1.8565714285714283</c:v>
                </c:pt>
                <c:pt idx="81">
                  <c:v>1.9379999999999999</c:v>
                </c:pt>
                <c:pt idx="82">
                  <c:v>1.7642857142857142</c:v>
                </c:pt>
                <c:pt idx="83">
                  <c:v>1.6014285714285714</c:v>
                </c:pt>
                <c:pt idx="84">
                  <c:v>1.7371428571428571</c:v>
                </c:pt>
                <c:pt idx="85">
                  <c:v>1.786</c:v>
                </c:pt>
                <c:pt idx="86">
                  <c:v>1.9542857142857144</c:v>
                </c:pt>
                <c:pt idx="87">
                  <c:v>1.9108571428571428</c:v>
                </c:pt>
                <c:pt idx="88">
                  <c:v>2.2257142857142855</c:v>
                </c:pt>
                <c:pt idx="89">
                  <c:v>2.3125714285714283</c:v>
                </c:pt>
                <c:pt idx="90">
                  <c:v>2.4537142857142857</c:v>
                </c:pt>
                <c:pt idx="91">
                  <c:v>2.1877142857142857</c:v>
                </c:pt>
                <c:pt idx="92">
                  <c:v>2.2094285714285715</c:v>
                </c:pt>
                <c:pt idx="93">
                  <c:v>2.3614285714285717</c:v>
                </c:pt>
                <c:pt idx="94">
                  <c:v>2.6057142857142854</c:v>
                </c:pt>
                <c:pt idx="95">
                  <c:v>2.2582857142857145</c:v>
                </c:pt>
                <c:pt idx="96">
                  <c:v>2.1877142857142857</c:v>
                </c:pt>
                <c:pt idx="97">
                  <c:v>1.9814285714285715</c:v>
                </c:pt>
                <c:pt idx="98">
                  <c:v>2.0954285714285716</c:v>
                </c:pt>
                <c:pt idx="99">
                  <c:v>2.0791428571428572</c:v>
                </c:pt>
                <c:pt idx="100">
                  <c:v>1.8457142857142856</c:v>
                </c:pt>
                <c:pt idx="101">
                  <c:v>1.6991428571428571</c:v>
                </c:pt>
                <c:pt idx="102">
                  <c:v>1.6285714285714283</c:v>
                </c:pt>
                <c:pt idx="103">
                  <c:v>1.7045714285714284</c:v>
                </c:pt>
                <c:pt idx="104">
                  <c:v>1.9108571428571428</c:v>
                </c:pt>
                <c:pt idx="105">
                  <c:v>1.9217142857142855</c:v>
                </c:pt>
                <c:pt idx="106">
                  <c:v>1.8077142857142856</c:v>
                </c:pt>
                <c:pt idx="107">
                  <c:v>1.8294285714285714</c:v>
                </c:pt>
                <c:pt idx="108">
                  <c:v>1.9542857142857144</c:v>
                </c:pt>
                <c:pt idx="109">
                  <c:v>2.1442857142857141</c:v>
                </c:pt>
                <c:pt idx="110">
                  <c:v>2.100857142857143</c:v>
                </c:pt>
                <c:pt idx="111">
                  <c:v>2.0954285714285716</c:v>
                </c:pt>
                <c:pt idx="112">
                  <c:v>1.9597142857142855</c:v>
                </c:pt>
                <c:pt idx="113">
                  <c:v>2.2202857142857142</c:v>
                </c:pt>
                <c:pt idx="114">
                  <c:v>2.3017142857142856</c:v>
                </c:pt>
                <c:pt idx="115">
                  <c:v>2.1497142857142855</c:v>
                </c:pt>
                <c:pt idx="116">
                  <c:v>1.9922857142857142</c:v>
                </c:pt>
                <c:pt idx="117">
                  <c:v>1.9542857142857144</c:v>
                </c:pt>
                <c:pt idx="118">
                  <c:v>1.8348571428571427</c:v>
                </c:pt>
                <c:pt idx="119">
                  <c:v>2.3071428571428569</c:v>
                </c:pt>
                <c:pt idx="120">
                  <c:v>2.5405714285714285</c:v>
                </c:pt>
                <c:pt idx="121">
                  <c:v>2.4808571428571429</c:v>
                </c:pt>
                <c:pt idx="122">
                  <c:v>2.573142857142857</c:v>
                </c:pt>
                <c:pt idx="123">
                  <c:v>2.4917142857142855</c:v>
                </c:pt>
                <c:pt idx="124">
                  <c:v>2.9259999999999997</c:v>
                </c:pt>
                <c:pt idx="125">
                  <c:v>3.3385714285714285</c:v>
                </c:pt>
                <c:pt idx="126">
                  <c:v>3.2028571428571428</c:v>
                </c:pt>
                <c:pt idx="127">
                  <c:v>3.430857142857143</c:v>
                </c:pt>
                <c:pt idx="128">
                  <c:v>4.6142857142857139</c:v>
                </c:pt>
                <c:pt idx="129">
                  <c:v>5.9985714285714282</c:v>
                </c:pt>
                <c:pt idx="130">
                  <c:v>6.9594285714285711</c:v>
                </c:pt>
                <c:pt idx="131">
                  <c:v>7.0788571428571423</c:v>
                </c:pt>
                <c:pt idx="132">
                  <c:v>6.8888571428571428</c:v>
                </c:pt>
                <c:pt idx="133">
                  <c:v>7.1005714285714285</c:v>
                </c:pt>
                <c:pt idx="134">
                  <c:v>6.9539999999999997</c:v>
                </c:pt>
                <c:pt idx="135">
                  <c:v>6.1994285714285713</c:v>
                </c:pt>
                <c:pt idx="136">
                  <c:v>4.9508571428571422</c:v>
                </c:pt>
                <c:pt idx="137">
                  <c:v>4.1311428571428568</c:v>
                </c:pt>
                <c:pt idx="138">
                  <c:v>3.9682857142857144</c:v>
                </c:pt>
                <c:pt idx="139">
                  <c:v>4.169142857142857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457536"/>
        <c:axId val="129456000"/>
      </c:lineChart>
      <c:dateAx>
        <c:axId val="1282197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454464"/>
        <c:crosses val="autoZero"/>
        <c:auto val="1"/>
        <c:lblOffset val="100"/>
        <c:baseTimeUnit val="days"/>
      </c:dateAx>
      <c:valAx>
        <c:axId val="1294544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219776"/>
        <c:crosses val="autoZero"/>
        <c:crossBetween val="between"/>
      </c:valAx>
      <c:valAx>
        <c:axId val="129456000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457536"/>
        <c:crosses val="max"/>
        <c:crossBetween val="between"/>
      </c:valAx>
      <c:catAx>
        <c:axId val="129457536"/>
        <c:scaling>
          <c:orientation val="minMax"/>
        </c:scaling>
        <c:delete val="1"/>
        <c:axPos val="b"/>
        <c:majorTickMark val="out"/>
        <c:minorTickMark val="none"/>
        <c:tickLblPos val="nextTo"/>
        <c:crossAx val="129456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3749456499316064"/>
          <c:y val="0.18957117331017653"/>
          <c:w val="0.4266611010973026"/>
          <c:h val="4.78726754900318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Observed Death rate / Predicted death rate</a:t>
            </a:r>
          </a:p>
        </c:rich>
      </c:tx>
      <c:layout>
        <c:manualLayout>
          <c:xMode val="edge"/>
          <c:yMode val="edge"/>
          <c:x val="0.1988113208376316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594591522484111E-2"/>
          <c:y val="0.10051929801608417"/>
          <c:w val="0.91681569469001389"/>
          <c:h val="0.71350764754085438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CZE'!$A$25:$A$174</c:f>
              <c:numCache>
                <c:formatCode>m/d/yyyy</c:formatCode>
                <c:ptCount val="150"/>
                <c:pt idx="0">
                  <c:v>43912</c:v>
                </c:pt>
                <c:pt idx="1">
                  <c:v>43913</c:v>
                </c:pt>
                <c:pt idx="2">
                  <c:v>43914</c:v>
                </c:pt>
                <c:pt idx="3">
                  <c:v>43915</c:v>
                </c:pt>
                <c:pt idx="4">
                  <c:v>43916</c:v>
                </c:pt>
                <c:pt idx="5">
                  <c:v>43917</c:v>
                </c:pt>
                <c:pt idx="6">
                  <c:v>43918</c:v>
                </c:pt>
                <c:pt idx="7">
                  <c:v>43919</c:v>
                </c:pt>
                <c:pt idx="8">
                  <c:v>43920</c:v>
                </c:pt>
                <c:pt idx="9">
                  <c:v>43921</c:v>
                </c:pt>
                <c:pt idx="10">
                  <c:v>43922</c:v>
                </c:pt>
                <c:pt idx="11">
                  <c:v>43923</c:v>
                </c:pt>
                <c:pt idx="12">
                  <c:v>43924</c:v>
                </c:pt>
                <c:pt idx="13">
                  <c:v>43925</c:v>
                </c:pt>
                <c:pt idx="14">
                  <c:v>43926</c:v>
                </c:pt>
                <c:pt idx="15">
                  <c:v>43927</c:v>
                </c:pt>
                <c:pt idx="16">
                  <c:v>43928</c:v>
                </c:pt>
                <c:pt idx="17">
                  <c:v>43929</c:v>
                </c:pt>
                <c:pt idx="18">
                  <c:v>43930</c:v>
                </c:pt>
                <c:pt idx="19">
                  <c:v>43931</c:v>
                </c:pt>
                <c:pt idx="20">
                  <c:v>43932</c:v>
                </c:pt>
                <c:pt idx="21">
                  <c:v>43933</c:v>
                </c:pt>
                <c:pt idx="22">
                  <c:v>43934</c:v>
                </c:pt>
                <c:pt idx="23">
                  <c:v>43935</c:v>
                </c:pt>
                <c:pt idx="24">
                  <c:v>43936</c:v>
                </c:pt>
                <c:pt idx="25">
                  <c:v>43937</c:v>
                </c:pt>
                <c:pt idx="26">
                  <c:v>43938</c:v>
                </c:pt>
                <c:pt idx="27">
                  <c:v>43939</c:v>
                </c:pt>
                <c:pt idx="28">
                  <c:v>43940</c:v>
                </c:pt>
                <c:pt idx="29">
                  <c:v>43941</c:v>
                </c:pt>
                <c:pt idx="30">
                  <c:v>43942</c:v>
                </c:pt>
                <c:pt idx="31">
                  <c:v>43943</c:v>
                </c:pt>
                <c:pt idx="32">
                  <c:v>43944</c:v>
                </c:pt>
                <c:pt idx="33">
                  <c:v>43945</c:v>
                </c:pt>
                <c:pt idx="34">
                  <c:v>43946</c:v>
                </c:pt>
                <c:pt idx="35">
                  <c:v>43947</c:v>
                </c:pt>
                <c:pt idx="36">
                  <c:v>43948</c:v>
                </c:pt>
                <c:pt idx="37">
                  <c:v>43949</c:v>
                </c:pt>
                <c:pt idx="38">
                  <c:v>43950</c:v>
                </c:pt>
                <c:pt idx="39">
                  <c:v>43951</c:v>
                </c:pt>
                <c:pt idx="40">
                  <c:v>43952</c:v>
                </c:pt>
                <c:pt idx="41">
                  <c:v>43953</c:v>
                </c:pt>
                <c:pt idx="42">
                  <c:v>43954</c:v>
                </c:pt>
                <c:pt idx="43">
                  <c:v>43955</c:v>
                </c:pt>
                <c:pt idx="44">
                  <c:v>43956</c:v>
                </c:pt>
                <c:pt idx="45">
                  <c:v>43957</c:v>
                </c:pt>
                <c:pt idx="46">
                  <c:v>43958</c:v>
                </c:pt>
                <c:pt idx="47">
                  <c:v>43959</c:v>
                </c:pt>
                <c:pt idx="48">
                  <c:v>43960</c:v>
                </c:pt>
                <c:pt idx="49">
                  <c:v>43961</c:v>
                </c:pt>
                <c:pt idx="50">
                  <c:v>43962</c:v>
                </c:pt>
                <c:pt idx="51">
                  <c:v>43963</c:v>
                </c:pt>
                <c:pt idx="52">
                  <c:v>43964</c:v>
                </c:pt>
                <c:pt idx="53">
                  <c:v>43965</c:v>
                </c:pt>
                <c:pt idx="54">
                  <c:v>43966</c:v>
                </c:pt>
                <c:pt idx="55">
                  <c:v>43967</c:v>
                </c:pt>
                <c:pt idx="56">
                  <c:v>43968</c:v>
                </c:pt>
                <c:pt idx="57">
                  <c:v>43969</c:v>
                </c:pt>
                <c:pt idx="58">
                  <c:v>43970</c:v>
                </c:pt>
                <c:pt idx="59">
                  <c:v>43971</c:v>
                </c:pt>
                <c:pt idx="60">
                  <c:v>43972</c:v>
                </c:pt>
                <c:pt idx="61">
                  <c:v>43973</c:v>
                </c:pt>
                <c:pt idx="62">
                  <c:v>43974</c:v>
                </c:pt>
                <c:pt idx="63">
                  <c:v>43975</c:v>
                </c:pt>
                <c:pt idx="64">
                  <c:v>43976</c:v>
                </c:pt>
                <c:pt idx="65">
                  <c:v>43977</c:v>
                </c:pt>
                <c:pt idx="66">
                  <c:v>43978</c:v>
                </c:pt>
                <c:pt idx="67">
                  <c:v>43979</c:v>
                </c:pt>
                <c:pt idx="68">
                  <c:v>43980</c:v>
                </c:pt>
                <c:pt idx="69">
                  <c:v>43981</c:v>
                </c:pt>
                <c:pt idx="70">
                  <c:v>43982</c:v>
                </c:pt>
                <c:pt idx="71">
                  <c:v>43983</c:v>
                </c:pt>
                <c:pt idx="72">
                  <c:v>43984</c:v>
                </c:pt>
                <c:pt idx="73">
                  <c:v>43985</c:v>
                </c:pt>
                <c:pt idx="74">
                  <c:v>43986</c:v>
                </c:pt>
                <c:pt idx="75">
                  <c:v>43987</c:v>
                </c:pt>
                <c:pt idx="76">
                  <c:v>43988</c:v>
                </c:pt>
                <c:pt idx="77">
                  <c:v>43989</c:v>
                </c:pt>
                <c:pt idx="78">
                  <c:v>43990</c:v>
                </c:pt>
                <c:pt idx="79">
                  <c:v>43991</c:v>
                </c:pt>
                <c:pt idx="80">
                  <c:v>43992</c:v>
                </c:pt>
                <c:pt idx="81">
                  <c:v>43993</c:v>
                </c:pt>
                <c:pt idx="82">
                  <c:v>43994</c:v>
                </c:pt>
                <c:pt idx="83">
                  <c:v>43995</c:v>
                </c:pt>
                <c:pt idx="84">
                  <c:v>43996</c:v>
                </c:pt>
                <c:pt idx="85">
                  <c:v>43997</c:v>
                </c:pt>
                <c:pt idx="86">
                  <c:v>43998</c:v>
                </c:pt>
                <c:pt idx="87">
                  <c:v>43999</c:v>
                </c:pt>
                <c:pt idx="88">
                  <c:v>44000</c:v>
                </c:pt>
                <c:pt idx="89">
                  <c:v>44001</c:v>
                </c:pt>
                <c:pt idx="90">
                  <c:v>44002</c:v>
                </c:pt>
                <c:pt idx="91">
                  <c:v>44003</c:v>
                </c:pt>
                <c:pt idx="92">
                  <c:v>44004</c:v>
                </c:pt>
                <c:pt idx="93">
                  <c:v>44005</c:v>
                </c:pt>
                <c:pt idx="94">
                  <c:v>44006</c:v>
                </c:pt>
                <c:pt idx="95">
                  <c:v>44007</c:v>
                </c:pt>
                <c:pt idx="96">
                  <c:v>44008</c:v>
                </c:pt>
                <c:pt idx="97">
                  <c:v>44009</c:v>
                </c:pt>
                <c:pt idx="98">
                  <c:v>44010</c:v>
                </c:pt>
                <c:pt idx="99">
                  <c:v>44011</c:v>
                </c:pt>
                <c:pt idx="100">
                  <c:v>44012</c:v>
                </c:pt>
                <c:pt idx="101">
                  <c:v>44013</c:v>
                </c:pt>
                <c:pt idx="102">
                  <c:v>44014</c:v>
                </c:pt>
                <c:pt idx="103">
                  <c:v>44015</c:v>
                </c:pt>
                <c:pt idx="104">
                  <c:v>44016</c:v>
                </c:pt>
                <c:pt idx="105">
                  <c:v>44017</c:v>
                </c:pt>
                <c:pt idx="106">
                  <c:v>44018</c:v>
                </c:pt>
                <c:pt idx="107">
                  <c:v>44019</c:v>
                </c:pt>
                <c:pt idx="108">
                  <c:v>44020</c:v>
                </c:pt>
                <c:pt idx="109">
                  <c:v>44021</c:v>
                </c:pt>
                <c:pt idx="110">
                  <c:v>44022</c:v>
                </c:pt>
                <c:pt idx="111">
                  <c:v>44023</c:v>
                </c:pt>
                <c:pt idx="112">
                  <c:v>44024</c:v>
                </c:pt>
                <c:pt idx="113">
                  <c:v>44025</c:v>
                </c:pt>
                <c:pt idx="114">
                  <c:v>44026</c:v>
                </c:pt>
                <c:pt idx="115">
                  <c:v>44027</c:v>
                </c:pt>
                <c:pt idx="116">
                  <c:v>44028</c:v>
                </c:pt>
                <c:pt idx="117">
                  <c:v>44029</c:v>
                </c:pt>
                <c:pt idx="118">
                  <c:v>44030</c:v>
                </c:pt>
              </c:numCache>
            </c:numRef>
          </c:cat>
          <c:val>
            <c:numRef>
              <c:f>'data CZE'!$AE$25:$AE$174</c:f>
              <c:numCache>
                <c:formatCode>0%</c:formatCode>
                <c:ptCount val="150"/>
                <c:pt idx="0">
                  <c:v>0.24366471734892786</c:v>
                </c:pt>
                <c:pt idx="1">
                  <c:v>0.21570319240724761</c:v>
                </c:pt>
                <c:pt idx="2">
                  <c:v>0.48433968356474011</c:v>
                </c:pt>
                <c:pt idx="3">
                  <c:v>0.60496067755595884</c:v>
                </c:pt>
                <c:pt idx="4">
                  <c:v>0.77399380804953566</c:v>
                </c:pt>
                <c:pt idx="5">
                  <c:v>0.63838842388991357</c:v>
                </c:pt>
                <c:pt idx="6">
                  <c:v>0.67634038366945404</c:v>
                </c:pt>
                <c:pt idx="7">
                  <c:v>0.68293571298488442</c:v>
                </c:pt>
                <c:pt idx="8">
                  <c:v>0.83662914511712805</c:v>
                </c:pt>
                <c:pt idx="9">
                  <c:v>0.91419616037612639</c:v>
                </c:pt>
                <c:pt idx="10">
                  <c:v>1.0500859161204099</c:v>
                </c:pt>
                <c:pt idx="11">
                  <c:v>1.0325702147746045</c:v>
                </c:pt>
                <c:pt idx="12">
                  <c:v>1.2061403508771931</c:v>
                </c:pt>
                <c:pt idx="13">
                  <c:v>1.1158638646085177</c:v>
                </c:pt>
                <c:pt idx="14">
                  <c:v>1.0902561032964213</c:v>
                </c:pt>
                <c:pt idx="15">
                  <c:v>1.0009463492756787</c:v>
                </c:pt>
                <c:pt idx="16">
                  <c:v>0.91687041564792171</c:v>
                </c:pt>
                <c:pt idx="17">
                  <c:v>0.93043451291753265</c:v>
                </c:pt>
                <c:pt idx="18">
                  <c:v>1.0138661100342925</c:v>
                </c:pt>
                <c:pt idx="19">
                  <c:v>0.90744101633393826</c:v>
                </c:pt>
                <c:pt idx="20">
                  <c:v>0.95199238406092745</c:v>
                </c:pt>
                <c:pt idx="21">
                  <c:v>0.96659133607427772</c:v>
                </c:pt>
                <c:pt idx="22">
                  <c:v>0.8950948800572861</c:v>
                </c:pt>
                <c:pt idx="23">
                  <c:v>1.0434832327968211</c:v>
                </c:pt>
                <c:pt idx="24">
                  <c:v>0.9961344038061255</c:v>
                </c:pt>
                <c:pt idx="25">
                  <c:v>0.82372322899505768</c:v>
                </c:pt>
                <c:pt idx="26">
                  <c:v>0.83151119460441636</c:v>
                </c:pt>
                <c:pt idx="27">
                  <c:v>0.7942083880624371</c:v>
                </c:pt>
                <c:pt idx="28">
                  <c:v>0.73825709803439055</c:v>
                </c:pt>
                <c:pt idx="29">
                  <c:v>0.87036657792340777</c:v>
                </c:pt>
                <c:pt idx="30">
                  <c:v>0.73610599926389408</c:v>
                </c:pt>
                <c:pt idx="31">
                  <c:v>0.78722447143499774</c:v>
                </c:pt>
                <c:pt idx="32">
                  <c:v>0.87222907713908859</c:v>
                </c:pt>
                <c:pt idx="33">
                  <c:v>0.95991758756321388</c:v>
                </c:pt>
                <c:pt idx="34">
                  <c:v>0.9845138630195307</c:v>
                </c:pt>
                <c:pt idx="35">
                  <c:v>1.0355750487329434</c:v>
                </c:pt>
                <c:pt idx="36">
                  <c:v>0.93409779037557183</c:v>
                </c:pt>
                <c:pt idx="37">
                  <c:v>0.9098544232922734</c:v>
                </c:pt>
                <c:pt idx="38">
                  <c:v>0.66225165562913912</c:v>
                </c:pt>
                <c:pt idx="39">
                  <c:v>0.8135678077476689</c:v>
                </c:pt>
                <c:pt idx="40">
                  <c:v>0.76705215954684913</c:v>
                </c:pt>
                <c:pt idx="41">
                  <c:v>0.85502565076952319</c:v>
                </c:pt>
                <c:pt idx="42">
                  <c:v>0.97724417143654907</c:v>
                </c:pt>
                <c:pt idx="43">
                  <c:v>1.0540854899680141</c:v>
                </c:pt>
                <c:pt idx="44">
                  <c:v>1.1310511235107827</c:v>
                </c:pt>
                <c:pt idx="45">
                  <c:v>1.3997760358342666</c:v>
                </c:pt>
                <c:pt idx="46">
                  <c:v>1.6417189763399322</c:v>
                </c:pt>
                <c:pt idx="47">
                  <c:v>1.8437814280925242</c:v>
                </c:pt>
                <c:pt idx="48">
                  <c:v>1.8250323796067351</c:v>
                </c:pt>
                <c:pt idx="49">
                  <c:v>1.701222753854333</c:v>
                </c:pt>
                <c:pt idx="50">
                  <c:v>1.7014519056261341</c:v>
                </c:pt>
                <c:pt idx="51">
                  <c:v>1.6977928692699491</c:v>
                </c:pt>
                <c:pt idx="52">
                  <c:v>1.9544883428730981</c:v>
                </c:pt>
                <c:pt idx="53">
                  <c:v>1.6183506895581199</c:v>
                </c:pt>
                <c:pt idx="54">
                  <c:v>1.4769065520945219</c:v>
                </c:pt>
                <c:pt idx="55">
                  <c:v>1.3324450366422387</c:v>
                </c:pt>
                <c:pt idx="56">
                  <c:v>1.3572613482129394</c:v>
                </c:pt>
                <c:pt idx="57">
                  <c:v>1.1609907120743035</c:v>
                </c:pt>
                <c:pt idx="58">
                  <c:v>1.4705882352941178</c:v>
                </c:pt>
                <c:pt idx="59">
                  <c:v>1.0772545398584181</c:v>
                </c:pt>
                <c:pt idx="60">
                  <c:v>0.95827804806132988</c:v>
                </c:pt>
                <c:pt idx="61">
                  <c:v>1.3765182186234817</c:v>
                </c:pt>
                <c:pt idx="62">
                  <c:v>1.6057091882247994</c:v>
                </c:pt>
                <c:pt idx="63">
                  <c:v>1.3980263157894737</c:v>
                </c:pt>
                <c:pt idx="64">
                  <c:v>1.5997440409534474</c:v>
                </c:pt>
                <c:pt idx="65">
                  <c:v>1.0964912280701753</c:v>
                </c:pt>
                <c:pt idx="66">
                  <c:v>0.97188995215311014</c:v>
                </c:pt>
                <c:pt idx="67">
                  <c:v>0.83440308087291404</c:v>
                </c:pt>
                <c:pt idx="68">
                  <c:v>0.4324190758586608</c:v>
                </c:pt>
                <c:pt idx="69">
                  <c:v>0.29110386585933862</c:v>
                </c:pt>
                <c:pt idx="70">
                  <c:v>0.32649862870575946</c:v>
                </c:pt>
                <c:pt idx="71">
                  <c:v>0.25863183757920599</c:v>
                </c:pt>
                <c:pt idx="72">
                  <c:v>0.36297640653357527</c:v>
                </c:pt>
                <c:pt idx="73">
                  <c:v>0.43859649122807021</c:v>
                </c:pt>
                <c:pt idx="74">
                  <c:v>0.44281376518218618</c:v>
                </c:pt>
                <c:pt idx="75">
                  <c:v>0.52239780592921503</c:v>
                </c:pt>
                <c:pt idx="76">
                  <c:v>0.57678442682047582</c:v>
                </c:pt>
                <c:pt idx="77">
                  <c:v>0.47722934278701934</c:v>
                </c:pt>
                <c:pt idx="78">
                  <c:v>0.48096743163391509</c:v>
                </c:pt>
                <c:pt idx="79">
                  <c:v>0.38699690402476783</c:v>
                </c:pt>
                <c:pt idx="80">
                  <c:v>0.42038002354128134</c:v>
                </c:pt>
                <c:pt idx="81">
                  <c:v>0.17543859649122809</c:v>
                </c:pt>
                <c:pt idx="82">
                  <c:v>0.16761649346295676</c:v>
                </c:pt>
                <c:pt idx="83">
                  <c:v>7.4760765550239236E-2</c:v>
                </c:pt>
                <c:pt idx="84">
                  <c:v>0.14867677668748142</c:v>
                </c:pt>
                <c:pt idx="85">
                  <c:v>0.158052789631737</c:v>
                </c:pt>
                <c:pt idx="86">
                  <c:v>0.23426518819303452</c:v>
                </c:pt>
                <c:pt idx="87">
                  <c:v>0.21929824561403508</c:v>
                </c:pt>
                <c:pt idx="88">
                  <c:v>0.39973351099267157</c:v>
                </c:pt>
                <c:pt idx="89">
                  <c:v>0.40799673602611175</c:v>
                </c:pt>
                <c:pt idx="90">
                  <c:v>0.54540496318516485</c:v>
                </c:pt>
                <c:pt idx="91">
                  <c:v>0.51027846624872431</c:v>
                </c:pt>
                <c:pt idx="92">
                  <c:v>0.38605070132544073</c:v>
                </c:pt>
                <c:pt idx="93">
                  <c:v>0.49652432969215493</c:v>
                </c:pt>
                <c:pt idx="94">
                  <c:v>0.66454013822434888</c:v>
                </c:pt>
                <c:pt idx="95">
                  <c:v>0.78875663272622976</c:v>
                </c:pt>
                <c:pt idx="96">
                  <c:v>1.0233918128654971</c:v>
                </c:pt>
                <c:pt idx="97">
                  <c:v>1.0121457489878543</c:v>
                </c:pt>
                <c:pt idx="98">
                  <c:v>0.74303405572755421</c:v>
                </c:pt>
                <c:pt idx="99">
                  <c:v>0.67476383265856954</c:v>
                </c:pt>
                <c:pt idx="100">
                  <c:v>0.57583784406311189</c:v>
                </c:pt>
                <c:pt idx="101">
                  <c:v>0.33311125916055961</c:v>
                </c:pt>
                <c:pt idx="102">
                  <c:v>0.45866299736268779</c:v>
                </c:pt>
                <c:pt idx="103">
                  <c:v>0.19529342837613514</c:v>
                </c:pt>
                <c:pt idx="104">
                  <c:v>8.5579803166452709E-2</c:v>
                </c:pt>
                <c:pt idx="105">
                  <c:v>0</c:v>
                </c:pt>
                <c:pt idx="106">
                  <c:v>8.3277814790139904E-2</c:v>
                </c:pt>
                <c:pt idx="107">
                  <c:v>6.1919504643962849E-2</c:v>
                </c:pt>
                <c:pt idx="108">
                  <c:v>4.7630388187663728E-2</c:v>
                </c:pt>
                <c:pt idx="109">
                  <c:v>-2.0527136874948681E-2</c:v>
                </c:pt>
                <c:pt idx="110">
                  <c:v>-2.0180820148530836E-2</c:v>
                </c:pt>
                <c:pt idx="111">
                  <c:v>2.0737422753100244E-2</c:v>
                </c:pt>
                <c:pt idx="112">
                  <c:v>8.0476420408820207E-2</c:v>
                </c:pt>
                <c:pt idx="113">
                  <c:v>6.1629483544927893E-2</c:v>
                </c:pt>
                <c:pt idx="114">
                  <c:v>9.2174393953359759E-2</c:v>
                </c:pt>
                <c:pt idx="115">
                  <c:v>0.11542012927054479</c:v>
                </c:pt>
                <c:pt idx="116">
                  <c:v>0.10374161421951726</c:v>
                </c:pt>
                <c:pt idx="117">
                  <c:v>0.21599827201382388</c:v>
                </c:pt>
                <c:pt idx="118">
                  <c:v>0.20559210526315788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72864"/>
        <c:axId val="129574400"/>
      </c:lineChart>
      <c:dateAx>
        <c:axId val="12957286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29574400"/>
        <c:crosses val="autoZero"/>
        <c:auto val="1"/>
        <c:lblOffset val="100"/>
        <c:baseTimeUnit val="days"/>
      </c:dateAx>
      <c:valAx>
        <c:axId val="129574400"/>
        <c:scaling>
          <c:orientation val="minMax"/>
          <c:min val="0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29572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4553331435980151E-2"/>
          <c:y val="1.894301994998315E-2"/>
          <c:w val="0.89774430003478467"/>
          <c:h val="0.80254162040819821"/>
        </c:manualLayout>
      </c:layout>
      <c:lineChart>
        <c:grouping val="standard"/>
        <c:varyColors val="0"/>
        <c:ser>
          <c:idx val="0"/>
          <c:order val="0"/>
          <c:tx>
            <c:strRef>
              <c:f>'data CZE'!$AF$3</c:f>
              <c:strCache>
                <c:ptCount val="1"/>
                <c:pt idx="0">
                  <c:v>Confirmed above 65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CZE'!$A$4:$A$157</c:f>
              <c:numCache>
                <c:formatCode>m/d/yyyy</c:formatCode>
                <c:ptCount val="154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</c:numCache>
            </c:numRef>
          </c:cat>
          <c:val>
            <c:numRef>
              <c:f>'data CZE'!$AF$4:$AF$157</c:f>
              <c:numCache>
                <c:formatCode>General</c:formatCode>
                <c:ptCount val="154"/>
                <c:pt idx="8" formatCode="#,##0">
                  <c:v>1</c:v>
                </c:pt>
                <c:pt idx="9" formatCode="#,##0">
                  <c:v>1.5</c:v>
                </c:pt>
                <c:pt idx="10" formatCode="#,##0">
                  <c:v>2.2000000000000002</c:v>
                </c:pt>
                <c:pt idx="11" formatCode="#,##0">
                  <c:v>2.2000000000000002</c:v>
                </c:pt>
                <c:pt idx="12" formatCode="#,##0">
                  <c:v>2</c:v>
                </c:pt>
                <c:pt idx="13" formatCode="#,##0">
                  <c:v>2.5</c:v>
                </c:pt>
                <c:pt idx="14" formatCode="#,##0">
                  <c:v>5.166666666666667</c:v>
                </c:pt>
                <c:pt idx="15" formatCode="#,##0">
                  <c:v>5.8571428571428568</c:v>
                </c:pt>
                <c:pt idx="16" formatCode="#,##0">
                  <c:v>6.5714285714285712</c:v>
                </c:pt>
                <c:pt idx="17" formatCode="#,##0">
                  <c:v>8.4285714285714288</c:v>
                </c:pt>
                <c:pt idx="18" formatCode="#,##0">
                  <c:v>10.571428571428571</c:v>
                </c:pt>
                <c:pt idx="19" formatCode="#,##0">
                  <c:v>11.571428571428571</c:v>
                </c:pt>
                <c:pt idx="20" formatCode="#,##0">
                  <c:v>12.714285714285714</c:v>
                </c:pt>
                <c:pt idx="21" formatCode="#,##0">
                  <c:v>12.571428571428571</c:v>
                </c:pt>
                <c:pt idx="22" formatCode="#,##0">
                  <c:v>13.571428571428571</c:v>
                </c:pt>
                <c:pt idx="23" formatCode="#,##0">
                  <c:v>15.571428571428571</c:v>
                </c:pt>
                <c:pt idx="24" formatCode="#,##0">
                  <c:v>21</c:v>
                </c:pt>
                <c:pt idx="25" formatCode="#,##0">
                  <c:v>23.428571428571427</c:v>
                </c:pt>
                <c:pt idx="26" formatCode="#,##0">
                  <c:v>34.285714285714285</c:v>
                </c:pt>
                <c:pt idx="27" formatCode="#,##0">
                  <c:v>39.428571428571431</c:v>
                </c:pt>
                <c:pt idx="28" formatCode="#,##0">
                  <c:v>42.857142857142854</c:v>
                </c:pt>
                <c:pt idx="29" formatCode="#,##0">
                  <c:v>46.428571428571431</c:v>
                </c:pt>
                <c:pt idx="30" formatCode="#,##0">
                  <c:v>52.714285714285715</c:v>
                </c:pt>
                <c:pt idx="31" formatCode="#,##0">
                  <c:v>53.571428571428569</c:v>
                </c:pt>
                <c:pt idx="32" formatCode="#,##0">
                  <c:v>55.714285714285715</c:v>
                </c:pt>
                <c:pt idx="33" formatCode="#,##0">
                  <c:v>50.714285714285715</c:v>
                </c:pt>
                <c:pt idx="34" formatCode="#,##0">
                  <c:v>51.571428571428569</c:v>
                </c:pt>
                <c:pt idx="35" formatCode="#,##0">
                  <c:v>50.285714285714285</c:v>
                </c:pt>
                <c:pt idx="36" formatCode="#,##0">
                  <c:v>52</c:v>
                </c:pt>
                <c:pt idx="37" formatCode="#,##0">
                  <c:v>48.571428571428569</c:v>
                </c:pt>
                <c:pt idx="38" formatCode="#,##0">
                  <c:v>48.428571428571431</c:v>
                </c:pt>
                <c:pt idx="39" formatCode="#,##0">
                  <c:v>53</c:v>
                </c:pt>
                <c:pt idx="40" formatCode="#,##0">
                  <c:v>50.285714285714285</c:v>
                </c:pt>
                <c:pt idx="41" formatCode="#,##0">
                  <c:v>47.285714285714285</c:v>
                </c:pt>
                <c:pt idx="42" formatCode="#,##0">
                  <c:v>45.857142857142854</c:v>
                </c:pt>
                <c:pt idx="43" formatCode="#,##0">
                  <c:v>40.714285714285715</c:v>
                </c:pt>
                <c:pt idx="44" formatCode="#,##0">
                  <c:v>36.714285714285715</c:v>
                </c:pt>
                <c:pt idx="45" formatCode="#,##0">
                  <c:v>33</c:v>
                </c:pt>
                <c:pt idx="46" formatCode="#,##0">
                  <c:v>26.285714285714285</c:v>
                </c:pt>
                <c:pt idx="47" formatCode="#,##0">
                  <c:v>26.428571428571427</c:v>
                </c:pt>
                <c:pt idx="48" formatCode="#,##0">
                  <c:v>24.714285714285715</c:v>
                </c:pt>
                <c:pt idx="49" formatCode="#,##0">
                  <c:v>24.714285714285715</c:v>
                </c:pt>
                <c:pt idx="50" formatCode="#,##0">
                  <c:v>30</c:v>
                </c:pt>
                <c:pt idx="51" formatCode="#,##0">
                  <c:v>34</c:v>
                </c:pt>
                <c:pt idx="52" formatCode="#,##0">
                  <c:v>31.571428571428573</c:v>
                </c:pt>
                <c:pt idx="53" formatCode="#,##0">
                  <c:v>28.142857142857142</c:v>
                </c:pt>
                <c:pt idx="54" formatCode="#,##0">
                  <c:v>26.571428571428573</c:v>
                </c:pt>
                <c:pt idx="55" formatCode="#,##0">
                  <c:v>26.428571428571427</c:v>
                </c:pt>
                <c:pt idx="56" formatCode="#,##0">
                  <c:v>26.428571428571427</c:v>
                </c:pt>
                <c:pt idx="57" formatCode="#,##0">
                  <c:v>20.285714285714285</c:v>
                </c:pt>
                <c:pt idx="58" formatCode="#,##0">
                  <c:v>17</c:v>
                </c:pt>
                <c:pt idx="59" formatCode="#,##0">
                  <c:v>16.428571428571427</c:v>
                </c:pt>
                <c:pt idx="60" formatCode="#,##0">
                  <c:v>17.428571428571427</c:v>
                </c:pt>
                <c:pt idx="61" formatCode="#,##0">
                  <c:v>17</c:v>
                </c:pt>
                <c:pt idx="62" formatCode="#,##0">
                  <c:v>14.285714285714286</c:v>
                </c:pt>
                <c:pt idx="63" formatCode="#,##0">
                  <c:v>12</c:v>
                </c:pt>
                <c:pt idx="64" formatCode="#,##0">
                  <c:v>11.142857142857142</c:v>
                </c:pt>
                <c:pt idx="65" formatCode="#,##0">
                  <c:v>9.4285714285714288</c:v>
                </c:pt>
                <c:pt idx="66" formatCode="#,##0">
                  <c:v>9.7142857142857135</c:v>
                </c:pt>
                <c:pt idx="67" formatCode="#,##0">
                  <c:v>8</c:v>
                </c:pt>
                <c:pt idx="68" formatCode="#,##0">
                  <c:v>6.5714285714285712</c:v>
                </c:pt>
                <c:pt idx="69" formatCode="#,##0">
                  <c:v>7.2857142857142856</c:v>
                </c:pt>
                <c:pt idx="70" formatCode="#,##0">
                  <c:v>7</c:v>
                </c:pt>
                <c:pt idx="71" formatCode="#,##0">
                  <c:v>7.4285714285714288</c:v>
                </c:pt>
                <c:pt idx="72" formatCode="#,##0">
                  <c:v>7</c:v>
                </c:pt>
                <c:pt idx="73" formatCode="#,##0">
                  <c:v>5.2857142857142856</c:v>
                </c:pt>
                <c:pt idx="74" formatCode="#,##0">
                  <c:v>6</c:v>
                </c:pt>
                <c:pt idx="75" formatCode="#,##0">
                  <c:v>5.4285714285714288</c:v>
                </c:pt>
                <c:pt idx="76" formatCode="#,##0">
                  <c:v>5.1428571428571432</c:v>
                </c:pt>
                <c:pt idx="77" formatCode="#,##0">
                  <c:v>4.8571428571428568</c:v>
                </c:pt>
                <c:pt idx="78" formatCode="#,##0">
                  <c:v>5.1428571428571432</c:v>
                </c:pt>
                <c:pt idx="79" formatCode="#,##0">
                  <c:v>5</c:v>
                </c:pt>
                <c:pt idx="80" formatCode="#,##0">
                  <c:v>5.2857142857142856</c:v>
                </c:pt>
                <c:pt idx="81" formatCode="#,##0">
                  <c:v>4.2857142857142856</c:v>
                </c:pt>
                <c:pt idx="82" formatCode="#,##0">
                  <c:v>4.4285714285714288</c:v>
                </c:pt>
                <c:pt idx="83" formatCode="#,##0">
                  <c:v>4.8571428571428568</c:v>
                </c:pt>
                <c:pt idx="84" formatCode="#,##0">
                  <c:v>5.5</c:v>
                </c:pt>
                <c:pt idx="85" formatCode="#,##0">
                  <c:v>4.5</c:v>
                </c:pt>
                <c:pt idx="86" formatCode="#,##0">
                  <c:v>4.333333333333333</c:v>
                </c:pt>
                <c:pt idx="87" formatCode="#,##0">
                  <c:v>3.8333333333333335</c:v>
                </c:pt>
                <c:pt idx="88" formatCode="#,##0">
                  <c:v>4.5</c:v>
                </c:pt>
                <c:pt idx="89" formatCode="#,##0">
                  <c:v>4.666666666666667</c:v>
                </c:pt>
                <c:pt idx="90" formatCode="#,##0">
                  <c:v>4.5</c:v>
                </c:pt>
                <c:pt idx="91" formatCode="#,##0">
                  <c:v>5</c:v>
                </c:pt>
                <c:pt idx="92" formatCode="#,##0">
                  <c:v>4.8571428571428568</c:v>
                </c:pt>
                <c:pt idx="93" formatCode="#,##0">
                  <c:v>5.5714285714285712</c:v>
                </c:pt>
                <c:pt idx="94" formatCode="#,##0">
                  <c:v>6</c:v>
                </c:pt>
                <c:pt idx="95" formatCode="#,##0">
                  <c:v>6.8571428571428568</c:v>
                </c:pt>
                <c:pt idx="96" formatCode="#,##0">
                  <c:v>6.5714285714285712</c:v>
                </c:pt>
                <c:pt idx="97" formatCode="#,##0">
                  <c:v>6.5714285714285712</c:v>
                </c:pt>
                <c:pt idx="98" formatCode="#,##0">
                  <c:v>6.8571428571428568</c:v>
                </c:pt>
                <c:pt idx="99" formatCode="#,##0">
                  <c:v>8</c:v>
                </c:pt>
                <c:pt idx="100" formatCode="#,##0">
                  <c:v>7.7142857142857144</c:v>
                </c:pt>
                <c:pt idx="101" formatCode="#,##0">
                  <c:v>8</c:v>
                </c:pt>
                <c:pt idx="102" formatCode="#,##0">
                  <c:v>6.7142857142857144</c:v>
                </c:pt>
                <c:pt idx="103" formatCode="#,##0">
                  <c:v>7</c:v>
                </c:pt>
                <c:pt idx="104" formatCode="#,##0">
                  <c:v>6.7142857142857144</c:v>
                </c:pt>
                <c:pt idx="105" formatCode="#,##0">
                  <c:v>6</c:v>
                </c:pt>
                <c:pt idx="106" formatCode="#,##0">
                  <c:v>5.7142857142857144</c:v>
                </c:pt>
                <c:pt idx="107" formatCode="#,##0">
                  <c:v>5.8571428571428568</c:v>
                </c:pt>
                <c:pt idx="108" formatCode="#,##0">
                  <c:v>5.2857142857142856</c:v>
                </c:pt>
                <c:pt idx="109" formatCode="#,##0">
                  <c:v>7.2857142857142856</c:v>
                </c:pt>
                <c:pt idx="110" formatCode="#,##0">
                  <c:v>10.428571428571429</c:v>
                </c:pt>
                <c:pt idx="111" formatCode="#,##0">
                  <c:v>10.285714285714286</c:v>
                </c:pt>
                <c:pt idx="112" formatCode="#,##0">
                  <c:v>10.428571428571429</c:v>
                </c:pt>
                <c:pt idx="113" formatCode="#,##0">
                  <c:v>10</c:v>
                </c:pt>
                <c:pt idx="114" formatCode="#,##0">
                  <c:v>10.285714285714286</c:v>
                </c:pt>
                <c:pt idx="115" formatCode="#,##0">
                  <c:v>11.571428571428571</c:v>
                </c:pt>
                <c:pt idx="116" formatCode="#,##0">
                  <c:v>9.8571428571428577</c:v>
                </c:pt>
                <c:pt idx="117" formatCode="#,##0">
                  <c:v>6.7142857142857144</c:v>
                </c:pt>
                <c:pt idx="118" formatCode="#,##0">
                  <c:v>7</c:v>
                </c:pt>
                <c:pt idx="119" formatCode="#,##0">
                  <c:v>6.5714285714285712</c:v>
                </c:pt>
                <c:pt idx="120" formatCode="#,##0">
                  <c:v>6.1428571428571432</c:v>
                </c:pt>
                <c:pt idx="121" formatCode="#,##0">
                  <c:v>6.1428571428571432</c:v>
                </c:pt>
                <c:pt idx="122" formatCode="#,##0">
                  <c:v>5.4285714285714288</c:v>
                </c:pt>
                <c:pt idx="123" formatCode="#,##0">
                  <c:v>5.8571428571428568</c:v>
                </c:pt>
                <c:pt idx="124" formatCode="#,##0">
                  <c:v>6.4285714285714288</c:v>
                </c:pt>
                <c:pt idx="125" formatCode="#,##0">
                  <c:v>6.7142857142857144</c:v>
                </c:pt>
                <c:pt idx="126" formatCode="#,##0">
                  <c:v>7.8571428571428568</c:v>
                </c:pt>
                <c:pt idx="127" formatCode="#,##0">
                  <c:v>7.8571428571428568</c:v>
                </c:pt>
                <c:pt idx="128" formatCode="#,##0">
                  <c:v>8</c:v>
                </c:pt>
                <c:pt idx="129" formatCode="#,##0">
                  <c:v>8.4285714285714288</c:v>
                </c:pt>
                <c:pt idx="130" formatCode="#,##0">
                  <c:v>8</c:v>
                </c:pt>
                <c:pt idx="131" formatCode="#,##0">
                  <c:v>8.4285714285714288</c:v>
                </c:pt>
                <c:pt idx="132" formatCode="#,##0">
                  <c:v>8.1428571428571423</c:v>
                </c:pt>
                <c:pt idx="133" formatCode="#,##0">
                  <c:v>7.2857142857142856</c:v>
                </c:pt>
                <c:pt idx="134" formatCode="#,##0">
                  <c:v>8</c:v>
                </c:pt>
                <c:pt idx="135" formatCode="#,##0">
                  <c:v>8.5714285714285712</c:v>
                </c:pt>
                <c:pt idx="136" formatCode="#,##0">
                  <c:v>8.1428571428571423</c:v>
                </c:pt>
                <c:pt idx="137" formatCode="#,##0">
                  <c:v>9.1428571428571423</c:v>
                </c:pt>
                <c:pt idx="138" formatCode="#,##0">
                  <c:v>8.5714285714285712</c:v>
                </c:pt>
                <c:pt idx="139" formatCode="#,##0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D7-4BE9-AB08-39CB3ED9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14976"/>
        <c:axId val="129616512"/>
      </c:lineChart>
      <c:lineChart>
        <c:grouping val="standard"/>
        <c:varyColors val="0"/>
        <c:ser>
          <c:idx val="1"/>
          <c:order val="1"/>
          <c:tx>
            <c:strRef>
              <c:f>'data CZE'!$AC$3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CZE'!$AC$4:$AC$157</c:f>
              <c:numCache>
                <c:formatCode>General</c:formatCode>
                <c:ptCount val="154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0.14285714285714285</c:v>
                </c:pt>
                <c:pt idx="22" formatCode="#,##0">
                  <c:v>0.14285714285714285</c:v>
                </c:pt>
                <c:pt idx="23" formatCode="#,##0">
                  <c:v>0.42857142857142855</c:v>
                </c:pt>
                <c:pt idx="24" formatCode="#,##0">
                  <c:v>0.8571428571428571</c:v>
                </c:pt>
                <c:pt idx="25" formatCode="#,##0">
                  <c:v>1.2857142857142858</c:v>
                </c:pt>
                <c:pt idx="26" formatCode="#,##0">
                  <c:v>1.2857142857142858</c:v>
                </c:pt>
                <c:pt idx="27" formatCode="#,##0">
                  <c:v>1.5714285714285714</c:v>
                </c:pt>
                <c:pt idx="28" formatCode="#,##0">
                  <c:v>2.1428571428571428</c:v>
                </c:pt>
                <c:pt idx="29" formatCode="#,##0">
                  <c:v>3.1428571428571428</c:v>
                </c:pt>
                <c:pt idx="30" formatCode="#,##0">
                  <c:v>4</c:v>
                </c:pt>
                <c:pt idx="31" formatCode="#,##0">
                  <c:v>4.7142857142857144</c:v>
                </c:pt>
                <c:pt idx="32" formatCode="#,##0">
                  <c:v>5</c:v>
                </c:pt>
                <c:pt idx="33" formatCode="#,##0">
                  <c:v>6.2857142857142856</c:v>
                </c:pt>
                <c:pt idx="34" formatCode="#,##0">
                  <c:v>6.8571428571428568</c:v>
                </c:pt>
                <c:pt idx="35" formatCode="#,##0">
                  <c:v>7.2857142857142856</c:v>
                </c:pt>
                <c:pt idx="36" formatCode="#,##0">
                  <c:v>7.8571428571428568</c:v>
                </c:pt>
                <c:pt idx="37" formatCode="#,##0">
                  <c:v>8.1428571428571423</c:v>
                </c:pt>
                <c:pt idx="38" formatCode="#,##0">
                  <c:v>8.5714285714285712</c:v>
                </c:pt>
                <c:pt idx="39" formatCode="#,##0">
                  <c:v>9.7142857142857135</c:v>
                </c:pt>
                <c:pt idx="40" formatCode="#,##0">
                  <c:v>9.4285714285714288</c:v>
                </c:pt>
                <c:pt idx="41" formatCode="#,##0">
                  <c:v>10</c:v>
                </c:pt>
                <c:pt idx="42" formatCode="#,##0">
                  <c:v>10.142857142857142</c:v>
                </c:pt>
                <c:pt idx="43" formatCode="#,##0">
                  <c:v>9.2857142857142865</c:v>
                </c:pt>
                <c:pt idx="44" formatCode="#,##0">
                  <c:v>10.428571428571429</c:v>
                </c:pt>
                <c:pt idx="45" formatCode="#,##0">
                  <c:v>9.5714285714285712</c:v>
                </c:pt>
                <c:pt idx="46" formatCode="#,##0">
                  <c:v>8.1428571428571423</c:v>
                </c:pt>
                <c:pt idx="47" formatCode="#,##0">
                  <c:v>7.7142857142857144</c:v>
                </c:pt>
                <c:pt idx="48" formatCode="#,##0">
                  <c:v>7.4285714285714288</c:v>
                </c:pt>
                <c:pt idx="49" formatCode="#,##0">
                  <c:v>6.8571428571428568</c:v>
                </c:pt>
                <c:pt idx="50" formatCode="#,##0">
                  <c:v>7.2857142857142856</c:v>
                </c:pt>
                <c:pt idx="51" formatCode="#,##0">
                  <c:v>5.7142857142857144</c:v>
                </c:pt>
                <c:pt idx="52" formatCode="#,##0">
                  <c:v>6</c:v>
                </c:pt>
                <c:pt idx="53" formatCode="#,##0">
                  <c:v>5.8571428571428568</c:v>
                </c:pt>
                <c:pt idx="54" formatCode="#,##0">
                  <c:v>5.8571428571428568</c:v>
                </c:pt>
                <c:pt idx="55" formatCode="#,##0">
                  <c:v>5.2857142857142856</c:v>
                </c:pt>
                <c:pt idx="56" formatCode="#,##0">
                  <c:v>4.8571428571428568</c:v>
                </c:pt>
                <c:pt idx="57" formatCode="#,##0">
                  <c:v>4.1428571428571432</c:v>
                </c:pt>
                <c:pt idx="58" formatCode="#,##0">
                  <c:v>3.7142857142857144</c:v>
                </c:pt>
                <c:pt idx="59" formatCode="#,##0">
                  <c:v>2.7142857142857144</c:v>
                </c:pt>
                <c:pt idx="60" formatCode="#,##0">
                  <c:v>3.7142857142857144</c:v>
                </c:pt>
                <c:pt idx="61" formatCode="#,##0">
                  <c:v>3.7142857142857144</c:v>
                </c:pt>
                <c:pt idx="62" formatCode="#,##0">
                  <c:v>3.8571428571428572</c:v>
                </c:pt>
                <c:pt idx="63" formatCode="#,##0">
                  <c:v>4</c:v>
                </c:pt>
                <c:pt idx="64" formatCode="#,##0">
                  <c:v>4.1428571428571432</c:v>
                </c:pt>
                <c:pt idx="65" formatCode="#,##0">
                  <c:v>4.2857142857142856</c:v>
                </c:pt>
                <c:pt idx="66" formatCode="#,##0">
                  <c:v>5</c:v>
                </c:pt>
                <c:pt idx="67" formatCode="#,##0">
                  <c:v>4.8571428571428568</c:v>
                </c:pt>
                <c:pt idx="68" formatCode="#,##0">
                  <c:v>4.7142857142857144</c:v>
                </c:pt>
                <c:pt idx="69" formatCode="#,##0">
                  <c:v>4.4285714285714288</c:v>
                </c:pt>
                <c:pt idx="70" formatCode="#,##0">
                  <c:v>4.5714285714285712</c:v>
                </c:pt>
                <c:pt idx="71" formatCode="#,##0">
                  <c:v>4.2857142857142856</c:v>
                </c:pt>
                <c:pt idx="72" formatCode="#,##0">
                  <c:v>3.7142857142857144</c:v>
                </c:pt>
                <c:pt idx="73" formatCode="#,##0">
                  <c:v>4</c:v>
                </c:pt>
                <c:pt idx="74" formatCode="#,##0">
                  <c:v>3.2857142857142856</c:v>
                </c:pt>
                <c:pt idx="75" formatCode="#,##0">
                  <c:v>3.1428571428571428</c:v>
                </c:pt>
                <c:pt idx="76" formatCode="#,##0">
                  <c:v>2.8571428571428572</c:v>
                </c:pt>
                <c:pt idx="77" formatCode="#,##0">
                  <c:v>2.5714285714285716</c:v>
                </c:pt>
                <c:pt idx="78" formatCode="#,##0">
                  <c:v>2.1428571428571428</c:v>
                </c:pt>
                <c:pt idx="79" formatCode="#,##0">
                  <c:v>2.7142857142857144</c:v>
                </c:pt>
                <c:pt idx="80" formatCode="#,##0">
                  <c:v>2</c:v>
                </c:pt>
                <c:pt idx="81" formatCode="#,##0">
                  <c:v>1.8571428571428572</c:v>
                </c:pt>
                <c:pt idx="82" formatCode="#,##0">
                  <c:v>2.4285714285714284</c:v>
                </c:pt>
                <c:pt idx="83" formatCode="#,##0">
                  <c:v>2.5714285714285716</c:v>
                </c:pt>
                <c:pt idx="84" formatCode="#,##0">
                  <c:v>2.4285714285714284</c:v>
                </c:pt>
                <c:pt idx="85" formatCode="#,##0">
                  <c:v>2.8571428571428572</c:v>
                </c:pt>
                <c:pt idx="86" formatCode="#,##0">
                  <c:v>2.1428571428571428</c:v>
                </c:pt>
                <c:pt idx="87" formatCode="#,##0">
                  <c:v>1.8571428571428572</c:v>
                </c:pt>
                <c:pt idx="88" formatCode="#,##0">
                  <c:v>1.8571428571428572</c:v>
                </c:pt>
                <c:pt idx="89" formatCode="#,##0">
                  <c:v>1</c:v>
                </c:pt>
                <c:pt idx="90" formatCode="#,##0">
                  <c:v>0.7142857142857143</c:v>
                </c:pt>
                <c:pt idx="91" formatCode="#,##0">
                  <c:v>0.7142857142857143</c:v>
                </c:pt>
                <c:pt idx="92" formatCode="#,##0">
                  <c:v>0.5714285714285714</c:v>
                </c:pt>
                <c:pt idx="93" formatCode="#,##0">
                  <c:v>0.8571428571428571</c:v>
                </c:pt>
                <c:pt idx="94" formatCode="#,##0">
                  <c:v>1.1428571428571428</c:v>
                </c:pt>
                <c:pt idx="95" formatCode="#,##0">
                  <c:v>1</c:v>
                </c:pt>
                <c:pt idx="96" formatCode="#,##0">
                  <c:v>1.1428571428571428</c:v>
                </c:pt>
                <c:pt idx="97" formatCode="#,##0">
                  <c:v>1.1428571428571428</c:v>
                </c:pt>
                <c:pt idx="98" formatCode="#,##0">
                  <c:v>1</c:v>
                </c:pt>
                <c:pt idx="99" formatCode="#,##0">
                  <c:v>1</c:v>
                </c:pt>
                <c:pt idx="100" formatCode="#,##0">
                  <c:v>0.7142857142857143</c:v>
                </c:pt>
                <c:pt idx="101" formatCode="#,##0">
                  <c:v>0.7142857142857143</c:v>
                </c:pt>
                <c:pt idx="102" formatCode="#,##0">
                  <c:v>0.2857142857142857</c:v>
                </c:pt>
                <c:pt idx="103" formatCode="#,##0">
                  <c:v>0.2857142857142857</c:v>
                </c:pt>
                <c:pt idx="104" formatCode="#,##0">
                  <c:v>0.14285714285714285</c:v>
                </c:pt>
                <c:pt idx="105" formatCode="#,##0">
                  <c:v>0.2857142857142857</c:v>
                </c:pt>
                <c:pt idx="106" formatCode="#,##0">
                  <c:v>0.2857142857142857</c:v>
                </c:pt>
                <c:pt idx="107" formatCode="#,##0">
                  <c:v>0.42857142857142855</c:v>
                </c:pt>
                <c:pt idx="108" formatCode="#,##0">
                  <c:v>0.42857142857142855</c:v>
                </c:pt>
                <c:pt idx="109" formatCode="#,##0">
                  <c:v>0.8571428571428571</c:v>
                </c:pt>
                <c:pt idx="110" formatCode="#,##0">
                  <c:v>0.8571428571428571</c:v>
                </c:pt>
                <c:pt idx="111" formatCode="#,##0">
                  <c:v>1.1428571428571428</c:v>
                </c:pt>
                <c:pt idx="112" formatCode="#,##0">
                  <c:v>1</c:v>
                </c:pt>
                <c:pt idx="113" formatCode="#,##0">
                  <c:v>0.8571428571428571</c:v>
                </c:pt>
                <c:pt idx="114" formatCode="#,##0">
                  <c:v>1.1428571428571428</c:v>
                </c:pt>
                <c:pt idx="115" formatCode="#,##0">
                  <c:v>1.4285714285714286</c:v>
                </c:pt>
                <c:pt idx="116" formatCode="#,##0">
                  <c:v>1.5714285714285714</c:v>
                </c:pt>
                <c:pt idx="117" formatCode="#,##0">
                  <c:v>2</c:v>
                </c:pt>
                <c:pt idx="118" formatCode="#,##0">
                  <c:v>1.8571428571428572</c:v>
                </c:pt>
                <c:pt idx="119" formatCode="#,##0">
                  <c:v>1.7142857142857142</c:v>
                </c:pt>
                <c:pt idx="120" formatCode="#,##0">
                  <c:v>1.7142857142857142</c:v>
                </c:pt>
                <c:pt idx="121" formatCode="#,##0">
                  <c:v>1.4285714285714286</c:v>
                </c:pt>
                <c:pt idx="122" formatCode="#,##0">
                  <c:v>0.8571428571428571</c:v>
                </c:pt>
                <c:pt idx="123" formatCode="#,##0">
                  <c:v>1.1428571428571428</c:v>
                </c:pt>
                <c:pt idx="124" formatCode="#,##0">
                  <c:v>0.5714285714285714</c:v>
                </c:pt>
                <c:pt idx="125" formatCode="#,##0">
                  <c:v>0.2857142857142857</c:v>
                </c:pt>
                <c:pt idx="126" formatCode="#,##0">
                  <c:v>0</c:v>
                </c:pt>
                <c:pt idx="127" formatCode="#,##0">
                  <c:v>0.2857142857142857</c:v>
                </c:pt>
                <c:pt idx="128" formatCode="#,##0">
                  <c:v>0.2857142857142857</c:v>
                </c:pt>
                <c:pt idx="129" formatCode="#,##0">
                  <c:v>0.2857142857142857</c:v>
                </c:pt>
                <c:pt idx="130" formatCode="#,##0">
                  <c:v>-0.14285714285714285</c:v>
                </c:pt>
                <c:pt idx="131" formatCode="#,##0">
                  <c:v>-0.14285714285714285</c:v>
                </c:pt>
                <c:pt idx="132" formatCode="#,##0">
                  <c:v>0.14285714285714285</c:v>
                </c:pt>
                <c:pt idx="133" formatCode="#,##0">
                  <c:v>0.5714285714285714</c:v>
                </c:pt>
                <c:pt idx="134" formatCode="#,##0">
                  <c:v>0.42857142857142855</c:v>
                </c:pt>
                <c:pt idx="135" formatCode="#,##0">
                  <c:v>0.5714285714285714</c:v>
                </c:pt>
                <c:pt idx="136" formatCode="#,##0">
                  <c:v>0.5714285714285714</c:v>
                </c:pt>
                <c:pt idx="137" formatCode="#,##0">
                  <c:v>0.42857142857142855</c:v>
                </c:pt>
                <c:pt idx="138" formatCode="#,##0">
                  <c:v>0.8571428571428571</c:v>
                </c:pt>
                <c:pt idx="139" formatCode="#,##0">
                  <c:v>0.8571428571428571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2D7-4BE9-AB08-39CB3ED96A0D}"/>
            </c:ext>
          </c:extLst>
        </c:ser>
        <c:ser>
          <c:idx val="2"/>
          <c:order val="2"/>
          <c:tx>
            <c:strRef>
              <c:f>'data CZE'!$AC$2</c:f>
              <c:strCache>
                <c:ptCount val="1"/>
                <c:pt idx="0">
                  <c:v>Modelled Deaths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'data CZE'!$AG$4:$AG$157</c:f>
              <c:numCache>
                <c:formatCode>General</c:formatCode>
                <c:ptCount val="154"/>
                <c:pt idx="18">
                  <c:v>0.39600000000000002</c:v>
                </c:pt>
                <c:pt idx="19">
                  <c:v>0.36</c:v>
                </c:pt>
                <c:pt idx="20">
                  <c:v>0.44999999999999996</c:v>
                </c:pt>
                <c:pt idx="21">
                  <c:v>0.93</c:v>
                </c:pt>
                <c:pt idx="22">
                  <c:v>1.0542857142857143</c:v>
                </c:pt>
                <c:pt idx="23">
                  <c:v>1.1828571428571428</c:v>
                </c:pt>
                <c:pt idx="24">
                  <c:v>1.5171428571428571</c:v>
                </c:pt>
                <c:pt idx="25">
                  <c:v>1.9028571428571428</c:v>
                </c:pt>
                <c:pt idx="26">
                  <c:v>2.0828571428571427</c:v>
                </c:pt>
                <c:pt idx="27">
                  <c:v>2.2885714285714283</c:v>
                </c:pt>
                <c:pt idx="28">
                  <c:v>2.2628571428571429</c:v>
                </c:pt>
                <c:pt idx="29">
                  <c:v>2.4428571428571426</c:v>
                </c:pt>
                <c:pt idx="30">
                  <c:v>2.8028571428571425</c:v>
                </c:pt>
                <c:pt idx="31">
                  <c:v>3.78</c:v>
                </c:pt>
                <c:pt idx="32">
                  <c:v>4.2171428571428571</c:v>
                </c:pt>
                <c:pt idx="33">
                  <c:v>6.1714285714285708</c:v>
                </c:pt>
                <c:pt idx="34">
                  <c:v>7.097142857142857</c:v>
                </c:pt>
                <c:pt idx="35">
                  <c:v>7.7142857142857135</c:v>
                </c:pt>
                <c:pt idx="36">
                  <c:v>8.3571428571428577</c:v>
                </c:pt>
                <c:pt idx="37">
                  <c:v>9.4885714285714275</c:v>
                </c:pt>
                <c:pt idx="38">
                  <c:v>9.6428571428571423</c:v>
                </c:pt>
                <c:pt idx="39">
                  <c:v>10.028571428571428</c:v>
                </c:pt>
                <c:pt idx="40">
                  <c:v>9.1285714285714281</c:v>
                </c:pt>
                <c:pt idx="41">
                  <c:v>9.2828571428571429</c:v>
                </c:pt>
                <c:pt idx="42">
                  <c:v>9.0514285714285716</c:v>
                </c:pt>
                <c:pt idx="43">
                  <c:v>9.36</c:v>
                </c:pt>
                <c:pt idx="44">
                  <c:v>8.742857142857142</c:v>
                </c:pt>
                <c:pt idx="45">
                  <c:v>8.7171428571428571</c:v>
                </c:pt>
                <c:pt idx="46">
                  <c:v>9.5399999999999991</c:v>
                </c:pt>
                <c:pt idx="47">
                  <c:v>9.0514285714285716</c:v>
                </c:pt>
                <c:pt idx="48">
                  <c:v>8.5114285714285707</c:v>
                </c:pt>
                <c:pt idx="49">
                  <c:v>8.2542857142857127</c:v>
                </c:pt>
                <c:pt idx="50">
                  <c:v>7.3285714285714283</c:v>
                </c:pt>
                <c:pt idx="51">
                  <c:v>6.6085714285714285</c:v>
                </c:pt>
                <c:pt idx="52">
                  <c:v>5.9399999999999995</c:v>
                </c:pt>
                <c:pt idx="53">
                  <c:v>4.7314285714285713</c:v>
                </c:pt>
                <c:pt idx="54">
                  <c:v>4.7571428571428571</c:v>
                </c:pt>
                <c:pt idx="55">
                  <c:v>4.4485714285714284</c:v>
                </c:pt>
                <c:pt idx="56">
                  <c:v>4.4485714285714284</c:v>
                </c:pt>
                <c:pt idx="57">
                  <c:v>5.3999999999999995</c:v>
                </c:pt>
                <c:pt idx="58">
                  <c:v>6.12</c:v>
                </c:pt>
                <c:pt idx="59">
                  <c:v>5.6828571428571433</c:v>
                </c:pt>
                <c:pt idx="60">
                  <c:v>5.0657142857142858</c:v>
                </c:pt>
                <c:pt idx="61">
                  <c:v>4.7828571428571429</c:v>
                </c:pt>
                <c:pt idx="62">
                  <c:v>4.7571428571428571</c:v>
                </c:pt>
                <c:pt idx="63">
                  <c:v>4.7571428571428571</c:v>
                </c:pt>
                <c:pt idx="64">
                  <c:v>3.6514285714285712</c:v>
                </c:pt>
                <c:pt idx="65">
                  <c:v>3.06</c:v>
                </c:pt>
                <c:pt idx="66">
                  <c:v>2.9571428571428569</c:v>
                </c:pt>
                <c:pt idx="67">
                  <c:v>3.1371428571428566</c:v>
                </c:pt>
                <c:pt idx="68">
                  <c:v>3.06</c:v>
                </c:pt>
                <c:pt idx="69">
                  <c:v>2.5714285714285716</c:v>
                </c:pt>
                <c:pt idx="70">
                  <c:v>2.16</c:v>
                </c:pt>
                <c:pt idx="71">
                  <c:v>2.0057142857142853</c:v>
                </c:pt>
                <c:pt idx="72">
                  <c:v>1.6971428571428571</c:v>
                </c:pt>
                <c:pt idx="73">
                  <c:v>1.7485714285714284</c:v>
                </c:pt>
                <c:pt idx="74">
                  <c:v>1.44</c:v>
                </c:pt>
                <c:pt idx="75">
                  <c:v>1.1828571428571428</c:v>
                </c:pt>
                <c:pt idx="76">
                  <c:v>1.3114285714285714</c:v>
                </c:pt>
                <c:pt idx="77">
                  <c:v>1.26</c:v>
                </c:pt>
                <c:pt idx="78">
                  <c:v>1.3371428571428572</c:v>
                </c:pt>
                <c:pt idx="79">
                  <c:v>1.26</c:v>
                </c:pt>
                <c:pt idx="80">
                  <c:v>0.9514285714285714</c:v>
                </c:pt>
                <c:pt idx="81">
                  <c:v>1.08</c:v>
                </c:pt>
                <c:pt idx="82">
                  <c:v>0.9771428571428572</c:v>
                </c:pt>
                <c:pt idx="83">
                  <c:v>0.92571428571428571</c:v>
                </c:pt>
                <c:pt idx="84">
                  <c:v>0.87428571428571422</c:v>
                </c:pt>
                <c:pt idx="85">
                  <c:v>0.92571428571428571</c:v>
                </c:pt>
                <c:pt idx="86">
                  <c:v>0.89999999999999991</c:v>
                </c:pt>
                <c:pt idx="87">
                  <c:v>0.9514285714285714</c:v>
                </c:pt>
                <c:pt idx="88">
                  <c:v>0.77142857142857135</c:v>
                </c:pt>
                <c:pt idx="89">
                  <c:v>0.79714285714285715</c:v>
                </c:pt>
                <c:pt idx="90">
                  <c:v>0.87428571428571422</c:v>
                </c:pt>
                <c:pt idx="91">
                  <c:v>0.99</c:v>
                </c:pt>
                <c:pt idx="92">
                  <c:v>0.80999999999999994</c:v>
                </c:pt>
                <c:pt idx="93">
                  <c:v>0.77999999999999992</c:v>
                </c:pt>
                <c:pt idx="94">
                  <c:v>0.69</c:v>
                </c:pt>
                <c:pt idx="95">
                  <c:v>0.80999999999999994</c:v>
                </c:pt>
                <c:pt idx="96">
                  <c:v>0.84</c:v>
                </c:pt>
                <c:pt idx="97">
                  <c:v>0.80999999999999994</c:v>
                </c:pt>
                <c:pt idx="98">
                  <c:v>0.89999999999999991</c:v>
                </c:pt>
                <c:pt idx="99">
                  <c:v>0.87428571428571422</c:v>
                </c:pt>
                <c:pt idx="100">
                  <c:v>1.0028571428571427</c:v>
                </c:pt>
                <c:pt idx="101">
                  <c:v>1.08</c:v>
                </c:pt>
                <c:pt idx="102">
                  <c:v>1.2342857142857142</c:v>
                </c:pt>
                <c:pt idx="103">
                  <c:v>1.1828571428571428</c:v>
                </c:pt>
                <c:pt idx="104">
                  <c:v>1.1828571428571428</c:v>
                </c:pt>
                <c:pt idx="105">
                  <c:v>1.2342857142857142</c:v>
                </c:pt>
                <c:pt idx="106">
                  <c:v>1.44</c:v>
                </c:pt>
                <c:pt idx="107">
                  <c:v>1.3885714285714286</c:v>
                </c:pt>
                <c:pt idx="108">
                  <c:v>1.44</c:v>
                </c:pt>
                <c:pt idx="109">
                  <c:v>1.2085714285714286</c:v>
                </c:pt>
                <c:pt idx="110">
                  <c:v>1.26</c:v>
                </c:pt>
                <c:pt idx="111">
                  <c:v>1.2085714285714286</c:v>
                </c:pt>
                <c:pt idx="112">
                  <c:v>1.08</c:v>
                </c:pt>
                <c:pt idx="113">
                  <c:v>1.0285714285714285</c:v>
                </c:pt>
                <c:pt idx="114">
                  <c:v>1.0542857142857143</c:v>
                </c:pt>
                <c:pt idx="115">
                  <c:v>0.9514285714285714</c:v>
                </c:pt>
                <c:pt idx="116">
                  <c:v>1.3114285714285714</c:v>
                </c:pt>
                <c:pt idx="117">
                  <c:v>1.8771428571428572</c:v>
                </c:pt>
                <c:pt idx="118">
                  <c:v>1.8514285714285714</c:v>
                </c:pt>
                <c:pt idx="119">
                  <c:v>1.8771428571428572</c:v>
                </c:pt>
                <c:pt idx="120">
                  <c:v>1.7999999999999998</c:v>
                </c:pt>
                <c:pt idx="121">
                  <c:v>1.8514285714285714</c:v>
                </c:pt>
                <c:pt idx="122">
                  <c:v>2.0828571428571427</c:v>
                </c:pt>
                <c:pt idx="123">
                  <c:v>1.7742857142857142</c:v>
                </c:pt>
                <c:pt idx="124">
                  <c:v>1.2085714285714286</c:v>
                </c:pt>
                <c:pt idx="125">
                  <c:v>1.26</c:v>
                </c:pt>
                <c:pt idx="126">
                  <c:v>1.1828571428571428</c:v>
                </c:pt>
                <c:pt idx="127">
                  <c:v>1.1057142857142856</c:v>
                </c:pt>
                <c:pt idx="128">
                  <c:v>1.1057142857142856</c:v>
                </c:pt>
                <c:pt idx="129">
                  <c:v>0.9771428571428572</c:v>
                </c:pt>
                <c:pt idx="130">
                  <c:v>1.0542857142857143</c:v>
                </c:pt>
                <c:pt idx="131">
                  <c:v>1.1571428571428573</c:v>
                </c:pt>
                <c:pt idx="132">
                  <c:v>1.2085714285714286</c:v>
                </c:pt>
                <c:pt idx="133">
                  <c:v>1.4142857142857141</c:v>
                </c:pt>
                <c:pt idx="134">
                  <c:v>1.4142857142857141</c:v>
                </c:pt>
                <c:pt idx="135">
                  <c:v>1.44</c:v>
                </c:pt>
                <c:pt idx="136">
                  <c:v>1.5171428571428571</c:v>
                </c:pt>
                <c:pt idx="137">
                  <c:v>1.44</c:v>
                </c:pt>
                <c:pt idx="138">
                  <c:v>1.5171428571428571</c:v>
                </c:pt>
                <c:pt idx="139">
                  <c:v>1.4657142857142855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775488"/>
        <c:axId val="129773952"/>
      </c:lineChart>
      <c:dateAx>
        <c:axId val="1296149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616512"/>
        <c:crosses val="autoZero"/>
        <c:auto val="1"/>
        <c:lblOffset val="100"/>
        <c:baseTimeUnit val="days"/>
      </c:dateAx>
      <c:valAx>
        <c:axId val="1296165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614976"/>
        <c:crosses val="autoZero"/>
        <c:crossBetween val="between"/>
      </c:valAx>
      <c:valAx>
        <c:axId val="129773952"/>
        <c:scaling>
          <c:orientation val="minMax"/>
          <c:max val="11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775488"/>
        <c:crosses val="max"/>
        <c:crossBetween val="between"/>
      </c:valAx>
      <c:catAx>
        <c:axId val="129775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297739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3749456499316064"/>
          <c:y val="0.18957117331017653"/>
          <c:w val="0.49513366853239738"/>
          <c:h val="4.94508955611317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3308351516301434E-2"/>
          <c:y val="2.7734302442963862E-2"/>
          <c:w val="0.89774430003478467"/>
          <c:h val="0.80254162040819821"/>
        </c:manualLayout>
      </c:layout>
      <c:lineChart>
        <c:grouping val="standard"/>
        <c:varyColors val="0"/>
        <c:ser>
          <c:idx val="0"/>
          <c:order val="0"/>
          <c:tx>
            <c:strRef>
              <c:f>'data CZE'!$AB$3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CZE'!$A$4:$A$157</c:f>
              <c:numCache>
                <c:formatCode>m/d/yyyy</c:formatCode>
                <c:ptCount val="154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</c:numCache>
            </c:numRef>
          </c:cat>
          <c:val>
            <c:numRef>
              <c:f>'data CZE'!$AB$4:$AB$157</c:f>
              <c:numCache>
                <c:formatCode>General</c:formatCode>
                <c:ptCount val="154"/>
                <c:pt idx="7" formatCode="#,##0">
                  <c:v>4.1428571428571432</c:v>
                </c:pt>
                <c:pt idx="8" formatCode="#,##0">
                  <c:v>5</c:v>
                </c:pt>
                <c:pt idx="9" formatCode="#,##0">
                  <c:v>8.2857142857142865</c:v>
                </c:pt>
                <c:pt idx="10" formatCode="#,##0">
                  <c:v>12.714285714285714</c:v>
                </c:pt>
                <c:pt idx="11" formatCode="#,##0">
                  <c:v>15.428571428571429</c:v>
                </c:pt>
                <c:pt idx="12" formatCode="#,##0">
                  <c:v>17.428571428571427</c:v>
                </c:pt>
                <c:pt idx="13" formatCode="#,##0">
                  <c:v>23.285714285714285</c:v>
                </c:pt>
                <c:pt idx="14" formatCode="#,##0">
                  <c:v>37.285714285714285</c:v>
                </c:pt>
                <c:pt idx="15" formatCode="#,##0">
                  <c:v>43.714285714285715</c:v>
                </c:pt>
                <c:pt idx="16" formatCode="#,##0">
                  <c:v>53</c:v>
                </c:pt>
                <c:pt idx="17" formatCode="#,##0">
                  <c:v>61.142857142857146</c:v>
                </c:pt>
                <c:pt idx="18" formatCode="#,##0">
                  <c:v>82.571428571428569</c:v>
                </c:pt>
                <c:pt idx="19" formatCode="#,##0">
                  <c:v>98.857142857142861</c:v>
                </c:pt>
                <c:pt idx="20" formatCode="#,##0">
                  <c:v>115.14285714285714</c:v>
                </c:pt>
                <c:pt idx="21" formatCode="#,##0">
                  <c:v>118.14285714285714</c:v>
                </c:pt>
                <c:pt idx="22" formatCode="#,##0">
                  <c:v>127.42857142857143</c:v>
                </c:pt>
                <c:pt idx="23" formatCode="#,##0">
                  <c:v>137.14285714285714</c:v>
                </c:pt>
                <c:pt idx="24" formatCode="#,##0">
                  <c:v>161.71428571428572</c:v>
                </c:pt>
                <c:pt idx="25" formatCode="#,##0">
                  <c:v>175.85714285714286</c:v>
                </c:pt>
                <c:pt idx="26" formatCode="#,##0">
                  <c:v>206.57142857142858</c:v>
                </c:pt>
                <c:pt idx="27" formatCode="#,##0">
                  <c:v>233.71428571428572</c:v>
                </c:pt>
                <c:pt idx="28" formatCode="#,##0">
                  <c:v>242.42857142857142</c:v>
                </c:pt>
                <c:pt idx="29" formatCode="#,##0">
                  <c:v>252.14285714285714</c:v>
                </c:pt>
                <c:pt idx="30" formatCode="#,##0">
                  <c:v>273.42857142857144</c:v>
                </c:pt>
                <c:pt idx="31" formatCode="#,##0">
                  <c:v>276.42857142857144</c:v>
                </c:pt>
                <c:pt idx="32" formatCode="#,##0">
                  <c:v>276.14285714285717</c:v>
                </c:pt>
                <c:pt idx="33" formatCode="#,##0">
                  <c:v>273</c:v>
                </c:pt>
                <c:pt idx="34" formatCode="#,##0">
                  <c:v>263</c:v>
                </c:pt>
                <c:pt idx="35" formatCode="#,##0">
                  <c:v>252.85714285714286</c:v>
                </c:pt>
                <c:pt idx="36" formatCode="#,##0">
                  <c:v>260.14285714285717</c:v>
                </c:pt>
                <c:pt idx="37" formatCode="#,##0">
                  <c:v>244.14285714285714</c:v>
                </c:pt>
                <c:pt idx="38" formatCode="#,##0">
                  <c:v>246.14285714285714</c:v>
                </c:pt>
                <c:pt idx="39" formatCode="#,##0">
                  <c:v>244.42857142857142</c:v>
                </c:pt>
                <c:pt idx="40" formatCode="#,##0">
                  <c:v>220.28571428571428</c:v>
                </c:pt>
                <c:pt idx="41" formatCode="#,##0">
                  <c:v>204.28571428571428</c:v>
                </c:pt>
                <c:pt idx="42" formatCode="#,##0">
                  <c:v>200.57142857142858</c:v>
                </c:pt>
                <c:pt idx="43" formatCode="#,##0">
                  <c:v>176.71428571428572</c:v>
                </c:pt>
                <c:pt idx="44" formatCode="#,##0">
                  <c:v>160.57142857142858</c:v>
                </c:pt>
                <c:pt idx="45" formatCode="#,##0">
                  <c:v>141.28571428571428</c:v>
                </c:pt>
                <c:pt idx="46" formatCode="#,##0">
                  <c:v>123.42857142857143</c:v>
                </c:pt>
                <c:pt idx="47" formatCode="#,##0">
                  <c:v>116.71428571428571</c:v>
                </c:pt>
                <c:pt idx="48" formatCode="#,##0">
                  <c:v>107.42857142857143</c:v>
                </c:pt>
                <c:pt idx="49" formatCode="#,##0">
                  <c:v>107.85714285714286</c:v>
                </c:pt>
                <c:pt idx="50" formatCode="#,##0">
                  <c:v>120.14285714285714</c:v>
                </c:pt>
                <c:pt idx="51" formatCode="#,##0">
                  <c:v>127.42857142857143</c:v>
                </c:pt>
                <c:pt idx="52" formatCode="#,##0">
                  <c:v>118.71428571428571</c:v>
                </c:pt>
                <c:pt idx="53" formatCode="#,##0">
                  <c:v>107.71428571428571</c:v>
                </c:pt>
                <c:pt idx="54" formatCode="#,##0">
                  <c:v>103.42857142857143</c:v>
                </c:pt>
                <c:pt idx="55" formatCode="#,##0">
                  <c:v>99.714285714285708</c:v>
                </c:pt>
                <c:pt idx="56" formatCode="#,##0">
                  <c:v>94</c:v>
                </c:pt>
                <c:pt idx="57" formatCode="#,##0">
                  <c:v>77.857142857142861</c:v>
                </c:pt>
                <c:pt idx="58" formatCode="#,##0">
                  <c:v>67.285714285714292</c:v>
                </c:pt>
                <c:pt idx="59" formatCode="#,##0">
                  <c:v>63.857142857142854</c:v>
                </c:pt>
                <c:pt idx="60" formatCode="#,##0">
                  <c:v>70.714285714285708</c:v>
                </c:pt>
                <c:pt idx="61" formatCode="#,##0">
                  <c:v>66.285714285714292</c:v>
                </c:pt>
                <c:pt idx="62" formatCode="#,##0">
                  <c:v>57.571428571428569</c:v>
                </c:pt>
                <c:pt idx="63" formatCode="#,##0">
                  <c:v>53.857142857142854</c:v>
                </c:pt>
                <c:pt idx="64" formatCode="#,##0">
                  <c:v>53.428571428571431</c:v>
                </c:pt>
                <c:pt idx="65" formatCode="#,##0">
                  <c:v>56</c:v>
                </c:pt>
                <c:pt idx="66" formatCode="#,##0">
                  <c:v>56.428571428571431</c:v>
                </c:pt>
                <c:pt idx="67" formatCode="#,##0">
                  <c:v>49.857142857142854</c:v>
                </c:pt>
                <c:pt idx="68" formatCode="#,##0">
                  <c:v>48.571428571428569</c:v>
                </c:pt>
                <c:pt idx="69" formatCode="#,##0">
                  <c:v>48.571428571428569</c:v>
                </c:pt>
                <c:pt idx="70" formatCode="#,##0">
                  <c:v>48.857142857142854</c:v>
                </c:pt>
                <c:pt idx="71" formatCode="#,##0">
                  <c:v>51</c:v>
                </c:pt>
                <c:pt idx="72" formatCode="#,##0">
                  <c:v>46.428571428571431</c:v>
                </c:pt>
                <c:pt idx="73" formatCode="#,##0">
                  <c:v>42.142857142857146</c:v>
                </c:pt>
                <c:pt idx="74" formatCode="#,##0">
                  <c:v>45.714285714285715</c:v>
                </c:pt>
                <c:pt idx="75" formatCode="#,##0">
                  <c:v>47</c:v>
                </c:pt>
                <c:pt idx="76" formatCode="#,##0">
                  <c:v>51.428571428571431</c:v>
                </c:pt>
                <c:pt idx="77" formatCode="#,##0">
                  <c:v>50.285714285714285</c:v>
                </c:pt>
                <c:pt idx="78" formatCode="#,##0">
                  <c:v>58.571428571428569</c:v>
                </c:pt>
                <c:pt idx="79" formatCode="#,##0">
                  <c:v>60.857142857142854</c:v>
                </c:pt>
                <c:pt idx="80" formatCode="#,##0">
                  <c:v>64.571428571428569</c:v>
                </c:pt>
                <c:pt idx="81" formatCode="#,##0">
                  <c:v>57.571428571428569</c:v>
                </c:pt>
                <c:pt idx="82" formatCode="#,##0">
                  <c:v>58.142857142857146</c:v>
                </c:pt>
                <c:pt idx="83" formatCode="#,##0">
                  <c:v>62.142857142857146</c:v>
                </c:pt>
                <c:pt idx="84" formatCode="#,##0">
                  <c:v>68.571428571428569</c:v>
                </c:pt>
                <c:pt idx="85" formatCode="#,##0">
                  <c:v>59.428571428571431</c:v>
                </c:pt>
                <c:pt idx="86" formatCode="#,##0">
                  <c:v>57.571428571428569</c:v>
                </c:pt>
                <c:pt idx="87" formatCode="#,##0">
                  <c:v>52.142857142857146</c:v>
                </c:pt>
                <c:pt idx="88" formatCode="#,##0">
                  <c:v>55.142857142857146</c:v>
                </c:pt>
                <c:pt idx="89" formatCode="#,##0">
                  <c:v>54.714285714285715</c:v>
                </c:pt>
                <c:pt idx="90" formatCode="#,##0">
                  <c:v>48.571428571428569</c:v>
                </c:pt>
                <c:pt idx="91" formatCode="#,##0">
                  <c:v>44.714285714285715</c:v>
                </c:pt>
                <c:pt idx="92" formatCode="#,##0">
                  <c:v>42.857142857142854</c:v>
                </c:pt>
                <c:pt idx="93" formatCode="#,##0">
                  <c:v>44.857142857142854</c:v>
                </c:pt>
                <c:pt idx="94" formatCode="#,##0">
                  <c:v>50.285714285714285</c:v>
                </c:pt>
                <c:pt idx="95" formatCode="#,##0">
                  <c:v>50.571428571428569</c:v>
                </c:pt>
                <c:pt idx="96" formatCode="#,##0">
                  <c:v>47.571428571428569</c:v>
                </c:pt>
                <c:pt idx="97" formatCode="#,##0">
                  <c:v>48.142857142857146</c:v>
                </c:pt>
                <c:pt idx="98" formatCode="#,##0">
                  <c:v>51.428571428571431</c:v>
                </c:pt>
                <c:pt idx="99" formatCode="#,##0">
                  <c:v>56.428571428571431</c:v>
                </c:pt>
                <c:pt idx="100" formatCode="#,##0">
                  <c:v>55.285714285714285</c:v>
                </c:pt>
                <c:pt idx="101" formatCode="#,##0">
                  <c:v>55.142857142857146</c:v>
                </c:pt>
                <c:pt idx="102" formatCode="#,##0">
                  <c:v>51.571428571428569</c:v>
                </c:pt>
                <c:pt idx="103" formatCode="#,##0">
                  <c:v>58.428571428571431</c:v>
                </c:pt>
                <c:pt idx="104" formatCode="#,##0">
                  <c:v>60.571428571428569</c:v>
                </c:pt>
                <c:pt idx="105" formatCode="#,##0">
                  <c:v>56.571428571428569</c:v>
                </c:pt>
                <c:pt idx="106" formatCode="#,##0">
                  <c:v>52.428571428571431</c:v>
                </c:pt>
                <c:pt idx="107" formatCode="#,##0">
                  <c:v>51.428571428571431</c:v>
                </c:pt>
                <c:pt idx="108" formatCode="#,##0">
                  <c:v>48.285714285714285</c:v>
                </c:pt>
                <c:pt idx="109" formatCode="#,##0">
                  <c:v>60.714285714285715</c:v>
                </c:pt>
                <c:pt idx="110" formatCode="#,##0">
                  <c:v>66.857142857142861</c:v>
                </c:pt>
                <c:pt idx="111" formatCode="#,##0">
                  <c:v>65.285714285714292</c:v>
                </c:pt>
                <c:pt idx="112" formatCode="#,##0">
                  <c:v>67.714285714285708</c:v>
                </c:pt>
                <c:pt idx="113" formatCode="#,##0">
                  <c:v>65.571428571428569</c:v>
                </c:pt>
                <c:pt idx="114" formatCode="#,##0">
                  <c:v>77</c:v>
                </c:pt>
                <c:pt idx="115" formatCode="#,##0">
                  <c:v>87.857142857142861</c:v>
                </c:pt>
                <c:pt idx="116" formatCode="#,##0">
                  <c:v>84.285714285714292</c:v>
                </c:pt>
                <c:pt idx="117" formatCode="#,##0">
                  <c:v>90.285714285714292</c:v>
                </c:pt>
                <c:pt idx="118" formatCode="#,##0">
                  <c:v>121.42857142857143</c:v>
                </c:pt>
                <c:pt idx="119" formatCode="#,##0">
                  <c:v>157.85714285714286</c:v>
                </c:pt>
                <c:pt idx="120" formatCode="#,##0">
                  <c:v>183.14285714285714</c:v>
                </c:pt>
                <c:pt idx="121" formatCode="#,##0">
                  <c:v>186.28571428571428</c:v>
                </c:pt>
                <c:pt idx="122" formatCode="#,##0">
                  <c:v>181.28571428571428</c:v>
                </c:pt>
                <c:pt idx="123" formatCode="#,##0">
                  <c:v>186.85714285714286</c:v>
                </c:pt>
                <c:pt idx="124" formatCode="#,##0">
                  <c:v>183</c:v>
                </c:pt>
                <c:pt idx="125" formatCode="#,##0">
                  <c:v>163.14285714285714</c:v>
                </c:pt>
                <c:pt idx="126" formatCode="#,##0">
                  <c:v>130.28571428571428</c:v>
                </c:pt>
                <c:pt idx="127" formatCode="#,##0">
                  <c:v>108.71428571428571</c:v>
                </c:pt>
                <c:pt idx="128" formatCode="#,##0">
                  <c:v>104.42857142857143</c:v>
                </c:pt>
                <c:pt idx="129" formatCode="#,##0">
                  <c:v>109.71428571428571</c:v>
                </c:pt>
                <c:pt idx="130" formatCode="#,##0">
                  <c:v>105.85714285714286</c:v>
                </c:pt>
                <c:pt idx="131" formatCode="#,##0">
                  <c:v>97.428571428571431</c:v>
                </c:pt>
                <c:pt idx="132" formatCode="#,##0">
                  <c:v>96.428571428571431</c:v>
                </c:pt>
                <c:pt idx="133" formatCode="#,##0">
                  <c:v>94.142857142857139</c:v>
                </c:pt>
                <c:pt idx="134" formatCode="#,##0">
                  <c:v>96</c:v>
                </c:pt>
                <c:pt idx="135" formatCode="#,##0">
                  <c:v>93.714285714285708</c:v>
                </c:pt>
                <c:pt idx="136" formatCode="#,##0">
                  <c:v>94.428571428571431</c:v>
                </c:pt>
                <c:pt idx="137" formatCode="#,##0">
                  <c:v>99</c:v>
                </c:pt>
                <c:pt idx="138" formatCode="#,##0">
                  <c:v>105.85714285714286</c:v>
                </c:pt>
                <c:pt idx="139" formatCode="#,##0">
                  <c:v>105.71428571428571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D7-4BE9-AB08-39CB3ED9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35840"/>
        <c:axId val="129637376"/>
      </c:lineChart>
      <c:lineChart>
        <c:grouping val="standard"/>
        <c:varyColors val="0"/>
        <c:ser>
          <c:idx val="1"/>
          <c:order val="1"/>
          <c:tx>
            <c:strRef>
              <c:f>'data CZE'!$AJ$3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CZE'!$AJ$4:$AJ$157</c:f>
              <c:numCache>
                <c:formatCode>General</c:formatCode>
                <c:ptCount val="154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0.42857142857142855</c:v>
                </c:pt>
                <c:pt idx="16" formatCode="#,##0">
                  <c:v>0.42857142857142855</c:v>
                </c:pt>
                <c:pt idx="17" formatCode="#,##0">
                  <c:v>0.42857142857142855</c:v>
                </c:pt>
                <c:pt idx="18" formatCode="#,##0">
                  <c:v>0.42857142857142855</c:v>
                </c:pt>
                <c:pt idx="19" formatCode="#,##0">
                  <c:v>0.5714285714285714</c:v>
                </c:pt>
                <c:pt idx="20" formatCode="#,##0">
                  <c:v>0.8571428571428571</c:v>
                </c:pt>
                <c:pt idx="21" formatCode="#,##0">
                  <c:v>0.8571428571428571</c:v>
                </c:pt>
                <c:pt idx="22" formatCode="#,##0">
                  <c:v>0.5714285714285714</c:v>
                </c:pt>
                <c:pt idx="23" formatCode="#,##0">
                  <c:v>1</c:v>
                </c:pt>
                <c:pt idx="24" formatCode="#,##0">
                  <c:v>1</c:v>
                </c:pt>
                <c:pt idx="25" formatCode="#,##0">
                  <c:v>1</c:v>
                </c:pt>
                <c:pt idx="26" formatCode="#,##0">
                  <c:v>1</c:v>
                </c:pt>
                <c:pt idx="27" formatCode="#,##0">
                  <c:v>0.7142857142857143</c:v>
                </c:pt>
                <c:pt idx="28" formatCode="#,##0">
                  <c:v>0.7142857142857143</c:v>
                </c:pt>
                <c:pt idx="29" formatCode="#,##0">
                  <c:v>2.5714285714285716</c:v>
                </c:pt>
                <c:pt idx="30" formatCode="#,##0">
                  <c:v>5</c:v>
                </c:pt>
                <c:pt idx="31" formatCode="#,##0">
                  <c:v>7.2857142857142856</c:v>
                </c:pt>
                <c:pt idx="32" formatCode="#,##0">
                  <c:v>8.1428571428571423</c:v>
                </c:pt>
                <c:pt idx="33" formatCode="#,##0">
                  <c:v>8.7142857142857135</c:v>
                </c:pt>
                <c:pt idx="34" formatCode="#,##0">
                  <c:v>9.5714285714285712</c:v>
                </c:pt>
                <c:pt idx="35" formatCode="#,##0">
                  <c:v>12.142857142857142</c:v>
                </c:pt>
                <c:pt idx="36" formatCode="#,##0">
                  <c:v>13.714285714285714</c:v>
                </c:pt>
                <c:pt idx="37" formatCode="#,##0">
                  <c:v>18.142857142857142</c:v>
                </c:pt>
                <c:pt idx="38" formatCode="#,##0">
                  <c:v>24.571428571428573</c:v>
                </c:pt>
                <c:pt idx="39" formatCode="#,##0">
                  <c:v>33.428571428571431</c:v>
                </c:pt>
                <c:pt idx="40" formatCode="#,##0">
                  <c:v>39.142857142857146</c:v>
                </c:pt>
                <c:pt idx="41" formatCode="#,##0">
                  <c:v>47.571428571428569</c:v>
                </c:pt>
                <c:pt idx="42" formatCode="#,##0">
                  <c:v>52.571428571428569</c:v>
                </c:pt>
                <c:pt idx="43" formatCode="#,##0">
                  <c:v>56.857142857142854</c:v>
                </c:pt>
                <c:pt idx="44" formatCode="#,##0">
                  <c:v>71.428571428571431</c:v>
                </c:pt>
                <c:pt idx="45" formatCode="#,##0">
                  <c:v>83.714285714285708</c:v>
                </c:pt>
                <c:pt idx="46" formatCode="#,##0">
                  <c:v>95.857142857142861</c:v>
                </c:pt>
                <c:pt idx="47" formatCode="#,##0">
                  <c:v>118.28571428571429</c:v>
                </c:pt>
                <c:pt idx="48" formatCode="#,##0">
                  <c:v>123.42857142857143</c:v>
                </c:pt>
                <c:pt idx="49" formatCode="#,##0">
                  <c:v>119.14285714285714</c:v>
                </c:pt>
                <c:pt idx="50" formatCode="#,##0">
                  <c:v>148.57142857142858</c:v>
                </c:pt>
                <c:pt idx="51" formatCode="#,##0">
                  <c:v>155.42857142857142</c:v>
                </c:pt>
                <c:pt idx="52" formatCode="#,##0">
                  <c:v>167.14285714285714</c:v>
                </c:pt>
                <c:pt idx="53" formatCode="#,##0">
                  <c:v>168.57142857142858</c:v>
                </c:pt>
                <c:pt idx="54" formatCode="#,##0">
                  <c:v>171</c:v>
                </c:pt>
                <c:pt idx="55" formatCode="#,##0">
                  <c:v>168.28571428571428</c:v>
                </c:pt>
                <c:pt idx="56" formatCode="#,##0">
                  <c:v>178.14285714285714</c:v>
                </c:pt>
                <c:pt idx="57" formatCode="#,##0">
                  <c:v>181</c:v>
                </c:pt>
                <c:pt idx="58" formatCode="#,##0">
                  <c:v>169.71428571428572</c:v>
                </c:pt>
                <c:pt idx="59" formatCode="#,##0">
                  <c:v>159.85714285714286</c:v>
                </c:pt>
                <c:pt idx="60" formatCode="#,##0">
                  <c:v>166</c:v>
                </c:pt>
                <c:pt idx="61" formatCode="#,##0">
                  <c:v>143</c:v>
                </c:pt>
                <c:pt idx="62" formatCode="#,##0">
                  <c:v>144</c:v>
                </c:pt>
                <c:pt idx="63" formatCode="#,##0">
                  <c:v>148.85714285714286</c:v>
                </c:pt>
                <c:pt idx="64" formatCode="#,##0">
                  <c:v>140.14285714285714</c:v>
                </c:pt>
                <c:pt idx="65" formatCode="#,##0">
                  <c:v>151.14285714285714</c:v>
                </c:pt>
                <c:pt idx="66" formatCode="#,##0">
                  <c:v>156.71428571428572</c:v>
                </c:pt>
                <c:pt idx="67" formatCode="#,##0">
                  <c:v>151</c:v>
                </c:pt>
                <c:pt idx="68" formatCode="#,##0">
                  <c:v>148.71428571428572</c:v>
                </c:pt>
                <c:pt idx="69" formatCode="#,##0">
                  <c:v>140.85714285714286</c:v>
                </c:pt>
                <c:pt idx="70" formatCode="#,##0">
                  <c:v>126.71428571428571</c:v>
                </c:pt>
                <c:pt idx="71" formatCode="#,##0">
                  <c:v>129.14285714285714</c:v>
                </c:pt>
                <c:pt idx="72" formatCode="#,##0">
                  <c:v>126.14285714285714</c:v>
                </c:pt>
                <c:pt idx="73" formatCode="#,##0">
                  <c:v>120.28571428571429</c:v>
                </c:pt>
                <c:pt idx="74" formatCode="#,##0">
                  <c:v>124.28571428571429</c:v>
                </c:pt>
                <c:pt idx="75" formatCode="#,##0">
                  <c:v>138.28571428571428</c:v>
                </c:pt>
                <c:pt idx="76" formatCode="#,##0">
                  <c:v>139.28571428571428</c:v>
                </c:pt>
                <c:pt idx="77" formatCode="#,##0">
                  <c:v>141.14285714285714</c:v>
                </c:pt>
                <c:pt idx="78" formatCode="#,##0">
                  <c:v>132.85714285714286</c:v>
                </c:pt>
                <c:pt idx="79" formatCode="#,##0">
                  <c:v>119.57142857142857</c:v>
                </c:pt>
                <c:pt idx="80" formatCode="#,##0">
                  <c:v>111.85714285714286</c:v>
                </c:pt>
                <c:pt idx="81" formatCode="#,##0">
                  <c:v>97.857142857142861</c:v>
                </c:pt>
                <c:pt idx="82" formatCode="#,##0">
                  <c:v>92</c:v>
                </c:pt>
                <c:pt idx="83" formatCode="#,##0">
                  <c:v>88.857142857142861</c:v>
                </c:pt>
                <c:pt idx="84" formatCode="#,##0">
                  <c:v>88</c:v>
                </c:pt>
                <c:pt idx="85" formatCode="#,##0">
                  <c:v>77.285714285714292</c:v>
                </c:pt>
                <c:pt idx="86" formatCode="#,##0">
                  <c:v>77.714285714285708</c:v>
                </c:pt>
                <c:pt idx="87" formatCode="#,##0">
                  <c:v>77.142857142857139</c:v>
                </c:pt>
                <c:pt idx="88" formatCode="#,##0">
                  <c:v>76.285714285714292</c:v>
                </c:pt>
                <c:pt idx="89" formatCode="#,##0">
                  <c:v>67.857142857142861</c:v>
                </c:pt>
                <c:pt idx="90" formatCode="#,##0">
                  <c:v>71.714285714285708</c:v>
                </c:pt>
                <c:pt idx="91" formatCode="#,##0">
                  <c:v>68.571428571428569</c:v>
                </c:pt>
                <c:pt idx="92" formatCode="#,##0">
                  <c:v>65.714285714285708</c:v>
                </c:pt>
                <c:pt idx="93" formatCode="#,##0">
                  <c:v>59.428571428571431</c:v>
                </c:pt>
                <c:pt idx="94" formatCode="#,##0">
                  <c:v>54.142857142857146</c:v>
                </c:pt>
                <c:pt idx="95" formatCode="#,##0">
                  <c:v>49.857142857142854</c:v>
                </c:pt>
                <c:pt idx="96" formatCode="#,##0">
                  <c:v>54.428571428571431</c:v>
                </c:pt>
                <c:pt idx="97" formatCode="#,##0">
                  <c:v>48.428571428571431</c:v>
                </c:pt>
                <c:pt idx="98" formatCode="#,##0">
                  <c:v>47.571428571428569</c:v>
                </c:pt>
                <c:pt idx="99" formatCode="#,##0">
                  <c:v>50.285714285714285</c:v>
                </c:pt>
                <c:pt idx="100" formatCode="#,##0">
                  <c:v>52.428571428571431</c:v>
                </c:pt>
                <c:pt idx="101" formatCode="#,##0">
                  <c:v>51.714285714285715</c:v>
                </c:pt>
                <c:pt idx="102" formatCode="#,##0">
                  <c:v>51</c:v>
                </c:pt>
                <c:pt idx="103" formatCode="#,##0">
                  <c:v>47.714285714285715</c:v>
                </c:pt>
                <c:pt idx="104" formatCode="#,##0">
                  <c:v>47.714285714285715</c:v>
                </c:pt>
                <c:pt idx="105" formatCode="#,##0">
                  <c:v>47.857142857142854</c:v>
                </c:pt>
                <c:pt idx="106" formatCode="#,##0">
                  <c:v>43.142857142857146</c:v>
                </c:pt>
                <c:pt idx="107" formatCode="#,##0">
                  <c:v>43.571428571428569</c:v>
                </c:pt>
                <c:pt idx="108" formatCode="#,##0">
                  <c:v>41.142857142857146</c:v>
                </c:pt>
                <c:pt idx="109" formatCode="#,##0">
                  <c:v>39.142857142857146</c:v>
                </c:pt>
                <c:pt idx="110" formatCode="#,##0">
                  <c:v>36.857142857142854</c:v>
                </c:pt>
                <c:pt idx="111" formatCode="#,##0">
                  <c:v>36.857142857142854</c:v>
                </c:pt>
                <c:pt idx="112" formatCode="#,##0">
                  <c:v>39</c:v>
                </c:pt>
                <c:pt idx="113" formatCode="#,##0">
                  <c:v>34.428571428571431</c:v>
                </c:pt>
                <c:pt idx="114" formatCode="#,##0">
                  <c:v>28.142857142857142</c:v>
                </c:pt>
                <c:pt idx="115" formatCode="#,##0">
                  <c:v>27</c:v>
                </c:pt>
                <c:pt idx="116" formatCode="#,##0">
                  <c:v>29.857142857142858</c:v>
                </c:pt>
                <c:pt idx="117" formatCode="#,##0">
                  <c:v>27.857142857142858</c:v>
                </c:pt>
                <c:pt idx="118" formatCode="#,##0">
                  <c:v>29.285714285714285</c:v>
                </c:pt>
                <c:pt idx="119" formatCode="#,##0">
                  <c:v>29.428571428571427</c:v>
                </c:pt>
                <c:pt idx="120" formatCode="#,##0">
                  <c:v>29.857142857142858</c:v>
                </c:pt>
                <c:pt idx="121" formatCode="#,##0">
                  <c:v>30.857142857142858</c:v>
                </c:pt>
                <c:pt idx="122" formatCode="#,##0">
                  <c:v>29.857142857142858</c:v>
                </c:pt>
                <c:pt idx="123" formatCode="#,##0">
                  <c:v>24.714285714285715</c:v>
                </c:pt>
                <c:pt idx="124" formatCode="#,##0">
                  <c:v>25.714285714285715</c:v>
                </c:pt>
                <c:pt idx="125" formatCode="#,##0">
                  <c:v>24.285714285714285</c:v>
                </c:pt>
                <c:pt idx="126" formatCode="#,##0">
                  <c:v>22.714285714285715</c:v>
                </c:pt>
                <c:pt idx="127" formatCode="#,##0">
                  <c:v>18.142857142857142</c:v>
                </c:pt>
                <c:pt idx="128" formatCode="#,##0">
                  <c:v>19.857142857142858</c:v>
                </c:pt>
                <c:pt idx="129" formatCode="#,##0">
                  <c:v>30.428571428571427</c:v>
                </c:pt>
                <c:pt idx="130" formatCode="#,##0">
                  <c:v>43.714285714285715</c:v>
                </c:pt>
                <c:pt idx="131" formatCode="#,##0">
                  <c:v>51.428571428571431</c:v>
                </c:pt>
                <c:pt idx="132" formatCode="#,##0">
                  <c:v>53.571428571428569</c:v>
                </c:pt>
                <c:pt idx="133" formatCode="#,##0">
                  <c:v>54.714285714285715</c:v>
                </c:pt>
                <c:pt idx="134" formatCode="#,##0">
                  <c:v>71.428571428571431</c:v>
                </c:pt>
                <c:pt idx="135" formatCode="#,##0">
                  <c:v>75.857142857142861</c:v>
                </c:pt>
                <c:pt idx="136" formatCode="#,##0">
                  <c:v>71</c:v>
                </c:pt>
                <c:pt idx="137" formatCode="#,##0">
                  <c:v>73.142857142857139</c:v>
                </c:pt>
                <c:pt idx="138" formatCode="#,##0">
                  <c:v>73.857142857142861</c:v>
                </c:pt>
                <c:pt idx="139" formatCode="#,##0">
                  <c:v>72.285714285714292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2D7-4BE9-AB08-39CB3ED96A0D}"/>
            </c:ext>
          </c:extLst>
        </c:ser>
        <c:ser>
          <c:idx val="2"/>
          <c:order val="2"/>
          <c:tx>
            <c:strRef>
              <c:f>'data CZE'!$AK$3</c:f>
              <c:strCache>
                <c:ptCount val="1"/>
                <c:pt idx="0">
                  <c:v>Modelled Recovered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dash"/>
            </a:ln>
          </c:spPr>
          <c:marker>
            <c:symbol val="none"/>
          </c:marker>
          <c:val>
            <c:numRef>
              <c:f>'data CZE'!$AK$4:$AK$157</c:f>
              <c:numCache>
                <c:formatCode>General</c:formatCode>
                <c:ptCount val="154"/>
                <c:pt idx="39" formatCode="#,##0">
                  <c:v>26.099999999999998</c:v>
                </c:pt>
                <c:pt idx="40" formatCode="#,##0">
                  <c:v>30.599999999999998</c:v>
                </c:pt>
                <c:pt idx="41" formatCode="#,##0">
                  <c:v>37.099999999999994</c:v>
                </c:pt>
                <c:pt idx="42" formatCode="#,##0">
                  <c:v>42.8</c:v>
                </c:pt>
                <c:pt idx="43" formatCode="#,##0">
                  <c:v>57.8</c:v>
                </c:pt>
                <c:pt idx="44" formatCode="#,##0">
                  <c:v>69.2</c:v>
                </c:pt>
                <c:pt idx="45" formatCode="#,##0">
                  <c:v>80.599999999999994</c:v>
                </c:pt>
                <c:pt idx="46" formatCode="#,##0">
                  <c:v>82.699999999999989</c:v>
                </c:pt>
                <c:pt idx="47" formatCode="#,##0">
                  <c:v>89.2</c:v>
                </c:pt>
                <c:pt idx="48" formatCode="#,##0">
                  <c:v>95.999999999999986</c:v>
                </c:pt>
                <c:pt idx="49" formatCode="#,##0">
                  <c:v>113.2</c:v>
                </c:pt>
                <c:pt idx="50" formatCode="#,##0">
                  <c:v>123.1</c:v>
                </c:pt>
                <c:pt idx="51" formatCode="#,##0">
                  <c:v>144.6</c:v>
                </c:pt>
                <c:pt idx="52" formatCode="#,##0">
                  <c:v>163.6</c:v>
                </c:pt>
                <c:pt idx="53" formatCode="#,##0">
                  <c:v>169.7</c:v>
                </c:pt>
                <c:pt idx="54" formatCode="#,##0">
                  <c:v>176.5</c:v>
                </c:pt>
                <c:pt idx="55" formatCode="#,##0">
                  <c:v>191.4</c:v>
                </c:pt>
                <c:pt idx="56" formatCode="#,##0">
                  <c:v>193.5</c:v>
                </c:pt>
                <c:pt idx="57" formatCode="#,##0">
                  <c:v>193.3</c:v>
                </c:pt>
                <c:pt idx="58" formatCode="#,##0">
                  <c:v>191.1</c:v>
                </c:pt>
                <c:pt idx="59" formatCode="#,##0">
                  <c:v>184.1</c:v>
                </c:pt>
                <c:pt idx="60" formatCode="#,##0">
                  <c:v>177</c:v>
                </c:pt>
                <c:pt idx="61" formatCode="#,##0">
                  <c:v>182.1</c:v>
                </c:pt>
                <c:pt idx="62" formatCode="#,##0">
                  <c:v>170.89999999999998</c:v>
                </c:pt>
                <c:pt idx="63" formatCode="#,##0">
                  <c:v>172.29999999999998</c:v>
                </c:pt>
                <c:pt idx="64" formatCode="#,##0">
                  <c:v>171.1</c:v>
                </c:pt>
                <c:pt idx="65" formatCode="#,##0">
                  <c:v>154.19999999999999</c:v>
                </c:pt>
                <c:pt idx="66" formatCode="#,##0">
                  <c:v>142.99999999999997</c:v>
                </c:pt>
                <c:pt idx="67" formatCode="#,##0">
                  <c:v>140.4</c:v>
                </c:pt>
                <c:pt idx="68" formatCode="#,##0">
                  <c:v>123.7</c:v>
                </c:pt>
                <c:pt idx="69" formatCode="#,##0">
                  <c:v>112.4</c:v>
                </c:pt>
                <c:pt idx="70" formatCode="#,##0">
                  <c:v>98.899999999999991</c:v>
                </c:pt>
                <c:pt idx="71" formatCode="#,##0">
                  <c:v>86.399999999999991</c:v>
                </c:pt>
                <c:pt idx="72" formatCode="#,##0">
                  <c:v>81.699999999999989</c:v>
                </c:pt>
                <c:pt idx="73" formatCode="#,##0">
                  <c:v>75.2</c:v>
                </c:pt>
                <c:pt idx="74" formatCode="#,##0">
                  <c:v>75.5</c:v>
                </c:pt>
                <c:pt idx="75" formatCode="#,##0">
                  <c:v>84.1</c:v>
                </c:pt>
                <c:pt idx="76" formatCode="#,##0">
                  <c:v>89.2</c:v>
                </c:pt>
                <c:pt idx="77" formatCode="#,##0">
                  <c:v>83.1</c:v>
                </c:pt>
                <c:pt idx="78" formatCode="#,##0">
                  <c:v>75.399999999999991</c:v>
                </c:pt>
                <c:pt idx="79" formatCode="#,##0">
                  <c:v>72.399999999999991</c:v>
                </c:pt>
                <c:pt idx="80" formatCode="#,##0">
                  <c:v>69.8</c:v>
                </c:pt>
                <c:pt idx="81" formatCode="#,##0">
                  <c:v>65.8</c:v>
                </c:pt>
                <c:pt idx="82" formatCode="#,##0">
                  <c:v>54.5</c:v>
                </c:pt>
                <c:pt idx="83" formatCode="#,##0">
                  <c:v>47.1</c:v>
                </c:pt>
                <c:pt idx="84" formatCode="#,##0">
                  <c:v>44.699999999999996</c:v>
                </c:pt>
                <c:pt idx="85" formatCode="#,##0">
                  <c:v>49.499999999999993</c:v>
                </c:pt>
                <c:pt idx="86" formatCode="#,##0">
                  <c:v>46.4</c:v>
                </c:pt>
                <c:pt idx="87" formatCode="#,##0">
                  <c:v>40.299999999999997</c:v>
                </c:pt>
                <c:pt idx="88" formatCode="#,##0">
                  <c:v>37.699999999999996</c:v>
                </c:pt>
                <c:pt idx="89" formatCode="#,##0">
                  <c:v>37.4</c:v>
                </c:pt>
                <c:pt idx="90" formatCode="#,##0">
                  <c:v>39.199999999999996</c:v>
                </c:pt>
                <c:pt idx="91" formatCode="#,##0">
                  <c:v>39.5</c:v>
                </c:pt>
                <c:pt idx="92" formatCode="#,##0">
                  <c:v>34.9</c:v>
                </c:pt>
                <c:pt idx="93" formatCode="#,##0">
                  <c:v>33.999999999999993</c:v>
                </c:pt>
                <c:pt idx="94" formatCode="#,##0">
                  <c:v>33.999999999999993</c:v>
                </c:pt>
                <c:pt idx="95" formatCode="#,##0">
                  <c:v>34.199999999999996</c:v>
                </c:pt>
                <c:pt idx="96" formatCode="#,##0">
                  <c:v>35.699999999999996</c:v>
                </c:pt>
                <c:pt idx="97" formatCode="#,##0">
                  <c:v>32.5</c:v>
                </c:pt>
                <c:pt idx="98" formatCode="#,##0">
                  <c:v>29.5</c:v>
                </c:pt>
                <c:pt idx="99" formatCode="#,##0">
                  <c:v>32</c:v>
                </c:pt>
                <c:pt idx="100" formatCode="#,##0">
                  <c:v>32.9</c:v>
                </c:pt>
                <c:pt idx="101" formatCode="#,##0">
                  <c:v>36</c:v>
                </c:pt>
                <c:pt idx="102" formatCode="#,##0">
                  <c:v>35.199999999999996</c:v>
                </c:pt>
                <c:pt idx="103" formatCode="#,##0">
                  <c:v>40.999999999999993</c:v>
                </c:pt>
                <c:pt idx="104" formatCode="#,##0">
                  <c:v>42.599999999999994</c:v>
                </c:pt>
                <c:pt idx="105" formatCode="#,##0">
                  <c:v>45.199999999999996</c:v>
                </c:pt>
                <c:pt idx="106" formatCode="#,##0">
                  <c:v>40.299999999999997</c:v>
                </c:pt>
                <c:pt idx="107" formatCode="#,##0">
                  <c:v>40.700000000000003</c:v>
                </c:pt>
                <c:pt idx="108" formatCode="#,##0">
                  <c:v>43.5</c:v>
                </c:pt>
                <c:pt idx="109" formatCode="#,##0">
                  <c:v>47.999999999999993</c:v>
                </c:pt>
                <c:pt idx="110" formatCode="#,##0">
                  <c:v>41.6</c:v>
                </c:pt>
                <c:pt idx="111" formatCode="#,##0">
                  <c:v>40.299999999999997</c:v>
                </c:pt>
                <c:pt idx="112" formatCode="#,##0">
                  <c:v>36.5</c:v>
                </c:pt>
                <c:pt idx="113" formatCode="#,##0">
                  <c:v>38.6</c:v>
                </c:pt>
                <c:pt idx="114" formatCode="#,##0">
                  <c:v>38.299999999999997</c:v>
                </c:pt>
                <c:pt idx="115" formatCode="#,##0">
                  <c:v>33.999999999999993</c:v>
                </c:pt>
                <c:pt idx="116" formatCode="#,##0">
                  <c:v>31.299999999999997</c:v>
                </c:pt>
                <c:pt idx="117" formatCode="#,##0">
                  <c:v>29.999999999999996</c:v>
                </c:pt>
                <c:pt idx="118" formatCode="#,##0">
                  <c:v>31.399999999999995</c:v>
                </c:pt>
                <c:pt idx="119" formatCode="#,##0">
                  <c:v>35.199999999999996</c:v>
                </c:pt>
                <c:pt idx="120" formatCode="#,##0">
                  <c:v>35.4</c:v>
                </c:pt>
                <c:pt idx="121" formatCode="#,##0">
                  <c:v>33.299999999999997</c:v>
                </c:pt>
                <c:pt idx="122" formatCode="#,##0">
                  <c:v>33.700000000000003</c:v>
                </c:pt>
                <c:pt idx="123" formatCode="#,##0">
                  <c:v>36</c:v>
                </c:pt>
                <c:pt idx="124" formatCode="#,##0">
                  <c:v>39.5</c:v>
                </c:pt>
                <c:pt idx="125" formatCode="#,##0">
                  <c:v>38.699999999999996</c:v>
                </c:pt>
                <c:pt idx="126" formatCode="#,##0">
                  <c:v>38.6</c:v>
                </c:pt>
                <c:pt idx="127" formatCode="#,##0">
                  <c:v>36.099999999999994</c:v>
                </c:pt>
                <c:pt idx="128" formatCode="#,##0">
                  <c:v>40.9</c:v>
                </c:pt>
                <c:pt idx="129" formatCode="#,##0">
                  <c:v>42.4</c:v>
                </c:pt>
                <c:pt idx="130" formatCode="#,##0">
                  <c:v>39.599999999999994</c:v>
                </c:pt>
                <c:pt idx="131" formatCode="#,##0">
                  <c:v>36.699999999999996</c:v>
                </c:pt>
                <c:pt idx="132" formatCode="#,##0">
                  <c:v>36</c:v>
                </c:pt>
                <c:pt idx="133" formatCode="#,##0">
                  <c:v>33.799999999999997</c:v>
                </c:pt>
                <c:pt idx="134" formatCode="#,##0">
                  <c:v>42.5</c:v>
                </c:pt>
                <c:pt idx="135" formatCode="#,##0">
                  <c:v>46.8</c:v>
                </c:pt>
                <c:pt idx="136" formatCode="#,##0">
                  <c:v>45.7</c:v>
                </c:pt>
                <c:pt idx="137" formatCode="#,##0">
                  <c:v>47.399999999999991</c:v>
                </c:pt>
                <c:pt idx="138" formatCode="#,##0">
                  <c:v>45.9</c:v>
                </c:pt>
                <c:pt idx="139" formatCode="#,##0">
                  <c:v>53.9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48896"/>
        <c:axId val="129647360"/>
      </c:lineChart>
      <c:dateAx>
        <c:axId val="1296358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637376"/>
        <c:crosses val="autoZero"/>
        <c:auto val="1"/>
        <c:lblOffset val="100"/>
        <c:baseTimeUnit val="days"/>
      </c:dateAx>
      <c:valAx>
        <c:axId val="1296373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635840"/>
        <c:crosses val="autoZero"/>
        <c:crossBetween val="between"/>
      </c:valAx>
      <c:valAx>
        <c:axId val="129647360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648896"/>
        <c:crosses val="max"/>
        <c:crossBetween val="between"/>
      </c:valAx>
      <c:catAx>
        <c:axId val="129648896"/>
        <c:scaling>
          <c:orientation val="minMax"/>
        </c:scaling>
        <c:delete val="1"/>
        <c:axPos val="b"/>
        <c:majorTickMark val="out"/>
        <c:minorTickMark val="none"/>
        <c:tickLblPos val="nextTo"/>
        <c:crossAx val="129647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1942231919805204"/>
          <c:y val="8.7007124109486328E-2"/>
          <c:w val="0.4266611010973026"/>
          <c:h val="4.78726754900318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layout>
        <c:manualLayout>
          <c:xMode val="edge"/>
          <c:yMode val="edge"/>
          <c:x val="0.4136368896379965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9252848984931193E-2"/>
          <c:y val="8.7305271389174044E-2"/>
          <c:w val="0.88557118059923023"/>
          <c:h val="0.6993516554948785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USA'!$A$33:$A$162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USA'!$J$33:$J$162</c:f>
              <c:numCache>
                <c:formatCode>0.0%</c:formatCode>
                <c:ptCount val="130"/>
                <c:pt idx="0">
                  <c:v>0.37500002719011655</c:v>
                </c:pt>
                <c:pt idx="1">
                  <c:v>1.0454546402079836</c:v>
                </c:pt>
                <c:pt idx="2">
                  <c:v>0.50000008005979457</c:v>
                </c:pt>
                <c:pt idx="3">
                  <c:v>0.52542384469160608</c:v>
                </c:pt>
                <c:pt idx="4">
                  <c:v>0.81395374411381927</c:v>
                </c:pt>
                <c:pt idx="5">
                  <c:v>0.30967758214477148</c:v>
                </c:pt>
                <c:pt idx="6">
                  <c:v>0.57213968721066344</c:v>
                </c:pt>
                <c:pt idx="7">
                  <c:v>0.36421762321295165</c:v>
                </c:pt>
                <c:pt idx="8">
                  <c:v>0.16075672021738102</c:v>
                </c:pt>
                <c:pt idx="9">
                  <c:v>0.39183734908044981</c:v>
                </c:pt>
                <c:pt idx="10">
                  <c:v>0.58963089616802722</c:v>
                </c:pt>
                <c:pt idx="11">
                  <c:v>0.42322239175821985</c:v>
                </c:pt>
                <c:pt idx="12">
                  <c:v>0.3957521983625143</c:v>
                </c:pt>
                <c:pt idx="13">
                  <c:v>0.34066156060224445</c:v>
                </c:pt>
                <c:pt idx="14">
                  <c:v>3.5000303474521037E-2</c:v>
                </c:pt>
                <c:pt idx="15">
                  <c:v>0.48233280725992206</c:v>
                </c:pt>
                <c:pt idx="16">
                  <c:v>0.41945912854899003</c:v>
                </c:pt>
                <c:pt idx="17">
                  <c:v>0.46321566883203952</c:v>
                </c:pt>
                <c:pt idx="18">
                  <c:v>0.60762304801206313</c:v>
                </c:pt>
                <c:pt idx="19">
                  <c:v>0.38648083886014095</c:v>
                </c:pt>
                <c:pt idx="20">
                  <c:v>0.33454789005678021</c:v>
                </c:pt>
                <c:pt idx="21">
                  <c:v>0.31503271619829487</c:v>
                </c:pt>
                <c:pt idx="22">
                  <c:v>0.30592532727690136</c:v>
                </c:pt>
                <c:pt idx="23">
                  <c:v>0.23930609148738219</c:v>
                </c:pt>
                <c:pt idx="24">
                  <c:v>0.22647465539628575</c:v>
                </c:pt>
                <c:pt idx="25">
                  <c:v>0.28028775172264853</c:v>
                </c:pt>
                <c:pt idx="26">
                  <c:v>0.22273732686311296</c:v>
                </c:pt>
                <c:pt idx="27">
                  <c:v>0.19977516925064556</c:v>
                </c:pt>
                <c:pt idx="28">
                  <c:v>0.16214275161651637</c:v>
                </c:pt>
                <c:pt idx="29">
                  <c:v>0.15936683943758309</c:v>
                </c:pt>
                <c:pt idx="30">
                  <c:v>0.17048371880089461</c:v>
                </c:pt>
                <c:pt idx="31">
                  <c:v>0.14478285299851343</c:v>
                </c:pt>
                <c:pt idx="32">
                  <c:v>0.15297628794604939</c:v>
                </c:pt>
                <c:pt idx="33">
                  <c:v>0.14068597967527488</c:v>
                </c:pt>
                <c:pt idx="34">
                  <c:v>0.12905727143136092</c:v>
                </c:pt>
                <c:pt idx="35">
                  <c:v>9.8234269994299406E-2</c:v>
                </c:pt>
                <c:pt idx="36">
                  <c:v>9.6446543208560748E-2</c:v>
                </c:pt>
                <c:pt idx="37">
                  <c:v>9.2388460391239435E-2</c:v>
                </c:pt>
                <c:pt idx="38">
                  <c:v>8.8198281755497543E-2</c:v>
                </c:pt>
                <c:pt idx="39">
                  <c:v>8.9794657429783167E-2</c:v>
                </c:pt>
                <c:pt idx="40">
                  <c:v>8.0182967573843772E-2</c:v>
                </c:pt>
                <c:pt idx="41">
                  <c:v>6.7360563749399499E-2</c:v>
                </c:pt>
                <c:pt idx="42">
                  <c:v>6.0600303655244464E-2</c:v>
                </c:pt>
                <c:pt idx="43">
                  <c:v>5.0974461907996392E-2</c:v>
                </c:pt>
                <c:pt idx="44">
                  <c:v>5.3166763158199147E-2</c:v>
                </c:pt>
                <c:pt idx="45">
                  <c:v>5.4964542422963419E-2</c:v>
                </c:pt>
                <c:pt idx="46">
                  <c:v>5.675232460720616E-2</c:v>
                </c:pt>
                <c:pt idx="47">
                  <c:v>5.6620224002496659E-2</c:v>
                </c:pt>
                <c:pt idx="48">
                  <c:v>4.6913558610935817E-2</c:v>
                </c:pt>
                <c:pt idx="49">
                  <c:v>4.1749251328582516E-2</c:v>
                </c:pt>
                <c:pt idx="50">
                  <c:v>4.2527969436632881E-2</c:v>
                </c:pt>
                <c:pt idx="51">
                  <c:v>3.8286785714820838E-2</c:v>
                </c:pt>
                <c:pt idx="52">
                  <c:v>4.1073814312973238E-2</c:v>
                </c:pt>
                <c:pt idx="53">
                  <c:v>4.8165817002858186E-2</c:v>
                </c:pt>
                <c:pt idx="54">
                  <c:v>4.912722492987507E-2</c:v>
                </c:pt>
                <c:pt idx="55">
                  <c:v>4.3668263029295933E-2</c:v>
                </c:pt>
                <c:pt idx="56">
                  <c:v>3.5330847735268678E-2</c:v>
                </c:pt>
                <c:pt idx="57">
                  <c:v>2.785044274574143E-2</c:v>
                </c:pt>
                <c:pt idx="58">
                  <c:v>3.0040003077011806E-2</c:v>
                </c:pt>
                <c:pt idx="59">
                  <c:v>3.2723997622558031E-2</c:v>
                </c:pt>
                <c:pt idx="60">
                  <c:v>3.4681743338238334E-2</c:v>
                </c:pt>
                <c:pt idx="61">
                  <c:v>4.0110604253858664E-2</c:v>
                </c:pt>
                <c:pt idx="62">
                  <c:v>3.3413162191728046E-2</c:v>
                </c:pt>
                <c:pt idx="63">
                  <c:v>2.8752788513837474E-2</c:v>
                </c:pt>
                <c:pt idx="64">
                  <c:v>2.4711948823252498E-2</c:v>
                </c:pt>
                <c:pt idx="65">
                  <c:v>2.6188285631437682E-2</c:v>
                </c:pt>
                <c:pt idx="66">
                  <c:v>2.6793022906153912E-2</c:v>
                </c:pt>
                <c:pt idx="67">
                  <c:v>2.8888601359645126E-2</c:v>
                </c:pt>
                <c:pt idx="68">
                  <c:v>2.7568598832308822E-2</c:v>
                </c:pt>
                <c:pt idx="69">
                  <c:v>2.5550040790493906E-2</c:v>
                </c:pt>
                <c:pt idx="70">
                  <c:v>1.9419256254285516E-2</c:v>
                </c:pt>
                <c:pt idx="71">
                  <c:v>1.8277047052543585E-2</c:v>
                </c:pt>
                <c:pt idx="72">
                  <c:v>2.1229711557235631E-2</c:v>
                </c:pt>
                <c:pt idx="73">
                  <c:v>2.0055998416243576E-2</c:v>
                </c:pt>
                <c:pt idx="74">
                  <c:v>2.5981620574791864E-2</c:v>
                </c:pt>
                <c:pt idx="75">
                  <c:v>2.3304755878786144E-2</c:v>
                </c:pt>
                <c:pt idx="76">
                  <c:v>2.2720906292367279E-2</c:v>
                </c:pt>
                <c:pt idx="77">
                  <c:v>1.7106996724250079E-2</c:v>
                </c:pt>
                <c:pt idx="78">
                  <c:v>1.9348078702563686E-2</c:v>
                </c:pt>
                <c:pt idx="79">
                  <c:v>1.8015309279247164E-2</c:v>
                </c:pt>
                <c:pt idx="80">
                  <c:v>2.0582151132988533E-2</c:v>
                </c:pt>
                <c:pt idx="81">
                  <c:v>2.1930761072851926E-2</c:v>
                </c:pt>
                <c:pt idx="82">
                  <c:v>2.0378345476582075E-2</c:v>
                </c:pt>
                <c:pt idx="83">
                  <c:v>1.8880506747846255E-2</c:v>
                </c:pt>
                <c:pt idx="84">
                  <c:v>1.7860294068632251E-2</c:v>
                </c:pt>
                <c:pt idx="85">
                  <c:v>1.609565898970939E-2</c:v>
                </c:pt>
                <c:pt idx="86">
                  <c:v>1.5923709910080363E-2</c:v>
                </c:pt>
                <c:pt idx="87">
                  <c:v>1.5258355383402849E-2</c:v>
                </c:pt>
                <c:pt idx="88">
                  <c:v>1.8883287273407955E-2</c:v>
                </c:pt>
                <c:pt idx="89">
                  <c:v>2.0065364840357477E-2</c:v>
                </c:pt>
                <c:pt idx="90">
                  <c:v>1.9574098593051602E-2</c:v>
                </c:pt>
                <c:pt idx="91">
                  <c:v>1.6090313811517244E-2</c:v>
                </c:pt>
                <c:pt idx="92">
                  <c:v>1.3971031658788045E-2</c:v>
                </c:pt>
                <c:pt idx="93">
                  <c:v>1.6779889095690725E-2</c:v>
                </c:pt>
                <c:pt idx="94">
                  <c:v>1.5848391024369409E-2</c:v>
                </c:pt>
                <c:pt idx="95">
                  <c:v>1.6907809908806398E-2</c:v>
                </c:pt>
                <c:pt idx="96">
                  <c:v>1.9749104849426859E-2</c:v>
                </c:pt>
                <c:pt idx="97">
                  <c:v>1.755944951054756E-2</c:v>
                </c:pt>
                <c:pt idx="98">
                  <c:v>1.3562881612911856E-2</c:v>
                </c:pt>
                <c:pt idx="99">
                  <c:v>1.3203779629095944E-2</c:v>
                </c:pt>
                <c:pt idx="100">
                  <c:v>1.3695250627343024E-2</c:v>
                </c:pt>
                <c:pt idx="101">
                  <c:v>1.558404149431936E-2</c:v>
                </c:pt>
                <c:pt idx="102">
                  <c:v>1.7058257085198369E-2</c:v>
                </c:pt>
                <c:pt idx="103">
                  <c:v>1.8618384607750723E-2</c:v>
                </c:pt>
                <c:pt idx="104">
                  <c:v>1.8549963114637542E-2</c:v>
                </c:pt>
                <c:pt idx="105">
                  <c:v>1.4230481898913827E-2</c:v>
                </c:pt>
                <c:pt idx="106">
                  <c:v>1.3970932537729037E-2</c:v>
                </c:pt>
                <c:pt idx="107">
                  <c:v>1.6790099005503344E-2</c:v>
                </c:pt>
                <c:pt idx="108">
                  <c:v>1.7906762818253385E-2</c:v>
                </c:pt>
                <c:pt idx="109">
                  <c:v>1.9268430891875493E-2</c:v>
                </c:pt>
                <c:pt idx="110">
                  <c:v>2.1514975407924134E-2</c:v>
                </c:pt>
                <c:pt idx="111">
                  <c:v>2.2037186599541205E-2</c:v>
                </c:pt>
                <c:pt idx="112">
                  <c:v>1.7542041516799153E-2</c:v>
                </c:pt>
                <c:pt idx="113">
                  <c:v>1.9978792545116482E-2</c:v>
                </c:pt>
                <c:pt idx="114">
                  <c:v>2.2845502037683853E-2</c:v>
                </c:pt>
                <c:pt idx="115">
                  <c:v>2.2295557963404652E-2</c:v>
                </c:pt>
                <c:pt idx="116">
                  <c:v>2.5043990394470091E-2</c:v>
                </c:pt>
                <c:pt idx="117">
                  <c:v>2.7904947998610714E-2</c:v>
                </c:pt>
                <c:pt idx="118">
                  <c:v>2.5746746033634853E-2</c:v>
                </c:pt>
                <c:pt idx="119">
                  <c:v>2.3071668675789907E-2</c:v>
                </c:pt>
                <c:pt idx="120">
                  <c:v>2.3993465598361394E-2</c:v>
                </c:pt>
                <c:pt idx="121">
                  <c:v>2.6215642402574919E-2</c:v>
                </c:pt>
                <c:pt idx="122">
                  <c:v>2.8844935945664826E-2</c:v>
                </c:pt>
                <c:pt idx="123">
                  <c:v>3.001210605493871E-2</c:v>
                </c:pt>
                <c:pt idx="124">
                  <c:v>2.9355121488494597E-2</c:v>
                </c:pt>
                <c:pt idx="125">
                  <c:v>2.4670963808578819E-2</c:v>
                </c:pt>
                <c:pt idx="126">
                  <c:v>2.7687729700254314E-2</c:v>
                </c:pt>
                <c:pt idx="127">
                  <c:v>2.4454850461511236E-2</c:v>
                </c:pt>
                <c:pt idx="128">
                  <c:v>3.2183646964183417E-2</c:v>
                </c:pt>
                <c:pt idx="129">
                  <c:v>3.0670083906930382E-2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B-4850-A1AE-9E93C4F24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855424"/>
        <c:axId val="129008768"/>
      </c:lineChart>
      <c:dateAx>
        <c:axId val="12885542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008768"/>
        <c:crosses val="autoZero"/>
        <c:auto val="1"/>
        <c:lblOffset val="100"/>
        <c:baseTimeUnit val="days"/>
      </c:dateAx>
      <c:valAx>
        <c:axId val="129008768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85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KOR'!$K$33:$K$149</c:f>
              <c:numCache>
                <c:formatCode>0.0%</c:formatCode>
                <c:ptCount val="117"/>
                <c:pt idx="0">
                  <c:v>3.2185387833923401E-4</c:v>
                </c:pt>
                <c:pt idx="1">
                  <c:v>2.9818378964489023E-3</c:v>
                </c:pt>
                <c:pt idx="2">
                  <c:v>0</c:v>
                </c:pt>
                <c:pt idx="3">
                  <c:v>1.3650546021840874E-3</c:v>
                </c:pt>
                <c:pt idx="4">
                  <c:v>0</c:v>
                </c:pt>
                <c:pt idx="5">
                  <c:v>1.164337990685296E-3</c:v>
                </c:pt>
                <c:pt idx="6">
                  <c:v>3.1172069825436408E-4</c:v>
                </c:pt>
                <c:pt idx="7">
                  <c:v>8.7438064704167882E-4</c:v>
                </c:pt>
                <c:pt idx="8">
                  <c:v>4.1981528127623844E-4</c:v>
                </c:pt>
                <c:pt idx="9">
                  <c:v>1.3685507048036131E-4</c:v>
                </c:pt>
                <c:pt idx="10">
                  <c:v>8.3194675540765393E-4</c:v>
                </c:pt>
                <c:pt idx="11">
                  <c:v>8.1004455245038481E-4</c:v>
                </c:pt>
                <c:pt idx="12">
                  <c:v>0</c:v>
                </c:pt>
                <c:pt idx="13">
                  <c:v>8.1048223693097393E-4</c:v>
                </c:pt>
                <c:pt idx="14">
                  <c:v>3.997867803837953E-4</c:v>
                </c:pt>
                <c:pt idx="15">
                  <c:v>0</c:v>
                </c:pt>
                <c:pt idx="16">
                  <c:v>8.5421412300683373E-4</c:v>
                </c:pt>
                <c:pt idx="17">
                  <c:v>4.3911007025761124E-4</c:v>
                </c:pt>
                <c:pt idx="18">
                  <c:v>1.0310796877301518E-3</c:v>
                </c:pt>
                <c:pt idx="19">
                  <c:v>4.326507066628209E-4</c:v>
                </c:pt>
                <c:pt idx="20">
                  <c:v>1.139925904816187E-3</c:v>
                </c:pt>
                <c:pt idx="21">
                  <c:v>1.2575101299427134E-3</c:v>
                </c:pt>
                <c:pt idx="22">
                  <c:v>0</c:v>
                </c:pt>
                <c:pt idx="23">
                  <c:v>1.5148964820737249E-3</c:v>
                </c:pt>
                <c:pt idx="24">
                  <c:v>1.1090573012939001E-3</c:v>
                </c:pt>
                <c:pt idx="25">
                  <c:v>9.4679038060973305E-4</c:v>
                </c:pt>
                <c:pt idx="26">
                  <c:v>1.6109544905356424E-3</c:v>
                </c:pt>
                <c:pt idx="27">
                  <c:v>1.0718113612004287E-3</c:v>
                </c:pt>
                <c:pt idx="28">
                  <c:v>1.7687375635640063E-3</c:v>
                </c:pt>
                <c:pt idx="29">
                  <c:v>1.364256480218281E-3</c:v>
                </c:pt>
                <c:pt idx="30">
                  <c:v>9.3567251461988308E-4</c:v>
                </c:pt>
                <c:pt idx="31">
                  <c:v>7.1157495256166982E-4</c:v>
                </c:pt>
                <c:pt idx="32">
                  <c:v>9.6269554753309261E-4</c:v>
                </c:pt>
                <c:pt idx="33">
                  <c:v>1.2565971349585323E-3</c:v>
                </c:pt>
                <c:pt idx="34">
                  <c:v>7.7579519006982156E-4</c:v>
                </c:pt>
                <c:pt idx="35">
                  <c:v>1.6420361247947454E-3</c:v>
                </c:pt>
                <c:pt idx="36">
                  <c:v>8.3542188805346695E-4</c:v>
                </c:pt>
                <c:pt idx="37">
                  <c:v>1.7142857142857142E-3</c:v>
                </c:pt>
                <c:pt idx="38">
                  <c:v>2.3222060957910013E-3</c:v>
                </c:pt>
                <c:pt idx="39">
                  <c:v>1.1737089201877935E-3</c:v>
                </c:pt>
                <c:pt idx="40">
                  <c:v>1.2322858903265558E-3</c:v>
                </c:pt>
                <c:pt idx="41">
                  <c:v>9.6000000000000002E-4</c:v>
                </c:pt>
                <c:pt idx="42">
                  <c:v>9.9140779907468612E-4</c:v>
                </c:pt>
                <c:pt idx="43">
                  <c:v>1.0238907849829352E-3</c:v>
                </c:pt>
                <c:pt idx="44">
                  <c:v>1.7403411068569439E-3</c:v>
                </c:pt>
                <c:pt idx="45">
                  <c:v>1.0683760683760685E-3</c:v>
                </c:pt>
                <c:pt idx="46">
                  <c:v>1.4545454545454545E-3</c:v>
                </c:pt>
                <c:pt idx="47">
                  <c:v>3.8066235249333843E-4</c:v>
                </c:pt>
                <c:pt idx="48">
                  <c:v>7.7639751552795026E-4</c:v>
                </c:pt>
                <c:pt idx="49">
                  <c:v>8.0515297906602254E-4</c:v>
                </c:pt>
                <c:pt idx="50">
                  <c:v>8.3857442348008382E-4</c:v>
                </c:pt>
                <c:pt idx="51">
                  <c:v>4.3029259896729778E-4</c:v>
                </c:pt>
                <c:pt idx="52">
                  <c:v>4.4782803403493058E-4</c:v>
                </c:pt>
                <c:pt idx="53">
                  <c:v>9.1785222579164757E-4</c:v>
                </c:pt>
                <c:pt idx="54">
                  <c:v>0</c:v>
                </c:pt>
                <c:pt idx="55">
                  <c:v>1.0851871947911015E-3</c:v>
                </c:pt>
                <c:pt idx="56">
                  <c:v>5.6529112492933857E-4</c:v>
                </c:pt>
                <c:pt idx="57">
                  <c:v>5.7770075101097628E-4</c:v>
                </c:pt>
                <c:pt idx="58">
                  <c:v>1.2091898428053204E-3</c:v>
                </c:pt>
                <c:pt idx="59">
                  <c:v>6.2774639045825491E-4</c:v>
                </c:pt>
                <c:pt idx="60">
                  <c:v>6.8540095956134343E-4</c:v>
                </c:pt>
                <c:pt idx="61">
                  <c:v>1.375515818431912E-3</c:v>
                </c:pt>
                <c:pt idx="62">
                  <c:v>0</c:v>
                </c:pt>
                <c:pt idx="63">
                  <c:v>1.4705882352941176E-3</c:v>
                </c:pt>
                <c:pt idx="64">
                  <c:v>1.5015015015015015E-3</c:v>
                </c:pt>
                <c:pt idx="65">
                  <c:v>7.8926598263614838E-4</c:v>
                </c:pt>
                <c:pt idx="66">
                  <c:v>8.2101806239737272E-4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1.9588638589618022E-3</c:v>
                </c:pt>
                <c:pt idx="72">
                  <c:v>9.9206349206349201E-4</c:v>
                </c:pt>
                <c:pt idx="73">
                  <c:v>9.9206349206349201E-4</c:v>
                </c:pt>
                <c:pt idx="74">
                  <c:v>0</c:v>
                </c:pt>
                <c:pt idx="75">
                  <c:v>2.1344717182497333E-3</c:v>
                </c:pt>
                <c:pt idx="76">
                  <c:v>0</c:v>
                </c:pt>
                <c:pt idx="77">
                  <c:v>1.1111111111111111E-3</c:v>
                </c:pt>
                <c:pt idx="78">
                  <c:v>0</c:v>
                </c:pt>
                <c:pt idx="79">
                  <c:v>0</c:v>
                </c:pt>
                <c:pt idx="80">
                  <c:v>1.2804097311139564E-3</c:v>
                </c:pt>
                <c:pt idx="81">
                  <c:v>0</c:v>
                </c:pt>
                <c:pt idx="82">
                  <c:v>2.7932960893854749E-3</c:v>
                </c:pt>
                <c:pt idx="83">
                  <c:v>0</c:v>
                </c:pt>
                <c:pt idx="84">
                  <c:v>1.4064697609001407E-3</c:v>
                </c:pt>
                <c:pt idx="85">
                  <c:v>2.8050490883590462E-3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1.2919896640826874E-3</c:v>
                </c:pt>
                <c:pt idx="91">
                  <c:v>1.2610340479192938E-3</c:v>
                </c:pt>
                <c:pt idx="92">
                  <c:v>1.2345679012345679E-3</c:v>
                </c:pt>
                <c:pt idx="93">
                  <c:v>1.215066828675577E-3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1.0224948875255625E-3</c:v>
                </c:pt>
                <c:pt idx="100">
                  <c:v>2.0222446916076846E-3</c:v>
                </c:pt>
                <c:pt idx="101">
                  <c:v>0</c:v>
                </c:pt>
                <c:pt idx="102">
                  <c:v>9.8328416912487715E-4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8.9766606822262122E-4</c:v>
                </c:pt>
                <c:pt idx="107">
                  <c:v>8.9525514771709937E-4</c:v>
                </c:pt>
                <c:pt idx="108">
                  <c:v>8.7336244541484718E-4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7.8308535630383712E-4</c:v>
                </c:pt>
                <c:pt idx="114">
                  <c:v>0</c:v>
                </c:pt>
                <c:pt idx="115">
                  <c:v>7.5528700906344411E-4</c:v>
                </c:pt>
                <c:pt idx="11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40-467F-A67D-3AAF82F83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76032"/>
        <c:axId val="120877824"/>
      </c:lineChart>
      <c:catAx>
        <c:axId val="120876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0877824"/>
        <c:crosses val="autoZero"/>
        <c:auto val="1"/>
        <c:lblAlgn val="ctr"/>
        <c:lblOffset val="100"/>
        <c:noMultiLvlLbl val="0"/>
      </c:catAx>
      <c:valAx>
        <c:axId val="12087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087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4876716323939071E-2"/>
          <c:y val="0.12264853501445398"/>
          <c:w val="0.90160024383237403"/>
          <c:h val="0.6701669415813195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USA'!$A$33:$A$162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USA'!$K$33:$K$162</c:f>
              <c:numCache>
                <c:formatCode>0.0%</c:formatCode>
                <c:ptCount val="130"/>
                <c:pt idx="0">
                  <c:v>0</c:v>
                </c:pt>
                <c:pt idx="1">
                  <c:v>0.22727272727272727</c:v>
                </c:pt>
                <c:pt idx="2">
                  <c:v>2.5000000000000001E-2</c:v>
                </c:pt>
                <c:pt idx="3">
                  <c:v>6.7796610169491525E-2</c:v>
                </c:pt>
                <c:pt idx="4">
                  <c:v>1.1627906976744186E-2</c:v>
                </c:pt>
                <c:pt idx="5">
                  <c:v>1.2903225806451613E-2</c:v>
                </c:pt>
                <c:pt idx="6">
                  <c:v>1.4925373134328358E-2</c:v>
                </c:pt>
                <c:pt idx="7">
                  <c:v>1.2779552715654952E-2</c:v>
                </c:pt>
                <c:pt idx="8">
                  <c:v>2.3640661938534278E-3</c:v>
                </c:pt>
                <c:pt idx="9">
                  <c:v>1.2244897959183673E-2</c:v>
                </c:pt>
                <c:pt idx="10">
                  <c:v>7.4074074074074077E-3</c:v>
                </c:pt>
                <c:pt idx="11">
                  <c:v>9.3632958801498131E-3</c:v>
                </c:pt>
                <c:pt idx="12">
                  <c:v>5.9760956175298804E-3</c:v>
                </c:pt>
                <c:pt idx="13">
                  <c:v>2.866698518872432E-3</c:v>
                </c:pt>
                <c:pt idx="14">
                  <c:v>4.2857142857142859E-3</c:v>
                </c:pt>
                <c:pt idx="15">
                  <c:v>9.355509355509356E-3</c:v>
                </c:pt>
                <c:pt idx="16">
                  <c:v>8.0075365049458308E-3</c:v>
                </c:pt>
                <c:pt idx="17">
                  <c:v>9.5110962789921576E-3</c:v>
                </c:pt>
                <c:pt idx="18">
                  <c:v>8.9285714285714281E-3</c:v>
                </c:pt>
                <c:pt idx="19">
                  <c:v>7.0437876697407595E-3</c:v>
                </c:pt>
                <c:pt idx="20">
                  <c:v>4.9551924090669476E-3</c:v>
                </c:pt>
                <c:pt idx="21">
                  <c:v>5.7555670225856387E-3</c:v>
                </c:pt>
                <c:pt idx="22">
                  <c:v>5.5484809896307078E-3</c:v>
                </c:pt>
                <c:pt idx="23">
                  <c:v>5.5260212646894239E-3</c:v>
                </c:pt>
                <c:pt idx="24">
                  <c:v>5.9154769353279108E-3</c:v>
                </c:pt>
                <c:pt idx="25">
                  <c:v>6.4169295069995804E-3</c:v>
                </c:pt>
                <c:pt idx="26">
                  <c:v>6.7838949843260186E-3</c:v>
                </c:pt>
                <c:pt idx="27">
                  <c:v>6.3971263382001271E-3</c:v>
                </c:pt>
                <c:pt idx="28">
                  <c:v>5.3107239355259482E-3</c:v>
                </c:pt>
                <c:pt idx="29">
                  <c:v>6.0750190770416136E-3</c:v>
                </c:pt>
                <c:pt idx="30">
                  <c:v>8.0166620819742997E-3</c:v>
                </c:pt>
                <c:pt idx="31">
                  <c:v>7.0473324058036857E-3</c:v>
                </c:pt>
                <c:pt idx="32">
                  <c:v>7.9744576011262797E-3</c:v>
                </c:pt>
                <c:pt idx="33">
                  <c:v>5.7884380901235604E-3</c:v>
                </c:pt>
                <c:pt idx="34">
                  <c:v>4.9943016729354743E-3</c:v>
                </c:pt>
                <c:pt idx="35">
                  <c:v>5.0666159652977298E-3</c:v>
                </c:pt>
                <c:pt idx="36">
                  <c:v>5.421657375956835E-3</c:v>
                </c:pt>
                <c:pt idx="37">
                  <c:v>6.9236212728188643E-3</c:v>
                </c:pt>
                <c:pt idx="38">
                  <c:v>5.8813392554380155E-3</c:v>
                </c:pt>
                <c:pt idx="39">
                  <c:v>5.3539544436531769E-3</c:v>
                </c:pt>
                <c:pt idx="40">
                  <c:v>5.0024617943851971E-3</c:v>
                </c:pt>
                <c:pt idx="41">
                  <c:v>4.58310746334186E-3</c:v>
                </c:pt>
                <c:pt idx="42">
                  <c:v>3.7527388000559415E-3</c:v>
                </c:pt>
                <c:pt idx="43">
                  <c:v>3.6781720209422396E-3</c:v>
                </c:pt>
                <c:pt idx="44">
                  <c:v>4.7141414438528892E-3</c:v>
                </c:pt>
                <c:pt idx="45">
                  <c:v>4.8063959572722898E-3</c:v>
                </c:pt>
                <c:pt idx="46">
                  <c:v>3.8240952386123222E-3</c:v>
                </c:pt>
                <c:pt idx="47">
                  <c:v>4.5136904340498715E-3</c:v>
                </c:pt>
                <c:pt idx="48">
                  <c:v>3.9412284541497696E-3</c:v>
                </c:pt>
                <c:pt idx="49">
                  <c:v>1.9662269720264617E-3</c:v>
                </c:pt>
                <c:pt idx="50">
                  <c:v>2.7856795894265225E-3</c:v>
                </c:pt>
                <c:pt idx="51">
                  <c:v>3.6725900218738442E-3</c:v>
                </c:pt>
                <c:pt idx="52">
                  <c:v>3.4776669258325399E-3</c:v>
                </c:pt>
                <c:pt idx="53">
                  <c:v>3.4239839043251506E-3</c:v>
                </c:pt>
                <c:pt idx="54">
                  <c:v>2.859592393322217E-3</c:v>
                </c:pt>
                <c:pt idx="55">
                  <c:v>2.1826493924297784E-3</c:v>
                </c:pt>
                <c:pt idx="56">
                  <c:v>1.6451637529582412E-3</c:v>
                </c:pt>
                <c:pt idx="57">
                  <c:v>1.766122226083503E-3</c:v>
                </c:pt>
                <c:pt idx="58">
                  <c:v>2.7011742385084558E-3</c:v>
                </c:pt>
                <c:pt idx="59">
                  <c:v>2.976927325359945E-3</c:v>
                </c:pt>
                <c:pt idx="60">
                  <c:v>2.6748007267646304E-3</c:v>
                </c:pt>
                <c:pt idx="61">
                  <c:v>2.1873361545951616E-3</c:v>
                </c:pt>
                <c:pt idx="62">
                  <c:v>1.7748597279080723E-3</c:v>
                </c:pt>
                <c:pt idx="63">
                  <c:v>1.2273772314804342E-3</c:v>
                </c:pt>
                <c:pt idx="64">
                  <c:v>1.4342344869297302E-3</c:v>
                </c:pt>
                <c:pt idx="65">
                  <c:v>2.4891564705120735E-3</c:v>
                </c:pt>
                <c:pt idx="66">
                  <c:v>2.5980697335445894E-3</c:v>
                </c:pt>
                <c:pt idx="67">
                  <c:v>1.9808705094935208E-3</c:v>
                </c:pt>
                <c:pt idx="68">
                  <c:v>1.7451442649223982E-3</c:v>
                </c:pt>
                <c:pt idx="69">
                  <c:v>1.4627676671971135E-3</c:v>
                </c:pt>
                <c:pt idx="70">
                  <c:v>8.6023820475430849E-4</c:v>
                </c:pt>
                <c:pt idx="71">
                  <c:v>9.7679979943301261E-4</c:v>
                </c:pt>
                <c:pt idx="72">
                  <c:v>1.5524465961260102E-3</c:v>
                </c:pt>
                <c:pt idx="73">
                  <c:v>1.6529252725112119E-3</c:v>
                </c:pt>
                <c:pt idx="74">
                  <c:v>1.6619107664462651E-3</c:v>
                </c:pt>
                <c:pt idx="75">
                  <c:v>1.5234269309963725E-3</c:v>
                </c:pt>
                <c:pt idx="76">
                  <c:v>1.1021880641053487E-3</c:v>
                </c:pt>
                <c:pt idx="77">
                  <c:v>6.7391966734178126E-4</c:v>
                </c:pt>
                <c:pt idx="78">
                  <c:v>6.8128148161911411E-4</c:v>
                </c:pt>
                <c:pt idx="79">
                  <c:v>1.3601576414813878E-3</c:v>
                </c:pt>
                <c:pt idx="80">
                  <c:v>1.3556023323645504E-3</c:v>
                </c:pt>
                <c:pt idx="81">
                  <c:v>1.0494551464750527E-3</c:v>
                </c:pt>
                <c:pt idx="82">
                  <c:v>1.0660837510018163E-3</c:v>
                </c:pt>
                <c:pt idx="83">
                  <c:v>9.6513711232009151E-4</c:v>
                </c:pt>
                <c:pt idx="84">
                  <c:v>5.1917400099565274E-4</c:v>
                </c:pt>
                <c:pt idx="85">
                  <c:v>4.3261969355683384E-4</c:v>
                </c:pt>
                <c:pt idx="86">
                  <c:v>5.7473386046636506E-4</c:v>
                </c:pt>
                <c:pt idx="87">
                  <c:v>1.2530006833794316E-3</c:v>
                </c:pt>
                <c:pt idx="88">
                  <c:v>9.732592492564695E-4</c:v>
                </c:pt>
                <c:pt idx="89">
                  <c:v>9.4980067219169358E-4</c:v>
                </c:pt>
                <c:pt idx="90">
                  <c:v>7.7460267462911071E-4</c:v>
                </c:pt>
                <c:pt idx="91">
                  <c:v>4.698825929568495E-4</c:v>
                </c:pt>
                <c:pt idx="92">
                  <c:v>6.180934858390939E-4</c:v>
                </c:pt>
                <c:pt idx="93">
                  <c:v>8.2500606974455961E-4</c:v>
                </c:pt>
                <c:pt idx="94">
                  <c:v>7.8178241652893349E-4</c:v>
                </c:pt>
                <c:pt idx="95">
                  <c:v>7.9454136694188189E-4</c:v>
                </c:pt>
                <c:pt idx="96">
                  <c:v>7.5515000626696655E-4</c:v>
                </c:pt>
                <c:pt idx="97">
                  <c:v>5.222481554271951E-4</c:v>
                </c:pt>
                <c:pt idx="98">
                  <c:v>3.4297308231658166E-4</c:v>
                </c:pt>
                <c:pt idx="99">
                  <c:v>3.8063394772426122E-4</c:v>
                </c:pt>
                <c:pt idx="100">
                  <c:v>7.0597654205179319E-4</c:v>
                </c:pt>
                <c:pt idx="101">
                  <c:v>6.8313389349815951E-4</c:v>
                </c:pt>
                <c:pt idx="102">
                  <c:v>6.5087091848155731E-4</c:v>
                </c:pt>
                <c:pt idx="103">
                  <c:v>6.0050319537831699E-4</c:v>
                </c:pt>
                <c:pt idx="104">
                  <c:v>5.4102170867640124E-4</c:v>
                </c:pt>
                <c:pt idx="105">
                  <c:v>2.1257593526278096E-4</c:v>
                </c:pt>
                <c:pt idx="106">
                  <c:v>2.7609718620954577E-4</c:v>
                </c:pt>
                <c:pt idx="107">
                  <c:v>5.9046293279208743E-4</c:v>
                </c:pt>
                <c:pt idx="108">
                  <c:v>5.2275625497697365E-4</c:v>
                </c:pt>
                <c:pt idx="109">
                  <c:v>4.8460284594034977E-4</c:v>
                </c:pt>
                <c:pt idx="110">
                  <c:v>4.56237520512018E-4</c:v>
                </c:pt>
                <c:pt idx="111">
                  <c:v>4.0771994318656527E-4</c:v>
                </c:pt>
                <c:pt idx="112">
                  <c:v>1.6803743478664847E-4</c:v>
                </c:pt>
                <c:pt idx="113">
                  <c:v>2.638025249670247E-4</c:v>
                </c:pt>
                <c:pt idx="114">
                  <c:v>5.3961878543867402E-4</c:v>
                </c:pt>
                <c:pt idx="115">
                  <c:v>4.7969198325070213E-4</c:v>
                </c:pt>
                <c:pt idx="116">
                  <c:v>1.5102942579510259E-3</c:v>
                </c:pt>
                <c:pt idx="117">
                  <c:v>3.7032253562594607E-4</c:v>
                </c:pt>
                <c:pt idx="118">
                  <c:v>2.9261917499344751E-4</c:v>
                </c:pt>
                <c:pt idx="119">
                  <c:v>1.4077641713460161E-4</c:v>
                </c:pt>
                <c:pt idx="120">
                  <c:v>2.0198300120269081E-4</c:v>
                </c:pt>
                <c:pt idx="121">
                  <c:v>4.0994931639103593E-4</c:v>
                </c:pt>
                <c:pt idx="122">
                  <c:v>3.7632433454059074E-4</c:v>
                </c:pt>
                <c:pt idx="123">
                  <c:v>3.8152730079273501E-4</c:v>
                </c:pt>
                <c:pt idx="124">
                  <c:v>3.4893702533097143E-4</c:v>
                </c:pt>
                <c:pt idx="125">
                  <c:v>1.3169716051324569E-4</c:v>
                </c:pt>
                <c:pt idx="126">
                  <c:v>1.4912831473448281E-4</c:v>
                </c:pt>
                <c:pt idx="127">
                  <c:v>1.7525874932120938E-4</c:v>
                </c:pt>
                <c:pt idx="128">
                  <c:v>6.3508293811156632E-4</c:v>
                </c:pt>
                <c:pt idx="129">
                  <c:v>4.2527988083865194E-4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97-4141-909D-54EAD5137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025536"/>
        <c:axId val="129027072"/>
      </c:lineChart>
      <c:dateAx>
        <c:axId val="12902553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027072"/>
        <c:crosses val="autoZero"/>
        <c:auto val="1"/>
        <c:lblOffset val="100"/>
        <c:baseTimeUnit val="days"/>
      </c:dateAx>
      <c:valAx>
        <c:axId val="129027072"/>
        <c:scaling>
          <c:orientation val="minMax"/>
          <c:max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02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9522340635255642E-2"/>
          <c:y val="0.1105680062103092"/>
          <c:w val="0.89739488749473328"/>
          <c:h val="0.7872723356458157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USA'!$A$33:$A$162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USA'!$L$33:$L$162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2.0408163265306124E-3</c:v>
                </c:pt>
                <c:pt idx="10">
                  <c:v>0</c:v>
                </c:pt>
                <c:pt idx="11">
                  <c:v>3.7453183520599251E-3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1.7325017325017325E-3</c:v>
                </c:pt>
                <c:pt idx="16">
                  <c:v>0</c:v>
                </c:pt>
                <c:pt idx="17">
                  <c:v>1.4683797764058067E-2</c:v>
                </c:pt>
                <c:pt idx="18">
                  <c:v>1.8552875695732839E-3</c:v>
                </c:pt>
                <c:pt idx="19">
                  <c:v>1.8880255609614407E-3</c:v>
                </c:pt>
                <c:pt idx="20">
                  <c:v>1.5287295730100159E-3</c:v>
                </c:pt>
                <c:pt idx="21">
                  <c:v>7.9387131346008808E-5</c:v>
                </c:pt>
                <c:pt idx="22">
                  <c:v>0</c:v>
                </c:pt>
                <c:pt idx="23">
                  <c:v>3.9638127215071818E-3</c:v>
                </c:pt>
                <c:pt idx="24">
                  <c:v>2.4647820563866295E-4</c:v>
                </c:pt>
                <c:pt idx="25">
                  <c:v>4.9719550659560914E-3</c:v>
                </c:pt>
                <c:pt idx="26">
                  <c:v>2.3021159874608149E-3</c:v>
                </c:pt>
                <c:pt idx="27">
                  <c:v>2.0482912407801669E-3</c:v>
                </c:pt>
                <c:pt idx="28">
                  <c:v>1.349279621896784E-2</c:v>
                </c:pt>
                <c:pt idx="29">
                  <c:v>2.2070099793301181E-2</c:v>
                </c:pt>
                <c:pt idx="30">
                  <c:v>9.0383935237945533E-3</c:v>
                </c:pt>
                <c:pt idx="31">
                  <c:v>8.234191771486982E-3</c:v>
                </c:pt>
                <c:pt idx="32">
                  <c:v>2.6497724815848353E-3</c:v>
                </c:pt>
                <c:pt idx="33">
                  <c:v>3.1077089670169073E-3</c:v>
                </c:pt>
                <c:pt idx="34">
                  <c:v>1.9234284869677511E-2</c:v>
                </c:pt>
                <c:pt idx="35">
                  <c:v>9.8445158019266517E-3</c:v>
                </c:pt>
                <c:pt idx="36">
                  <c:v>6.9330906372397656E-3</c:v>
                </c:pt>
                <c:pt idx="37">
                  <c:v>6.5428071101302568E-3</c:v>
                </c:pt>
                <c:pt idx="38">
                  <c:v>4.9919117687933249E-3</c:v>
                </c:pt>
                <c:pt idx="39">
                  <c:v>4.7759853856395333E-3</c:v>
                </c:pt>
                <c:pt idx="40">
                  <c:v>8.078509730063051E-3</c:v>
                </c:pt>
                <c:pt idx="41">
                  <c:v>5.5552817737477096E-3</c:v>
                </c:pt>
                <c:pt idx="42">
                  <c:v>3.6404321053055376E-3</c:v>
                </c:pt>
                <c:pt idx="43">
                  <c:v>2.1115282925474762E-2</c:v>
                </c:pt>
                <c:pt idx="44">
                  <c:v>8.3948583698561646E-3</c:v>
                </c:pt>
                <c:pt idx="45">
                  <c:v>8.1703074471796127E-3</c:v>
                </c:pt>
                <c:pt idx="46">
                  <c:v>4.7181335953915401E-3</c:v>
                </c:pt>
                <c:pt idx="47">
                  <c:v>6.6341234306119381E-3</c:v>
                </c:pt>
                <c:pt idx="48">
                  <c:v>1.0398169789971837E-2</c:v>
                </c:pt>
                <c:pt idx="49">
                  <c:v>8.7944260905040358E-3</c:v>
                </c:pt>
                <c:pt idx="50">
                  <c:v>3.0914059844777898E-3</c:v>
                </c:pt>
                <c:pt idx="51">
                  <c:v>4.3044012690123534E-3</c:v>
                </c:pt>
                <c:pt idx="52">
                  <c:v>3.1419623458629133E-3</c:v>
                </c:pt>
                <c:pt idx="53">
                  <c:v>3.9859837244852082E-3</c:v>
                </c:pt>
                <c:pt idx="54">
                  <c:v>2.548520586229942E-2</c:v>
                </c:pt>
                <c:pt idx="55">
                  <c:v>1.7104034329767899E-3</c:v>
                </c:pt>
                <c:pt idx="56">
                  <c:v>8.4179453902333504E-3</c:v>
                </c:pt>
                <c:pt idx="57">
                  <c:v>5.5056347118105546E-3</c:v>
                </c:pt>
                <c:pt idx="58">
                  <c:v>5.4874822891265882E-3</c:v>
                </c:pt>
                <c:pt idx="59">
                  <c:v>5.6943703816561284E-3</c:v>
                </c:pt>
                <c:pt idx="60">
                  <c:v>3.8624773467278738E-2</c:v>
                </c:pt>
                <c:pt idx="61">
                  <c:v>1.178282525653509E-2</c:v>
                </c:pt>
                <c:pt idx="62">
                  <c:v>1.2965829387616361E-2</c:v>
                </c:pt>
                <c:pt idx="63">
                  <c:v>5.341778644308094E-3</c:v>
                </c:pt>
                <c:pt idx="64">
                  <c:v>7.7003819512163054E-3</c:v>
                </c:pt>
                <c:pt idx="65">
                  <c:v>2.8171597505448737E-3</c:v>
                </c:pt>
                <c:pt idx="66">
                  <c:v>1.2578124421961195E-4</c:v>
                </c:pt>
                <c:pt idx="67">
                  <c:v>5.2912674474537708E-3</c:v>
                </c:pt>
                <c:pt idx="68">
                  <c:v>3.9985731651985693E-3</c:v>
                </c:pt>
                <c:pt idx="69">
                  <c:v>1.3392384706907448E-2</c:v>
                </c:pt>
                <c:pt idx="70">
                  <c:v>3.5574128262592852E-3</c:v>
                </c:pt>
                <c:pt idx="71">
                  <c:v>1.5972074904055694E-2</c:v>
                </c:pt>
                <c:pt idx="72">
                  <c:v>-2.3556354678189954E-3</c:v>
                </c:pt>
                <c:pt idx="73">
                  <c:v>1.2385631047100831E-2</c:v>
                </c:pt>
                <c:pt idx="74">
                  <c:v>2.7954575688137855E-3</c:v>
                </c:pt>
                <c:pt idx="75">
                  <c:v>3.9741173341404472E-3</c:v>
                </c:pt>
                <c:pt idx="76">
                  <c:v>1.5887549780959274E-2</c:v>
                </c:pt>
                <c:pt idx="77">
                  <c:v>3.4852042370906743E-3</c:v>
                </c:pt>
                <c:pt idx="78">
                  <c:v>9.655616634947262E-3</c:v>
                </c:pt>
                <c:pt idx="79">
                  <c:v>5.4494001187397447E-3</c:v>
                </c:pt>
                <c:pt idx="80">
                  <c:v>4.2671551345064545E-3</c:v>
                </c:pt>
                <c:pt idx="81">
                  <c:v>3.5090088203799403E-3</c:v>
                </c:pt>
                <c:pt idx="82">
                  <c:v>4.3447323365296241E-2</c:v>
                </c:pt>
                <c:pt idx="83">
                  <c:v>9.5601092731510216E-3</c:v>
                </c:pt>
                <c:pt idx="84">
                  <c:v>4.6939136241333935E-3</c:v>
                </c:pt>
                <c:pt idx="85">
                  <c:v>1.0474793788829304E-2</c:v>
                </c:pt>
                <c:pt idx="86">
                  <c:v>4.8202131801157186E-3</c:v>
                </c:pt>
                <c:pt idx="87">
                  <c:v>5.4853031904602556E-3</c:v>
                </c:pt>
                <c:pt idx="88">
                  <c:v>6.9849054242323442E-3</c:v>
                </c:pt>
                <c:pt idx="89">
                  <c:v>5.2581160711812885E-3</c:v>
                </c:pt>
                <c:pt idx="90">
                  <c:v>8.0473504008408137E-3</c:v>
                </c:pt>
                <c:pt idx="91">
                  <c:v>2.2497914945685229E-2</c:v>
                </c:pt>
                <c:pt idx="92">
                  <c:v>1.0787012350660768E-2</c:v>
                </c:pt>
                <c:pt idx="93">
                  <c:v>4.5019934318974658E-3</c:v>
                </c:pt>
                <c:pt idx="94">
                  <c:v>1.2153163020586147E-2</c:v>
                </c:pt>
                <c:pt idx="95">
                  <c:v>4.523137375336145E-3</c:v>
                </c:pt>
                <c:pt idx="96">
                  <c:v>5.2190986000141687E-3</c:v>
                </c:pt>
                <c:pt idx="97">
                  <c:v>7.0219336545159486E-3</c:v>
                </c:pt>
                <c:pt idx="98">
                  <c:v>4.1962870692303714E-3</c:v>
                </c:pt>
                <c:pt idx="99">
                  <c:v>9.1615953160166241E-3</c:v>
                </c:pt>
                <c:pt idx="100">
                  <c:v>4.7563291923553254E-3</c:v>
                </c:pt>
                <c:pt idx="101">
                  <c:v>6.4432116083594131E-3</c:v>
                </c:pt>
                <c:pt idx="102">
                  <c:v>5.0148828543164709E-3</c:v>
                </c:pt>
                <c:pt idx="103">
                  <c:v>5.1824448515982733E-3</c:v>
                </c:pt>
                <c:pt idx="104">
                  <c:v>6.6509602053285589E-3</c:v>
                </c:pt>
                <c:pt idx="105">
                  <c:v>3.7165121567754658E-3</c:v>
                </c:pt>
                <c:pt idx="106">
                  <c:v>1.0251608566215308E-2</c:v>
                </c:pt>
                <c:pt idx="107">
                  <c:v>5.0453262993879313E-3</c:v>
                </c:pt>
                <c:pt idx="108">
                  <c:v>6.0475450642342842E-3</c:v>
                </c:pt>
                <c:pt idx="109">
                  <c:v>4.7661791268337811E-3</c:v>
                </c:pt>
                <c:pt idx="110">
                  <c:v>5.1598291010287751E-3</c:v>
                </c:pt>
                <c:pt idx="111">
                  <c:v>7.1818865402289251E-3</c:v>
                </c:pt>
                <c:pt idx="112">
                  <c:v>3.0793683637568951E-3</c:v>
                </c:pt>
                <c:pt idx="113">
                  <c:v>1.1737912841205175E-2</c:v>
                </c:pt>
                <c:pt idx="114">
                  <c:v>4.7385879008055602E-3</c:v>
                </c:pt>
                <c:pt idx="115">
                  <c:v>5.4578428688748975E-3</c:v>
                </c:pt>
                <c:pt idx="116">
                  <c:v>4.615065154044402E-3</c:v>
                </c:pt>
                <c:pt idx="117">
                  <c:v>4.4359130837706299E-3</c:v>
                </c:pt>
                <c:pt idx="118">
                  <c:v>5.0858289739658695E-3</c:v>
                </c:pt>
                <c:pt idx="119">
                  <c:v>3.4349445780842793E-3</c:v>
                </c:pt>
                <c:pt idx="120">
                  <c:v>1.1531445473221427E-2</c:v>
                </c:pt>
                <c:pt idx="121">
                  <c:v>8.77211935267809E-3</c:v>
                </c:pt>
                <c:pt idx="122">
                  <c:v>5.235549397182097E-3</c:v>
                </c:pt>
                <c:pt idx="123">
                  <c:v>2.8410118891122056E-2</c:v>
                </c:pt>
                <c:pt idx="124">
                  <c:v>4.6055318805029938E-3</c:v>
                </c:pt>
                <c:pt idx="125">
                  <c:v>5.5409314241688282E-2</c:v>
                </c:pt>
                <c:pt idx="126">
                  <c:v>6.8444943862269268E-3</c:v>
                </c:pt>
                <c:pt idx="127">
                  <c:v>9.3749949444591543E-3</c:v>
                </c:pt>
                <c:pt idx="128">
                  <c:v>6.5517175406187358E-3</c:v>
                </c:pt>
                <c:pt idx="129">
                  <c:v>8.809517141372368E-3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DD-473D-8953-9E26C235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494400"/>
        <c:axId val="128799872"/>
      </c:lineChart>
      <c:dateAx>
        <c:axId val="12949440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99872"/>
        <c:crosses val="autoZero"/>
        <c:auto val="1"/>
        <c:lblOffset val="100"/>
        <c:baseTimeUnit val="days"/>
      </c:dateAx>
      <c:valAx>
        <c:axId val="12879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49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8877530659544745E-2"/>
          <c:y val="0.13508417508417511"/>
          <c:w val="0.89830961919233776"/>
          <c:h val="0.81553310886644215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USA'!$A$33:$A$162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USA'!$M$33:$M$162</c:f>
              <c:numCache>
                <c:formatCode>General</c:formatCode>
                <c:ptCount val="130"/>
                <c:pt idx="0">
                  <c:v>0</c:v>
                </c:pt>
                <c:pt idx="1">
                  <c:v>4.6000004169151278</c:v>
                </c:pt>
                <c:pt idx="2">
                  <c:v>20.000003202391781</c:v>
                </c:pt>
                <c:pt idx="3">
                  <c:v>7.7500017092011895</c:v>
                </c:pt>
                <c:pt idx="4">
                  <c:v>70.000021993788451</c:v>
                </c:pt>
                <c:pt idx="5">
                  <c:v>24.000012616219788</c:v>
                </c:pt>
                <c:pt idx="6">
                  <c:v>38.333359043114449</c:v>
                </c:pt>
                <c:pt idx="7">
                  <c:v>28.500029016413468</c:v>
                </c:pt>
                <c:pt idx="8">
                  <c:v>68.000092651952173</c:v>
                </c:pt>
                <c:pt idx="9">
                  <c:v>27.428614435631488</c:v>
                </c:pt>
                <c:pt idx="10">
                  <c:v>79.600170982683665</c:v>
                </c:pt>
                <c:pt idx="11">
                  <c:v>32.285822456984199</c:v>
                </c:pt>
                <c:pt idx="12">
                  <c:v>66.222534525994064</c:v>
                </c:pt>
                <c:pt idx="13">
                  <c:v>118.83410772341627</c:v>
                </c:pt>
                <c:pt idx="14">
                  <c:v>8.1667374773882422</c:v>
                </c:pt>
                <c:pt idx="15">
                  <c:v>43.50039005475422</c:v>
                </c:pt>
                <c:pt idx="16">
                  <c:v>52.38304293585329</c:v>
                </c:pt>
                <c:pt idx="17">
                  <c:v>19.145182781451123</c:v>
                </c:pt>
                <c:pt idx="18">
                  <c:v>56.345603936086377</c:v>
                </c:pt>
                <c:pt idx="19">
                  <c:v>43.270143349130088</c:v>
                </c:pt>
                <c:pt idx="20">
                  <c:v>51.59653231200911</c:v>
                </c:pt>
                <c:pt idx="21">
                  <c:v>53.990606933222061</c:v>
                </c:pt>
                <c:pt idx="22">
                  <c:v>55.136771280036939</c:v>
                </c:pt>
                <c:pt idx="23">
                  <c:v>25.21709988135343</c:v>
                </c:pt>
                <c:pt idx="24">
                  <c:v>36.753700767896305</c:v>
                </c:pt>
                <c:pt idx="25">
                  <c:v>24.610641185022352</c:v>
                </c:pt>
                <c:pt idx="26">
                  <c:v>24.514314098314362</c:v>
                </c:pt>
                <c:pt idx="27">
                  <c:v>23.654859855344956</c:v>
                </c:pt>
                <c:pt idx="28">
                  <c:v>8.62299985770305</c:v>
                </c:pt>
                <c:pt idx="29">
                  <c:v>5.6623260385484411</c:v>
                </c:pt>
                <c:pt idx="30">
                  <c:v>9.9960810883095981</c:v>
                </c:pt>
                <c:pt idx="31">
                  <c:v>9.4743725376340464</c:v>
                </c:pt>
                <c:pt idx="32">
                  <c:v>14.398811655537168</c:v>
                </c:pt>
                <c:pt idx="33">
                  <c:v>15.814259675749589</c:v>
                </c:pt>
                <c:pt idx="34">
                  <c:v>5.3266529272921614</c:v>
                </c:pt>
                <c:pt idx="35">
                  <c:v>6.5879821550651565</c:v>
                </c:pt>
                <c:pt idx="36">
                  <c:v>7.8064354777242189</c:v>
                </c:pt>
                <c:pt idx="37">
                  <c:v>6.8606506316269842</c:v>
                </c:pt>
                <c:pt idx="38">
                  <c:v>8.1114913615941759</c:v>
                </c:pt>
                <c:pt idx="39">
                  <c:v>8.8642833958523894</c:v>
                </c:pt>
                <c:pt idx="40">
                  <c:v>6.1297410076906242</c:v>
                </c:pt>
                <c:pt idx="41">
                  <c:v>6.6441090565917857</c:v>
                </c:pt>
                <c:pt idx="42">
                  <c:v>8.1967946407538772</c:v>
                </c:pt>
                <c:pt idx="43">
                  <c:v>2.0559644478012902</c:v>
                </c:pt>
                <c:pt idx="44">
                  <c:v>4.0557452066326762</c:v>
                </c:pt>
                <c:pt idx="45">
                  <c:v>4.235632171735296</c:v>
                </c:pt>
                <c:pt idx="46">
                  <c:v>6.6437373324972793</c:v>
                </c:pt>
                <c:pt idx="47">
                  <c:v>5.0790428230938476</c:v>
                </c:pt>
                <c:pt idx="48">
                  <c:v>3.2716546268019226</c:v>
                </c:pt>
                <c:pt idx="49">
                  <c:v>3.8798064658321656</c:v>
                </c:pt>
                <c:pt idx="50">
                  <c:v>7.2362345080472199</c:v>
                </c:pt>
                <c:pt idx="51">
                  <c:v>4.7996524402081171</c:v>
                </c:pt>
                <c:pt idx="52">
                  <c:v>6.2048511521028438</c:v>
                </c:pt>
                <c:pt idx="53">
                  <c:v>6.5001386531820815</c:v>
                </c:pt>
                <c:pt idx="54">
                  <c:v>1.7332007265259559</c:v>
                </c:pt>
                <c:pt idx="55">
                  <c:v>11.216971612692019</c:v>
                </c:pt>
                <c:pt idx="56">
                  <c:v>3.5109276101981375</c:v>
                </c:pt>
                <c:pt idx="57">
                  <c:v>3.8299468730327333</c:v>
                </c:pt>
                <c:pt idx="58">
                  <c:v>3.6684898158364474</c:v>
                </c:pt>
                <c:pt idx="59">
                  <c:v>3.7738293307679385</c:v>
                </c:pt>
                <c:pt idx="60">
                  <c:v>0.83976031266783557</c:v>
                </c:pt>
                <c:pt idx="61">
                  <c:v>2.871162549482206</c:v>
                </c:pt>
                <c:pt idx="62">
                  <c:v>2.2667299968044472</c:v>
                </c:pt>
                <c:pt idx="63">
                  <c:v>4.3769380811634546</c:v>
                </c:pt>
                <c:pt idx="64">
                  <c:v>2.7053077696897851</c:v>
                </c:pt>
                <c:pt idx="65">
                  <c:v>4.9353043694447081</c:v>
                </c:pt>
                <c:pt idx="66">
                  <c:v>9.8364496166916702</c:v>
                </c:pt>
                <c:pt idx="67">
                  <c:v>3.9725045826512377</c:v>
                </c:pt>
                <c:pt idx="68">
                  <c:v>4.7997832706279571</c:v>
                </c:pt>
                <c:pt idx="69">
                  <c:v>1.7199447132587229</c:v>
                </c:pt>
                <c:pt idx="70">
                  <c:v>4.3958330157712631</c:v>
                </c:pt>
                <c:pt idx="71">
                  <c:v>1.0783634531666866</c:v>
                </c:pt>
                <c:pt idx="72">
                  <c:v>-26.431780002737113</c:v>
                </c:pt>
                <c:pt idx="73">
                  <c:v>1.4286368170368837</c:v>
                </c:pt>
                <c:pt idx="74">
                  <c:v>5.828914870970844</c:v>
                </c:pt>
                <c:pt idx="75">
                  <c:v>4.2391210975008216</c:v>
                </c:pt>
                <c:pt idx="76">
                  <c:v>1.3373311877774212</c:v>
                </c:pt>
                <c:pt idx="77">
                  <c:v>4.113125051653026</c:v>
                </c:pt>
                <c:pt idx="78">
                  <c:v>1.871748999011182</c:v>
                </c:pt>
                <c:pt idx="79">
                  <c:v>2.6455916688871932</c:v>
                </c:pt>
                <c:pt idx="80">
                  <c:v>3.6605084345639129</c:v>
                </c:pt>
                <c:pt idx="81">
                  <c:v>4.8109980099245027</c:v>
                </c:pt>
                <c:pt idx="82">
                  <c:v>0.45780241946747735</c:v>
                </c:pt>
                <c:pt idx="83">
                  <c:v>1.7938303823375208</c:v>
                </c:pt>
                <c:pt idx="84">
                  <c:v>3.4260490812659476</c:v>
                </c:pt>
                <c:pt idx="85">
                  <c:v>1.4756623112987788</c:v>
                </c:pt>
                <c:pt idx="86">
                  <c:v>2.9515970759858075</c:v>
                </c:pt>
                <c:pt idx="87">
                  <c:v>2.2644207903179914</c:v>
                </c:pt>
                <c:pt idx="88">
                  <c:v>2.3728193683041283</c:v>
                </c:pt>
                <c:pt idx="89">
                  <c:v>3.232221962670081</c:v>
                </c:pt>
                <c:pt idx="90">
                  <c:v>2.2187942313453006</c:v>
                </c:pt>
                <c:pt idx="91">
                  <c:v>0.70055971994903565</c:v>
                </c:pt>
                <c:pt idx="92">
                  <c:v>1.224980448149497</c:v>
                </c:pt>
                <c:pt idx="93">
                  <c:v>3.1499700892628946</c:v>
                </c:pt>
                <c:pt idx="94">
                  <c:v>1.2252383360578074</c:v>
                </c:pt>
                <c:pt idx="95">
                  <c:v>3.1795470783861806</c:v>
                </c:pt>
                <c:pt idx="96">
                  <c:v>3.3057052277106909</c:v>
                </c:pt>
                <c:pt idx="97">
                  <c:v>2.3275485603229247</c:v>
                </c:pt>
                <c:pt idx="98">
                  <c:v>2.9879057732105765</c:v>
                </c:pt>
                <c:pt idx="99">
                  <c:v>1.3837206447416255</c:v>
                </c:pt>
                <c:pt idx="100">
                  <c:v>2.5072288687680926</c:v>
                </c:pt>
                <c:pt idx="101">
                  <c:v>2.1868209295012684</c:v>
                </c:pt>
                <c:pt idx="102">
                  <c:v>3.0107656931893394</c:v>
                </c:pt>
                <c:pt idx="103">
                  <c:v>3.2195317088288014</c:v>
                </c:pt>
                <c:pt idx="104">
                  <c:v>2.5792560849625001</c:v>
                </c:pt>
                <c:pt idx="105">
                  <c:v>3.6218281610305274</c:v>
                </c:pt>
                <c:pt idx="106">
                  <c:v>1.3270633570387453</c:v>
                </c:pt>
                <c:pt idx="107">
                  <c:v>2.9791921439561446</c:v>
                </c:pt>
                <c:pt idx="108">
                  <c:v>2.7254096803589261</c:v>
                </c:pt>
                <c:pt idx="109">
                  <c:v>3.6696307315337755</c:v>
                </c:pt>
                <c:pt idx="110">
                  <c:v>3.8309686935340173</c:v>
                </c:pt>
                <c:pt idx="111">
                  <c:v>2.903600687031139</c:v>
                </c:pt>
                <c:pt idx="112">
                  <c:v>5.4018630885818864</c:v>
                </c:pt>
                <c:pt idx="113">
                  <c:v>1.664661420102356</c:v>
                </c:pt>
                <c:pt idx="114">
                  <c:v>4.3282696938000775</c:v>
                </c:pt>
                <c:pt idx="115">
                  <c:v>3.7550192998737488</c:v>
                </c:pt>
                <c:pt idx="116">
                  <c:v>4.0885748427146797</c:v>
                </c:pt>
                <c:pt idx="117">
                  <c:v>5.8059883468872027</c:v>
                </c:pt>
                <c:pt idx="118">
                  <c:v>4.7870213341401504</c:v>
                </c:pt>
                <c:pt idx="119">
                  <c:v>6.4523123327125296</c:v>
                </c:pt>
                <c:pt idx="120">
                  <c:v>2.0448810550693715</c:v>
                </c:pt>
                <c:pt idx="121">
                  <c:v>2.8550910853983678</c:v>
                </c:pt>
                <c:pt idx="122">
                  <c:v>5.1399830653014789</c:v>
                </c:pt>
                <c:pt idx="123">
                  <c:v>1.042389374156961</c:v>
                </c:pt>
                <c:pt idx="124">
                  <c:v>5.9249784480287033</c:v>
                </c:pt>
                <c:pt idx="125">
                  <c:v>0.44419363612094598</c:v>
                </c:pt>
                <c:pt idx="126">
                  <c:v>3.9589967723663584</c:v>
                </c:pt>
                <c:pt idx="127">
                  <c:v>2.5606493026920893</c:v>
                </c:pt>
                <c:pt idx="128">
                  <c:v>4.4781606306495556</c:v>
                </c:pt>
                <c:pt idx="129">
                  <c:v>3.321143262073265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5E-4716-BC7D-5531CBFF9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828928"/>
        <c:axId val="128830464"/>
      </c:lineChart>
      <c:dateAx>
        <c:axId val="12882892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830464"/>
        <c:crosses val="autoZero"/>
        <c:auto val="1"/>
        <c:lblOffset val="100"/>
        <c:baseTimeUnit val="days"/>
      </c:dateAx>
      <c:valAx>
        <c:axId val="128830464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828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5593059608807638E-2"/>
          <c:y val="8.5647364341909227E-2"/>
          <c:w val="0.88298637495487886"/>
          <c:h val="0.72527001035335237"/>
        </c:manualLayout>
      </c:layout>
      <c:lineChart>
        <c:grouping val="standard"/>
        <c:varyColors val="0"/>
        <c:ser>
          <c:idx val="0"/>
          <c:order val="0"/>
          <c:tx>
            <c:strRef>
              <c:f>'Data USA'!$F$3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USA'!$A$4:$A$162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USA'!$F$4:$F$162</c:f>
              <c:numCache>
                <c:formatCode>General</c:formatCode>
                <c:ptCount val="159"/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8</c:v>
                </c:pt>
                <c:pt idx="29">
                  <c:v>6</c:v>
                </c:pt>
                <c:pt idx="30">
                  <c:v>23</c:v>
                </c:pt>
                <c:pt idx="31">
                  <c:v>20</c:v>
                </c:pt>
                <c:pt idx="32">
                  <c:v>31</c:v>
                </c:pt>
                <c:pt idx="33">
                  <c:v>70</c:v>
                </c:pt>
                <c:pt idx="34">
                  <c:v>48</c:v>
                </c:pt>
                <c:pt idx="35">
                  <c:v>115</c:v>
                </c:pt>
                <c:pt idx="36">
                  <c:v>114</c:v>
                </c:pt>
                <c:pt idx="37">
                  <c:v>68</c:v>
                </c:pt>
                <c:pt idx="38">
                  <c:v>192</c:v>
                </c:pt>
                <c:pt idx="39">
                  <c:v>398</c:v>
                </c:pt>
                <c:pt idx="40">
                  <c:v>452</c:v>
                </c:pt>
                <c:pt idx="41">
                  <c:v>596</c:v>
                </c:pt>
                <c:pt idx="42">
                  <c:v>713</c:v>
                </c:pt>
                <c:pt idx="43">
                  <c:v>98</c:v>
                </c:pt>
                <c:pt idx="44">
                  <c:v>1392</c:v>
                </c:pt>
                <c:pt idx="45">
                  <c:v>1781</c:v>
                </c:pt>
                <c:pt idx="46">
                  <c:v>2776</c:v>
                </c:pt>
                <c:pt idx="47">
                  <c:v>5240</c:v>
                </c:pt>
                <c:pt idx="48">
                  <c:v>5322</c:v>
                </c:pt>
                <c:pt idx="49">
                  <c:v>6346</c:v>
                </c:pt>
                <c:pt idx="50">
                  <c:v>7936</c:v>
                </c:pt>
                <c:pt idx="51">
                  <c:v>10089</c:v>
                </c:pt>
                <c:pt idx="52">
                  <c:v>10262</c:v>
                </c:pt>
                <c:pt idx="53">
                  <c:v>11943</c:v>
                </c:pt>
                <c:pt idx="54">
                  <c:v>18036</c:v>
                </c:pt>
                <c:pt idx="55">
                  <c:v>18185</c:v>
                </c:pt>
                <c:pt idx="56">
                  <c:v>19793</c:v>
                </c:pt>
                <c:pt idx="57">
                  <c:v>19136</c:v>
                </c:pt>
                <c:pt idx="58">
                  <c:v>21502</c:v>
                </c:pt>
                <c:pt idx="59">
                  <c:v>26017</c:v>
                </c:pt>
                <c:pt idx="60">
                  <c:v>25481</c:v>
                </c:pt>
                <c:pt idx="61">
                  <c:v>30405</c:v>
                </c:pt>
                <c:pt idx="62">
                  <c:v>31937</c:v>
                </c:pt>
                <c:pt idx="63">
                  <c:v>33152</c:v>
                </c:pt>
                <c:pt idx="64">
                  <c:v>27874</c:v>
                </c:pt>
                <c:pt idx="65">
                  <c:v>29642</c:v>
                </c:pt>
                <c:pt idx="66">
                  <c:v>30777</c:v>
                </c:pt>
                <c:pt idx="67">
                  <c:v>31694</c:v>
                </c:pt>
                <c:pt idx="68">
                  <c:v>34756</c:v>
                </c:pt>
                <c:pt idx="69">
                  <c:v>33501</c:v>
                </c:pt>
                <c:pt idx="70">
                  <c:v>30026</c:v>
                </c:pt>
                <c:pt idx="71">
                  <c:v>28553</c:v>
                </c:pt>
                <c:pt idx="72">
                  <c:v>25291</c:v>
                </c:pt>
                <c:pt idx="73">
                  <c:v>27065</c:v>
                </c:pt>
                <c:pt idx="74">
                  <c:v>29096</c:v>
                </c:pt>
                <c:pt idx="75">
                  <c:v>31298</c:v>
                </c:pt>
                <c:pt idx="76">
                  <c:v>32724</c:v>
                </c:pt>
                <c:pt idx="77">
                  <c:v>28341</c:v>
                </c:pt>
                <c:pt idx="78">
                  <c:v>26038</c:v>
                </c:pt>
                <c:pt idx="79">
                  <c:v>27341</c:v>
                </c:pt>
                <c:pt idx="80">
                  <c:v>25512</c:v>
                </c:pt>
                <c:pt idx="81">
                  <c:v>28194</c:v>
                </c:pt>
                <c:pt idx="82">
                  <c:v>34195</c:v>
                </c:pt>
                <c:pt idx="83">
                  <c:v>36291</c:v>
                </c:pt>
                <c:pt idx="84">
                  <c:v>32921</c:v>
                </c:pt>
                <c:pt idx="85">
                  <c:v>27689</c:v>
                </c:pt>
                <c:pt idx="86">
                  <c:v>22374</c:v>
                </c:pt>
                <c:pt idx="87">
                  <c:v>24626</c:v>
                </c:pt>
                <c:pt idx="88">
                  <c:v>27408</c:v>
                </c:pt>
                <c:pt idx="89">
                  <c:v>29741</c:v>
                </c:pt>
                <c:pt idx="90">
                  <c:v>34162</c:v>
                </c:pt>
                <c:pt idx="91">
                  <c:v>29195</c:v>
                </c:pt>
                <c:pt idx="92">
                  <c:v>25587</c:v>
                </c:pt>
                <c:pt idx="93">
                  <c:v>22475</c:v>
                </c:pt>
                <c:pt idx="94">
                  <c:v>24185</c:v>
                </c:pt>
                <c:pt idx="95">
                  <c:v>25256</c:v>
                </c:pt>
                <c:pt idx="96">
                  <c:v>27882</c:v>
                </c:pt>
                <c:pt idx="97">
                  <c:v>27178</c:v>
                </c:pt>
                <c:pt idx="98">
                  <c:v>25733</c:v>
                </c:pt>
                <c:pt idx="99">
                  <c:v>19764</c:v>
                </c:pt>
                <c:pt idx="100">
                  <c:v>18878</c:v>
                </c:pt>
                <c:pt idx="101">
                  <c:v>21954</c:v>
                </c:pt>
                <c:pt idx="102">
                  <c:v>21194</c:v>
                </c:pt>
                <c:pt idx="103">
                  <c:v>27617</c:v>
                </c:pt>
                <c:pt idx="104">
                  <c:v>25300</c:v>
                </c:pt>
                <c:pt idx="105">
                  <c:v>25101</c:v>
                </c:pt>
                <c:pt idx="106">
                  <c:v>19004</c:v>
                </c:pt>
                <c:pt idx="107">
                  <c:v>21769</c:v>
                </c:pt>
                <c:pt idx="108">
                  <c:v>20449</c:v>
                </c:pt>
                <c:pt idx="109">
                  <c:v>23621</c:v>
                </c:pt>
                <c:pt idx="110">
                  <c:v>25541</c:v>
                </c:pt>
                <c:pt idx="111">
                  <c:v>24141</c:v>
                </c:pt>
                <c:pt idx="112">
                  <c:v>21823</c:v>
                </c:pt>
                <c:pt idx="113">
                  <c:v>20813</c:v>
                </c:pt>
                <c:pt idx="114">
                  <c:v>18991</c:v>
                </c:pt>
                <c:pt idx="115">
                  <c:v>18883</c:v>
                </c:pt>
                <c:pt idx="116">
                  <c:v>18282</c:v>
                </c:pt>
                <c:pt idx="117">
                  <c:v>22815</c:v>
                </c:pt>
                <c:pt idx="118">
                  <c:v>24504</c:v>
                </c:pt>
                <c:pt idx="119">
                  <c:v>24231</c:v>
                </c:pt>
                <c:pt idx="120">
                  <c:v>20129</c:v>
                </c:pt>
                <c:pt idx="121">
                  <c:v>17355</c:v>
                </c:pt>
                <c:pt idx="122">
                  <c:v>20895</c:v>
                </c:pt>
                <c:pt idx="123">
                  <c:v>19958</c:v>
                </c:pt>
                <c:pt idx="124">
                  <c:v>21351</c:v>
                </c:pt>
                <c:pt idx="125">
                  <c:v>25224</c:v>
                </c:pt>
                <c:pt idx="126">
                  <c:v>22732</c:v>
                </c:pt>
                <c:pt idx="127">
                  <c:v>17731</c:v>
                </c:pt>
                <c:pt idx="128">
                  <c:v>17415</c:v>
                </c:pt>
                <c:pt idx="129">
                  <c:v>18127</c:v>
                </c:pt>
                <c:pt idx="130">
                  <c:v>20794</c:v>
                </c:pt>
                <c:pt idx="131">
                  <c:v>22950</c:v>
                </c:pt>
                <c:pt idx="132">
                  <c:v>25330</c:v>
                </c:pt>
                <c:pt idx="133">
                  <c:v>25556</c:v>
                </c:pt>
                <c:pt idx="134">
                  <c:v>19824</c:v>
                </c:pt>
                <c:pt idx="135">
                  <c:v>19660</c:v>
                </c:pt>
                <c:pt idx="136">
                  <c:v>23705</c:v>
                </c:pt>
                <c:pt idx="137">
                  <c:v>25559</c:v>
                </c:pt>
                <c:pt idx="138">
                  <c:v>27809</c:v>
                </c:pt>
                <c:pt idx="139">
                  <c:v>31480</c:v>
                </c:pt>
                <c:pt idx="140">
                  <c:v>32749</c:v>
                </c:pt>
                <c:pt idx="141">
                  <c:v>26439</c:v>
                </c:pt>
                <c:pt idx="142">
                  <c:v>30536</c:v>
                </c:pt>
                <c:pt idx="143">
                  <c:v>35188</c:v>
                </c:pt>
                <c:pt idx="144">
                  <c:v>34935</c:v>
                </c:pt>
                <c:pt idx="145">
                  <c:v>39873</c:v>
                </c:pt>
                <c:pt idx="146">
                  <c:v>45255</c:v>
                </c:pt>
                <c:pt idx="147">
                  <c:v>42705</c:v>
                </c:pt>
                <c:pt idx="148">
                  <c:v>39035</c:v>
                </c:pt>
                <c:pt idx="149">
                  <c:v>41374</c:v>
                </c:pt>
                <c:pt idx="150">
                  <c:v>45746</c:v>
                </c:pt>
                <c:pt idx="151">
                  <c:v>51174</c:v>
                </c:pt>
                <c:pt idx="152">
                  <c:v>54461</c:v>
                </c:pt>
                <c:pt idx="153">
                  <c:v>53312</c:v>
                </c:pt>
                <c:pt idx="154">
                  <c:v>45880</c:v>
                </c:pt>
                <c:pt idx="155">
                  <c:v>49883</c:v>
                </c:pt>
                <c:pt idx="156">
                  <c:v>44953</c:v>
                </c:pt>
                <c:pt idx="157">
                  <c:v>60021</c:v>
                </c:pt>
                <c:pt idx="158">
                  <c:v>58601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97-4747-90D6-C73B32BE98BA}"/>
            </c:ext>
          </c:extLst>
        </c:ser>
        <c:ser>
          <c:idx val="2"/>
          <c:order val="2"/>
          <c:tx>
            <c:strRef>
              <c:f>'Data USA'!$H$3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USA'!$A$4:$A$162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USA'!$H$4:$H$162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0</c:v>
                </c:pt>
                <c:pt idx="46">
                  <c:v>88</c:v>
                </c:pt>
                <c:pt idx="47">
                  <c:v>16</c:v>
                </c:pt>
                <c:pt idx="48">
                  <c:v>26</c:v>
                </c:pt>
                <c:pt idx="49">
                  <c:v>29</c:v>
                </c:pt>
                <c:pt idx="50">
                  <c:v>2</c:v>
                </c:pt>
                <c:pt idx="51">
                  <c:v>0</c:v>
                </c:pt>
                <c:pt idx="52">
                  <c:v>170</c:v>
                </c:pt>
                <c:pt idx="53">
                  <c:v>13</c:v>
                </c:pt>
                <c:pt idx="54">
                  <c:v>320</c:v>
                </c:pt>
                <c:pt idx="55">
                  <c:v>188</c:v>
                </c:pt>
                <c:pt idx="56">
                  <c:v>203</c:v>
                </c:pt>
                <c:pt idx="57">
                  <c:v>1593</c:v>
                </c:pt>
                <c:pt idx="58">
                  <c:v>2979</c:v>
                </c:pt>
                <c:pt idx="59">
                  <c:v>1380</c:v>
                </c:pt>
                <c:pt idx="60">
                  <c:v>1450</c:v>
                </c:pt>
                <c:pt idx="61">
                  <c:v>527</c:v>
                </c:pt>
                <c:pt idx="62">
                  <c:v>706</c:v>
                </c:pt>
                <c:pt idx="63">
                  <c:v>4945</c:v>
                </c:pt>
                <c:pt idx="64">
                  <c:v>2796</c:v>
                </c:pt>
                <c:pt idx="65">
                  <c:v>2133</c:v>
                </c:pt>
                <c:pt idx="66">
                  <c:v>2182</c:v>
                </c:pt>
                <c:pt idx="67">
                  <c:v>1796</c:v>
                </c:pt>
                <c:pt idx="68">
                  <c:v>1851</c:v>
                </c:pt>
                <c:pt idx="69">
                  <c:v>3380</c:v>
                </c:pt>
                <c:pt idx="70">
                  <c:v>2480</c:v>
                </c:pt>
                <c:pt idx="71">
                  <c:v>1718</c:v>
                </c:pt>
                <c:pt idx="72">
                  <c:v>10494</c:v>
                </c:pt>
                <c:pt idx="73">
                  <c:v>4281</c:v>
                </c:pt>
                <c:pt idx="74">
                  <c:v>4333</c:v>
                </c:pt>
                <c:pt idx="75">
                  <c:v>2607</c:v>
                </c:pt>
                <c:pt idx="76">
                  <c:v>3842</c:v>
                </c:pt>
                <c:pt idx="77">
                  <c:v>6295</c:v>
                </c:pt>
                <c:pt idx="78">
                  <c:v>5497</c:v>
                </c:pt>
                <c:pt idx="79">
                  <c:v>1992</c:v>
                </c:pt>
                <c:pt idx="80">
                  <c:v>2875</c:v>
                </c:pt>
                <c:pt idx="81">
                  <c:v>2162</c:v>
                </c:pt>
                <c:pt idx="82">
                  <c:v>2837</c:v>
                </c:pt>
                <c:pt idx="83">
                  <c:v>18876</c:v>
                </c:pt>
                <c:pt idx="84">
                  <c:v>1293</c:v>
                </c:pt>
                <c:pt idx="85">
                  <c:v>6616</c:v>
                </c:pt>
                <c:pt idx="86">
                  <c:v>4436</c:v>
                </c:pt>
                <c:pt idx="87">
                  <c:v>4512</c:v>
                </c:pt>
                <c:pt idx="88">
                  <c:v>4784</c:v>
                </c:pt>
                <c:pt idx="89">
                  <c:v>33227</c:v>
                </c:pt>
                <c:pt idx="90">
                  <c:v>10068</c:v>
                </c:pt>
                <c:pt idx="91">
                  <c:v>11367</c:v>
                </c:pt>
                <c:pt idx="92">
                  <c:v>4770</c:v>
                </c:pt>
                <c:pt idx="93">
                  <c:v>7028</c:v>
                </c:pt>
                <c:pt idx="94">
                  <c:v>2611</c:v>
                </c:pt>
                <c:pt idx="95">
                  <c:v>119</c:v>
                </c:pt>
                <c:pt idx="96">
                  <c:v>5126</c:v>
                </c:pt>
                <c:pt idx="97">
                  <c:v>3957</c:v>
                </c:pt>
                <c:pt idx="98">
                  <c:v>13541</c:v>
                </c:pt>
                <c:pt idx="99">
                  <c:v>3635</c:v>
                </c:pt>
                <c:pt idx="100">
                  <c:v>16564</c:v>
                </c:pt>
                <c:pt idx="101">
                  <c:v>-2446</c:v>
                </c:pt>
                <c:pt idx="102">
                  <c:v>13143</c:v>
                </c:pt>
                <c:pt idx="103">
                  <c:v>2984</c:v>
                </c:pt>
                <c:pt idx="104">
                  <c:v>4333</c:v>
                </c:pt>
                <c:pt idx="105">
                  <c:v>17629</c:v>
                </c:pt>
                <c:pt idx="106">
                  <c:v>3889</c:v>
                </c:pt>
                <c:pt idx="107">
                  <c:v>10913</c:v>
                </c:pt>
                <c:pt idx="108">
                  <c:v>6214</c:v>
                </c:pt>
                <c:pt idx="109">
                  <c:v>4920</c:v>
                </c:pt>
                <c:pt idx="110">
                  <c:v>4106</c:v>
                </c:pt>
                <c:pt idx="111">
                  <c:v>51717</c:v>
                </c:pt>
                <c:pt idx="112">
                  <c:v>11104</c:v>
                </c:pt>
                <c:pt idx="113">
                  <c:v>5497</c:v>
                </c:pt>
                <c:pt idx="114">
                  <c:v>12421</c:v>
                </c:pt>
                <c:pt idx="115">
                  <c:v>5745</c:v>
                </c:pt>
                <c:pt idx="116">
                  <c:v>6606</c:v>
                </c:pt>
                <c:pt idx="117">
                  <c:v>8483</c:v>
                </c:pt>
                <c:pt idx="118">
                  <c:v>6455</c:v>
                </c:pt>
                <c:pt idx="119">
                  <c:v>10015</c:v>
                </c:pt>
                <c:pt idx="120">
                  <c:v>28297</c:v>
                </c:pt>
                <c:pt idx="121">
                  <c:v>13473</c:v>
                </c:pt>
                <c:pt idx="122">
                  <c:v>5637</c:v>
                </c:pt>
                <c:pt idx="123">
                  <c:v>15390</c:v>
                </c:pt>
                <c:pt idx="124">
                  <c:v>5744</c:v>
                </c:pt>
                <c:pt idx="125">
                  <c:v>6704</c:v>
                </c:pt>
                <c:pt idx="126">
                  <c:v>9143</c:v>
                </c:pt>
                <c:pt idx="127">
                  <c:v>5518</c:v>
                </c:pt>
                <c:pt idx="128">
                  <c:v>12155</c:v>
                </c:pt>
                <c:pt idx="129">
                  <c:v>6333</c:v>
                </c:pt>
                <c:pt idx="130">
                  <c:v>8649</c:v>
                </c:pt>
                <c:pt idx="131">
                  <c:v>6788</c:v>
                </c:pt>
                <c:pt idx="132">
                  <c:v>7094</c:v>
                </c:pt>
                <c:pt idx="133">
                  <c:v>9220</c:v>
                </c:pt>
                <c:pt idx="134">
                  <c:v>5210</c:v>
                </c:pt>
                <c:pt idx="135">
                  <c:v>14518</c:v>
                </c:pt>
                <c:pt idx="136">
                  <c:v>7169</c:v>
                </c:pt>
                <c:pt idx="137">
                  <c:v>8688</c:v>
                </c:pt>
                <c:pt idx="138">
                  <c:v>6924</c:v>
                </c:pt>
                <c:pt idx="139">
                  <c:v>7600</c:v>
                </c:pt>
                <c:pt idx="140">
                  <c:v>10745</c:v>
                </c:pt>
                <c:pt idx="141">
                  <c:v>4673</c:v>
                </c:pt>
                <c:pt idx="142">
                  <c:v>18065</c:v>
                </c:pt>
                <c:pt idx="143">
                  <c:v>7350</c:v>
                </c:pt>
                <c:pt idx="144">
                  <c:v>8613</c:v>
                </c:pt>
                <c:pt idx="145">
                  <c:v>7401</c:v>
                </c:pt>
                <c:pt idx="146">
                  <c:v>7247</c:v>
                </c:pt>
                <c:pt idx="147">
                  <c:v>8499</c:v>
                </c:pt>
                <c:pt idx="148">
                  <c:v>5856</c:v>
                </c:pt>
                <c:pt idx="149">
                  <c:v>20039</c:v>
                </c:pt>
                <c:pt idx="150">
                  <c:v>15428</c:v>
                </c:pt>
                <c:pt idx="151">
                  <c:v>9363</c:v>
                </c:pt>
                <c:pt idx="152">
                  <c:v>51976</c:v>
                </c:pt>
                <c:pt idx="153">
                  <c:v>8434</c:v>
                </c:pt>
                <c:pt idx="154">
                  <c:v>103921</c:v>
                </c:pt>
                <c:pt idx="155">
                  <c:v>12438</c:v>
                </c:pt>
                <c:pt idx="156">
                  <c:v>17385</c:v>
                </c:pt>
                <c:pt idx="157">
                  <c:v>12328</c:v>
                </c:pt>
                <c:pt idx="158">
                  <c:v>16986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309120"/>
        <c:axId val="130327296"/>
      </c:lineChart>
      <c:lineChart>
        <c:grouping val="standard"/>
        <c:varyColors val="0"/>
        <c:ser>
          <c:idx val="1"/>
          <c:order val="1"/>
          <c:tx>
            <c:strRef>
              <c:f>'Data USA'!$G$3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USA'!$G$4:$G$162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5</c:v>
                </c:pt>
                <c:pt idx="31">
                  <c:v>1</c:v>
                </c:pt>
                <c:pt idx="32">
                  <c:v>4</c:v>
                </c:pt>
                <c:pt idx="33">
                  <c:v>1</c:v>
                </c:pt>
                <c:pt idx="34">
                  <c:v>2</c:v>
                </c:pt>
                <c:pt idx="35">
                  <c:v>3</c:v>
                </c:pt>
                <c:pt idx="36">
                  <c:v>4</c:v>
                </c:pt>
                <c:pt idx="37">
                  <c:v>1</c:v>
                </c:pt>
                <c:pt idx="38">
                  <c:v>6</c:v>
                </c:pt>
                <c:pt idx="39">
                  <c:v>5</c:v>
                </c:pt>
                <c:pt idx="40">
                  <c:v>10</c:v>
                </c:pt>
                <c:pt idx="41">
                  <c:v>9</c:v>
                </c:pt>
                <c:pt idx="42">
                  <c:v>6</c:v>
                </c:pt>
                <c:pt idx="43">
                  <c:v>12</c:v>
                </c:pt>
                <c:pt idx="44">
                  <c:v>27</c:v>
                </c:pt>
                <c:pt idx="45">
                  <c:v>34</c:v>
                </c:pt>
                <c:pt idx="46">
                  <c:v>57</c:v>
                </c:pt>
                <c:pt idx="47">
                  <c:v>77</c:v>
                </c:pt>
                <c:pt idx="48">
                  <c:v>97</c:v>
                </c:pt>
                <c:pt idx="49">
                  <c:v>94</c:v>
                </c:pt>
                <c:pt idx="50">
                  <c:v>145</c:v>
                </c:pt>
                <c:pt idx="51">
                  <c:v>183</c:v>
                </c:pt>
                <c:pt idx="52">
                  <c:v>237</c:v>
                </c:pt>
                <c:pt idx="53">
                  <c:v>312</c:v>
                </c:pt>
                <c:pt idx="54">
                  <c:v>413</c:v>
                </c:pt>
                <c:pt idx="55">
                  <c:v>554</c:v>
                </c:pt>
                <c:pt idx="56">
                  <c:v>634</c:v>
                </c:pt>
                <c:pt idx="57">
                  <c:v>627</c:v>
                </c:pt>
                <c:pt idx="58">
                  <c:v>820</c:v>
                </c:pt>
                <c:pt idx="59">
                  <c:v>1224</c:v>
                </c:pt>
                <c:pt idx="60">
                  <c:v>1241</c:v>
                </c:pt>
                <c:pt idx="61">
                  <c:v>1586</c:v>
                </c:pt>
                <c:pt idx="62">
                  <c:v>1315</c:v>
                </c:pt>
                <c:pt idx="63">
                  <c:v>1284</c:v>
                </c:pt>
                <c:pt idx="64">
                  <c:v>1439</c:v>
                </c:pt>
                <c:pt idx="65">
                  <c:v>1668</c:v>
                </c:pt>
                <c:pt idx="66">
                  <c:v>2309</c:v>
                </c:pt>
                <c:pt idx="67">
                  <c:v>2116</c:v>
                </c:pt>
                <c:pt idx="68">
                  <c:v>2075</c:v>
                </c:pt>
                <c:pt idx="69">
                  <c:v>2093</c:v>
                </c:pt>
                <c:pt idx="70">
                  <c:v>2046</c:v>
                </c:pt>
                <c:pt idx="71">
                  <c:v>1771</c:v>
                </c:pt>
                <c:pt idx="72">
                  <c:v>1828</c:v>
                </c:pt>
                <c:pt idx="73">
                  <c:v>2404</c:v>
                </c:pt>
                <c:pt idx="74">
                  <c:v>2549</c:v>
                </c:pt>
                <c:pt idx="75">
                  <c:v>2113</c:v>
                </c:pt>
                <c:pt idx="76">
                  <c:v>2614</c:v>
                </c:pt>
                <c:pt idx="77">
                  <c:v>2386</c:v>
                </c:pt>
                <c:pt idx="78">
                  <c:v>1229</c:v>
                </c:pt>
                <c:pt idx="79">
                  <c:v>1795</c:v>
                </c:pt>
                <c:pt idx="80">
                  <c:v>2453</c:v>
                </c:pt>
                <c:pt idx="81">
                  <c:v>2393</c:v>
                </c:pt>
                <c:pt idx="82">
                  <c:v>2437</c:v>
                </c:pt>
                <c:pt idx="83">
                  <c:v>2118</c:v>
                </c:pt>
                <c:pt idx="84">
                  <c:v>1650</c:v>
                </c:pt>
                <c:pt idx="85">
                  <c:v>1293</c:v>
                </c:pt>
                <c:pt idx="86">
                  <c:v>1423</c:v>
                </c:pt>
                <c:pt idx="87">
                  <c:v>2221</c:v>
                </c:pt>
                <c:pt idx="88">
                  <c:v>2501</c:v>
                </c:pt>
                <c:pt idx="89">
                  <c:v>2301</c:v>
                </c:pt>
                <c:pt idx="90">
                  <c:v>1869</c:v>
                </c:pt>
                <c:pt idx="91">
                  <c:v>1556</c:v>
                </c:pt>
                <c:pt idx="92">
                  <c:v>1096</c:v>
                </c:pt>
                <c:pt idx="93">
                  <c:v>1309</c:v>
                </c:pt>
                <c:pt idx="94">
                  <c:v>2307</c:v>
                </c:pt>
                <c:pt idx="95">
                  <c:v>2458</c:v>
                </c:pt>
                <c:pt idx="96">
                  <c:v>1919</c:v>
                </c:pt>
                <c:pt idx="97">
                  <c:v>1727</c:v>
                </c:pt>
                <c:pt idx="98">
                  <c:v>1479</c:v>
                </c:pt>
                <c:pt idx="99">
                  <c:v>879</c:v>
                </c:pt>
                <c:pt idx="100">
                  <c:v>1013</c:v>
                </c:pt>
                <c:pt idx="101">
                  <c:v>1612</c:v>
                </c:pt>
                <c:pt idx="102">
                  <c:v>1754</c:v>
                </c:pt>
                <c:pt idx="103">
                  <c:v>1774</c:v>
                </c:pt>
                <c:pt idx="104">
                  <c:v>1661</c:v>
                </c:pt>
                <c:pt idx="105">
                  <c:v>1223</c:v>
                </c:pt>
                <c:pt idx="106">
                  <c:v>752</c:v>
                </c:pt>
                <c:pt idx="107">
                  <c:v>770</c:v>
                </c:pt>
                <c:pt idx="108">
                  <c:v>1551</c:v>
                </c:pt>
                <c:pt idx="109">
                  <c:v>1563</c:v>
                </c:pt>
                <c:pt idx="110">
                  <c:v>1228</c:v>
                </c:pt>
                <c:pt idx="111">
                  <c:v>1269</c:v>
                </c:pt>
                <c:pt idx="112">
                  <c:v>1121</c:v>
                </c:pt>
                <c:pt idx="113">
                  <c:v>608</c:v>
                </c:pt>
                <c:pt idx="114">
                  <c:v>513</c:v>
                </c:pt>
                <c:pt idx="115">
                  <c:v>685</c:v>
                </c:pt>
                <c:pt idx="116">
                  <c:v>1509</c:v>
                </c:pt>
                <c:pt idx="117">
                  <c:v>1182</c:v>
                </c:pt>
                <c:pt idx="118">
                  <c:v>1166</c:v>
                </c:pt>
                <c:pt idx="119">
                  <c:v>964</c:v>
                </c:pt>
                <c:pt idx="120">
                  <c:v>591</c:v>
                </c:pt>
                <c:pt idx="121">
                  <c:v>772</c:v>
                </c:pt>
                <c:pt idx="122">
                  <c:v>1033</c:v>
                </c:pt>
                <c:pt idx="123">
                  <c:v>990</c:v>
                </c:pt>
                <c:pt idx="124">
                  <c:v>1009</c:v>
                </c:pt>
                <c:pt idx="125">
                  <c:v>970</c:v>
                </c:pt>
                <c:pt idx="126">
                  <c:v>680</c:v>
                </c:pt>
                <c:pt idx="127">
                  <c:v>451</c:v>
                </c:pt>
                <c:pt idx="128">
                  <c:v>505</c:v>
                </c:pt>
                <c:pt idx="129">
                  <c:v>940</c:v>
                </c:pt>
                <c:pt idx="130">
                  <c:v>917</c:v>
                </c:pt>
                <c:pt idx="131">
                  <c:v>881</c:v>
                </c:pt>
                <c:pt idx="132">
                  <c:v>822</c:v>
                </c:pt>
                <c:pt idx="133">
                  <c:v>750</c:v>
                </c:pt>
                <c:pt idx="134">
                  <c:v>298</c:v>
                </c:pt>
                <c:pt idx="135">
                  <c:v>391</c:v>
                </c:pt>
                <c:pt idx="136">
                  <c:v>839</c:v>
                </c:pt>
                <c:pt idx="137">
                  <c:v>751</c:v>
                </c:pt>
                <c:pt idx="138">
                  <c:v>704</c:v>
                </c:pt>
                <c:pt idx="139">
                  <c:v>672</c:v>
                </c:pt>
                <c:pt idx="140">
                  <c:v>610</c:v>
                </c:pt>
                <c:pt idx="141">
                  <c:v>255</c:v>
                </c:pt>
                <c:pt idx="142">
                  <c:v>406</c:v>
                </c:pt>
                <c:pt idx="143">
                  <c:v>837</c:v>
                </c:pt>
                <c:pt idx="144">
                  <c:v>757</c:v>
                </c:pt>
                <c:pt idx="145">
                  <c:v>2422</c:v>
                </c:pt>
                <c:pt idx="146">
                  <c:v>605</c:v>
                </c:pt>
                <c:pt idx="147">
                  <c:v>489</c:v>
                </c:pt>
                <c:pt idx="148">
                  <c:v>240</c:v>
                </c:pt>
                <c:pt idx="149">
                  <c:v>351</c:v>
                </c:pt>
                <c:pt idx="150">
                  <c:v>721</c:v>
                </c:pt>
                <c:pt idx="151">
                  <c:v>673</c:v>
                </c:pt>
                <c:pt idx="152">
                  <c:v>698</c:v>
                </c:pt>
                <c:pt idx="153">
                  <c:v>639</c:v>
                </c:pt>
                <c:pt idx="154">
                  <c:v>247</c:v>
                </c:pt>
                <c:pt idx="155">
                  <c:v>271</c:v>
                </c:pt>
                <c:pt idx="156">
                  <c:v>325</c:v>
                </c:pt>
                <c:pt idx="157">
                  <c:v>1195</c:v>
                </c:pt>
                <c:pt idx="158">
                  <c:v>820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330624"/>
        <c:axId val="130328832"/>
      </c:lineChart>
      <c:dateAx>
        <c:axId val="13030912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27296"/>
        <c:crosses val="autoZero"/>
        <c:auto val="1"/>
        <c:lblOffset val="100"/>
        <c:baseTimeUnit val="days"/>
      </c:dateAx>
      <c:valAx>
        <c:axId val="1303272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09120"/>
        <c:crosses val="autoZero"/>
        <c:crossBetween val="between"/>
      </c:valAx>
      <c:valAx>
        <c:axId val="130328832"/>
        <c:scaling>
          <c:orientation val="minMax"/>
          <c:max val="80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30624"/>
        <c:crosses val="max"/>
        <c:crossBetween val="between"/>
      </c:valAx>
      <c:catAx>
        <c:axId val="130330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30328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USA'!$B$3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USA'!$A$4:$A$162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USA'!$B$4:$B$162</c:f>
              <c:numCache>
                <c:formatCode>General</c:formatCode>
                <c:ptCount val="159"/>
                <c:pt idx="0">
                  <c:v>8</c:v>
                </c:pt>
                <c:pt idx="1">
                  <c:v>8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12</c:v>
                </c:pt>
                <c:pt idx="11">
                  <c:v>12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16</c:v>
                </c:pt>
                <c:pt idx="27">
                  <c:v>16</c:v>
                </c:pt>
                <c:pt idx="28">
                  <c:v>24</c:v>
                </c:pt>
                <c:pt idx="29">
                  <c:v>30</c:v>
                </c:pt>
                <c:pt idx="30">
                  <c:v>53</c:v>
                </c:pt>
                <c:pt idx="31">
                  <c:v>73</c:v>
                </c:pt>
                <c:pt idx="32">
                  <c:v>104</c:v>
                </c:pt>
                <c:pt idx="33">
                  <c:v>174</c:v>
                </c:pt>
                <c:pt idx="34">
                  <c:v>222</c:v>
                </c:pt>
                <c:pt idx="35">
                  <c:v>337</c:v>
                </c:pt>
                <c:pt idx="36">
                  <c:v>451</c:v>
                </c:pt>
                <c:pt idx="37">
                  <c:v>519</c:v>
                </c:pt>
                <c:pt idx="38">
                  <c:v>711</c:v>
                </c:pt>
                <c:pt idx="39">
                  <c:v>1109</c:v>
                </c:pt>
                <c:pt idx="40">
                  <c:v>1561</c:v>
                </c:pt>
                <c:pt idx="41">
                  <c:v>2157</c:v>
                </c:pt>
                <c:pt idx="42">
                  <c:v>2870</c:v>
                </c:pt>
                <c:pt idx="43">
                  <c:v>2968</c:v>
                </c:pt>
                <c:pt idx="44">
                  <c:v>4360</c:v>
                </c:pt>
                <c:pt idx="45">
                  <c:v>6141</c:v>
                </c:pt>
                <c:pt idx="46">
                  <c:v>8917</c:v>
                </c:pt>
                <c:pt idx="47">
                  <c:v>14157</c:v>
                </c:pt>
                <c:pt idx="48">
                  <c:v>19479</c:v>
                </c:pt>
                <c:pt idx="49">
                  <c:v>25825</c:v>
                </c:pt>
                <c:pt idx="50">
                  <c:v>33761</c:v>
                </c:pt>
                <c:pt idx="51">
                  <c:v>43850</c:v>
                </c:pt>
                <c:pt idx="52">
                  <c:v>54112</c:v>
                </c:pt>
                <c:pt idx="53">
                  <c:v>66055</c:v>
                </c:pt>
                <c:pt idx="54">
                  <c:v>84091</c:v>
                </c:pt>
                <c:pt idx="55">
                  <c:v>102276</c:v>
                </c:pt>
                <c:pt idx="56">
                  <c:v>122069</c:v>
                </c:pt>
                <c:pt idx="57">
                  <c:v>141205</c:v>
                </c:pt>
                <c:pt idx="58">
                  <c:v>162707</c:v>
                </c:pt>
                <c:pt idx="59">
                  <c:v>188724</c:v>
                </c:pt>
                <c:pt idx="60">
                  <c:v>214205</c:v>
                </c:pt>
                <c:pt idx="61">
                  <c:v>244610</c:v>
                </c:pt>
                <c:pt idx="62">
                  <c:v>276547</c:v>
                </c:pt>
                <c:pt idx="63">
                  <c:v>309699</c:v>
                </c:pt>
                <c:pt idx="64">
                  <c:v>337573</c:v>
                </c:pt>
                <c:pt idx="65">
                  <c:v>367215</c:v>
                </c:pt>
                <c:pt idx="66">
                  <c:v>397992</c:v>
                </c:pt>
                <c:pt idx="67">
                  <c:v>429686</c:v>
                </c:pt>
                <c:pt idx="68">
                  <c:v>464442</c:v>
                </c:pt>
                <c:pt idx="69">
                  <c:v>497943</c:v>
                </c:pt>
                <c:pt idx="70">
                  <c:v>527969</c:v>
                </c:pt>
                <c:pt idx="71">
                  <c:v>556522</c:v>
                </c:pt>
                <c:pt idx="72">
                  <c:v>581813</c:v>
                </c:pt>
                <c:pt idx="73">
                  <c:v>608878</c:v>
                </c:pt>
                <c:pt idx="74">
                  <c:v>637974</c:v>
                </c:pt>
                <c:pt idx="75">
                  <c:v>669272</c:v>
                </c:pt>
                <c:pt idx="76">
                  <c:v>701996</c:v>
                </c:pt>
                <c:pt idx="77">
                  <c:v>730337</c:v>
                </c:pt>
                <c:pt idx="78">
                  <c:v>756375</c:v>
                </c:pt>
                <c:pt idx="79">
                  <c:v>783716</c:v>
                </c:pt>
                <c:pt idx="80">
                  <c:v>809228</c:v>
                </c:pt>
                <c:pt idx="81">
                  <c:v>837422</c:v>
                </c:pt>
                <c:pt idx="82">
                  <c:v>871617</c:v>
                </c:pt>
                <c:pt idx="83">
                  <c:v>907908</c:v>
                </c:pt>
                <c:pt idx="84">
                  <c:v>940829</c:v>
                </c:pt>
                <c:pt idx="85">
                  <c:v>968518</c:v>
                </c:pt>
                <c:pt idx="86">
                  <c:v>990892</c:v>
                </c:pt>
                <c:pt idx="87">
                  <c:v>1015518</c:v>
                </c:pt>
                <c:pt idx="88">
                  <c:v>1042926</c:v>
                </c:pt>
                <c:pt idx="89">
                  <c:v>1072667</c:v>
                </c:pt>
                <c:pt idx="90">
                  <c:v>1106829</c:v>
                </c:pt>
                <c:pt idx="91">
                  <c:v>1136024</c:v>
                </c:pt>
                <c:pt idx="92">
                  <c:v>1161611</c:v>
                </c:pt>
                <c:pt idx="93">
                  <c:v>1184086</c:v>
                </c:pt>
                <c:pt idx="94">
                  <c:v>1208271</c:v>
                </c:pt>
                <c:pt idx="95">
                  <c:v>1233527</c:v>
                </c:pt>
                <c:pt idx="96">
                  <c:v>1261409</c:v>
                </c:pt>
                <c:pt idx="97">
                  <c:v>1288587</c:v>
                </c:pt>
                <c:pt idx="98">
                  <c:v>1314320</c:v>
                </c:pt>
                <c:pt idx="99">
                  <c:v>1334084</c:v>
                </c:pt>
                <c:pt idx="100">
                  <c:v>1352962</c:v>
                </c:pt>
                <c:pt idx="101">
                  <c:v>1374916</c:v>
                </c:pt>
                <c:pt idx="102">
                  <c:v>1396110</c:v>
                </c:pt>
                <c:pt idx="103">
                  <c:v>1423727</c:v>
                </c:pt>
                <c:pt idx="104">
                  <c:v>1449027</c:v>
                </c:pt>
                <c:pt idx="105">
                  <c:v>1474128</c:v>
                </c:pt>
                <c:pt idx="106">
                  <c:v>1493132</c:v>
                </c:pt>
                <c:pt idx="107">
                  <c:v>1514901</c:v>
                </c:pt>
                <c:pt idx="108">
                  <c:v>1535350</c:v>
                </c:pt>
                <c:pt idx="109">
                  <c:v>1558971</c:v>
                </c:pt>
                <c:pt idx="110">
                  <c:v>1584512</c:v>
                </c:pt>
                <c:pt idx="111">
                  <c:v>1608653</c:v>
                </c:pt>
                <c:pt idx="112">
                  <c:v>1630476</c:v>
                </c:pt>
                <c:pt idx="113">
                  <c:v>1651289</c:v>
                </c:pt>
                <c:pt idx="114">
                  <c:v>1670280</c:v>
                </c:pt>
                <c:pt idx="115">
                  <c:v>1689163</c:v>
                </c:pt>
                <c:pt idx="116">
                  <c:v>1707445</c:v>
                </c:pt>
                <c:pt idx="117">
                  <c:v>1730260</c:v>
                </c:pt>
                <c:pt idx="118">
                  <c:v>1754764</c:v>
                </c:pt>
                <c:pt idx="119">
                  <c:v>1778995</c:v>
                </c:pt>
                <c:pt idx="120">
                  <c:v>1799124</c:v>
                </c:pt>
                <c:pt idx="121">
                  <c:v>1816479</c:v>
                </c:pt>
                <c:pt idx="122">
                  <c:v>1837374</c:v>
                </c:pt>
                <c:pt idx="123">
                  <c:v>1857332</c:v>
                </c:pt>
                <c:pt idx="124">
                  <c:v>1878683</c:v>
                </c:pt>
                <c:pt idx="125">
                  <c:v>1903907</c:v>
                </c:pt>
                <c:pt idx="126">
                  <c:v>1926639</c:v>
                </c:pt>
                <c:pt idx="127">
                  <c:v>1944370</c:v>
                </c:pt>
                <c:pt idx="128">
                  <c:v>1961785</c:v>
                </c:pt>
                <c:pt idx="129">
                  <c:v>1979912</c:v>
                </c:pt>
                <c:pt idx="130">
                  <c:v>2000706</c:v>
                </c:pt>
                <c:pt idx="131">
                  <c:v>2023656</c:v>
                </c:pt>
                <c:pt idx="132">
                  <c:v>2048986</c:v>
                </c:pt>
                <c:pt idx="133">
                  <c:v>2074542</c:v>
                </c:pt>
                <c:pt idx="134">
                  <c:v>2094366</c:v>
                </c:pt>
                <c:pt idx="135">
                  <c:v>2114026</c:v>
                </c:pt>
                <c:pt idx="136">
                  <c:v>2137731</c:v>
                </c:pt>
                <c:pt idx="137">
                  <c:v>2163290</c:v>
                </c:pt>
                <c:pt idx="138">
                  <c:v>2191099</c:v>
                </c:pt>
                <c:pt idx="139">
                  <c:v>2222579</c:v>
                </c:pt>
                <c:pt idx="140">
                  <c:v>2255328</c:v>
                </c:pt>
                <c:pt idx="141">
                  <c:v>2281767</c:v>
                </c:pt>
                <c:pt idx="142">
                  <c:v>2312303</c:v>
                </c:pt>
                <c:pt idx="143">
                  <c:v>2347491</c:v>
                </c:pt>
                <c:pt idx="144">
                  <c:v>2382426</c:v>
                </c:pt>
                <c:pt idx="145">
                  <c:v>2422299</c:v>
                </c:pt>
                <c:pt idx="146">
                  <c:v>2467554</c:v>
                </c:pt>
                <c:pt idx="147">
                  <c:v>2510259</c:v>
                </c:pt>
                <c:pt idx="148">
                  <c:v>2549294</c:v>
                </c:pt>
                <c:pt idx="149">
                  <c:v>2590668</c:v>
                </c:pt>
                <c:pt idx="150">
                  <c:v>2636414</c:v>
                </c:pt>
                <c:pt idx="151">
                  <c:v>2687588</c:v>
                </c:pt>
                <c:pt idx="152">
                  <c:v>2742049</c:v>
                </c:pt>
                <c:pt idx="153">
                  <c:v>2795361</c:v>
                </c:pt>
                <c:pt idx="154">
                  <c:v>2841241</c:v>
                </c:pt>
                <c:pt idx="155">
                  <c:v>2891124</c:v>
                </c:pt>
                <c:pt idx="156">
                  <c:v>2936077</c:v>
                </c:pt>
                <c:pt idx="157">
                  <c:v>2996098</c:v>
                </c:pt>
                <c:pt idx="158">
                  <c:v>3054699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ser>
          <c:idx val="2"/>
          <c:order val="2"/>
          <c:tx>
            <c:strRef>
              <c:f>'Data USA'!$D$3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USA'!$A$4:$A$162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USA'!$D$4:$D$162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8</c:v>
                </c:pt>
                <c:pt idx="39">
                  <c:v>8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17</c:v>
                </c:pt>
                <c:pt idx="45">
                  <c:v>17</c:v>
                </c:pt>
                <c:pt idx="46">
                  <c:v>105</c:v>
                </c:pt>
                <c:pt idx="47">
                  <c:v>121</c:v>
                </c:pt>
                <c:pt idx="48">
                  <c:v>147</c:v>
                </c:pt>
                <c:pt idx="49">
                  <c:v>176</c:v>
                </c:pt>
                <c:pt idx="50">
                  <c:v>178</c:v>
                </c:pt>
                <c:pt idx="51">
                  <c:v>178</c:v>
                </c:pt>
                <c:pt idx="52">
                  <c:v>348</c:v>
                </c:pt>
                <c:pt idx="53">
                  <c:v>361</c:v>
                </c:pt>
                <c:pt idx="54">
                  <c:v>681</c:v>
                </c:pt>
                <c:pt idx="55">
                  <c:v>869</c:v>
                </c:pt>
                <c:pt idx="56">
                  <c:v>1072</c:v>
                </c:pt>
                <c:pt idx="57">
                  <c:v>2665</c:v>
                </c:pt>
                <c:pt idx="58">
                  <c:v>5644</c:v>
                </c:pt>
                <c:pt idx="59">
                  <c:v>7024</c:v>
                </c:pt>
                <c:pt idx="60">
                  <c:v>8474</c:v>
                </c:pt>
                <c:pt idx="61">
                  <c:v>9001</c:v>
                </c:pt>
                <c:pt idx="62">
                  <c:v>9707</c:v>
                </c:pt>
                <c:pt idx="63">
                  <c:v>14652</c:v>
                </c:pt>
                <c:pt idx="64">
                  <c:v>17448</c:v>
                </c:pt>
                <c:pt idx="65">
                  <c:v>19581</c:v>
                </c:pt>
                <c:pt idx="66">
                  <c:v>21763</c:v>
                </c:pt>
                <c:pt idx="67">
                  <c:v>23559</c:v>
                </c:pt>
                <c:pt idx="68">
                  <c:v>25410</c:v>
                </c:pt>
                <c:pt idx="69">
                  <c:v>28790</c:v>
                </c:pt>
                <c:pt idx="70">
                  <c:v>31270</c:v>
                </c:pt>
                <c:pt idx="71">
                  <c:v>32988</c:v>
                </c:pt>
                <c:pt idx="72">
                  <c:v>43482</c:v>
                </c:pt>
                <c:pt idx="73">
                  <c:v>47763</c:v>
                </c:pt>
                <c:pt idx="74">
                  <c:v>52096</c:v>
                </c:pt>
                <c:pt idx="75">
                  <c:v>54703</c:v>
                </c:pt>
                <c:pt idx="76">
                  <c:v>58545</c:v>
                </c:pt>
                <c:pt idx="77">
                  <c:v>64840</c:v>
                </c:pt>
                <c:pt idx="78">
                  <c:v>70337</c:v>
                </c:pt>
                <c:pt idx="79">
                  <c:v>72329</c:v>
                </c:pt>
                <c:pt idx="80">
                  <c:v>75204</c:v>
                </c:pt>
                <c:pt idx="81">
                  <c:v>77366</c:v>
                </c:pt>
                <c:pt idx="82">
                  <c:v>80203</c:v>
                </c:pt>
                <c:pt idx="83">
                  <c:v>99079</c:v>
                </c:pt>
                <c:pt idx="84">
                  <c:v>100372</c:v>
                </c:pt>
                <c:pt idx="85">
                  <c:v>106988</c:v>
                </c:pt>
                <c:pt idx="86">
                  <c:v>111424</c:v>
                </c:pt>
                <c:pt idx="87">
                  <c:v>115936</c:v>
                </c:pt>
                <c:pt idx="88">
                  <c:v>120720</c:v>
                </c:pt>
                <c:pt idx="89">
                  <c:v>153947</c:v>
                </c:pt>
                <c:pt idx="90">
                  <c:v>164015</c:v>
                </c:pt>
                <c:pt idx="91">
                  <c:v>175382</c:v>
                </c:pt>
                <c:pt idx="92">
                  <c:v>180152</c:v>
                </c:pt>
                <c:pt idx="93">
                  <c:v>187180</c:v>
                </c:pt>
                <c:pt idx="94">
                  <c:v>189791</c:v>
                </c:pt>
                <c:pt idx="95">
                  <c:v>189910</c:v>
                </c:pt>
                <c:pt idx="96">
                  <c:v>195036</c:v>
                </c:pt>
                <c:pt idx="97">
                  <c:v>198993</c:v>
                </c:pt>
                <c:pt idx="98">
                  <c:v>212534</c:v>
                </c:pt>
                <c:pt idx="99">
                  <c:v>216169</c:v>
                </c:pt>
                <c:pt idx="100">
                  <c:v>232733</c:v>
                </c:pt>
                <c:pt idx="101">
                  <c:v>230287</c:v>
                </c:pt>
                <c:pt idx="102">
                  <c:v>243430</c:v>
                </c:pt>
                <c:pt idx="103">
                  <c:v>246414</c:v>
                </c:pt>
                <c:pt idx="104">
                  <c:v>250747</c:v>
                </c:pt>
                <c:pt idx="105">
                  <c:v>268376</c:v>
                </c:pt>
                <c:pt idx="106">
                  <c:v>272265</c:v>
                </c:pt>
                <c:pt idx="107">
                  <c:v>283178</c:v>
                </c:pt>
                <c:pt idx="108">
                  <c:v>289392</c:v>
                </c:pt>
                <c:pt idx="109">
                  <c:v>294312</c:v>
                </c:pt>
                <c:pt idx="110">
                  <c:v>298418</c:v>
                </c:pt>
                <c:pt idx="111">
                  <c:v>350135</c:v>
                </c:pt>
                <c:pt idx="112">
                  <c:v>361239</c:v>
                </c:pt>
                <c:pt idx="113">
                  <c:v>366736</c:v>
                </c:pt>
                <c:pt idx="114">
                  <c:v>379157</c:v>
                </c:pt>
                <c:pt idx="115">
                  <c:v>384902</c:v>
                </c:pt>
                <c:pt idx="116">
                  <c:v>391508</c:v>
                </c:pt>
                <c:pt idx="117">
                  <c:v>399991</c:v>
                </c:pt>
                <c:pt idx="118">
                  <c:v>406446</c:v>
                </c:pt>
                <c:pt idx="119">
                  <c:v>416461</c:v>
                </c:pt>
                <c:pt idx="120">
                  <c:v>444758</c:v>
                </c:pt>
                <c:pt idx="121">
                  <c:v>458231</c:v>
                </c:pt>
                <c:pt idx="122">
                  <c:v>463868</c:v>
                </c:pt>
                <c:pt idx="123">
                  <c:v>479258</c:v>
                </c:pt>
                <c:pt idx="124">
                  <c:v>485002</c:v>
                </c:pt>
                <c:pt idx="125">
                  <c:v>491706</c:v>
                </c:pt>
                <c:pt idx="126">
                  <c:v>500849</c:v>
                </c:pt>
                <c:pt idx="127">
                  <c:v>506367</c:v>
                </c:pt>
                <c:pt idx="128">
                  <c:v>518522</c:v>
                </c:pt>
                <c:pt idx="129">
                  <c:v>524855</c:v>
                </c:pt>
                <c:pt idx="130">
                  <c:v>533504</c:v>
                </c:pt>
                <c:pt idx="131">
                  <c:v>540292</c:v>
                </c:pt>
                <c:pt idx="132">
                  <c:v>547386</c:v>
                </c:pt>
                <c:pt idx="133">
                  <c:v>556606</c:v>
                </c:pt>
                <c:pt idx="134">
                  <c:v>561816</c:v>
                </c:pt>
                <c:pt idx="135">
                  <c:v>576334</c:v>
                </c:pt>
                <c:pt idx="136">
                  <c:v>583503</c:v>
                </c:pt>
                <c:pt idx="137">
                  <c:v>592191</c:v>
                </c:pt>
                <c:pt idx="138">
                  <c:v>599115</c:v>
                </c:pt>
                <c:pt idx="139">
                  <c:v>606715</c:v>
                </c:pt>
                <c:pt idx="140">
                  <c:v>617460</c:v>
                </c:pt>
                <c:pt idx="141">
                  <c:v>622133</c:v>
                </c:pt>
                <c:pt idx="142">
                  <c:v>640198</c:v>
                </c:pt>
                <c:pt idx="143">
                  <c:v>647548</c:v>
                </c:pt>
                <c:pt idx="144">
                  <c:v>656161</c:v>
                </c:pt>
                <c:pt idx="145">
                  <c:v>663562</c:v>
                </c:pt>
                <c:pt idx="146">
                  <c:v>670809</c:v>
                </c:pt>
                <c:pt idx="147">
                  <c:v>679308</c:v>
                </c:pt>
                <c:pt idx="148">
                  <c:v>685164</c:v>
                </c:pt>
                <c:pt idx="149">
                  <c:v>705203</c:v>
                </c:pt>
                <c:pt idx="150">
                  <c:v>720631</c:v>
                </c:pt>
                <c:pt idx="151">
                  <c:v>729994</c:v>
                </c:pt>
                <c:pt idx="152">
                  <c:v>781970</c:v>
                </c:pt>
                <c:pt idx="153">
                  <c:v>790404</c:v>
                </c:pt>
                <c:pt idx="154">
                  <c:v>894325</c:v>
                </c:pt>
                <c:pt idx="155">
                  <c:v>906763</c:v>
                </c:pt>
                <c:pt idx="156">
                  <c:v>924148</c:v>
                </c:pt>
                <c:pt idx="157">
                  <c:v>936476</c:v>
                </c:pt>
                <c:pt idx="158">
                  <c:v>953462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376064"/>
        <c:axId val="130377600"/>
      </c:lineChart>
      <c:lineChart>
        <c:grouping val="standard"/>
        <c:varyColors val="0"/>
        <c:ser>
          <c:idx val="1"/>
          <c:order val="1"/>
          <c:tx>
            <c:strRef>
              <c:f>'Data USA'!$C$3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USA'!$C$4:$C$162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6</c:v>
                </c:pt>
                <c:pt idx="31">
                  <c:v>7</c:v>
                </c:pt>
                <c:pt idx="32">
                  <c:v>11</c:v>
                </c:pt>
                <c:pt idx="33">
                  <c:v>12</c:v>
                </c:pt>
                <c:pt idx="34">
                  <c:v>14</c:v>
                </c:pt>
                <c:pt idx="35">
                  <c:v>17</c:v>
                </c:pt>
                <c:pt idx="36">
                  <c:v>21</c:v>
                </c:pt>
                <c:pt idx="37">
                  <c:v>22</c:v>
                </c:pt>
                <c:pt idx="38">
                  <c:v>28</c:v>
                </c:pt>
                <c:pt idx="39">
                  <c:v>33</c:v>
                </c:pt>
                <c:pt idx="40">
                  <c:v>43</c:v>
                </c:pt>
                <c:pt idx="41">
                  <c:v>52</c:v>
                </c:pt>
                <c:pt idx="42">
                  <c:v>58</c:v>
                </c:pt>
                <c:pt idx="43">
                  <c:v>70</c:v>
                </c:pt>
                <c:pt idx="44">
                  <c:v>97</c:v>
                </c:pt>
                <c:pt idx="45">
                  <c:v>131</c:v>
                </c:pt>
                <c:pt idx="46">
                  <c:v>188</c:v>
                </c:pt>
                <c:pt idx="47">
                  <c:v>265</c:v>
                </c:pt>
                <c:pt idx="48">
                  <c:v>362</c:v>
                </c:pt>
                <c:pt idx="49">
                  <c:v>456</c:v>
                </c:pt>
                <c:pt idx="50">
                  <c:v>601</c:v>
                </c:pt>
                <c:pt idx="51">
                  <c:v>784</c:v>
                </c:pt>
                <c:pt idx="52">
                  <c:v>1021</c:v>
                </c:pt>
                <c:pt idx="53">
                  <c:v>1333</c:v>
                </c:pt>
                <c:pt idx="54">
                  <c:v>1746</c:v>
                </c:pt>
                <c:pt idx="55">
                  <c:v>2300</c:v>
                </c:pt>
                <c:pt idx="56">
                  <c:v>2934</c:v>
                </c:pt>
                <c:pt idx="57">
                  <c:v>3561</c:v>
                </c:pt>
                <c:pt idx="58">
                  <c:v>4381</c:v>
                </c:pt>
                <c:pt idx="59">
                  <c:v>5605</c:v>
                </c:pt>
                <c:pt idx="60">
                  <c:v>6846</c:v>
                </c:pt>
                <c:pt idx="61">
                  <c:v>8432</c:v>
                </c:pt>
                <c:pt idx="62">
                  <c:v>9747</c:v>
                </c:pt>
                <c:pt idx="63">
                  <c:v>11031</c:v>
                </c:pt>
                <c:pt idx="64">
                  <c:v>12470</c:v>
                </c:pt>
                <c:pt idx="65">
                  <c:v>14138</c:v>
                </c:pt>
                <c:pt idx="66">
                  <c:v>16447</c:v>
                </c:pt>
                <c:pt idx="67">
                  <c:v>18563</c:v>
                </c:pt>
                <c:pt idx="68">
                  <c:v>20638</c:v>
                </c:pt>
                <c:pt idx="69">
                  <c:v>22731</c:v>
                </c:pt>
                <c:pt idx="70">
                  <c:v>24777</c:v>
                </c:pt>
                <c:pt idx="71">
                  <c:v>26548</c:v>
                </c:pt>
                <c:pt idx="72">
                  <c:v>28376</c:v>
                </c:pt>
                <c:pt idx="73">
                  <c:v>30780</c:v>
                </c:pt>
                <c:pt idx="74">
                  <c:v>33329</c:v>
                </c:pt>
                <c:pt idx="75">
                  <c:v>35442</c:v>
                </c:pt>
                <c:pt idx="76">
                  <c:v>38056</c:v>
                </c:pt>
                <c:pt idx="77">
                  <c:v>40442</c:v>
                </c:pt>
                <c:pt idx="78">
                  <c:v>41671</c:v>
                </c:pt>
                <c:pt idx="79">
                  <c:v>43466</c:v>
                </c:pt>
                <c:pt idx="80">
                  <c:v>45919</c:v>
                </c:pt>
                <c:pt idx="81">
                  <c:v>48312</c:v>
                </c:pt>
                <c:pt idx="82">
                  <c:v>50749</c:v>
                </c:pt>
                <c:pt idx="83">
                  <c:v>52867</c:v>
                </c:pt>
                <c:pt idx="84">
                  <c:v>54517</c:v>
                </c:pt>
                <c:pt idx="85">
                  <c:v>55810</c:v>
                </c:pt>
                <c:pt idx="86">
                  <c:v>57233</c:v>
                </c:pt>
                <c:pt idx="87">
                  <c:v>59454</c:v>
                </c:pt>
                <c:pt idx="88">
                  <c:v>61955</c:v>
                </c:pt>
                <c:pt idx="89">
                  <c:v>64256</c:v>
                </c:pt>
                <c:pt idx="90">
                  <c:v>66125</c:v>
                </c:pt>
                <c:pt idx="91">
                  <c:v>67681</c:v>
                </c:pt>
                <c:pt idx="92">
                  <c:v>68777</c:v>
                </c:pt>
                <c:pt idx="93">
                  <c:v>70086</c:v>
                </c:pt>
                <c:pt idx="94">
                  <c:v>72393</c:v>
                </c:pt>
                <c:pt idx="95">
                  <c:v>74851</c:v>
                </c:pt>
                <c:pt idx="96">
                  <c:v>76770</c:v>
                </c:pt>
                <c:pt idx="97">
                  <c:v>78497</c:v>
                </c:pt>
                <c:pt idx="98">
                  <c:v>79976</c:v>
                </c:pt>
                <c:pt idx="99">
                  <c:v>80855</c:v>
                </c:pt>
                <c:pt idx="100">
                  <c:v>81868</c:v>
                </c:pt>
                <c:pt idx="101">
                  <c:v>83480</c:v>
                </c:pt>
                <c:pt idx="102">
                  <c:v>85234</c:v>
                </c:pt>
                <c:pt idx="103">
                  <c:v>87008</c:v>
                </c:pt>
                <c:pt idx="104">
                  <c:v>88669</c:v>
                </c:pt>
                <c:pt idx="105">
                  <c:v>89892</c:v>
                </c:pt>
                <c:pt idx="106">
                  <c:v>90644</c:v>
                </c:pt>
                <c:pt idx="107">
                  <c:v>91414</c:v>
                </c:pt>
                <c:pt idx="108">
                  <c:v>92965</c:v>
                </c:pt>
                <c:pt idx="109">
                  <c:v>94528</c:v>
                </c:pt>
                <c:pt idx="110">
                  <c:v>95756</c:v>
                </c:pt>
                <c:pt idx="111">
                  <c:v>97025</c:v>
                </c:pt>
                <c:pt idx="112">
                  <c:v>98146</c:v>
                </c:pt>
                <c:pt idx="113">
                  <c:v>98754</c:v>
                </c:pt>
                <c:pt idx="114">
                  <c:v>99267</c:v>
                </c:pt>
                <c:pt idx="115">
                  <c:v>99952</c:v>
                </c:pt>
                <c:pt idx="116">
                  <c:v>101461</c:v>
                </c:pt>
                <c:pt idx="117">
                  <c:v>102643</c:v>
                </c:pt>
                <c:pt idx="118">
                  <c:v>103809</c:v>
                </c:pt>
                <c:pt idx="119">
                  <c:v>104773</c:v>
                </c:pt>
                <c:pt idx="120">
                  <c:v>105364</c:v>
                </c:pt>
                <c:pt idx="121">
                  <c:v>106136</c:v>
                </c:pt>
                <c:pt idx="122">
                  <c:v>107169</c:v>
                </c:pt>
                <c:pt idx="123">
                  <c:v>108159</c:v>
                </c:pt>
                <c:pt idx="124">
                  <c:v>109168</c:v>
                </c:pt>
                <c:pt idx="125">
                  <c:v>110138</c:v>
                </c:pt>
                <c:pt idx="126">
                  <c:v>110818</c:v>
                </c:pt>
                <c:pt idx="127">
                  <c:v>111269</c:v>
                </c:pt>
                <c:pt idx="128">
                  <c:v>111774</c:v>
                </c:pt>
                <c:pt idx="129">
                  <c:v>112714</c:v>
                </c:pt>
                <c:pt idx="130">
                  <c:v>113631</c:v>
                </c:pt>
                <c:pt idx="131">
                  <c:v>114512</c:v>
                </c:pt>
                <c:pt idx="132">
                  <c:v>115334</c:v>
                </c:pt>
                <c:pt idx="133">
                  <c:v>116084</c:v>
                </c:pt>
                <c:pt idx="134">
                  <c:v>116382</c:v>
                </c:pt>
                <c:pt idx="135">
                  <c:v>116773</c:v>
                </c:pt>
                <c:pt idx="136">
                  <c:v>117612</c:v>
                </c:pt>
                <c:pt idx="137">
                  <c:v>118363</c:v>
                </c:pt>
                <c:pt idx="138">
                  <c:v>119067</c:v>
                </c:pt>
                <c:pt idx="139">
                  <c:v>119739</c:v>
                </c:pt>
                <c:pt idx="140">
                  <c:v>120349</c:v>
                </c:pt>
                <c:pt idx="141">
                  <c:v>120604</c:v>
                </c:pt>
                <c:pt idx="142">
                  <c:v>121010</c:v>
                </c:pt>
                <c:pt idx="143">
                  <c:v>121847</c:v>
                </c:pt>
                <c:pt idx="144">
                  <c:v>122604</c:v>
                </c:pt>
                <c:pt idx="145">
                  <c:v>125026</c:v>
                </c:pt>
                <c:pt idx="146">
                  <c:v>125631</c:v>
                </c:pt>
                <c:pt idx="147">
                  <c:v>126120</c:v>
                </c:pt>
                <c:pt idx="148">
                  <c:v>126360</c:v>
                </c:pt>
                <c:pt idx="149">
                  <c:v>126711</c:v>
                </c:pt>
                <c:pt idx="150">
                  <c:v>127432</c:v>
                </c:pt>
                <c:pt idx="151">
                  <c:v>128105</c:v>
                </c:pt>
                <c:pt idx="152">
                  <c:v>128803</c:v>
                </c:pt>
                <c:pt idx="153">
                  <c:v>129442</c:v>
                </c:pt>
                <c:pt idx="154">
                  <c:v>129689</c:v>
                </c:pt>
                <c:pt idx="155">
                  <c:v>129960</c:v>
                </c:pt>
                <c:pt idx="156">
                  <c:v>130285</c:v>
                </c:pt>
                <c:pt idx="157">
                  <c:v>131480</c:v>
                </c:pt>
                <c:pt idx="158">
                  <c:v>132300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385024"/>
        <c:axId val="130379136"/>
      </c:lineChart>
      <c:dateAx>
        <c:axId val="13037606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77600"/>
        <c:crosses val="autoZero"/>
        <c:auto val="1"/>
        <c:lblOffset val="100"/>
        <c:baseTimeUnit val="days"/>
      </c:dateAx>
      <c:valAx>
        <c:axId val="13037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76064"/>
        <c:crosses val="autoZero"/>
        <c:crossBetween val="between"/>
      </c:valAx>
      <c:valAx>
        <c:axId val="1303791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85024"/>
        <c:crosses val="max"/>
        <c:crossBetween val="between"/>
      </c:valAx>
      <c:catAx>
        <c:axId val="130385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303791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6033173368121893E-2"/>
          <c:y val="0.12109925975565111"/>
          <c:w val="0.87946562301014153"/>
          <c:h val="0.72493810614098775"/>
        </c:manualLayout>
      </c:layout>
      <c:lineChart>
        <c:grouping val="standard"/>
        <c:varyColors val="0"/>
        <c:ser>
          <c:idx val="0"/>
          <c:order val="0"/>
          <c:tx>
            <c:strRef>
              <c:f>'Data USA'!$AB$3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USA'!$A$4:$A$182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</c:numCache>
            </c:numRef>
          </c:cat>
          <c:val>
            <c:numRef>
              <c:f>'Data USA'!$AB$4:$AB$182</c:f>
              <c:numCache>
                <c:formatCode>General</c:formatCode>
                <c:ptCount val="179"/>
                <c:pt idx="7" formatCode="#,##0">
                  <c:v>0.42857142857142855</c:v>
                </c:pt>
                <c:pt idx="8" formatCode="#,##0">
                  <c:v>0.42857142857142855</c:v>
                </c:pt>
                <c:pt idx="9" formatCode="#,##0">
                  <c:v>0</c:v>
                </c:pt>
                <c:pt idx="10" formatCode="#,##0">
                  <c:v>0.14285714285714285</c:v>
                </c:pt>
                <c:pt idx="11" formatCode="#,##0">
                  <c:v>0.14285714285714285</c:v>
                </c:pt>
                <c:pt idx="12" formatCode="#,##0">
                  <c:v>0.2857142857142857</c:v>
                </c:pt>
                <c:pt idx="13" formatCode="#,##0">
                  <c:v>0.2857142857142857</c:v>
                </c:pt>
                <c:pt idx="14" formatCode="#,##0">
                  <c:v>0.2857142857142857</c:v>
                </c:pt>
                <c:pt idx="15" formatCode="#,##0">
                  <c:v>0.2857142857142857</c:v>
                </c:pt>
                <c:pt idx="16" formatCode="#,##0">
                  <c:v>0.2857142857142857</c:v>
                </c:pt>
                <c:pt idx="17" formatCode="#,##0">
                  <c:v>0.14285714285714285</c:v>
                </c:pt>
                <c:pt idx="18" formatCode="#,##0">
                  <c:v>0.14285714285714285</c:v>
                </c:pt>
                <c:pt idx="19" formatCode="#,##0">
                  <c:v>0</c:v>
                </c:pt>
                <c:pt idx="20" formatCode="#,##0">
                  <c:v>0.2857142857142857</c:v>
                </c:pt>
                <c:pt idx="21" formatCode="#,##0">
                  <c:v>0.2857142857142857</c:v>
                </c:pt>
                <c:pt idx="22" formatCode="#,##0">
                  <c:v>0.2857142857142857</c:v>
                </c:pt>
                <c:pt idx="23" formatCode="#,##0">
                  <c:v>0.2857142857142857</c:v>
                </c:pt>
                <c:pt idx="24" formatCode="#,##0">
                  <c:v>0.2857142857142857</c:v>
                </c:pt>
                <c:pt idx="25" formatCode="#,##0">
                  <c:v>0.2857142857142857</c:v>
                </c:pt>
                <c:pt idx="26" formatCode="#,##0">
                  <c:v>0.42857142857142855</c:v>
                </c:pt>
                <c:pt idx="27" formatCode="#,##0">
                  <c:v>0.14285714285714285</c:v>
                </c:pt>
                <c:pt idx="28" formatCode="#,##0">
                  <c:v>1.2857142857142858</c:v>
                </c:pt>
                <c:pt idx="29" formatCode="#,##0">
                  <c:v>2.1428571428571428</c:v>
                </c:pt>
                <c:pt idx="30" formatCode="#,##0">
                  <c:v>5.4285714285714288</c:v>
                </c:pt>
                <c:pt idx="31" formatCode="#,##0">
                  <c:v>8.2857142857142865</c:v>
                </c:pt>
                <c:pt idx="32" formatCode="#,##0">
                  <c:v>12.714285714285714</c:v>
                </c:pt>
                <c:pt idx="33" formatCode="#,##0">
                  <c:v>22.571428571428573</c:v>
                </c:pt>
                <c:pt idx="34" formatCode="#,##0">
                  <c:v>29.428571428571427</c:v>
                </c:pt>
                <c:pt idx="35" formatCode="#,##0">
                  <c:v>44.714285714285715</c:v>
                </c:pt>
                <c:pt idx="36" formatCode="#,##0">
                  <c:v>60.142857142857146</c:v>
                </c:pt>
                <c:pt idx="37" formatCode="#,##0">
                  <c:v>66.571428571428569</c:v>
                </c:pt>
                <c:pt idx="38" formatCode="#,##0">
                  <c:v>91.142857142857139</c:v>
                </c:pt>
                <c:pt idx="39" formatCode="#,##0">
                  <c:v>143.57142857142858</c:v>
                </c:pt>
                <c:pt idx="40" formatCode="#,##0">
                  <c:v>198.14285714285714</c:v>
                </c:pt>
                <c:pt idx="41" formatCode="#,##0">
                  <c:v>276.42857142857144</c:v>
                </c:pt>
                <c:pt idx="42" formatCode="#,##0">
                  <c:v>361.85714285714283</c:v>
                </c:pt>
                <c:pt idx="43" formatCode="#,##0">
                  <c:v>359.57142857142856</c:v>
                </c:pt>
                <c:pt idx="44" formatCode="#,##0">
                  <c:v>548.71428571428567</c:v>
                </c:pt>
                <c:pt idx="45" formatCode="#,##0">
                  <c:v>775.71428571428567</c:v>
                </c:pt>
                <c:pt idx="46" formatCode="#,##0">
                  <c:v>1115.4285714285713</c:v>
                </c:pt>
                <c:pt idx="47" formatCode="#,##0">
                  <c:v>1799.4285714285713</c:v>
                </c:pt>
                <c:pt idx="48" formatCode="#,##0">
                  <c:v>2474.5714285714284</c:v>
                </c:pt>
                <c:pt idx="49" formatCode="#,##0">
                  <c:v>3279.2857142857142</c:v>
                </c:pt>
                <c:pt idx="50" formatCode="#,##0">
                  <c:v>4399</c:v>
                </c:pt>
                <c:pt idx="51" formatCode="#,##0">
                  <c:v>5641.4285714285716</c:v>
                </c:pt>
                <c:pt idx="52" formatCode="#,##0">
                  <c:v>6853</c:v>
                </c:pt>
                <c:pt idx="53" formatCode="#,##0">
                  <c:v>8162.5714285714284</c:v>
                </c:pt>
                <c:pt idx="54" formatCode="#,##0">
                  <c:v>9990.5714285714294</c:v>
                </c:pt>
                <c:pt idx="55" formatCode="#,##0">
                  <c:v>11828.142857142857</c:v>
                </c:pt>
                <c:pt idx="56" formatCode="#,##0">
                  <c:v>13749.142857142857</c:v>
                </c:pt>
                <c:pt idx="57" formatCode="#,##0">
                  <c:v>15349.142857142857</c:v>
                </c:pt>
                <c:pt idx="58" formatCode="#,##0">
                  <c:v>16979.571428571428</c:v>
                </c:pt>
                <c:pt idx="59" formatCode="#,##0">
                  <c:v>19230.285714285714</c:v>
                </c:pt>
                <c:pt idx="60" formatCode="#,##0">
                  <c:v>21164.285714285714</c:v>
                </c:pt>
                <c:pt idx="61" formatCode="#,##0">
                  <c:v>22931.285714285714</c:v>
                </c:pt>
                <c:pt idx="62" formatCode="#,##0">
                  <c:v>24895.857142857141</c:v>
                </c:pt>
                <c:pt idx="63" formatCode="#,##0">
                  <c:v>26804.285714285714</c:v>
                </c:pt>
                <c:pt idx="64" formatCode="#,##0">
                  <c:v>28052.571428571428</c:v>
                </c:pt>
                <c:pt idx="65" formatCode="#,##0">
                  <c:v>29215.428571428572</c:v>
                </c:pt>
                <c:pt idx="66" formatCode="#,##0">
                  <c:v>29895.428571428572</c:v>
                </c:pt>
                <c:pt idx="67" formatCode="#,##0">
                  <c:v>30783</c:v>
                </c:pt>
                <c:pt idx="68" formatCode="#,##0">
                  <c:v>31404.571428571428</c:v>
                </c:pt>
                <c:pt idx="69" formatCode="#,##0">
                  <c:v>31628</c:v>
                </c:pt>
                <c:pt idx="70" formatCode="#,##0">
                  <c:v>31181.428571428572</c:v>
                </c:pt>
                <c:pt idx="71" formatCode="#,##0">
                  <c:v>31278.428571428572</c:v>
                </c:pt>
                <c:pt idx="72" formatCode="#,##0">
                  <c:v>30656.857142857141</c:v>
                </c:pt>
                <c:pt idx="73" formatCode="#,##0">
                  <c:v>30126.571428571428</c:v>
                </c:pt>
                <c:pt idx="74" formatCode="#,##0">
                  <c:v>29755.428571428572</c:v>
                </c:pt>
                <c:pt idx="75" formatCode="#,##0">
                  <c:v>29261.428571428572</c:v>
                </c:pt>
                <c:pt idx="76" formatCode="#,##0">
                  <c:v>29150.428571428572</c:v>
                </c:pt>
                <c:pt idx="77" formatCode="#,##0">
                  <c:v>28909.714285714286</c:v>
                </c:pt>
                <c:pt idx="78" formatCode="#,##0">
                  <c:v>28550.428571428572</c:v>
                </c:pt>
                <c:pt idx="79" formatCode="#,##0">
                  <c:v>28843.285714285714</c:v>
                </c:pt>
                <c:pt idx="80" formatCode="#,##0">
                  <c:v>28621.428571428572</c:v>
                </c:pt>
                <c:pt idx="81" formatCode="#,##0">
                  <c:v>28492.571428571428</c:v>
                </c:pt>
                <c:pt idx="82" formatCode="#,##0">
                  <c:v>28906.428571428572</c:v>
                </c:pt>
                <c:pt idx="83" formatCode="#,##0">
                  <c:v>29416</c:v>
                </c:pt>
                <c:pt idx="84" formatCode="#,##0">
                  <c:v>30070.285714285714</c:v>
                </c:pt>
                <c:pt idx="85" formatCode="#,##0">
                  <c:v>30306.142857142859</c:v>
                </c:pt>
                <c:pt idx="86" formatCode="#,##0">
                  <c:v>29596.571428571428</c:v>
                </c:pt>
                <c:pt idx="87" formatCode="#,##0">
                  <c:v>29470</c:v>
                </c:pt>
                <c:pt idx="88" formatCode="#,##0">
                  <c:v>29357.714285714286</c:v>
                </c:pt>
                <c:pt idx="89" formatCode="#,##0">
                  <c:v>28721.428571428572</c:v>
                </c:pt>
                <c:pt idx="90" formatCode="#,##0">
                  <c:v>28417.285714285714</c:v>
                </c:pt>
                <c:pt idx="91" formatCode="#,##0">
                  <c:v>27885</c:v>
                </c:pt>
                <c:pt idx="92" formatCode="#,##0">
                  <c:v>27584.714285714286</c:v>
                </c:pt>
                <c:pt idx="93" formatCode="#,##0">
                  <c:v>27599.142857142859</c:v>
                </c:pt>
                <c:pt idx="94" formatCode="#,##0">
                  <c:v>27536.142857142859</c:v>
                </c:pt>
                <c:pt idx="95" formatCode="#,##0">
                  <c:v>27228.714285714286</c:v>
                </c:pt>
                <c:pt idx="96" formatCode="#,##0">
                  <c:v>26963.142857142859</c:v>
                </c:pt>
                <c:pt idx="97" formatCode="#,##0">
                  <c:v>25965.428571428572</c:v>
                </c:pt>
                <c:pt idx="98" formatCode="#,##0">
                  <c:v>25470.857142857141</c:v>
                </c:pt>
                <c:pt idx="99" formatCode="#,##0">
                  <c:v>24639</c:v>
                </c:pt>
                <c:pt idx="100" formatCode="#,##0">
                  <c:v>24125.142857142859</c:v>
                </c:pt>
                <c:pt idx="101" formatCode="#,##0">
                  <c:v>23806.428571428572</c:v>
                </c:pt>
                <c:pt idx="102" formatCode="#,##0">
                  <c:v>23226.142857142859</c:v>
                </c:pt>
                <c:pt idx="103" formatCode="#,##0">
                  <c:v>23188.285714285714</c:v>
                </c:pt>
                <c:pt idx="104" formatCode="#,##0">
                  <c:v>22920</c:v>
                </c:pt>
                <c:pt idx="105" formatCode="#,##0">
                  <c:v>22829.714285714286</c:v>
                </c:pt>
                <c:pt idx="106" formatCode="#,##0">
                  <c:v>22721.142857142859</c:v>
                </c:pt>
                <c:pt idx="107" formatCode="#,##0">
                  <c:v>23134.142857142859</c:v>
                </c:pt>
                <c:pt idx="108" formatCode="#,##0">
                  <c:v>22919.142857142859</c:v>
                </c:pt>
                <c:pt idx="109" formatCode="#,##0">
                  <c:v>23265.857142857141</c:v>
                </c:pt>
                <c:pt idx="110" formatCode="#,##0">
                  <c:v>22969.285714285714</c:v>
                </c:pt>
                <c:pt idx="111" formatCode="#,##0">
                  <c:v>22803.714285714286</c:v>
                </c:pt>
                <c:pt idx="112" formatCode="#,##0">
                  <c:v>22335.428571428572</c:v>
                </c:pt>
                <c:pt idx="113" formatCode="#,##0">
                  <c:v>22593.857142857141</c:v>
                </c:pt>
                <c:pt idx="114" formatCode="#,##0">
                  <c:v>22197</c:v>
                </c:pt>
                <c:pt idx="115" formatCode="#,##0">
                  <c:v>21973.285714285714</c:v>
                </c:pt>
                <c:pt idx="116" formatCode="#,##0">
                  <c:v>21210.571428571428</c:v>
                </c:pt>
                <c:pt idx="117" formatCode="#,##0">
                  <c:v>20821.142857142859</c:v>
                </c:pt>
                <c:pt idx="118" formatCode="#,##0">
                  <c:v>20873</c:v>
                </c:pt>
                <c:pt idx="119" formatCode="#,##0">
                  <c:v>21217</c:v>
                </c:pt>
                <c:pt idx="120" formatCode="#,##0">
                  <c:v>21119.285714285714</c:v>
                </c:pt>
                <c:pt idx="121" formatCode="#,##0">
                  <c:v>20885.571428571428</c:v>
                </c:pt>
                <c:pt idx="122" formatCode="#,##0">
                  <c:v>21173</c:v>
                </c:pt>
                <c:pt idx="123" formatCode="#,##0">
                  <c:v>21412.428571428572</c:v>
                </c:pt>
                <c:pt idx="124" formatCode="#,##0">
                  <c:v>21203.285714285714</c:v>
                </c:pt>
                <c:pt idx="125" formatCode="#,##0">
                  <c:v>21306.142857142859</c:v>
                </c:pt>
                <c:pt idx="126" formatCode="#,##0">
                  <c:v>21092</c:v>
                </c:pt>
                <c:pt idx="127" formatCode="#,##0">
                  <c:v>20749.428571428572</c:v>
                </c:pt>
                <c:pt idx="128" formatCode="#,##0">
                  <c:v>20758</c:v>
                </c:pt>
                <c:pt idx="129" formatCode="#,##0">
                  <c:v>20362.571428571428</c:v>
                </c:pt>
                <c:pt idx="130" formatCode="#,##0">
                  <c:v>20482</c:v>
                </c:pt>
                <c:pt idx="131" formatCode="#,##0">
                  <c:v>20710.428571428572</c:v>
                </c:pt>
                <c:pt idx="132" formatCode="#,##0">
                  <c:v>20725.571428571428</c:v>
                </c:pt>
                <c:pt idx="133" formatCode="#,##0">
                  <c:v>21129</c:v>
                </c:pt>
                <c:pt idx="134" formatCode="#,##0">
                  <c:v>21428</c:v>
                </c:pt>
                <c:pt idx="135" formatCode="#,##0">
                  <c:v>21748.714285714286</c:v>
                </c:pt>
                <c:pt idx="136" formatCode="#,##0">
                  <c:v>22545.571428571428</c:v>
                </c:pt>
                <c:pt idx="137" formatCode="#,##0">
                  <c:v>23226.285714285714</c:v>
                </c:pt>
                <c:pt idx="138" formatCode="#,##0">
                  <c:v>23920.428571428572</c:v>
                </c:pt>
                <c:pt idx="139" formatCode="#,##0">
                  <c:v>24799</c:v>
                </c:pt>
                <c:pt idx="140" formatCode="#,##0">
                  <c:v>25826.571428571428</c:v>
                </c:pt>
                <c:pt idx="141" formatCode="#,##0">
                  <c:v>26771.571428571428</c:v>
                </c:pt>
                <c:pt idx="142" formatCode="#,##0">
                  <c:v>28325.285714285714</c:v>
                </c:pt>
                <c:pt idx="143" formatCode="#,##0">
                  <c:v>29965.714285714286</c:v>
                </c:pt>
                <c:pt idx="144" formatCode="#,##0">
                  <c:v>31305.142857142859</c:v>
                </c:pt>
                <c:pt idx="145" formatCode="#,##0">
                  <c:v>33028.571428571428</c:v>
                </c:pt>
                <c:pt idx="146" formatCode="#,##0">
                  <c:v>34996.428571428572</c:v>
                </c:pt>
                <c:pt idx="147" formatCode="#,##0">
                  <c:v>36418.714285714283</c:v>
                </c:pt>
                <c:pt idx="148" formatCode="#,##0">
                  <c:v>38218.142857142855</c:v>
                </c:pt>
                <c:pt idx="149" formatCode="#,##0">
                  <c:v>39766.428571428572</c:v>
                </c:pt>
                <c:pt idx="150" formatCode="#,##0">
                  <c:v>41274.714285714283</c:v>
                </c:pt>
                <c:pt idx="151" formatCode="#,##0">
                  <c:v>43594.571428571428</c:v>
                </c:pt>
                <c:pt idx="152" formatCode="#,##0">
                  <c:v>45678.571428571428</c:v>
                </c:pt>
                <c:pt idx="153" formatCode="#,##0">
                  <c:v>46829.571428571428</c:v>
                </c:pt>
                <c:pt idx="154" formatCode="#,##0">
                  <c:v>47283.142857142855</c:v>
                </c:pt>
                <c:pt idx="155" formatCode="#,##0">
                  <c:v>48832.857142857145</c:v>
                </c:pt>
                <c:pt idx="156" formatCode="#,##0">
                  <c:v>49344.142857142855</c:v>
                </c:pt>
                <c:pt idx="157" formatCode="#,##0">
                  <c:v>51383.428571428572</c:v>
                </c:pt>
                <c:pt idx="158" formatCode="#,##0">
                  <c:v>52444.428571428572</c:v>
                </c:pt>
                <c:pt idx="159" formatCode="#,##0">
                  <c:v>53699.571428571428</c:v>
                </c:pt>
                <c:pt idx="160" formatCode="#,##0">
                  <c:v>55601.714285714283</c:v>
                </c:pt>
                <c:pt idx="161" formatCode="#,##0">
                  <c:v>57812</c:v>
                </c:pt>
                <c:pt idx="162" formatCode="#,##0">
                  <c:v>59116.857142857145</c:v>
                </c:pt>
                <c:pt idx="163" formatCode="#,##0">
                  <c:v>61154.285714285717</c:v>
                </c:pt>
                <c:pt idx="164" formatCode="#,##0">
                  <c:v>62210.857142857145</c:v>
                </c:pt>
                <c:pt idx="165" formatCode="#,##0">
                  <c:v>63306.857142857145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708608"/>
        <c:axId val="130710144"/>
      </c:lineChart>
      <c:lineChart>
        <c:grouping val="standard"/>
        <c:varyColors val="0"/>
        <c:ser>
          <c:idx val="1"/>
          <c:order val="1"/>
          <c:tx>
            <c:strRef>
              <c:f>'Data USA'!$AC$3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USA'!$AC$4:$AC$182</c:f>
              <c:numCache>
                <c:formatCode>General</c:formatCode>
                <c:ptCount val="17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0.14285714285714285</c:v>
                </c:pt>
                <c:pt idx="29" formatCode="#,##0">
                  <c:v>0.14285714285714285</c:v>
                </c:pt>
                <c:pt idx="30" formatCode="#,##0">
                  <c:v>0.8571428571428571</c:v>
                </c:pt>
                <c:pt idx="31" formatCode="#,##0">
                  <c:v>1</c:v>
                </c:pt>
                <c:pt idx="32" formatCode="#,##0">
                  <c:v>1.5714285714285714</c:v>
                </c:pt>
                <c:pt idx="33" formatCode="#,##0">
                  <c:v>1.7142857142857142</c:v>
                </c:pt>
                <c:pt idx="34" formatCode="#,##0">
                  <c:v>2</c:v>
                </c:pt>
                <c:pt idx="35" formatCode="#,##0">
                  <c:v>2.2857142857142856</c:v>
                </c:pt>
                <c:pt idx="36" formatCode="#,##0">
                  <c:v>2.8571428571428572</c:v>
                </c:pt>
                <c:pt idx="37" formatCode="#,##0">
                  <c:v>2.2857142857142856</c:v>
                </c:pt>
                <c:pt idx="38" formatCode="#,##0">
                  <c:v>3</c:v>
                </c:pt>
                <c:pt idx="39" formatCode="#,##0">
                  <c:v>3.1428571428571428</c:v>
                </c:pt>
                <c:pt idx="40" formatCode="#,##0">
                  <c:v>4.4285714285714288</c:v>
                </c:pt>
                <c:pt idx="41" formatCode="#,##0">
                  <c:v>5.4285714285714288</c:v>
                </c:pt>
                <c:pt idx="42" formatCode="#,##0">
                  <c:v>5.8571428571428568</c:v>
                </c:pt>
                <c:pt idx="43" formatCode="#,##0">
                  <c:v>7</c:v>
                </c:pt>
                <c:pt idx="44" formatCode="#,##0">
                  <c:v>10.714285714285714</c:v>
                </c:pt>
                <c:pt idx="45" formatCode="#,##0">
                  <c:v>14.714285714285714</c:v>
                </c:pt>
                <c:pt idx="46" formatCode="#,##0">
                  <c:v>22.142857142857142</c:v>
                </c:pt>
                <c:pt idx="47" formatCode="#,##0">
                  <c:v>31.714285714285715</c:v>
                </c:pt>
                <c:pt idx="48" formatCode="#,##0">
                  <c:v>44.285714285714285</c:v>
                </c:pt>
                <c:pt idx="49" formatCode="#,##0">
                  <c:v>56.857142857142854</c:v>
                </c:pt>
                <c:pt idx="50" formatCode="#,##0">
                  <c:v>75.857142857142861</c:v>
                </c:pt>
                <c:pt idx="51" formatCode="#,##0">
                  <c:v>98.142857142857139</c:v>
                </c:pt>
                <c:pt idx="52" formatCode="#,##0">
                  <c:v>127.14285714285714</c:v>
                </c:pt>
                <c:pt idx="53" formatCode="#,##0">
                  <c:v>163.57142857142858</c:v>
                </c:pt>
                <c:pt idx="54" formatCode="#,##0">
                  <c:v>211.57142857142858</c:v>
                </c:pt>
                <c:pt idx="55" formatCode="#,##0">
                  <c:v>276.85714285714283</c:v>
                </c:pt>
                <c:pt idx="56" formatCode="#,##0">
                  <c:v>354</c:v>
                </c:pt>
                <c:pt idx="57" formatCode="#,##0">
                  <c:v>422.85714285714283</c:v>
                </c:pt>
                <c:pt idx="58" formatCode="#,##0">
                  <c:v>513.85714285714289</c:v>
                </c:pt>
                <c:pt idx="59" formatCode="#,##0">
                  <c:v>654.85714285714289</c:v>
                </c:pt>
                <c:pt idx="60" formatCode="#,##0">
                  <c:v>787.57142857142856</c:v>
                </c:pt>
                <c:pt idx="61" formatCode="#,##0">
                  <c:v>955.14285714285711</c:v>
                </c:pt>
                <c:pt idx="62" formatCode="#,##0">
                  <c:v>1063.8571428571429</c:v>
                </c:pt>
                <c:pt idx="63" formatCode="#,##0">
                  <c:v>1156.7142857142858</c:v>
                </c:pt>
                <c:pt idx="64" formatCode="#,##0">
                  <c:v>1272.7142857142858</c:v>
                </c:pt>
                <c:pt idx="65" formatCode="#,##0">
                  <c:v>1393.8571428571429</c:v>
                </c:pt>
                <c:pt idx="66" formatCode="#,##0">
                  <c:v>1548.8571428571429</c:v>
                </c:pt>
                <c:pt idx="67" formatCode="#,##0">
                  <c:v>1673.8571428571429</c:v>
                </c:pt>
                <c:pt idx="68" formatCode="#,##0">
                  <c:v>1743.7142857142858</c:v>
                </c:pt>
                <c:pt idx="69" formatCode="#,##0">
                  <c:v>1854.8571428571429</c:v>
                </c:pt>
                <c:pt idx="70" formatCode="#,##0">
                  <c:v>1963.7142857142858</c:v>
                </c:pt>
                <c:pt idx="71" formatCode="#,##0">
                  <c:v>2011.1428571428571</c:v>
                </c:pt>
                <c:pt idx="72" formatCode="#,##0">
                  <c:v>2034</c:v>
                </c:pt>
                <c:pt idx="73" formatCode="#,##0">
                  <c:v>2047.5714285714287</c:v>
                </c:pt>
                <c:pt idx="74" formatCode="#,##0">
                  <c:v>2109.4285714285716</c:v>
                </c:pt>
                <c:pt idx="75" formatCode="#,##0">
                  <c:v>2114.8571428571427</c:v>
                </c:pt>
                <c:pt idx="76" formatCode="#,##0">
                  <c:v>2189.2857142857142</c:v>
                </c:pt>
                <c:pt idx="77" formatCode="#,##0">
                  <c:v>2237.8571428571427</c:v>
                </c:pt>
                <c:pt idx="78" formatCode="#,##0">
                  <c:v>2160.4285714285716</c:v>
                </c:pt>
                <c:pt idx="79" formatCode="#,##0">
                  <c:v>2155.7142857142858</c:v>
                </c:pt>
                <c:pt idx="80" formatCode="#,##0">
                  <c:v>2162.7142857142858</c:v>
                </c:pt>
                <c:pt idx="81" formatCode="#,##0">
                  <c:v>2140.4285714285716</c:v>
                </c:pt>
                <c:pt idx="82" formatCode="#,##0">
                  <c:v>2186.7142857142858</c:v>
                </c:pt>
                <c:pt idx="83" formatCode="#,##0">
                  <c:v>2115.8571428571427</c:v>
                </c:pt>
                <c:pt idx="84" formatCode="#,##0">
                  <c:v>2010.7142857142858</c:v>
                </c:pt>
                <c:pt idx="85" formatCode="#,##0">
                  <c:v>2019.8571428571429</c:v>
                </c:pt>
                <c:pt idx="86" formatCode="#,##0">
                  <c:v>1966.7142857142858</c:v>
                </c:pt>
                <c:pt idx="87" formatCode="#,##0">
                  <c:v>1933.5714285714287</c:v>
                </c:pt>
                <c:pt idx="88" formatCode="#,##0">
                  <c:v>1949</c:v>
                </c:pt>
                <c:pt idx="89" formatCode="#,##0">
                  <c:v>1929.5714285714287</c:v>
                </c:pt>
                <c:pt idx="90" formatCode="#,##0">
                  <c:v>1894</c:v>
                </c:pt>
                <c:pt idx="91" formatCode="#,##0">
                  <c:v>1880.5714285714287</c:v>
                </c:pt>
                <c:pt idx="92" formatCode="#,##0">
                  <c:v>1852.4285714285713</c:v>
                </c:pt>
                <c:pt idx="93" formatCode="#,##0">
                  <c:v>1836.1428571428571</c:v>
                </c:pt>
                <c:pt idx="94" formatCode="#,##0">
                  <c:v>1848.4285714285713</c:v>
                </c:pt>
                <c:pt idx="95" formatCode="#,##0">
                  <c:v>1842.2857142857142</c:v>
                </c:pt>
                <c:pt idx="96" formatCode="#,##0">
                  <c:v>1787.7142857142858</c:v>
                </c:pt>
                <c:pt idx="97" formatCode="#,##0">
                  <c:v>1767.4285714285713</c:v>
                </c:pt>
                <c:pt idx="98" formatCode="#,##0">
                  <c:v>1756.4285714285713</c:v>
                </c:pt>
                <c:pt idx="99" formatCode="#,##0">
                  <c:v>1725.4285714285713</c:v>
                </c:pt>
                <c:pt idx="100" formatCode="#,##0">
                  <c:v>1683.1428571428571</c:v>
                </c:pt>
                <c:pt idx="101" formatCode="#,##0">
                  <c:v>1583.8571428571429</c:v>
                </c:pt>
                <c:pt idx="102" formatCode="#,##0">
                  <c:v>1483.2857142857142</c:v>
                </c:pt>
                <c:pt idx="103" formatCode="#,##0">
                  <c:v>1462.5714285714287</c:v>
                </c:pt>
                <c:pt idx="104" formatCode="#,##0">
                  <c:v>1453.1428571428571</c:v>
                </c:pt>
                <c:pt idx="105" formatCode="#,##0">
                  <c:v>1416.5714285714287</c:v>
                </c:pt>
                <c:pt idx="106" formatCode="#,##0">
                  <c:v>1398.4285714285713</c:v>
                </c:pt>
                <c:pt idx="107" formatCode="#,##0">
                  <c:v>1363.7142857142858</c:v>
                </c:pt>
                <c:pt idx="108" formatCode="#,##0">
                  <c:v>1355</c:v>
                </c:pt>
                <c:pt idx="109" formatCode="#,##0">
                  <c:v>1327.7142857142858</c:v>
                </c:pt>
                <c:pt idx="110" formatCode="#,##0">
                  <c:v>1249.7142857142858</c:v>
                </c:pt>
                <c:pt idx="111" formatCode="#,##0">
                  <c:v>1193.7142857142858</c:v>
                </c:pt>
                <c:pt idx="112" formatCode="#,##0">
                  <c:v>1179.1428571428571</c:v>
                </c:pt>
                <c:pt idx="113" formatCode="#,##0">
                  <c:v>1158.5714285714287</c:v>
                </c:pt>
                <c:pt idx="114" formatCode="#,##0">
                  <c:v>1121.8571428571429</c:v>
                </c:pt>
                <c:pt idx="115" formatCode="#,##0">
                  <c:v>998.14285714285711</c:v>
                </c:pt>
                <c:pt idx="116" formatCode="#,##0">
                  <c:v>990.42857142857144</c:v>
                </c:pt>
                <c:pt idx="117" formatCode="#,##0">
                  <c:v>983.85714285714289</c:v>
                </c:pt>
                <c:pt idx="118" formatCode="#,##0">
                  <c:v>969.14285714285711</c:v>
                </c:pt>
                <c:pt idx="119" formatCode="#,##0">
                  <c:v>946.71428571428567</c:v>
                </c:pt>
                <c:pt idx="120" formatCode="#,##0">
                  <c:v>944.28571428571433</c:v>
                </c:pt>
                <c:pt idx="121" formatCode="#,##0">
                  <c:v>981.28571428571433</c:v>
                </c:pt>
                <c:pt idx="122" formatCode="#,##0">
                  <c:v>1031</c:v>
                </c:pt>
                <c:pt idx="123" formatCode="#,##0">
                  <c:v>956.85714285714289</c:v>
                </c:pt>
                <c:pt idx="124" formatCode="#,##0">
                  <c:v>932.14285714285711</c:v>
                </c:pt>
                <c:pt idx="125" formatCode="#,##0">
                  <c:v>904.14285714285711</c:v>
                </c:pt>
                <c:pt idx="126" formatCode="#,##0">
                  <c:v>863.57142857142856</c:v>
                </c:pt>
                <c:pt idx="127" formatCode="#,##0">
                  <c:v>843.57142857142856</c:v>
                </c:pt>
                <c:pt idx="128" formatCode="#,##0">
                  <c:v>805.42857142857144</c:v>
                </c:pt>
                <c:pt idx="129" formatCode="#,##0">
                  <c:v>792.14285714285711</c:v>
                </c:pt>
                <c:pt idx="130" formatCode="#,##0">
                  <c:v>781.71428571428567</c:v>
                </c:pt>
                <c:pt idx="131" formatCode="#,##0">
                  <c:v>763.42857142857144</c:v>
                </c:pt>
                <c:pt idx="132" formatCode="#,##0">
                  <c:v>742.28571428571433</c:v>
                </c:pt>
                <c:pt idx="133" formatCode="#,##0">
                  <c:v>752.28571428571433</c:v>
                </c:pt>
                <c:pt idx="134" formatCode="#,##0">
                  <c:v>730.42857142857144</c:v>
                </c:pt>
                <c:pt idx="135" formatCode="#,##0">
                  <c:v>714.14285714285711</c:v>
                </c:pt>
                <c:pt idx="136" formatCode="#,##0">
                  <c:v>699.71428571428567</c:v>
                </c:pt>
                <c:pt idx="137" formatCode="#,##0">
                  <c:v>676</c:v>
                </c:pt>
                <c:pt idx="138" formatCode="#,##0">
                  <c:v>650.71428571428567</c:v>
                </c:pt>
                <c:pt idx="139" formatCode="#,##0">
                  <c:v>629.28571428571433</c:v>
                </c:pt>
                <c:pt idx="140" formatCode="#,##0">
                  <c:v>609.28571428571433</c:v>
                </c:pt>
                <c:pt idx="141" formatCode="#,##0">
                  <c:v>603.14285714285711</c:v>
                </c:pt>
                <c:pt idx="142" formatCode="#,##0">
                  <c:v>605.28571428571433</c:v>
                </c:pt>
                <c:pt idx="143" formatCode="#,##0">
                  <c:v>605</c:v>
                </c:pt>
                <c:pt idx="144" formatCode="#,##0">
                  <c:v>605.85714285714289</c:v>
                </c:pt>
                <c:pt idx="145" formatCode="#,##0">
                  <c:v>851.28571428571433</c:v>
                </c:pt>
                <c:pt idx="146" formatCode="#,##0">
                  <c:v>841.71428571428567</c:v>
                </c:pt>
                <c:pt idx="147" formatCode="#,##0">
                  <c:v>824.42857142857144</c:v>
                </c:pt>
                <c:pt idx="148" formatCode="#,##0">
                  <c:v>822.28571428571433</c:v>
                </c:pt>
                <c:pt idx="149" formatCode="#,##0">
                  <c:v>814.42857142857144</c:v>
                </c:pt>
                <c:pt idx="150" formatCode="#,##0">
                  <c:v>797.85714285714289</c:v>
                </c:pt>
                <c:pt idx="151" formatCode="#,##0">
                  <c:v>785.85714285714289</c:v>
                </c:pt>
                <c:pt idx="152" formatCode="#,##0">
                  <c:v>539.57142857142856</c:v>
                </c:pt>
                <c:pt idx="153" formatCode="#,##0">
                  <c:v>544.42857142857144</c:v>
                </c:pt>
                <c:pt idx="154" formatCode="#,##0">
                  <c:v>509.85714285714283</c:v>
                </c:pt>
                <c:pt idx="155" formatCode="#,##0">
                  <c:v>514.28571428571433</c:v>
                </c:pt>
                <c:pt idx="156" formatCode="#,##0">
                  <c:v>510.57142857142856</c:v>
                </c:pt>
                <c:pt idx="157" formatCode="#,##0">
                  <c:v>578.28571428571433</c:v>
                </c:pt>
                <c:pt idx="158" formatCode="#,##0">
                  <c:v>599.28571428571433</c:v>
                </c:pt>
                <c:pt idx="159" formatCode="#,##0">
                  <c:v>641</c:v>
                </c:pt>
                <c:pt idx="160" formatCode="#,##0">
                  <c:v>664.28571428571433</c:v>
                </c:pt>
                <c:pt idx="161" formatCode="#,##0">
                  <c:v>726.85714285714289</c:v>
                </c:pt>
                <c:pt idx="162" formatCode="#,##0">
                  <c:v>749.28571428571433</c:v>
                </c:pt>
                <c:pt idx="163" formatCode="#,##0">
                  <c:v>754.42857142857144</c:v>
                </c:pt>
                <c:pt idx="164" formatCode="#,##0">
                  <c:v>712.28571428571433</c:v>
                </c:pt>
                <c:pt idx="165" formatCode="#,##0">
                  <c:v>729.57142857142856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USA'!$AC$2</c:f>
              <c:strCache>
                <c:ptCount val="1"/>
                <c:pt idx="0">
                  <c:v>Modelled Deaths</c:v>
                </c:pt>
              </c:strCache>
            </c:strRef>
          </c:tx>
          <c:spPr>
            <a:ln w="31750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val>
            <c:numRef>
              <c:f>'Data USA'!$AD$4:$AD$182</c:f>
              <c:numCache>
                <c:formatCode>General</c:formatCode>
                <c:ptCount val="179"/>
                <c:pt idx="28">
                  <c:v>0.02</c:v>
                </c:pt>
                <c:pt idx="29">
                  <c:v>0.02</c:v>
                </c:pt>
                <c:pt idx="30">
                  <c:v>0.02</c:v>
                </c:pt>
                <c:pt idx="31">
                  <c:v>0.02</c:v>
                </c:pt>
                <c:pt idx="32">
                  <c:v>3.0000000000000002E-2</c:v>
                </c:pt>
                <c:pt idx="33">
                  <c:v>0.01</c:v>
                </c:pt>
                <c:pt idx="34">
                  <c:v>9.0000000000000011E-2</c:v>
                </c:pt>
                <c:pt idx="35">
                  <c:v>0.15000000000000002</c:v>
                </c:pt>
                <c:pt idx="36">
                  <c:v>0.38000000000000006</c:v>
                </c:pt>
                <c:pt idx="37">
                  <c:v>0.58000000000000007</c:v>
                </c:pt>
                <c:pt idx="38">
                  <c:v>0.89</c:v>
                </c:pt>
                <c:pt idx="39">
                  <c:v>1.5800000000000003</c:v>
                </c:pt>
                <c:pt idx="40">
                  <c:v>2.06</c:v>
                </c:pt>
                <c:pt idx="41">
                  <c:v>3.1300000000000003</c:v>
                </c:pt>
                <c:pt idx="42">
                  <c:v>4.2100000000000009</c:v>
                </c:pt>
                <c:pt idx="43">
                  <c:v>4.66</c:v>
                </c:pt>
                <c:pt idx="44">
                  <c:v>6.38</c:v>
                </c:pt>
                <c:pt idx="45">
                  <c:v>10.050000000000002</c:v>
                </c:pt>
                <c:pt idx="46">
                  <c:v>13.870000000000001</c:v>
                </c:pt>
                <c:pt idx="47">
                  <c:v>19.350000000000001</c:v>
                </c:pt>
                <c:pt idx="48">
                  <c:v>25.330000000000002</c:v>
                </c:pt>
                <c:pt idx="49">
                  <c:v>25.17</c:v>
                </c:pt>
                <c:pt idx="50">
                  <c:v>38.410000000000004</c:v>
                </c:pt>
                <c:pt idx="51">
                  <c:v>54.300000000000004</c:v>
                </c:pt>
                <c:pt idx="52">
                  <c:v>78.08</c:v>
                </c:pt>
                <c:pt idx="53">
                  <c:v>125.96000000000001</c:v>
                </c:pt>
                <c:pt idx="54">
                  <c:v>173.22</c:v>
                </c:pt>
                <c:pt idx="55">
                  <c:v>229.55</c:v>
                </c:pt>
                <c:pt idx="56">
                  <c:v>307.93</c:v>
                </c:pt>
                <c:pt idx="57">
                  <c:v>394.90000000000003</c:v>
                </c:pt>
                <c:pt idx="58">
                  <c:v>479.71000000000004</c:v>
                </c:pt>
                <c:pt idx="59">
                  <c:v>571.38</c:v>
                </c:pt>
                <c:pt idx="60">
                  <c:v>699.34000000000015</c:v>
                </c:pt>
                <c:pt idx="61">
                  <c:v>827.97</c:v>
                </c:pt>
                <c:pt idx="62">
                  <c:v>962.44</c:v>
                </c:pt>
                <c:pt idx="63">
                  <c:v>1074.44</c:v>
                </c:pt>
                <c:pt idx="64">
                  <c:v>1188.57</c:v>
                </c:pt>
                <c:pt idx="65">
                  <c:v>1346.1200000000001</c:v>
                </c:pt>
                <c:pt idx="66">
                  <c:v>1481.5</c:v>
                </c:pt>
                <c:pt idx="67">
                  <c:v>1605.19</c:v>
                </c:pt>
                <c:pt idx="68">
                  <c:v>1742.71</c:v>
                </c:pt>
                <c:pt idx="69">
                  <c:v>1876.3000000000002</c:v>
                </c:pt>
                <c:pt idx="70">
                  <c:v>1963.68</c:v>
                </c:pt>
                <c:pt idx="71">
                  <c:v>2045.0800000000002</c:v>
                </c:pt>
                <c:pt idx="72">
                  <c:v>2092.6800000000003</c:v>
                </c:pt>
                <c:pt idx="73">
                  <c:v>2154.8100000000004</c:v>
                </c:pt>
                <c:pt idx="74">
                  <c:v>2198.3200000000002</c:v>
                </c:pt>
                <c:pt idx="75">
                  <c:v>2213.96</c:v>
                </c:pt>
                <c:pt idx="76">
                  <c:v>2182.7000000000003</c:v>
                </c:pt>
                <c:pt idx="77">
                  <c:v>2189.4900000000002</c:v>
                </c:pt>
                <c:pt idx="78">
                  <c:v>2145.98</c:v>
                </c:pt>
                <c:pt idx="79">
                  <c:v>2108.86</c:v>
                </c:pt>
                <c:pt idx="80">
                  <c:v>2082.88</c:v>
                </c:pt>
                <c:pt idx="81">
                  <c:v>2048.3000000000002</c:v>
                </c:pt>
                <c:pt idx="82">
                  <c:v>2040.5300000000002</c:v>
                </c:pt>
                <c:pt idx="83">
                  <c:v>2023.6800000000003</c:v>
                </c:pt>
                <c:pt idx="84">
                  <c:v>1998.5300000000002</c:v>
                </c:pt>
                <c:pt idx="85">
                  <c:v>2019.0300000000002</c:v>
                </c:pt>
                <c:pt idx="86">
                  <c:v>2003.5000000000002</c:v>
                </c:pt>
                <c:pt idx="87">
                  <c:v>1994.48</c:v>
                </c:pt>
                <c:pt idx="88">
                  <c:v>2023.4500000000003</c:v>
                </c:pt>
                <c:pt idx="89">
                  <c:v>2059.1200000000003</c:v>
                </c:pt>
                <c:pt idx="90">
                  <c:v>2104.92</c:v>
                </c:pt>
                <c:pt idx="91">
                  <c:v>2121.4300000000003</c:v>
                </c:pt>
                <c:pt idx="92">
                  <c:v>2071.7600000000002</c:v>
                </c:pt>
                <c:pt idx="93">
                  <c:v>2062.9</c:v>
                </c:pt>
                <c:pt idx="94">
                  <c:v>2055.0400000000004</c:v>
                </c:pt>
                <c:pt idx="95">
                  <c:v>2010.5000000000002</c:v>
                </c:pt>
                <c:pt idx="96">
                  <c:v>1989.2100000000003</c:v>
                </c:pt>
                <c:pt idx="97">
                  <c:v>1951.9500000000003</c:v>
                </c:pt>
                <c:pt idx="98">
                  <c:v>1930.9300000000003</c:v>
                </c:pt>
                <c:pt idx="99">
                  <c:v>1931.9400000000003</c:v>
                </c:pt>
                <c:pt idx="100">
                  <c:v>1927.5300000000002</c:v>
                </c:pt>
                <c:pt idx="101">
                  <c:v>1906.0100000000002</c:v>
                </c:pt>
                <c:pt idx="102">
                  <c:v>1887.4200000000003</c:v>
                </c:pt>
                <c:pt idx="103">
                  <c:v>1817.5800000000002</c:v>
                </c:pt>
                <c:pt idx="104">
                  <c:v>1782.96</c:v>
                </c:pt>
                <c:pt idx="105">
                  <c:v>1724.7300000000002</c:v>
                </c:pt>
                <c:pt idx="106">
                  <c:v>1688.7600000000002</c:v>
                </c:pt>
                <c:pt idx="107">
                  <c:v>1666.4500000000003</c:v>
                </c:pt>
                <c:pt idx="108">
                  <c:v>1625.8300000000002</c:v>
                </c:pt>
                <c:pt idx="109">
                  <c:v>1623.18</c:v>
                </c:pt>
                <c:pt idx="110">
                  <c:v>1604.4</c:v>
                </c:pt>
                <c:pt idx="111">
                  <c:v>1598.0800000000002</c:v>
                </c:pt>
                <c:pt idx="112">
                  <c:v>1590.4800000000002</c:v>
                </c:pt>
                <c:pt idx="113">
                  <c:v>1619.3900000000003</c:v>
                </c:pt>
                <c:pt idx="114">
                  <c:v>1604.3400000000004</c:v>
                </c:pt>
                <c:pt idx="115">
                  <c:v>1628.6100000000001</c:v>
                </c:pt>
                <c:pt idx="116">
                  <c:v>1607.8500000000001</c:v>
                </c:pt>
                <c:pt idx="117">
                  <c:v>1596.2600000000002</c:v>
                </c:pt>
                <c:pt idx="118">
                  <c:v>1563.4800000000002</c:v>
                </c:pt>
                <c:pt idx="119">
                  <c:v>1581.57</c:v>
                </c:pt>
                <c:pt idx="120">
                  <c:v>1553.7900000000002</c:v>
                </c:pt>
                <c:pt idx="121">
                  <c:v>1538.13</c:v>
                </c:pt>
                <c:pt idx="122">
                  <c:v>1484.74</c:v>
                </c:pt>
                <c:pt idx="123">
                  <c:v>1457.4800000000002</c:v>
                </c:pt>
                <c:pt idx="124">
                  <c:v>1461.1100000000001</c:v>
                </c:pt>
                <c:pt idx="125">
                  <c:v>1485.19</c:v>
                </c:pt>
                <c:pt idx="126">
                  <c:v>1478.3500000000001</c:v>
                </c:pt>
                <c:pt idx="127">
                  <c:v>1461.99</c:v>
                </c:pt>
                <c:pt idx="128">
                  <c:v>1482.1100000000001</c:v>
                </c:pt>
                <c:pt idx="129">
                  <c:v>1498.8700000000001</c:v>
                </c:pt>
                <c:pt idx="130">
                  <c:v>1484.23</c:v>
                </c:pt>
                <c:pt idx="131">
                  <c:v>1491.4300000000003</c:v>
                </c:pt>
                <c:pt idx="132">
                  <c:v>1476.44</c:v>
                </c:pt>
                <c:pt idx="133">
                  <c:v>1452.4600000000003</c:v>
                </c:pt>
                <c:pt idx="134">
                  <c:v>1453.0600000000002</c:v>
                </c:pt>
                <c:pt idx="135">
                  <c:v>1425.38</c:v>
                </c:pt>
                <c:pt idx="136">
                  <c:v>1433.7400000000002</c:v>
                </c:pt>
                <c:pt idx="137">
                  <c:v>1449.7300000000002</c:v>
                </c:pt>
                <c:pt idx="138">
                  <c:v>1450.79</c:v>
                </c:pt>
                <c:pt idx="139">
                  <c:v>1479.0300000000002</c:v>
                </c:pt>
                <c:pt idx="140">
                  <c:v>1499.96</c:v>
                </c:pt>
                <c:pt idx="141">
                  <c:v>1522.41</c:v>
                </c:pt>
                <c:pt idx="142">
                  <c:v>1578.19</c:v>
                </c:pt>
                <c:pt idx="143">
                  <c:v>1625.8400000000001</c:v>
                </c:pt>
                <c:pt idx="144">
                  <c:v>1674.4300000000003</c:v>
                </c:pt>
                <c:pt idx="145">
                  <c:v>1735.93</c:v>
                </c:pt>
                <c:pt idx="146">
                  <c:v>1807.8600000000001</c:v>
                </c:pt>
                <c:pt idx="147">
                  <c:v>1874.0100000000002</c:v>
                </c:pt>
                <c:pt idx="148">
                  <c:v>1982.7700000000002</c:v>
                </c:pt>
                <c:pt idx="149">
                  <c:v>2097.6000000000004</c:v>
                </c:pt>
                <c:pt idx="150">
                  <c:v>2191.36</c:v>
                </c:pt>
                <c:pt idx="151">
                  <c:v>2312</c:v>
                </c:pt>
                <c:pt idx="152">
                  <c:v>2449.7500000000005</c:v>
                </c:pt>
                <c:pt idx="153">
                  <c:v>2549.31</c:v>
                </c:pt>
                <c:pt idx="154">
                  <c:v>2675.27</c:v>
                </c:pt>
                <c:pt idx="155">
                  <c:v>2783.6500000000005</c:v>
                </c:pt>
                <c:pt idx="156">
                  <c:v>2889.23</c:v>
                </c:pt>
                <c:pt idx="157">
                  <c:v>3051.6200000000003</c:v>
                </c:pt>
                <c:pt idx="158">
                  <c:v>3197.5000000000005</c:v>
                </c:pt>
                <c:pt idx="159">
                  <c:v>3278.07</c:v>
                </c:pt>
                <c:pt idx="160">
                  <c:v>3309.82</c:v>
                </c:pt>
                <c:pt idx="161">
                  <c:v>3418.3000000000006</c:v>
                </c:pt>
                <c:pt idx="162">
                  <c:v>3454.09</c:v>
                </c:pt>
                <c:pt idx="163">
                  <c:v>3596.8400000000006</c:v>
                </c:pt>
                <c:pt idx="164">
                  <c:v>3671.1100000000006</c:v>
                </c:pt>
                <c:pt idx="165">
                  <c:v>3758.9700000000003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721664"/>
        <c:axId val="130720128"/>
      </c:lineChart>
      <c:dateAx>
        <c:axId val="1307086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710144"/>
        <c:crosses val="autoZero"/>
        <c:auto val="1"/>
        <c:lblOffset val="100"/>
        <c:baseTimeUnit val="days"/>
      </c:dateAx>
      <c:valAx>
        <c:axId val="13071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708608"/>
        <c:crosses val="autoZero"/>
        <c:crossBetween val="between"/>
      </c:valAx>
      <c:valAx>
        <c:axId val="130720128"/>
        <c:scaling>
          <c:orientation val="minMax"/>
          <c:max val="45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721664"/>
        <c:crosses val="max"/>
        <c:crossBetween val="between"/>
      </c:valAx>
      <c:catAx>
        <c:axId val="130721664"/>
        <c:scaling>
          <c:orientation val="minMax"/>
        </c:scaling>
        <c:delete val="1"/>
        <c:axPos val="b"/>
        <c:majorTickMark val="out"/>
        <c:minorTickMark val="none"/>
        <c:tickLblPos val="nextTo"/>
        <c:crossAx val="1307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215257264439575"/>
          <c:y val="0.16824233850201351"/>
          <c:w val="0.41908723539735049"/>
          <c:h val="5.31918616555909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Observed Death rate / Predicted death rate</a:t>
            </a:r>
          </a:p>
        </c:rich>
      </c:tx>
      <c:layout>
        <c:manualLayout>
          <c:xMode val="edge"/>
          <c:yMode val="edge"/>
          <c:x val="0.1988113208376316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594591522484111E-2"/>
          <c:y val="0.10051929801608417"/>
          <c:w val="0.91681569469001389"/>
          <c:h val="0.71350764754085438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USA'!$A$58:$A$182</c:f>
              <c:numCache>
                <c:formatCode>m/d/yyyy</c:formatCode>
                <c:ptCount val="125"/>
                <c:pt idx="0">
                  <c:v>43916</c:v>
                </c:pt>
                <c:pt idx="1">
                  <c:v>43917</c:v>
                </c:pt>
                <c:pt idx="2">
                  <c:v>43918</c:v>
                </c:pt>
                <c:pt idx="3">
                  <c:v>43919</c:v>
                </c:pt>
                <c:pt idx="4">
                  <c:v>43920</c:v>
                </c:pt>
                <c:pt idx="5">
                  <c:v>43921</c:v>
                </c:pt>
                <c:pt idx="6">
                  <c:v>43922</c:v>
                </c:pt>
                <c:pt idx="7">
                  <c:v>43923</c:v>
                </c:pt>
                <c:pt idx="8">
                  <c:v>43924</c:v>
                </c:pt>
                <c:pt idx="9">
                  <c:v>43925</c:v>
                </c:pt>
                <c:pt idx="10">
                  <c:v>43926</c:v>
                </c:pt>
                <c:pt idx="11">
                  <c:v>43927</c:v>
                </c:pt>
                <c:pt idx="12">
                  <c:v>43928</c:v>
                </c:pt>
                <c:pt idx="13">
                  <c:v>43929</c:v>
                </c:pt>
                <c:pt idx="14">
                  <c:v>43930</c:v>
                </c:pt>
                <c:pt idx="15">
                  <c:v>43931</c:v>
                </c:pt>
                <c:pt idx="16">
                  <c:v>43932</c:v>
                </c:pt>
                <c:pt idx="17">
                  <c:v>43933</c:v>
                </c:pt>
                <c:pt idx="18">
                  <c:v>43934</c:v>
                </c:pt>
                <c:pt idx="19">
                  <c:v>43935</c:v>
                </c:pt>
                <c:pt idx="20">
                  <c:v>43936</c:v>
                </c:pt>
                <c:pt idx="21">
                  <c:v>43937</c:v>
                </c:pt>
                <c:pt idx="22">
                  <c:v>43938</c:v>
                </c:pt>
                <c:pt idx="23">
                  <c:v>43939</c:v>
                </c:pt>
                <c:pt idx="24">
                  <c:v>43940</c:v>
                </c:pt>
                <c:pt idx="25">
                  <c:v>43941</c:v>
                </c:pt>
                <c:pt idx="26">
                  <c:v>43942</c:v>
                </c:pt>
                <c:pt idx="27">
                  <c:v>43943</c:v>
                </c:pt>
                <c:pt idx="28">
                  <c:v>43944</c:v>
                </c:pt>
                <c:pt idx="29">
                  <c:v>43945</c:v>
                </c:pt>
                <c:pt idx="30">
                  <c:v>43946</c:v>
                </c:pt>
                <c:pt idx="31">
                  <c:v>43947</c:v>
                </c:pt>
                <c:pt idx="32">
                  <c:v>43948</c:v>
                </c:pt>
                <c:pt idx="33">
                  <c:v>43949</c:v>
                </c:pt>
                <c:pt idx="34">
                  <c:v>43950</c:v>
                </c:pt>
                <c:pt idx="35">
                  <c:v>43951</c:v>
                </c:pt>
                <c:pt idx="36">
                  <c:v>43952</c:v>
                </c:pt>
                <c:pt idx="37">
                  <c:v>43953</c:v>
                </c:pt>
                <c:pt idx="38">
                  <c:v>43954</c:v>
                </c:pt>
                <c:pt idx="39">
                  <c:v>43955</c:v>
                </c:pt>
                <c:pt idx="40">
                  <c:v>43956</c:v>
                </c:pt>
                <c:pt idx="41">
                  <c:v>43957</c:v>
                </c:pt>
                <c:pt idx="42">
                  <c:v>43958</c:v>
                </c:pt>
                <c:pt idx="43">
                  <c:v>43959</c:v>
                </c:pt>
                <c:pt idx="44">
                  <c:v>43960</c:v>
                </c:pt>
                <c:pt idx="45">
                  <c:v>43961</c:v>
                </c:pt>
                <c:pt idx="46">
                  <c:v>43962</c:v>
                </c:pt>
                <c:pt idx="47">
                  <c:v>43963</c:v>
                </c:pt>
                <c:pt idx="48">
                  <c:v>43964</c:v>
                </c:pt>
                <c:pt idx="49">
                  <c:v>43965</c:v>
                </c:pt>
                <c:pt idx="50">
                  <c:v>43966</c:v>
                </c:pt>
                <c:pt idx="51">
                  <c:v>43967</c:v>
                </c:pt>
                <c:pt idx="52">
                  <c:v>43968</c:v>
                </c:pt>
                <c:pt idx="53">
                  <c:v>43969</c:v>
                </c:pt>
                <c:pt idx="54">
                  <c:v>43970</c:v>
                </c:pt>
                <c:pt idx="55">
                  <c:v>43971</c:v>
                </c:pt>
                <c:pt idx="56">
                  <c:v>43972</c:v>
                </c:pt>
                <c:pt idx="57">
                  <c:v>43973</c:v>
                </c:pt>
                <c:pt idx="58">
                  <c:v>43974</c:v>
                </c:pt>
                <c:pt idx="59">
                  <c:v>43975</c:v>
                </c:pt>
                <c:pt idx="60">
                  <c:v>43976</c:v>
                </c:pt>
                <c:pt idx="61">
                  <c:v>43977</c:v>
                </c:pt>
                <c:pt idx="62">
                  <c:v>43978</c:v>
                </c:pt>
                <c:pt idx="63">
                  <c:v>43979</c:v>
                </c:pt>
                <c:pt idx="64">
                  <c:v>43980</c:v>
                </c:pt>
                <c:pt idx="65">
                  <c:v>43981</c:v>
                </c:pt>
                <c:pt idx="66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43987</c:v>
                </c:pt>
                <c:pt idx="72">
                  <c:v>43988</c:v>
                </c:pt>
                <c:pt idx="73">
                  <c:v>43989</c:v>
                </c:pt>
                <c:pt idx="74">
                  <c:v>43990</c:v>
                </c:pt>
                <c:pt idx="75">
                  <c:v>43991</c:v>
                </c:pt>
                <c:pt idx="76">
                  <c:v>43992</c:v>
                </c:pt>
                <c:pt idx="77">
                  <c:v>43993</c:v>
                </c:pt>
                <c:pt idx="78">
                  <c:v>43994</c:v>
                </c:pt>
                <c:pt idx="79">
                  <c:v>43995</c:v>
                </c:pt>
                <c:pt idx="80">
                  <c:v>43996</c:v>
                </c:pt>
                <c:pt idx="81">
                  <c:v>43997</c:v>
                </c:pt>
                <c:pt idx="82">
                  <c:v>43998</c:v>
                </c:pt>
                <c:pt idx="83">
                  <c:v>43999</c:v>
                </c:pt>
                <c:pt idx="84">
                  <c:v>44000</c:v>
                </c:pt>
                <c:pt idx="85">
                  <c:v>44001</c:v>
                </c:pt>
                <c:pt idx="86">
                  <c:v>44002</c:v>
                </c:pt>
                <c:pt idx="87">
                  <c:v>44003</c:v>
                </c:pt>
                <c:pt idx="88">
                  <c:v>44004</c:v>
                </c:pt>
                <c:pt idx="89">
                  <c:v>44005</c:v>
                </c:pt>
                <c:pt idx="90">
                  <c:v>44006</c:v>
                </c:pt>
                <c:pt idx="91">
                  <c:v>44007</c:v>
                </c:pt>
                <c:pt idx="92">
                  <c:v>44008</c:v>
                </c:pt>
                <c:pt idx="93">
                  <c:v>44009</c:v>
                </c:pt>
                <c:pt idx="94">
                  <c:v>44010</c:v>
                </c:pt>
                <c:pt idx="95">
                  <c:v>44011</c:v>
                </c:pt>
                <c:pt idx="96">
                  <c:v>44012</c:v>
                </c:pt>
                <c:pt idx="97">
                  <c:v>44013</c:v>
                </c:pt>
                <c:pt idx="98">
                  <c:v>44014</c:v>
                </c:pt>
                <c:pt idx="99">
                  <c:v>44015</c:v>
                </c:pt>
                <c:pt idx="100">
                  <c:v>44016</c:v>
                </c:pt>
                <c:pt idx="101">
                  <c:v>44017</c:v>
                </c:pt>
                <c:pt idx="102">
                  <c:v>44018</c:v>
                </c:pt>
                <c:pt idx="103">
                  <c:v>44019</c:v>
                </c:pt>
                <c:pt idx="104">
                  <c:v>44020</c:v>
                </c:pt>
                <c:pt idx="105">
                  <c:v>44021</c:v>
                </c:pt>
                <c:pt idx="106">
                  <c:v>44022</c:v>
                </c:pt>
                <c:pt idx="107">
                  <c:v>44023</c:v>
                </c:pt>
                <c:pt idx="108">
                  <c:v>44024</c:v>
                </c:pt>
                <c:pt idx="109">
                  <c:v>44025</c:v>
                </c:pt>
                <c:pt idx="110">
                  <c:v>44026</c:v>
                </c:pt>
                <c:pt idx="111">
                  <c:v>44027</c:v>
                </c:pt>
              </c:numCache>
            </c:numRef>
          </c:cat>
          <c:val>
            <c:numRef>
              <c:f>'Data USA'!$AE$58:$AE$182</c:f>
              <c:numCache>
                <c:formatCode>0%</c:formatCode>
                <c:ptCount val="125"/>
                <c:pt idx="0">
                  <c:v>1.2214030052616822</c:v>
                </c:pt>
                <c:pt idx="1">
                  <c:v>1.2060864424183961</c:v>
                </c:pt>
                <c:pt idx="2">
                  <c:v>1.1496119247881011</c:v>
                </c:pt>
                <c:pt idx="3">
                  <c:v>1.070795499764859</c:v>
                </c:pt>
                <c:pt idx="4">
                  <c:v>1.0711828872801126</c:v>
                </c:pt>
                <c:pt idx="5">
                  <c:v>1.1460974182805539</c:v>
                </c:pt>
                <c:pt idx="6">
                  <c:v>1.126163852448635</c:v>
                </c:pt>
                <c:pt idx="7">
                  <c:v>1.1535959722488218</c:v>
                </c:pt>
                <c:pt idx="8">
                  <c:v>1.1053750289442903</c:v>
                </c:pt>
                <c:pt idx="9">
                  <c:v>1.0765741090375318</c:v>
                </c:pt>
                <c:pt idx="10">
                  <c:v>1.0707945562434571</c:v>
                </c:pt>
                <c:pt idx="11">
                  <c:v>1.0354627691863598</c:v>
                </c:pt>
                <c:pt idx="12">
                  <c:v>1.0454655031097826</c:v>
                </c:pt>
                <c:pt idx="13">
                  <c:v>1.0427782024913828</c:v>
                </c:pt>
                <c:pt idx="14">
                  <c:v>1.0005762781611891</c:v>
                </c:pt>
                <c:pt idx="15">
                  <c:v>0.98857173312217805</c:v>
                </c:pt>
                <c:pt idx="16">
                  <c:v>1.0000174599294618</c:v>
                </c:pt>
                <c:pt idx="17">
                  <c:v>0.98340546929355177</c:v>
                </c:pt>
                <c:pt idx="18">
                  <c:v>0.97195940134181991</c:v>
                </c:pt>
                <c:pt idx="19">
                  <c:v>0.95023293402732878</c:v>
                </c:pt>
                <c:pt idx="20">
                  <c:v>0.95956392673886026</c:v>
                </c:pt>
                <c:pt idx="21">
                  <c:v>0.95523728651698436</c:v>
                </c:pt>
                <c:pt idx="22">
                  <c:v>1.0030172329159821</c:v>
                </c:pt>
                <c:pt idx="23">
                  <c:v>1.0220905977452019</c:v>
                </c:pt>
                <c:pt idx="24">
                  <c:v>1.0067328546531522</c:v>
                </c:pt>
                <c:pt idx="25">
                  <c:v>1.0222178265576121</c:v>
                </c:pt>
                <c:pt idx="26">
                  <c:v>1.0383287974891908</c:v>
                </c:pt>
                <c:pt idx="27">
                  <c:v>1.0449780654340532</c:v>
                </c:pt>
                <c:pt idx="28">
                  <c:v>1.0716403511412651</c:v>
                </c:pt>
                <c:pt idx="29">
                  <c:v>1.0455492680943343</c:v>
                </c:pt>
                <c:pt idx="30">
                  <c:v>1.0060966238756914</c:v>
                </c:pt>
                <c:pt idx="31">
                  <c:v>1.0004096733863006</c:v>
                </c:pt>
                <c:pt idx="32">
                  <c:v>0.9816392741274198</c:v>
                </c:pt>
                <c:pt idx="33">
                  <c:v>0.96946142782651545</c:v>
                </c:pt>
                <c:pt idx="34">
                  <c:v>0.96320640490251785</c:v>
                </c:pt>
                <c:pt idx="35">
                  <c:v>0.93708546785589397</c:v>
                </c:pt>
                <c:pt idx="36">
                  <c:v>0.89979666685669757</c:v>
                </c:pt>
                <c:pt idx="37">
                  <c:v>0.88646404951915847</c:v>
                </c:pt>
                <c:pt idx="38">
                  <c:v>0.89413280082083402</c:v>
                </c:pt>
                <c:pt idx="39">
                  <c:v>0.89007846097380239</c:v>
                </c:pt>
                <c:pt idx="40">
                  <c:v>0.8994611158072694</c:v>
                </c:pt>
                <c:pt idx="41">
                  <c:v>0.9163321135467366</c:v>
                </c:pt>
                <c:pt idx="42">
                  <c:v>0.89870565989226148</c:v>
                </c:pt>
                <c:pt idx="43">
                  <c:v>0.90546815821541082</c:v>
                </c:pt>
                <c:pt idx="44">
                  <c:v>0.90962829902097486</c:v>
                </c:pt>
                <c:pt idx="45">
                  <c:v>0.89310670695185723</c:v>
                </c:pt>
                <c:pt idx="46">
                  <c:v>0.87321227536944013</c:v>
                </c:pt>
                <c:pt idx="47">
                  <c:v>0.83098050002735702</c:v>
                </c:pt>
                <c:pt idx="48">
                  <c:v>0.78588004486850516</c:v>
                </c:pt>
                <c:pt idx="49">
                  <c:v>0.80468063500447218</c:v>
                </c:pt>
                <c:pt idx="50">
                  <c:v>0.81501708234781323</c:v>
                </c:pt>
                <c:pt idx="51">
                  <c:v>0.82132938406094202</c:v>
                </c:pt>
                <c:pt idx="52">
                  <c:v>0.82808011288079486</c:v>
                </c:pt>
                <c:pt idx="53">
                  <c:v>0.8183349549727178</c:v>
                </c:pt>
                <c:pt idx="54">
                  <c:v>0.83342046831464534</c:v>
                </c:pt>
                <c:pt idx="55">
                  <c:v>0.81797107265632019</c:v>
                </c:pt>
                <c:pt idx="56">
                  <c:v>0.77892937279623886</c:v>
                </c:pt>
                <c:pt idx="57">
                  <c:v>0.74696778991933177</c:v>
                </c:pt>
                <c:pt idx="58">
                  <c:v>0.74137546975935376</c:v>
                </c:pt>
                <c:pt idx="59">
                  <c:v>0.71543694142326952</c:v>
                </c:pt>
                <c:pt idx="60">
                  <c:v>0.69926396079206565</c:v>
                </c:pt>
                <c:pt idx="61">
                  <c:v>0.61288022125791752</c:v>
                </c:pt>
                <c:pt idx="62">
                  <c:v>0.61599562859008694</c:v>
                </c:pt>
                <c:pt idx="63">
                  <c:v>0.61635143576681917</c:v>
                </c:pt>
                <c:pt idx="64">
                  <c:v>0.61986265071689883</c:v>
                </c:pt>
                <c:pt idx="65">
                  <c:v>0.59859145388081825</c:v>
                </c:pt>
                <c:pt idx="66">
                  <c:v>0.60773059054680123</c:v>
                </c:pt>
                <c:pt idx="67">
                  <c:v>0.63797319750977766</c:v>
                </c:pt>
                <c:pt idx="68">
                  <c:v>0.69439767231973271</c:v>
                </c:pt>
                <c:pt idx="69">
                  <c:v>0.65651476717151713</c:v>
                </c:pt>
                <c:pt idx="70">
                  <c:v>0.6379689805304577</c:v>
                </c:pt>
                <c:pt idx="71">
                  <c:v>0.60877251876383298</c:v>
                </c:pt>
                <c:pt idx="72">
                  <c:v>0.58414545173431764</c:v>
                </c:pt>
                <c:pt idx="73">
                  <c:v>0.5770021878203192</c:v>
                </c:pt>
                <c:pt idx="74">
                  <c:v>0.54343373395265626</c:v>
                </c:pt>
                <c:pt idx="75">
                  <c:v>0.52849336976712924</c:v>
                </c:pt>
                <c:pt idx="76">
                  <c:v>0.52668001975050072</c:v>
                </c:pt>
                <c:pt idx="77">
                  <c:v>0.51187690433246702</c:v>
                </c:pt>
                <c:pt idx="78">
                  <c:v>0.50275372807951169</c:v>
                </c:pt>
                <c:pt idx="79">
                  <c:v>0.51793902364658184</c:v>
                </c:pt>
                <c:pt idx="80">
                  <c:v>0.50268300787893916</c:v>
                </c:pt>
                <c:pt idx="81">
                  <c:v>0.50101927706496308</c:v>
                </c:pt>
                <c:pt idx="82">
                  <c:v>0.48803429193179065</c:v>
                </c:pt>
                <c:pt idx="83">
                  <c:v>0.4662937236588881</c:v>
                </c:pt>
                <c:pt idx="84">
                  <c:v>0.44852410460113845</c:v>
                </c:pt>
                <c:pt idx="85">
                  <c:v>0.42547190678060232</c:v>
                </c:pt>
                <c:pt idx="86">
                  <c:v>0.40620130822536221</c:v>
                </c:pt>
                <c:pt idx="87">
                  <c:v>0.39617636322860272</c:v>
                </c:pt>
                <c:pt idx="88">
                  <c:v>0.38353158636521223</c:v>
                </c:pt>
                <c:pt idx="89">
                  <c:v>0.37211533730256358</c:v>
                </c:pt>
                <c:pt idx="90">
                  <c:v>0.36182888675975872</c:v>
                </c:pt>
                <c:pt idx="91">
                  <c:v>0.49039172909375051</c:v>
                </c:pt>
                <c:pt idx="92">
                  <c:v>0.46558598880128194</c:v>
                </c:pt>
                <c:pt idx="93">
                  <c:v>0.43992751982570605</c:v>
                </c:pt>
                <c:pt idx="94">
                  <c:v>0.41471563231525305</c:v>
                </c:pt>
                <c:pt idx="95">
                  <c:v>0.38826686280919687</c:v>
                </c:pt>
                <c:pt idx="96">
                  <c:v>0.36409222713618156</c:v>
                </c:pt>
                <c:pt idx="97">
                  <c:v>0.33990360850222445</c:v>
                </c:pt>
                <c:pt idx="98">
                  <c:v>0.22025571122417734</c:v>
                </c:pt>
                <c:pt idx="99">
                  <c:v>0.21355918716380959</c:v>
                </c:pt>
                <c:pt idx="100">
                  <c:v>0.19058156479799901</c:v>
                </c:pt>
                <c:pt idx="101">
                  <c:v>0.18475229080010569</c:v>
                </c:pt>
                <c:pt idx="102">
                  <c:v>0.17671539772583994</c:v>
                </c:pt>
                <c:pt idx="103">
                  <c:v>0.18950122042905548</c:v>
                </c:pt>
                <c:pt idx="104">
                  <c:v>0.18742321009717411</c:v>
                </c:pt>
                <c:pt idx="105">
                  <c:v>0.19554188897735555</c:v>
                </c:pt>
                <c:pt idx="106">
                  <c:v>0.20070146240149445</c:v>
                </c:pt>
                <c:pt idx="107">
                  <c:v>0.21263702508765842</c:v>
                </c:pt>
                <c:pt idx="108">
                  <c:v>0.21692709636567498</c:v>
                </c:pt>
                <c:pt idx="109">
                  <c:v>0.20974760384909291</c:v>
                </c:pt>
                <c:pt idx="110">
                  <c:v>0.1940246177002907</c:v>
                </c:pt>
                <c:pt idx="111">
                  <c:v>0.19408812216416427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492672"/>
        <c:axId val="130498560"/>
      </c:lineChart>
      <c:dateAx>
        <c:axId val="1304926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0498560"/>
        <c:crosses val="autoZero"/>
        <c:auto val="1"/>
        <c:lblOffset val="100"/>
        <c:baseTimeUnit val="days"/>
      </c:dateAx>
      <c:valAx>
        <c:axId val="13049856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049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ISR'!$A$33:$A$162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ISR'!$J$33:$J$162</c:f>
              <c:numCache>
                <c:formatCode>0.0%</c:formatCode>
                <c:ptCount val="130"/>
                <c:pt idx="0">
                  <c:v>0.50000040436585724</c:v>
                </c:pt>
                <c:pt idx="1">
                  <c:v>0</c:v>
                </c:pt>
                <c:pt idx="2">
                  <c:v>0.22222247896253802</c:v>
                </c:pt>
                <c:pt idx="3">
                  <c:v>0.27272765083582523</c:v>
                </c:pt>
                <c:pt idx="4">
                  <c:v>0.3571434760707618</c:v>
                </c:pt>
                <c:pt idx="5">
                  <c:v>0.89473890954282664</c:v>
                </c:pt>
                <c:pt idx="6">
                  <c:v>0.17142930424107314</c:v>
                </c:pt>
                <c:pt idx="7">
                  <c:v>0.43902657129251071</c:v>
                </c:pt>
                <c:pt idx="8">
                  <c:v>0</c:v>
                </c:pt>
                <c:pt idx="9">
                  <c:v>0.23728980789635143</c:v>
                </c:pt>
                <c:pt idx="10">
                  <c:v>5.6338516340886255E-2</c:v>
                </c:pt>
                <c:pt idx="11">
                  <c:v>0.28000255561347664</c:v>
                </c:pt>
                <c:pt idx="12">
                  <c:v>0.27083646238846842</c:v>
                </c:pt>
                <c:pt idx="13">
                  <c:v>0.23770837839146805</c:v>
                </c:pt>
                <c:pt idx="14">
                  <c:v>0.38411283881024949</c:v>
                </c:pt>
                <c:pt idx="15">
                  <c:v>2.3924033711398004E-2</c:v>
                </c:pt>
                <c:pt idx="16">
                  <c:v>0.14953647653536381</c:v>
                </c:pt>
                <c:pt idx="17">
                  <c:v>0.22594794870572016</c:v>
                </c:pt>
                <c:pt idx="18">
                  <c:v>0.41980996642318158</c:v>
                </c:pt>
                <c:pt idx="19">
                  <c:v>0.2452044042617999</c:v>
                </c:pt>
                <c:pt idx="20">
                  <c:v>0.35536152444187696</c:v>
                </c:pt>
                <c:pt idx="21">
                  <c:v>0.25335417412156591</c:v>
                </c:pt>
                <c:pt idx="22">
                  <c:v>0.22250790638854342</c:v>
                </c:pt>
                <c:pt idx="23">
                  <c:v>0.16168505948161443</c:v>
                </c:pt>
                <c:pt idx="24">
                  <c:v>0.95698966998119428</c:v>
                </c:pt>
                <c:pt idx="25">
                  <c:v>0.14054150144475672</c:v>
                </c:pt>
                <c:pt idx="26">
                  <c:v>0.13072466171600725</c:v>
                </c:pt>
                <c:pt idx="27">
                  <c:v>0.19843914645176688</c:v>
                </c:pt>
                <c:pt idx="28">
                  <c:v>0.17858518629853329</c:v>
                </c:pt>
                <c:pt idx="29">
                  <c:v>0.10932193353259273</c:v>
                </c:pt>
                <c:pt idx="30">
                  <c:v>0.14682599039288807</c:v>
                </c:pt>
                <c:pt idx="31">
                  <c:v>0.14361647368388225</c:v>
                </c:pt>
                <c:pt idx="32">
                  <c:v>0.13142297115017432</c:v>
                </c:pt>
                <c:pt idx="33">
                  <c:v>8.814633818610039E-2</c:v>
                </c:pt>
                <c:pt idx="34">
                  <c:v>6.0610353842755912E-2</c:v>
                </c:pt>
                <c:pt idx="35">
                  <c:v>7.8526511998138912E-2</c:v>
                </c:pt>
                <c:pt idx="36">
                  <c:v>6.0028099590711113E-2</c:v>
                </c:pt>
                <c:pt idx="37">
                  <c:v>4.1679283374569581E-2</c:v>
                </c:pt>
                <c:pt idx="38">
                  <c:v>1.8562564645517293E-2</c:v>
                </c:pt>
                <c:pt idx="39">
                  <c:v>6.6191493191489495E-2</c:v>
                </c:pt>
                <c:pt idx="40">
                  <c:v>4.9657006285638593E-2</c:v>
                </c:pt>
                <c:pt idx="41">
                  <c:v>3.6736397765575288E-2</c:v>
                </c:pt>
                <c:pt idx="42">
                  <c:v>4.32748705343379E-2</c:v>
                </c:pt>
                <c:pt idx="43">
                  <c:v>4.6900538553721144E-2</c:v>
                </c:pt>
                <c:pt idx="44">
                  <c:v>4.7906039044692622E-2</c:v>
                </c:pt>
                <c:pt idx="45">
                  <c:v>4.6837388037814995E-2</c:v>
                </c:pt>
                <c:pt idx="46">
                  <c:v>2.6240998811587715E-2</c:v>
                </c:pt>
                <c:pt idx="47">
                  <c:v>2.2895555897726471E-2</c:v>
                </c:pt>
                <c:pt idx="48">
                  <c:v>2.9204028335104146E-2</c:v>
                </c:pt>
                <c:pt idx="49">
                  <c:v>2.3467795424692347E-2</c:v>
                </c:pt>
                <c:pt idx="50">
                  <c:v>2.3245850680864814E-2</c:v>
                </c:pt>
                <c:pt idx="51">
                  <c:v>2.4176597592113973E-2</c:v>
                </c:pt>
                <c:pt idx="52">
                  <c:v>6.0198576167869118E-2</c:v>
                </c:pt>
                <c:pt idx="53">
                  <c:v>3.3594868199302831E-2</c:v>
                </c:pt>
                <c:pt idx="54">
                  <c:v>2.8381873009524345E-2</c:v>
                </c:pt>
                <c:pt idx="55">
                  <c:v>2.7132180869725044E-2</c:v>
                </c:pt>
                <c:pt idx="56">
                  <c:v>1.6765550580132248E-2</c:v>
                </c:pt>
                <c:pt idx="57">
                  <c:v>1.3182961450527378E-2</c:v>
                </c:pt>
                <c:pt idx="58">
                  <c:v>2.126260100483603E-2</c:v>
                </c:pt>
                <c:pt idx="59">
                  <c:v>1.3663531082047393E-2</c:v>
                </c:pt>
                <c:pt idx="60">
                  <c:v>1.5191614224069042E-2</c:v>
                </c:pt>
                <c:pt idx="61">
                  <c:v>2.1678916919697599E-2</c:v>
                </c:pt>
                <c:pt idx="62">
                  <c:v>1.2523295796923734E-2</c:v>
                </c:pt>
                <c:pt idx="63">
                  <c:v>3.6214188764799498E-3</c:v>
                </c:pt>
                <c:pt idx="64">
                  <c:v>6.1139056910665852E-3</c:v>
                </c:pt>
                <c:pt idx="65">
                  <c:v>7.2441332754898018E-3</c:v>
                </c:pt>
                <c:pt idx="66">
                  <c:v>3.7664867122846014E-3</c:v>
                </c:pt>
                <c:pt idx="67">
                  <c:v>1.3090548575365301E-2</c:v>
                </c:pt>
                <c:pt idx="68">
                  <c:v>1.0460191232070936E-2</c:v>
                </c:pt>
                <c:pt idx="69">
                  <c:v>3.6344710273765644E-3</c:v>
                </c:pt>
                <c:pt idx="70">
                  <c:v>4.7699867143128879E-3</c:v>
                </c:pt>
                <c:pt idx="71">
                  <c:v>6.0595017259189449E-3</c:v>
                </c:pt>
                <c:pt idx="72">
                  <c:v>5.2313154419990661E-3</c:v>
                </c:pt>
                <c:pt idx="73">
                  <c:v>4.5476236688034612E-3</c:v>
                </c:pt>
                <c:pt idx="74">
                  <c:v>7.6651975748293216E-3</c:v>
                </c:pt>
                <c:pt idx="75">
                  <c:v>2.6414951163503944E-3</c:v>
                </c:pt>
                <c:pt idx="76">
                  <c:v>5.0954188679426258E-3</c:v>
                </c:pt>
                <c:pt idx="77">
                  <c:v>2.5874611617648924E-3</c:v>
                </c:pt>
                <c:pt idx="78">
                  <c:v>7.6550135539460093E-3</c:v>
                </c:pt>
                <c:pt idx="79">
                  <c:v>5.1479846895646827E-3</c:v>
                </c:pt>
                <c:pt idx="80">
                  <c:v>2.7207830980785228E-3</c:v>
                </c:pt>
                <c:pt idx="81">
                  <c:v>5.5585536959802413E-3</c:v>
                </c:pt>
                <c:pt idx="82">
                  <c:v>2.616984371493086E-3</c:v>
                </c:pt>
                <c:pt idx="83">
                  <c:v>8.8311311566742403E-3</c:v>
                </c:pt>
                <c:pt idx="84">
                  <c:v>2.1381445215390726E-3</c:v>
                </c:pt>
                <c:pt idx="85">
                  <c:v>7.4542217706030462E-3</c:v>
                </c:pt>
                <c:pt idx="86">
                  <c:v>1.0738374981592577E-2</c:v>
                </c:pt>
                <c:pt idx="87">
                  <c:v>1.7865195992992921E-2</c:v>
                </c:pt>
                <c:pt idx="88">
                  <c:v>4.0758789632585057E-2</c:v>
                </c:pt>
                <c:pt idx="89">
                  <c:v>6.0358619277582341E-2</c:v>
                </c:pt>
                <c:pt idx="90">
                  <c:v>1.2999045387007068E-2</c:v>
                </c:pt>
                <c:pt idx="91">
                  <c:v>3.0837866337997392E-2</c:v>
                </c:pt>
                <c:pt idx="92">
                  <c:v>4.9743497379570921E-2</c:v>
                </c:pt>
                <c:pt idx="93">
                  <c:v>5.7941452305360096E-2</c:v>
                </c:pt>
                <c:pt idx="94">
                  <c:v>4.4858438212941748E-2</c:v>
                </c:pt>
                <c:pt idx="95">
                  <c:v>5.6223193236153046E-2</c:v>
                </c:pt>
                <c:pt idx="96">
                  <c:v>3.0641578287868312E-2</c:v>
                </c:pt>
                <c:pt idx="97">
                  <c:v>8.4804584416703549E-2</c:v>
                </c:pt>
                <c:pt idx="98">
                  <c:v>4.6057193550504902E-2</c:v>
                </c:pt>
                <c:pt idx="99">
                  <c:v>6.8451696749471394E-2</c:v>
                </c:pt>
                <c:pt idx="100">
                  <c:v>5.6348393151772799E-2</c:v>
                </c:pt>
                <c:pt idx="101">
                  <c:v>6.4426282854059588E-2</c:v>
                </c:pt>
                <c:pt idx="102">
                  <c:v>7.4257193417860384E-2</c:v>
                </c:pt>
                <c:pt idx="103">
                  <c:v>7.50201681090263E-2</c:v>
                </c:pt>
                <c:pt idx="104">
                  <c:v>5.5311874584699182E-2</c:v>
                </c:pt>
                <c:pt idx="105">
                  <c:v>2.5092707902381696E-2</c:v>
                </c:pt>
                <c:pt idx="106">
                  <c:v>5.3964956698883022E-2</c:v>
                </c:pt>
                <c:pt idx="107">
                  <c:v>7.345871716782941E-2</c:v>
                </c:pt>
                <c:pt idx="108">
                  <c:v>7.7096723106352516E-2</c:v>
                </c:pt>
                <c:pt idx="109">
                  <c:v>6.3063809705379226E-2</c:v>
                </c:pt>
                <c:pt idx="110">
                  <c:v>7.2052910468628661E-2</c:v>
                </c:pt>
                <c:pt idx="111">
                  <c:v>6.6237913239312829E-2</c:v>
                </c:pt>
                <c:pt idx="112">
                  <c:v>3.0650880609200425E-2</c:v>
                </c:pt>
                <c:pt idx="113">
                  <c:v>6.3778049745946905E-2</c:v>
                </c:pt>
                <c:pt idx="114">
                  <c:v>8.5969264849203753E-2</c:v>
                </c:pt>
                <c:pt idx="115">
                  <c:v>9.9967291178628293E-2</c:v>
                </c:pt>
                <c:pt idx="116">
                  <c:v>6.1578498831925253E-2</c:v>
                </c:pt>
                <c:pt idx="117">
                  <c:v>6.5916808297272547E-2</c:v>
                </c:pt>
                <c:pt idx="118">
                  <c:v>0.11090846617620151</c:v>
                </c:pt>
                <c:pt idx="119">
                  <c:v>5.4884664417648284E-2</c:v>
                </c:pt>
                <c:pt idx="120">
                  <c:v>0.10810748061221438</c:v>
                </c:pt>
                <c:pt idx="121">
                  <c:v>0.11663874361326831</c:v>
                </c:pt>
                <c:pt idx="122">
                  <c:v>0.13397904151562573</c:v>
                </c:pt>
                <c:pt idx="123">
                  <c:v>9.3410797677984533E-2</c:v>
                </c:pt>
                <c:pt idx="124">
                  <c:v>0.11019613048519336</c:v>
                </c:pt>
                <c:pt idx="125">
                  <c:v>0.11119540534268231</c:v>
                </c:pt>
                <c:pt idx="126">
                  <c:v>7.1722116939037975E-2</c:v>
                </c:pt>
                <c:pt idx="127">
                  <c:v>6.7975273506332312E-2</c:v>
                </c:pt>
                <c:pt idx="128">
                  <c:v>0.11960931505247052</c:v>
                </c:pt>
                <c:pt idx="129">
                  <c:v>9.8146076387298054E-2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B-4850-A1AE-9E93C4F24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925888"/>
        <c:axId val="129927424"/>
      </c:lineChart>
      <c:dateAx>
        <c:axId val="12992588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927424"/>
        <c:crosses val="autoZero"/>
        <c:auto val="1"/>
        <c:lblOffset val="100"/>
        <c:baseTimeUnit val="days"/>
      </c:dateAx>
      <c:valAx>
        <c:axId val="129927424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925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ISR'!$A$33:$A$162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ISR'!$K$33:$K$162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1.9417475728155339E-3</c:v>
                </c:pt>
                <c:pt idx="21">
                  <c:v>0</c:v>
                </c:pt>
                <c:pt idx="22">
                  <c:v>0</c:v>
                </c:pt>
                <c:pt idx="23">
                  <c:v>1.9361084220716361E-3</c:v>
                </c:pt>
                <c:pt idx="24">
                  <c:v>1.6920473773265651E-3</c:v>
                </c:pt>
                <c:pt idx="25">
                  <c:v>1.3009540329575022E-3</c:v>
                </c:pt>
                <c:pt idx="26">
                  <c:v>1.5284677111196026E-3</c:v>
                </c:pt>
                <c:pt idx="27">
                  <c:v>0</c:v>
                </c:pt>
                <c:pt idx="28">
                  <c:v>8.5275724843661166E-4</c:v>
                </c:pt>
                <c:pt idx="29">
                  <c:v>2.4390243902439024E-4</c:v>
                </c:pt>
                <c:pt idx="30">
                  <c:v>8.8534749889331564E-4</c:v>
                </c:pt>
                <c:pt idx="31">
                  <c:v>1.1732499022291747E-3</c:v>
                </c:pt>
                <c:pt idx="32">
                  <c:v>1.7167381974248926E-3</c:v>
                </c:pt>
                <c:pt idx="33">
                  <c:v>6.1699830325466607E-4</c:v>
                </c:pt>
                <c:pt idx="34">
                  <c:v>5.7265569076592703E-4</c:v>
                </c:pt>
                <c:pt idx="35">
                  <c:v>6.7750677506775068E-4</c:v>
                </c:pt>
                <c:pt idx="36">
                  <c:v>1.0121457489878543E-3</c:v>
                </c:pt>
                <c:pt idx="37">
                  <c:v>9.6828854998789635E-4</c:v>
                </c:pt>
                <c:pt idx="38">
                  <c:v>9.5090930702484251E-4</c:v>
                </c:pt>
                <c:pt idx="39">
                  <c:v>1.5240328253223916E-3</c:v>
                </c:pt>
                <c:pt idx="40">
                  <c:v>1.0145417653026716E-3</c:v>
                </c:pt>
                <c:pt idx="41">
                  <c:v>6.5717415115005477E-4</c:v>
                </c:pt>
                <c:pt idx="42">
                  <c:v>2.1503064186646596E-4</c:v>
                </c:pt>
                <c:pt idx="43">
                  <c:v>1.3807753584705257E-3</c:v>
                </c:pt>
                <c:pt idx="44">
                  <c:v>7.2802912116484665E-4</c:v>
                </c:pt>
                <c:pt idx="45">
                  <c:v>7.1957236842105259E-4</c:v>
                </c:pt>
                <c:pt idx="46">
                  <c:v>1.2234910277324632E-3</c:v>
                </c:pt>
                <c:pt idx="47">
                  <c:v>9.1855480710349051E-4</c:v>
                </c:pt>
                <c:pt idx="48">
                  <c:v>1.3395157135497166E-3</c:v>
                </c:pt>
                <c:pt idx="49">
                  <c:v>8.2944530844997406E-4</c:v>
                </c:pt>
                <c:pt idx="50">
                  <c:v>5.2273915316257186E-4</c:v>
                </c:pt>
                <c:pt idx="51">
                  <c:v>7.3785179719616312E-4</c:v>
                </c:pt>
                <c:pt idx="52">
                  <c:v>5.4048211004215758E-4</c:v>
                </c:pt>
                <c:pt idx="53">
                  <c:v>3.2988783813503409E-4</c:v>
                </c:pt>
                <c:pt idx="54">
                  <c:v>2.2222222222222223E-4</c:v>
                </c:pt>
                <c:pt idx="55">
                  <c:v>5.6427039837490128E-4</c:v>
                </c:pt>
                <c:pt idx="56">
                  <c:v>2.3084025854108956E-4</c:v>
                </c:pt>
                <c:pt idx="57">
                  <c:v>3.5248501938667606E-4</c:v>
                </c:pt>
                <c:pt idx="58">
                  <c:v>7.3610599926389399E-4</c:v>
                </c:pt>
                <c:pt idx="59">
                  <c:v>6.4333504889346369E-4</c:v>
                </c:pt>
                <c:pt idx="60">
                  <c:v>9.4773896561061463E-4</c:v>
                </c:pt>
                <c:pt idx="61">
                  <c:v>4.1881893061566385E-4</c:v>
                </c:pt>
                <c:pt idx="62">
                  <c:v>5.9523809523809529E-4</c:v>
                </c:pt>
                <c:pt idx="63">
                  <c:v>4.7147571900047147E-4</c:v>
                </c:pt>
                <c:pt idx="64">
                  <c:v>4.8177292436165086E-4</c:v>
                </c:pt>
                <c:pt idx="65">
                  <c:v>5.0445602824953761E-4</c:v>
                </c:pt>
                <c:pt idx="66">
                  <c:v>1.7901897601145723E-4</c:v>
                </c:pt>
                <c:pt idx="67">
                  <c:v>1.840264998159735E-4</c:v>
                </c:pt>
                <c:pt idx="68">
                  <c:v>9.4912680334092634E-4</c:v>
                </c:pt>
                <c:pt idx="69">
                  <c:v>4.0306328093510683E-4</c:v>
                </c:pt>
                <c:pt idx="70">
                  <c:v>1.0349824052991099E-3</c:v>
                </c:pt>
                <c:pt idx="71">
                  <c:v>1.2513034410844631E-3</c:v>
                </c:pt>
                <c:pt idx="72">
                  <c:v>4.540295119182747E-4</c:v>
                </c:pt>
                <c:pt idx="73">
                  <c:v>9.5556617295747726E-4</c:v>
                </c:pt>
                <c:pt idx="74">
                  <c:v>2.4679170779861795E-4</c:v>
                </c:pt>
                <c:pt idx="75">
                  <c:v>2.636435539151068E-4</c:v>
                </c:pt>
                <c:pt idx="76">
                  <c:v>5.3533190578158461E-4</c:v>
                </c:pt>
                <c:pt idx="77">
                  <c:v>1.1477761836441894E-3</c:v>
                </c:pt>
                <c:pt idx="78">
                  <c:v>1.1754334410813989E-3</c:v>
                </c:pt>
                <c:pt idx="79">
                  <c:v>6.4226075786769424E-4</c:v>
                </c:pt>
                <c:pt idx="80">
                  <c:v>3.3944331296673454E-4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8.7527352297593001E-4</c:v>
                </c:pt>
                <c:pt idx="86">
                  <c:v>0</c:v>
                </c:pt>
                <c:pt idx="87">
                  <c:v>0</c:v>
                </c:pt>
                <c:pt idx="88">
                  <c:v>1.544799176107106E-3</c:v>
                </c:pt>
                <c:pt idx="89">
                  <c:v>0</c:v>
                </c:pt>
                <c:pt idx="90">
                  <c:v>0</c:v>
                </c:pt>
                <c:pt idx="91">
                  <c:v>5.2164840897235261E-4</c:v>
                </c:pt>
                <c:pt idx="92">
                  <c:v>0</c:v>
                </c:pt>
                <c:pt idx="93">
                  <c:v>2.4925224327018943E-3</c:v>
                </c:pt>
                <c:pt idx="94">
                  <c:v>4.8661800486618007E-4</c:v>
                </c:pt>
                <c:pt idx="95">
                  <c:v>0</c:v>
                </c:pt>
                <c:pt idx="96">
                  <c:v>0</c:v>
                </c:pt>
                <c:pt idx="97">
                  <c:v>1.7817371937639199E-3</c:v>
                </c:pt>
                <c:pt idx="98">
                  <c:v>1.2422360248447205E-3</c:v>
                </c:pt>
                <c:pt idx="99">
                  <c:v>0</c:v>
                </c:pt>
                <c:pt idx="100">
                  <c:v>3.7993920972644377E-4</c:v>
                </c:pt>
                <c:pt idx="101">
                  <c:v>0</c:v>
                </c:pt>
                <c:pt idx="102">
                  <c:v>3.4626038781163435E-4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5.9171597633136095E-4</c:v>
                </c:pt>
                <c:pt idx="107">
                  <c:v>0</c:v>
                </c:pt>
                <c:pt idx="108">
                  <c:v>2.6709401709401712E-4</c:v>
                </c:pt>
                <c:pt idx="109">
                  <c:v>0</c:v>
                </c:pt>
                <c:pt idx="110">
                  <c:v>2.3724792408066428E-4</c:v>
                </c:pt>
                <c:pt idx="111">
                  <c:v>2.2476961114857271E-4</c:v>
                </c:pt>
                <c:pt idx="112">
                  <c:v>2.1088148460565162E-4</c:v>
                </c:pt>
                <c:pt idx="113">
                  <c:v>2.0929259104227711E-4</c:v>
                </c:pt>
                <c:pt idx="114">
                  <c:v>1.9944156362185878E-4</c:v>
                </c:pt>
                <c:pt idx="115">
                  <c:v>0</c:v>
                </c:pt>
                <c:pt idx="116">
                  <c:v>1.7253278122843341E-4</c:v>
                </c:pt>
                <c:pt idx="117">
                  <c:v>8.2182774490466802E-4</c:v>
                </c:pt>
                <c:pt idx="118">
                  <c:v>5.3437833986462414E-4</c:v>
                </c:pt>
                <c:pt idx="119">
                  <c:v>1.6388069485414618E-4</c:v>
                </c:pt>
                <c:pt idx="120">
                  <c:v>1.5715857300015716E-4</c:v>
                </c:pt>
                <c:pt idx="121">
                  <c:v>1.4484356894553882E-4</c:v>
                </c:pt>
                <c:pt idx="122">
                  <c:v>2.6374785704866147E-4</c:v>
                </c:pt>
                <c:pt idx="123">
                  <c:v>2.3576564894494873E-4</c:v>
                </c:pt>
                <c:pt idx="124">
                  <c:v>2.1795989537925023E-4</c:v>
                </c:pt>
                <c:pt idx="125">
                  <c:v>3.9761431411530816E-4</c:v>
                </c:pt>
                <c:pt idx="126">
                  <c:v>9.0711175616835994E-5</c:v>
                </c:pt>
                <c:pt idx="127">
                  <c:v>2.5691530358825038E-4</c:v>
                </c:pt>
                <c:pt idx="128">
                  <c:v>6.4730156161501738E-4</c:v>
                </c:pt>
                <c:pt idx="129">
                  <c:v>1.4648795136600013E-4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97-4141-909D-54EAD5137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944576"/>
        <c:axId val="129954560"/>
      </c:lineChart>
      <c:dateAx>
        <c:axId val="1299445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954560"/>
        <c:crosses val="autoZero"/>
        <c:auto val="1"/>
        <c:lblOffset val="100"/>
        <c:baseTimeUnit val="days"/>
      </c:dateAx>
      <c:valAx>
        <c:axId val="129954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994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ISR'!$A$33:$A$162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ISR'!$L$33:$L$162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5.2631578947368418E-2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3.3898305084745763E-2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3.2710280373831772E-2</c:v>
                </c:pt>
                <c:pt idx="17">
                  <c:v>0</c:v>
                </c:pt>
                <c:pt idx="18">
                  <c:v>0</c:v>
                </c:pt>
                <c:pt idx="19">
                  <c:v>7.2115384615384619E-3</c:v>
                </c:pt>
                <c:pt idx="20">
                  <c:v>4.2718446601941747E-2</c:v>
                </c:pt>
                <c:pt idx="21">
                  <c:v>1.4814814814814814E-3</c:v>
                </c:pt>
                <c:pt idx="22">
                  <c:v>0</c:v>
                </c:pt>
                <c:pt idx="23">
                  <c:v>1.5488867376573089E-2</c:v>
                </c:pt>
                <c:pt idx="24">
                  <c:v>4.2301184433164128E-3</c:v>
                </c:pt>
                <c:pt idx="25">
                  <c:v>4.3365134431916736E-3</c:v>
                </c:pt>
                <c:pt idx="26">
                  <c:v>4.2032862055789069E-3</c:v>
                </c:pt>
                <c:pt idx="27">
                  <c:v>3.3967391304347825E-3</c:v>
                </c:pt>
                <c:pt idx="28">
                  <c:v>1.22228538942581E-2</c:v>
                </c:pt>
                <c:pt idx="29">
                  <c:v>7.0731707317073173E-3</c:v>
                </c:pt>
                <c:pt idx="30">
                  <c:v>1.3944223107569721E-2</c:v>
                </c:pt>
                <c:pt idx="31">
                  <c:v>3.3242080563159952E-3</c:v>
                </c:pt>
                <c:pt idx="32">
                  <c:v>1.6652360515021458E-2</c:v>
                </c:pt>
                <c:pt idx="33">
                  <c:v>1.0026222427888323E-2</c:v>
                </c:pt>
                <c:pt idx="34">
                  <c:v>3.4359341445955619E-3</c:v>
                </c:pt>
                <c:pt idx="35">
                  <c:v>6.7750677506775072E-3</c:v>
                </c:pt>
                <c:pt idx="36">
                  <c:v>1.3663967611336033E-2</c:v>
                </c:pt>
                <c:pt idx="37">
                  <c:v>2.2391672718470104E-2</c:v>
                </c:pt>
                <c:pt idx="38">
                  <c:v>3.6847735647212647E-3</c:v>
                </c:pt>
                <c:pt idx="39">
                  <c:v>2.4618991793669401E-2</c:v>
                </c:pt>
                <c:pt idx="40">
                  <c:v>1.938902040356217E-2</c:v>
                </c:pt>
                <c:pt idx="41">
                  <c:v>1.7305585980284775E-2</c:v>
                </c:pt>
                <c:pt idx="42">
                  <c:v>3.0749381786904634E-2</c:v>
                </c:pt>
                <c:pt idx="43">
                  <c:v>2.4216675517790758E-2</c:v>
                </c:pt>
                <c:pt idx="44">
                  <c:v>3.5361414456578262E-2</c:v>
                </c:pt>
                <c:pt idx="45">
                  <c:v>3.7828947368421052E-2</c:v>
                </c:pt>
                <c:pt idx="46">
                  <c:v>2.5999184339314845E-2</c:v>
                </c:pt>
                <c:pt idx="47">
                  <c:v>3.1434986731986123E-2</c:v>
                </c:pt>
                <c:pt idx="48">
                  <c:v>3.4003091190108192E-2</c:v>
                </c:pt>
                <c:pt idx="49">
                  <c:v>3.0896837739761533E-2</c:v>
                </c:pt>
                <c:pt idx="50">
                  <c:v>3.0841610036591742E-2</c:v>
                </c:pt>
                <c:pt idx="51">
                  <c:v>4.8276589016548958E-2</c:v>
                </c:pt>
                <c:pt idx="52">
                  <c:v>7.6532266781969518E-2</c:v>
                </c:pt>
                <c:pt idx="53">
                  <c:v>4.3545194633824502E-2</c:v>
                </c:pt>
                <c:pt idx="54">
                  <c:v>4.3555555555555556E-2</c:v>
                </c:pt>
                <c:pt idx="55">
                  <c:v>4.875296241959147E-2</c:v>
                </c:pt>
                <c:pt idx="56">
                  <c:v>3.4164358264081256E-2</c:v>
                </c:pt>
                <c:pt idx="57">
                  <c:v>5.5105158030783689E-2</c:v>
                </c:pt>
                <c:pt idx="58">
                  <c:v>6.6985645933014357E-2</c:v>
                </c:pt>
                <c:pt idx="59">
                  <c:v>6.2660833762223367E-2</c:v>
                </c:pt>
                <c:pt idx="60">
                  <c:v>4.4408340102897376E-2</c:v>
                </c:pt>
                <c:pt idx="61">
                  <c:v>8.3065754572106659E-2</c:v>
                </c:pt>
                <c:pt idx="62">
                  <c:v>6.502976190476191E-2</c:v>
                </c:pt>
                <c:pt idx="63">
                  <c:v>2.4516737388024516E-2</c:v>
                </c:pt>
                <c:pt idx="64">
                  <c:v>5.0586157057973341E-2</c:v>
                </c:pt>
                <c:pt idx="65">
                  <c:v>6.7428955776021524E-2</c:v>
                </c:pt>
                <c:pt idx="66">
                  <c:v>3.0791263873970642E-2</c:v>
                </c:pt>
                <c:pt idx="67">
                  <c:v>4.3430253956569749E-2</c:v>
                </c:pt>
                <c:pt idx="68">
                  <c:v>6.7577828397873962E-2</c:v>
                </c:pt>
                <c:pt idx="69">
                  <c:v>2.962515114873035E-2</c:v>
                </c:pt>
                <c:pt idx="70">
                  <c:v>1.1177809977230387E-2</c:v>
                </c:pt>
                <c:pt idx="71">
                  <c:v>8.6131386861313872E-2</c:v>
                </c:pt>
                <c:pt idx="72">
                  <c:v>5.4483541430192961E-2</c:v>
                </c:pt>
                <c:pt idx="73">
                  <c:v>3.5594839942666032E-2</c:v>
                </c:pt>
                <c:pt idx="74">
                  <c:v>7.1322803553800593E-2</c:v>
                </c:pt>
                <c:pt idx="75">
                  <c:v>1.7400474558397046E-2</c:v>
                </c:pt>
                <c:pt idx="76">
                  <c:v>7.1734475374732334E-2</c:v>
                </c:pt>
                <c:pt idx="77">
                  <c:v>2.4964131994261118E-2</c:v>
                </c:pt>
                <c:pt idx="78">
                  <c:v>9.1389950044078752E-2</c:v>
                </c:pt>
                <c:pt idx="79">
                  <c:v>5.8445728965960182E-2</c:v>
                </c:pt>
                <c:pt idx="80">
                  <c:v>2.3421588594704685E-2</c:v>
                </c:pt>
                <c:pt idx="81">
                  <c:v>7.6282940360610257E-2</c:v>
                </c:pt>
                <c:pt idx="82">
                  <c:v>7.1268656716417911E-2</c:v>
                </c:pt>
                <c:pt idx="83">
                  <c:v>7.0112179487179488E-2</c:v>
                </c:pt>
                <c:pt idx="84">
                  <c:v>2.6888604353393086E-2</c:v>
                </c:pt>
                <c:pt idx="85">
                  <c:v>6.7396061269146615E-2</c:v>
                </c:pt>
                <c:pt idx="86">
                  <c:v>6.9897483690587139E-2</c:v>
                </c:pt>
                <c:pt idx="87">
                  <c:v>5.5968301139177813E-2</c:v>
                </c:pt>
                <c:pt idx="88">
                  <c:v>5.6127703398558187E-2</c:v>
                </c:pt>
                <c:pt idx="89">
                  <c:v>5.0811943425877422E-2</c:v>
                </c:pt>
                <c:pt idx="90">
                  <c:v>1.8162947586922679E-2</c:v>
                </c:pt>
                <c:pt idx="91">
                  <c:v>5.2164840897235261E-4</c:v>
                </c:pt>
                <c:pt idx="92">
                  <c:v>3.3434650455927049E-2</c:v>
                </c:pt>
                <c:pt idx="93">
                  <c:v>3.0907278165503489E-2</c:v>
                </c:pt>
                <c:pt idx="94">
                  <c:v>2.0924574209245744E-2</c:v>
                </c:pt>
                <c:pt idx="95">
                  <c:v>1.4265335235378032E-2</c:v>
                </c:pt>
                <c:pt idx="96">
                  <c:v>5.9333637608397988E-3</c:v>
                </c:pt>
                <c:pt idx="97">
                  <c:v>7.1269487750556795E-3</c:v>
                </c:pt>
                <c:pt idx="98">
                  <c:v>2.0289855072463767E-2</c:v>
                </c:pt>
                <c:pt idx="99">
                  <c:v>4.4462409054163302E-3</c:v>
                </c:pt>
                <c:pt idx="100">
                  <c:v>2.1656534954407294E-2</c:v>
                </c:pt>
                <c:pt idx="101">
                  <c:v>3.3063923585598823E-3</c:v>
                </c:pt>
                <c:pt idx="102">
                  <c:v>2.8393351800554016E-2</c:v>
                </c:pt>
                <c:pt idx="103">
                  <c:v>1.2586949320967208E-2</c:v>
                </c:pt>
                <c:pt idx="104">
                  <c:v>2.1515434985968196E-2</c:v>
                </c:pt>
                <c:pt idx="105">
                  <c:v>5.4298642533936649E-3</c:v>
                </c:pt>
                <c:pt idx="106">
                  <c:v>1.1834319526627219E-2</c:v>
                </c:pt>
                <c:pt idx="107">
                  <c:v>9.6590909090909088E-3</c:v>
                </c:pt>
                <c:pt idx="108">
                  <c:v>2.670940170940171E-3</c:v>
                </c:pt>
                <c:pt idx="109">
                  <c:v>1.4672966923650834E-2</c:v>
                </c:pt>
                <c:pt idx="110">
                  <c:v>1.6132858837485171E-2</c:v>
                </c:pt>
                <c:pt idx="111">
                  <c:v>0</c:v>
                </c:pt>
                <c:pt idx="112">
                  <c:v>2.2775200337410376E-2</c:v>
                </c:pt>
                <c:pt idx="113">
                  <c:v>1.4022603599832565E-2</c:v>
                </c:pt>
                <c:pt idx="114">
                  <c:v>2.1539688871160749E-2</c:v>
                </c:pt>
                <c:pt idx="115">
                  <c:v>1.330834114339269E-2</c:v>
                </c:pt>
                <c:pt idx="116">
                  <c:v>1.1559696342305038E-2</c:v>
                </c:pt>
                <c:pt idx="117">
                  <c:v>0.14217619986850757</c:v>
                </c:pt>
                <c:pt idx="118">
                  <c:v>2.3156394727467045E-2</c:v>
                </c:pt>
                <c:pt idx="119">
                  <c:v>1.1799410029498525E-2</c:v>
                </c:pt>
                <c:pt idx="120">
                  <c:v>2.2630834512022632E-2</c:v>
                </c:pt>
                <c:pt idx="121">
                  <c:v>1.7815758980301275E-2</c:v>
                </c:pt>
                <c:pt idx="122">
                  <c:v>1.4638006066200712E-2</c:v>
                </c:pt>
                <c:pt idx="123">
                  <c:v>1.1198868324885064E-2</c:v>
                </c:pt>
                <c:pt idx="124">
                  <c:v>1.3295553618134264E-2</c:v>
                </c:pt>
                <c:pt idx="125">
                  <c:v>1.4612326043737574E-2</c:v>
                </c:pt>
                <c:pt idx="126">
                  <c:v>1.2155297532656022E-2</c:v>
                </c:pt>
                <c:pt idx="127">
                  <c:v>9.0776740601181804E-3</c:v>
                </c:pt>
                <c:pt idx="128">
                  <c:v>1.3836070879520997E-2</c:v>
                </c:pt>
                <c:pt idx="129">
                  <c:v>8.130081300813009E-3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DD-473D-8953-9E26C235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090112"/>
        <c:axId val="130091648"/>
      </c:lineChart>
      <c:dateAx>
        <c:axId val="1300901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091648"/>
        <c:crosses val="autoZero"/>
        <c:auto val="1"/>
        <c:lblOffset val="100"/>
        <c:baseTimeUnit val="days"/>
      </c:dateAx>
      <c:valAx>
        <c:axId val="13009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09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7" Type="http://schemas.openxmlformats.org/officeDocument/2006/relationships/chart" Target="../charts/chart66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3" Type="http://schemas.openxmlformats.org/officeDocument/2006/relationships/chart" Target="../charts/chart78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5" Type="http://schemas.openxmlformats.org/officeDocument/2006/relationships/chart" Target="../charts/chart80.xml"/><Relationship Id="rId10" Type="http://schemas.openxmlformats.org/officeDocument/2006/relationships/chart" Target="../charts/chart85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chart" Target="../charts/chart91.xml"/><Relationship Id="rId7" Type="http://schemas.openxmlformats.org/officeDocument/2006/relationships/chart" Target="../charts/chart95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3" Type="http://schemas.openxmlformats.org/officeDocument/2006/relationships/chart" Target="../charts/chart99.xml"/><Relationship Id="rId7" Type="http://schemas.openxmlformats.org/officeDocument/2006/relationships/chart" Target="../charts/chart103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6" Type="http://schemas.openxmlformats.org/officeDocument/2006/relationships/chart" Target="../charts/chart102.xml"/><Relationship Id="rId5" Type="http://schemas.openxmlformats.org/officeDocument/2006/relationships/chart" Target="../charts/chart101.xml"/><Relationship Id="rId4" Type="http://schemas.openxmlformats.org/officeDocument/2006/relationships/chart" Target="../charts/chart100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2.xml"/><Relationship Id="rId3" Type="http://schemas.openxmlformats.org/officeDocument/2006/relationships/chart" Target="../charts/chart107.xml"/><Relationship Id="rId7" Type="http://schemas.openxmlformats.org/officeDocument/2006/relationships/chart" Target="../charts/chart111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Relationship Id="rId6" Type="http://schemas.openxmlformats.org/officeDocument/2006/relationships/chart" Target="../charts/chart110.xml"/><Relationship Id="rId5" Type="http://schemas.openxmlformats.org/officeDocument/2006/relationships/chart" Target="../charts/chart109.xml"/><Relationship Id="rId4" Type="http://schemas.openxmlformats.org/officeDocument/2006/relationships/chart" Target="../charts/chart10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8.xml"/><Relationship Id="rId3" Type="http://schemas.openxmlformats.org/officeDocument/2006/relationships/chart" Target="../charts/chart123.xml"/><Relationship Id="rId7" Type="http://schemas.openxmlformats.org/officeDocument/2006/relationships/chart" Target="../charts/chart127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5" Type="http://schemas.openxmlformats.org/officeDocument/2006/relationships/chart" Target="../charts/chart125.xml"/><Relationship Id="rId4" Type="http://schemas.openxmlformats.org/officeDocument/2006/relationships/chart" Target="../charts/chart124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6.xml"/><Relationship Id="rId3" Type="http://schemas.openxmlformats.org/officeDocument/2006/relationships/chart" Target="../charts/chart131.xml"/><Relationship Id="rId7" Type="http://schemas.openxmlformats.org/officeDocument/2006/relationships/chart" Target="../charts/chart135.xml"/><Relationship Id="rId2" Type="http://schemas.openxmlformats.org/officeDocument/2006/relationships/chart" Target="../charts/chart130.xml"/><Relationship Id="rId1" Type="http://schemas.openxmlformats.org/officeDocument/2006/relationships/chart" Target="../charts/chart129.xml"/><Relationship Id="rId6" Type="http://schemas.openxmlformats.org/officeDocument/2006/relationships/chart" Target="../charts/chart134.xml"/><Relationship Id="rId5" Type="http://schemas.openxmlformats.org/officeDocument/2006/relationships/chart" Target="../charts/chart133.xml"/><Relationship Id="rId4" Type="http://schemas.openxmlformats.org/officeDocument/2006/relationships/chart" Target="../charts/chart132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4.xml"/><Relationship Id="rId3" Type="http://schemas.openxmlformats.org/officeDocument/2006/relationships/chart" Target="../charts/chart139.xml"/><Relationship Id="rId7" Type="http://schemas.openxmlformats.org/officeDocument/2006/relationships/chart" Target="../charts/chart143.xml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Relationship Id="rId6" Type="http://schemas.openxmlformats.org/officeDocument/2006/relationships/chart" Target="../charts/chart142.xml"/><Relationship Id="rId5" Type="http://schemas.openxmlformats.org/officeDocument/2006/relationships/chart" Target="../charts/chart141.xml"/><Relationship Id="rId4" Type="http://schemas.openxmlformats.org/officeDocument/2006/relationships/chart" Target="../charts/chart14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2.xml"/><Relationship Id="rId3" Type="http://schemas.openxmlformats.org/officeDocument/2006/relationships/chart" Target="../charts/chart147.xml"/><Relationship Id="rId7" Type="http://schemas.openxmlformats.org/officeDocument/2006/relationships/chart" Target="../charts/chart151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Relationship Id="rId6" Type="http://schemas.openxmlformats.org/officeDocument/2006/relationships/chart" Target="../charts/chart150.xml"/><Relationship Id="rId5" Type="http://schemas.openxmlformats.org/officeDocument/2006/relationships/chart" Target="../charts/chart149.xml"/><Relationship Id="rId4" Type="http://schemas.openxmlformats.org/officeDocument/2006/relationships/chart" Target="../charts/chart14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Relationship Id="rId4" Type="http://schemas.openxmlformats.org/officeDocument/2006/relationships/chart" Target="../charts/chart15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5" Type="http://schemas.openxmlformats.org/officeDocument/2006/relationships/chart" Target="../charts/chart34.xml"/><Relationship Id="rId4" Type="http://schemas.openxmlformats.org/officeDocument/2006/relationships/chart" Target="../charts/chart3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chart" Target="../charts/chart4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714374</xdr:colOff>
      <xdr:row>7</xdr:row>
      <xdr:rowOff>161924</xdr:rowOff>
    </xdr:from>
    <xdr:to>
      <xdr:col>22</xdr:col>
      <xdr:colOff>0</xdr:colOff>
      <xdr:row>40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8D2B9430-3D99-4952-8D4E-5AFCD512A7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15</xdr:row>
      <xdr:rowOff>1</xdr:rowOff>
    </xdr:from>
    <xdr:to>
      <xdr:col>28</xdr:col>
      <xdr:colOff>0</xdr:colOff>
      <xdr:row>27</xdr:row>
      <xdr:rowOff>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875E02B8-EEBD-456F-BF05-1BC366C30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28</xdr:row>
      <xdr:rowOff>4762</xdr:rowOff>
    </xdr:from>
    <xdr:to>
      <xdr:col>28</xdr:col>
      <xdr:colOff>0</xdr:colOff>
      <xdr:row>40</xdr:row>
      <xdr:rowOff>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CAE62ADC-3761-49FA-8F9E-B211EA23E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40</xdr:row>
      <xdr:rowOff>157163</xdr:rowOff>
    </xdr:from>
    <xdr:to>
      <xdr:col>28</xdr:col>
      <xdr:colOff>0</xdr:colOff>
      <xdr:row>52</xdr:row>
      <xdr:rowOff>152401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E00173A3-DC3E-42A2-ADF9-030753C1B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54</xdr:row>
      <xdr:rowOff>0</xdr:rowOff>
    </xdr:from>
    <xdr:to>
      <xdr:col>27</xdr:col>
      <xdr:colOff>709613</xdr:colOff>
      <xdr:row>65</xdr:row>
      <xdr:rowOff>157163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D8B086E3-D291-4AF6-B24C-6A5588D74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67</xdr:row>
      <xdr:rowOff>0</xdr:rowOff>
    </xdr:from>
    <xdr:to>
      <xdr:col>28</xdr:col>
      <xdr:colOff>4763</xdr:colOff>
      <xdr:row>88</xdr:row>
      <xdr:rowOff>161919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516D0358-BB9E-4F8E-ACBF-BB3B8482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276225</xdr:colOff>
      <xdr:row>89</xdr:row>
      <xdr:rowOff>142875</xdr:rowOff>
    </xdr:from>
    <xdr:to>
      <xdr:col>25</xdr:col>
      <xdr:colOff>271463</xdr:colOff>
      <xdr:row>111</xdr:row>
      <xdr:rowOff>123819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794F4F32-031A-42FF-A0C5-645D33555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238124</xdr:colOff>
      <xdr:row>112</xdr:row>
      <xdr:rowOff>171450</xdr:rowOff>
    </xdr:from>
    <xdr:to>
      <xdr:col>27</xdr:col>
      <xdr:colOff>121919</xdr:colOff>
      <xdr:row>135</xdr:row>
      <xdr:rowOff>99060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794F4F32-031A-42FF-A0C5-645D33555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247649</xdr:colOff>
      <xdr:row>3</xdr:row>
      <xdr:rowOff>76200</xdr:rowOff>
    </xdr:from>
    <xdr:to>
      <xdr:col>27</xdr:col>
      <xdr:colOff>209549</xdr:colOff>
      <xdr:row>19</xdr:row>
      <xdr:rowOff>171449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75C5F796-18BD-4DF7-A816-492754D26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180975</xdr:colOff>
      <xdr:row>20</xdr:row>
      <xdr:rowOff>157161</xdr:rowOff>
    </xdr:from>
    <xdr:to>
      <xdr:col>27</xdr:col>
      <xdr:colOff>133350</xdr:colOff>
      <xdr:row>38</xdr:row>
      <xdr:rowOff>28574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404BDA4F-A49F-4EF8-89C5-2EFA7B384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228599</xdr:colOff>
      <xdr:row>38</xdr:row>
      <xdr:rowOff>90488</xdr:rowOff>
    </xdr:from>
    <xdr:to>
      <xdr:col>27</xdr:col>
      <xdr:colOff>95249</xdr:colOff>
      <xdr:row>53</xdr:row>
      <xdr:rowOff>28575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7F61C9B7-A6CE-4CB6-9DCB-BA018DF86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180974</xdr:colOff>
      <xdr:row>53</xdr:row>
      <xdr:rowOff>114300</xdr:rowOff>
    </xdr:from>
    <xdr:to>
      <xdr:col>27</xdr:col>
      <xdr:colOff>28574</xdr:colOff>
      <xdr:row>68</xdr:row>
      <xdr:rowOff>66675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7A0D7CC9-68A1-40E1-A2EB-9C2DABEF3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144780</xdr:colOff>
      <xdr:row>68</xdr:row>
      <xdr:rowOff>171450</xdr:rowOff>
    </xdr:from>
    <xdr:to>
      <xdr:col>27</xdr:col>
      <xdr:colOff>95250</xdr:colOff>
      <xdr:row>88</xdr:row>
      <xdr:rowOff>171450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42868251-98A4-4660-930D-9503E6937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104775</xdr:colOff>
      <xdr:row>89</xdr:row>
      <xdr:rowOff>38100</xdr:rowOff>
    </xdr:from>
    <xdr:to>
      <xdr:col>27</xdr:col>
      <xdr:colOff>57150</xdr:colOff>
      <xdr:row>109</xdr:row>
      <xdr:rowOff>76200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76FCAC22-A653-4497-8D3D-827BDC502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590550</xdr:colOff>
      <xdr:row>63</xdr:row>
      <xdr:rowOff>0</xdr:rowOff>
    </xdr:from>
    <xdr:to>
      <xdr:col>41</xdr:col>
      <xdr:colOff>276225</xdr:colOff>
      <xdr:row>85</xdr:row>
      <xdr:rowOff>161925</xdr:rowOff>
    </xdr:to>
    <xdr:graphicFrame macro="">
      <xdr:nvGraphicFramePr>
        <xdr:cNvPr id="8" name="Diagramm 5">
          <a:extLst>
            <a:ext uri="{FF2B5EF4-FFF2-40B4-BE49-F238E27FC236}">
              <a16:creationId xmlns="" xmlns:a16="http://schemas.microsoft.com/office/drawing/2014/main" id="{42868251-98A4-4660-930D-9503E6937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47625</xdr:colOff>
      <xdr:row>110</xdr:row>
      <xdr:rowOff>19051</xdr:rowOff>
    </xdr:from>
    <xdr:to>
      <xdr:col>27</xdr:col>
      <xdr:colOff>123826</xdr:colOff>
      <xdr:row>131</xdr:row>
      <xdr:rowOff>104775</xdr:rowOff>
    </xdr:to>
    <xdr:graphicFrame macro="">
      <xdr:nvGraphicFramePr>
        <xdr:cNvPr id="9" name="Diagramm 6">
          <a:extLst>
            <a:ext uri="{FF2B5EF4-FFF2-40B4-BE49-F238E27FC236}">
              <a16:creationId xmlns="" xmlns:a16="http://schemas.microsoft.com/office/drawing/2014/main" id="{76FCAC22-A653-4497-8D3D-827BDC502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66675</xdr:colOff>
      <xdr:row>132</xdr:row>
      <xdr:rowOff>114300</xdr:rowOff>
    </xdr:from>
    <xdr:to>
      <xdr:col>27</xdr:col>
      <xdr:colOff>213360</xdr:colOff>
      <xdr:row>152</xdr:row>
      <xdr:rowOff>133350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47625</xdr:colOff>
      <xdr:row>0</xdr:row>
      <xdr:rowOff>152399</xdr:rowOff>
    </xdr:from>
    <xdr:to>
      <xdr:col>49</xdr:col>
      <xdr:colOff>390525</xdr:colOff>
      <xdr:row>18</xdr:row>
      <xdr:rowOff>66674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75C5F796-18BD-4DF7-A816-492754D26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51435</xdr:colOff>
      <xdr:row>19</xdr:row>
      <xdr:rowOff>16734</xdr:rowOff>
    </xdr:from>
    <xdr:to>
      <xdr:col>49</xdr:col>
      <xdr:colOff>438150</xdr:colOff>
      <xdr:row>33</xdr:row>
      <xdr:rowOff>38099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404BDA4F-A49F-4EF8-89C5-2EFA7B384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83820</xdr:colOff>
      <xdr:row>33</xdr:row>
      <xdr:rowOff>170225</xdr:rowOff>
    </xdr:from>
    <xdr:to>
      <xdr:col>49</xdr:col>
      <xdr:colOff>409575</xdr:colOff>
      <xdr:row>48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xmlns="" id="{7F61C9B7-A6CE-4CB6-9DCB-BA018DF86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243840</xdr:colOff>
      <xdr:row>48</xdr:row>
      <xdr:rowOff>123552</xdr:rowOff>
    </xdr:from>
    <xdr:to>
      <xdr:col>49</xdr:col>
      <xdr:colOff>409575</xdr:colOff>
      <xdr:row>62</xdr:row>
      <xdr:rowOff>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xmlns="" id="{7A0D7CC9-68A1-40E1-A2EB-9C2DABEF3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756285</xdr:colOff>
      <xdr:row>62</xdr:row>
      <xdr:rowOff>165736</xdr:rowOff>
    </xdr:from>
    <xdr:to>
      <xdr:col>47</xdr:col>
      <xdr:colOff>600075</xdr:colOff>
      <xdr:row>84</xdr:row>
      <xdr:rowOff>95250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42868251-98A4-4660-930D-9503E6937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304800</xdr:colOff>
      <xdr:row>86</xdr:row>
      <xdr:rowOff>144780</xdr:rowOff>
    </xdr:from>
    <xdr:to>
      <xdr:col>47</xdr:col>
      <xdr:colOff>510540</xdr:colOff>
      <xdr:row>109</xdr:row>
      <xdr:rowOff>76200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76FCAC22-A653-4497-8D3D-827BDC502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129539</xdr:colOff>
      <xdr:row>145</xdr:row>
      <xdr:rowOff>32391</xdr:rowOff>
    </xdr:from>
    <xdr:to>
      <xdr:col>54</xdr:col>
      <xdr:colOff>304800</xdr:colOff>
      <xdr:row>175</xdr:row>
      <xdr:rowOff>28575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57149</xdr:colOff>
      <xdr:row>151</xdr:row>
      <xdr:rowOff>47626</xdr:rowOff>
    </xdr:from>
    <xdr:to>
      <xdr:col>31</xdr:col>
      <xdr:colOff>741044</xdr:colOff>
      <xdr:row>166</xdr:row>
      <xdr:rowOff>83821</xdr:rowOff>
    </xdr:to>
    <xdr:graphicFrame macro="">
      <xdr:nvGraphicFramePr>
        <xdr:cNvPr id="11" name="Graf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48</xdr:col>
      <xdr:colOff>381000</xdr:colOff>
      <xdr:row>62</xdr:row>
      <xdr:rowOff>0</xdr:rowOff>
    </xdr:from>
    <xdr:to>
      <xdr:col>58</xdr:col>
      <xdr:colOff>533400</xdr:colOff>
      <xdr:row>84</xdr:row>
      <xdr:rowOff>57150</xdr:rowOff>
    </xdr:to>
    <xdr:graphicFrame macro="">
      <xdr:nvGraphicFramePr>
        <xdr:cNvPr id="10" name="Diagramm 5">
          <a:extLst>
            <a:ext uri="{FF2B5EF4-FFF2-40B4-BE49-F238E27FC236}">
              <a16:creationId xmlns="" xmlns:a16="http://schemas.microsoft.com/office/drawing/2014/main" id="{42868251-98A4-4660-930D-9503E6937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48</xdr:col>
      <xdr:colOff>390525</xdr:colOff>
      <xdr:row>87</xdr:row>
      <xdr:rowOff>57150</xdr:rowOff>
    </xdr:from>
    <xdr:to>
      <xdr:col>61</xdr:col>
      <xdr:colOff>371475</xdr:colOff>
      <xdr:row>112</xdr:row>
      <xdr:rowOff>9525</xdr:rowOff>
    </xdr:to>
    <xdr:graphicFrame macro="">
      <xdr:nvGraphicFramePr>
        <xdr:cNvPr id="12" name="Diagramm 6">
          <a:extLst>
            <a:ext uri="{FF2B5EF4-FFF2-40B4-BE49-F238E27FC236}">
              <a16:creationId xmlns="" xmlns:a16="http://schemas.microsoft.com/office/drawing/2014/main" id="{76FCAC22-A653-4497-8D3D-827BDC502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342900</xdr:colOff>
      <xdr:row>109</xdr:row>
      <xdr:rowOff>171450</xdr:rowOff>
    </xdr:from>
    <xdr:to>
      <xdr:col>50</xdr:col>
      <xdr:colOff>423865</xdr:colOff>
      <xdr:row>130</xdr:row>
      <xdr:rowOff>19050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51</xdr:col>
      <xdr:colOff>266700</xdr:colOff>
      <xdr:row>113</xdr:row>
      <xdr:rowOff>15240</xdr:rowOff>
    </xdr:from>
    <xdr:to>
      <xdr:col>64</xdr:col>
      <xdr:colOff>247650</xdr:colOff>
      <xdr:row>149</xdr:row>
      <xdr:rowOff>142875</xdr:rowOff>
    </xdr:to>
    <xdr:graphicFrame macro="">
      <xdr:nvGraphicFramePr>
        <xdr:cNvPr id="14" name="Diagramm 6">
          <a:extLst>
            <a:ext uri="{FF2B5EF4-FFF2-40B4-BE49-F238E27FC236}">
              <a16:creationId xmlns="" xmlns:a16="http://schemas.microsoft.com/office/drawing/2014/main" id="{76FCAC22-A653-4497-8D3D-827BDC502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50</xdr:col>
      <xdr:colOff>365760</xdr:colOff>
      <xdr:row>1</xdr:row>
      <xdr:rowOff>76200</xdr:rowOff>
    </xdr:from>
    <xdr:to>
      <xdr:col>63</xdr:col>
      <xdr:colOff>346710</xdr:colOff>
      <xdr:row>26</xdr:row>
      <xdr:rowOff>28575</xdr:rowOff>
    </xdr:to>
    <xdr:graphicFrame macro="">
      <xdr:nvGraphicFramePr>
        <xdr:cNvPr id="15" name="Diagramm 6">
          <a:extLst>
            <a:ext uri="{FF2B5EF4-FFF2-40B4-BE49-F238E27FC236}">
              <a16:creationId xmlns="" xmlns:a16="http://schemas.microsoft.com/office/drawing/2014/main" id="{76FCAC22-A653-4497-8D3D-827BDC502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561974</xdr:colOff>
      <xdr:row>3</xdr:row>
      <xdr:rowOff>0</xdr:rowOff>
    </xdr:from>
    <xdr:to>
      <xdr:col>41</xdr:col>
      <xdr:colOff>504824</xdr:colOff>
      <xdr:row>17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330BE16D-941E-4A7C-B048-85EB5562C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533399</xdr:colOff>
      <xdr:row>17</xdr:row>
      <xdr:rowOff>42861</xdr:rowOff>
    </xdr:from>
    <xdr:to>
      <xdr:col>41</xdr:col>
      <xdr:colOff>495300</xdr:colOff>
      <xdr:row>32</xdr:row>
      <xdr:rowOff>133349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E5E3AE93-729C-42C1-817A-A60295E30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504824</xdr:colOff>
      <xdr:row>33</xdr:row>
      <xdr:rowOff>14288</xdr:rowOff>
    </xdr:from>
    <xdr:to>
      <xdr:col>41</xdr:col>
      <xdr:colOff>542924</xdr:colOff>
      <xdr:row>48</xdr:row>
      <xdr:rowOff>66675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F2F5A87F-83D4-4939-B737-50BD98FB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485775</xdr:colOff>
      <xdr:row>49</xdr:row>
      <xdr:rowOff>38099</xdr:rowOff>
    </xdr:from>
    <xdr:to>
      <xdr:col>42</xdr:col>
      <xdr:colOff>104775</xdr:colOff>
      <xdr:row>65</xdr:row>
      <xdr:rowOff>133350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98EDCAD4-36E4-4EDD-B160-7385F0A42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32</xdr:col>
      <xdr:colOff>76200</xdr:colOff>
      <xdr:row>66</xdr:row>
      <xdr:rowOff>85724</xdr:rowOff>
    </xdr:from>
    <xdr:to>
      <xdr:col>43</xdr:col>
      <xdr:colOff>390525</xdr:colOff>
      <xdr:row>91</xdr:row>
      <xdr:rowOff>171450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A0D0EA0A-19AC-4964-80B5-ECD1C9760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32</xdr:col>
      <xdr:colOff>9524</xdr:colOff>
      <xdr:row>92</xdr:row>
      <xdr:rowOff>171450</xdr:rowOff>
    </xdr:from>
    <xdr:to>
      <xdr:col>43</xdr:col>
      <xdr:colOff>238124</xdr:colOff>
      <xdr:row>114</xdr:row>
      <xdr:rowOff>95250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32</xdr:col>
      <xdr:colOff>66674</xdr:colOff>
      <xdr:row>115</xdr:row>
      <xdr:rowOff>161924</xdr:rowOff>
    </xdr:from>
    <xdr:to>
      <xdr:col>43</xdr:col>
      <xdr:colOff>257174</xdr:colOff>
      <xdr:row>138</xdr:row>
      <xdr:rowOff>28574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32</xdr:col>
      <xdr:colOff>128585</xdr:colOff>
      <xdr:row>140</xdr:row>
      <xdr:rowOff>19050</xdr:rowOff>
    </xdr:from>
    <xdr:to>
      <xdr:col>43</xdr:col>
      <xdr:colOff>276225</xdr:colOff>
      <xdr:row>160</xdr:row>
      <xdr:rowOff>47625</xdr:rowOff>
    </xdr:to>
    <xdr:graphicFrame macro="">
      <xdr:nvGraphicFramePr>
        <xdr:cNvPr id="9" name="Graf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190499</xdr:colOff>
      <xdr:row>2</xdr:row>
      <xdr:rowOff>133350</xdr:rowOff>
    </xdr:from>
    <xdr:to>
      <xdr:col>41</xdr:col>
      <xdr:colOff>542924</xdr:colOff>
      <xdr:row>17</xdr:row>
      <xdr:rowOff>28574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330BE16D-941E-4A7C-B048-85EB5562C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257174</xdr:colOff>
      <xdr:row>18</xdr:row>
      <xdr:rowOff>4761</xdr:rowOff>
    </xdr:from>
    <xdr:to>
      <xdr:col>41</xdr:col>
      <xdr:colOff>447675</xdr:colOff>
      <xdr:row>33</xdr:row>
      <xdr:rowOff>114300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E5E3AE93-729C-42C1-817A-A60295E30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219074</xdr:colOff>
      <xdr:row>34</xdr:row>
      <xdr:rowOff>4763</xdr:rowOff>
    </xdr:from>
    <xdr:to>
      <xdr:col>41</xdr:col>
      <xdr:colOff>438150</xdr:colOff>
      <xdr:row>49</xdr:row>
      <xdr:rowOff>114300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F2F5A87F-83D4-4939-B737-50BD98FB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257175</xdr:colOff>
      <xdr:row>50</xdr:row>
      <xdr:rowOff>152399</xdr:rowOff>
    </xdr:from>
    <xdr:to>
      <xdr:col>42</xdr:col>
      <xdr:colOff>38100</xdr:colOff>
      <xdr:row>71</xdr:row>
      <xdr:rowOff>95249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98EDCAD4-36E4-4EDD-B160-7385F0A42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276225</xdr:colOff>
      <xdr:row>72</xdr:row>
      <xdr:rowOff>180974</xdr:rowOff>
    </xdr:from>
    <xdr:to>
      <xdr:col>42</xdr:col>
      <xdr:colOff>38100</xdr:colOff>
      <xdr:row>94</xdr:row>
      <xdr:rowOff>152393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A0D0EA0A-19AC-4964-80B5-ECD1C9760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276224</xdr:colOff>
      <xdr:row>96</xdr:row>
      <xdr:rowOff>47624</xdr:rowOff>
    </xdr:from>
    <xdr:to>
      <xdr:col>42</xdr:col>
      <xdr:colOff>123824</xdr:colOff>
      <xdr:row>118</xdr:row>
      <xdr:rowOff>19049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285749</xdr:colOff>
      <xdr:row>118</xdr:row>
      <xdr:rowOff>142875</xdr:rowOff>
    </xdr:from>
    <xdr:to>
      <xdr:col>42</xdr:col>
      <xdr:colOff>514349</xdr:colOff>
      <xdr:row>141</xdr:row>
      <xdr:rowOff>171450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304800</xdr:colOff>
      <xdr:row>143</xdr:row>
      <xdr:rowOff>28575</xdr:rowOff>
    </xdr:from>
    <xdr:to>
      <xdr:col>42</xdr:col>
      <xdr:colOff>452440</xdr:colOff>
      <xdr:row>163</xdr:row>
      <xdr:rowOff>76200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514350</xdr:colOff>
      <xdr:row>2</xdr:row>
      <xdr:rowOff>104776</xdr:rowOff>
    </xdr:from>
    <xdr:to>
      <xdr:col>42</xdr:col>
      <xdr:colOff>561975</xdr:colOff>
      <xdr:row>19</xdr:row>
      <xdr:rowOff>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330BE16D-941E-4A7C-B048-85EB5562C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590549</xdr:colOff>
      <xdr:row>19</xdr:row>
      <xdr:rowOff>85725</xdr:rowOff>
    </xdr:from>
    <xdr:to>
      <xdr:col>42</xdr:col>
      <xdr:colOff>590549</xdr:colOff>
      <xdr:row>37</xdr:row>
      <xdr:rowOff>9524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E5E3AE93-729C-42C1-817A-A60295E30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676274</xdr:colOff>
      <xdr:row>37</xdr:row>
      <xdr:rowOff>123825</xdr:rowOff>
    </xdr:from>
    <xdr:to>
      <xdr:col>42</xdr:col>
      <xdr:colOff>647700</xdr:colOff>
      <xdr:row>52</xdr:row>
      <xdr:rowOff>9525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F2F5A87F-83D4-4939-B737-50BD98FB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57149</xdr:colOff>
      <xdr:row>52</xdr:row>
      <xdr:rowOff>161925</xdr:rowOff>
    </xdr:from>
    <xdr:to>
      <xdr:col>42</xdr:col>
      <xdr:colOff>95249</xdr:colOff>
      <xdr:row>70</xdr:row>
      <xdr:rowOff>161924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98EDCAD4-36E4-4EDD-B160-7385F0A42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276225</xdr:colOff>
      <xdr:row>71</xdr:row>
      <xdr:rowOff>66675</xdr:rowOff>
    </xdr:from>
    <xdr:to>
      <xdr:col>42</xdr:col>
      <xdr:colOff>476250</xdr:colOff>
      <xdr:row>90</xdr:row>
      <xdr:rowOff>152400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A0D0EA0A-19AC-4964-80B5-ECD1C9760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228599</xdr:colOff>
      <xdr:row>91</xdr:row>
      <xdr:rowOff>114300</xdr:rowOff>
    </xdr:from>
    <xdr:to>
      <xdr:col>42</xdr:col>
      <xdr:colOff>400049</xdr:colOff>
      <xdr:row>112</xdr:row>
      <xdr:rowOff>142875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200025</xdr:colOff>
      <xdr:row>113</xdr:row>
      <xdr:rowOff>95250</xdr:rowOff>
    </xdr:from>
    <xdr:to>
      <xdr:col>42</xdr:col>
      <xdr:colOff>457200</xdr:colOff>
      <xdr:row>134</xdr:row>
      <xdr:rowOff>142875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0</xdr:colOff>
      <xdr:row>136</xdr:row>
      <xdr:rowOff>0</xdr:rowOff>
    </xdr:from>
    <xdr:to>
      <xdr:col>42</xdr:col>
      <xdr:colOff>147640</xdr:colOff>
      <xdr:row>156</xdr:row>
      <xdr:rowOff>28575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600074</xdr:colOff>
      <xdr:row>2</xdr:row>
      <xdr:rowOff>133350</xdr:rowOff>
    </xdr:from>
    <xdr:to>
      <xdr:col>42</xdr:col>
      <xdr:colOff>514349</xdr:colOff>
      <xdr:row>17</xdr:row>
      <xdr:rowOff>161924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330BE16D-941E-4A7C-B048-85EB5562C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704849</xdr:colOff>
      <xdr:row>19</xdr:row>
      <xdr:rowOff>100012</xdr:rowOff>
    </xdr:from>
    <xdr:to>
      <xdr:col>42</xdr:col>
      <xdr:colOff>657224</xdr:colOff>
      <xdr:row>33</xdr:row>
      <xdr:rowOff>171450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E5E3AE93-729C-42C1-817A-A60295E30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666749</xdr:colOff>
      <xdr:row>34</xdr:row>
      <xdr:rowOff>128588</xdr:rowOff>
    </xdr:from>
    <xdr:to>
      <xdr:col>43</xdr:col>
      <xdr:colOff>19049</xdr:colOff>
      <xdr:row>49</xdr:row>
      <xdr:rowOff>57150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F2F5A87F-83D4-4939-B737-50BD98FB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19050</xdr:colOff>
      <xdr:row>50</xdr:row>
      <xdr:rowOff>66674</xdr:rowOff>
    </xdr:from>
    <xdr:to>
      <xdr:col>42</xdr:col>
      <xdr:colOff>676275</xdr:colOff>
      <xdr:row>65</xdr:row>
      <xdr:rowOff>66674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98EDCAD4-36E4-4EDD-B160-7385F0A42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95250</xdr:colOff>
      <xdr:row>65</xdr:row>
      <xdr:rowOff>142875</xdr:rowOff>
    </xdr:from>
    <xdr:to>
      <xdr:col>43</xdr:col>
      <xdr:colOff>219075</xdr:colOff>
      <xdr:row>85</xdr:row>
      <xdr:rowOff>57150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A0D0EA0A-19AC-4964-80B5-ECD1C9760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219075</xdr:colOff>
      <xdr:row>86</xdr:row>
      <xdr:rowOff>95250</xdr:rowOff>
    </xdr:from>
    <xdr:to>
      <xdr:col>43</xdr:col>
      <xdr:colOff>295275</xdr:colOff>
      <xdr:row>106</xdr:row>
      <xdr:rowOff>171450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32</xdr:col>
      <xdr:colOff>704850</xdr:colOff>
      <xdr:row>108</xdr:row>
      <xdr:rowOff>104775</xdr:rowOff>
    </xdr:from>
    <xdr:to>
      <xdr:col>43</xdr:col>
      <xdr:colOff>295275</xdr:colOff>
      <xdr:row>129</xdr:row>
      <xdr:rowOff>114300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0</xdr:colOff>
      <xdr:row>130</xdr:row>
      <xdr:rowOff>142875</xdr:rowOff>
    </xdr:from>
    <xdr:to>
      <xdr:col>44</xdr:col>
      <xdr:colOff>147640</xdr:colOff>
      <xdr:row>150</xdr:row>
      <xdr:rowOff>171450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600074</xdr:colOff>
      <xdr:row>2</xdr:row>
      <xdr:rowOff>133350</xdr:rowOff>
    </xdr:from>
    <xdr:to>
      <xdr:col>42</xdr:col>
      <xdr:colOff>514349</xdr:colOff>
      <xdr:row>17</xdr:row>
      <xdr:rowOff>161924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330BE16D-941E-4A7C-B048-85EB5562C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704849</xdr:colOff>
      <xdr:row>19</xdr:row>
      <xdr:rowOff>100012</xdr:rowOff>
    </xdr:from>
    <xdr:to>
      <xdr:col>42</xdr:col>
      <xdr:colOff>657224</xdr:colOff>
      <xdr:row>33</xdr:row>
      <xdr:rowOff>171450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E5E3AE93-729C-42C1-817A-A60295E30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666749</xdr:colOff>
      <xdr:row>34</xdr:row>
      <xdr:rowOff>128588</xdr:rowOff>
    </xdr:from>
    <xdr:to>
      <xdr:col>43</xdr:col>
      <xdr:colOff>19049</xdr:colOff>
      <xdr:row>49</xdr:row>
      <xdr:rowOff>57150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F2F5A87F-83D4-4939-B737-50BD98FB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19050</xdr:colOff>
      <xdr:row>50</xdr:row>
      <xdr:rowOff>66674</xdr:rowOff>
    </xdr:from>
    <xdr:to>
      <xdr:col>42</xdr:col>
      <xdr:colOff>676275</xdr:colOff>
      <xdr:row>65</xdr:row>
      <xdr:rowOff>66674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98EDCAD4-36E4-4EDD-B160-7385F0A42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95250</xdr:colOff>
      <xdr:row>65</xdr:row>
      <xdr:rowOff>142875</xdr:rowOff>
    </xdr:from>
    <xdr:to>
      <xdr:col>43</xdr:col>
      <xdr:colOff>219075</xdr:colOff>
      <xdr:row>85</xdr:row>
      <xdr:rowOff>57150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A0D0EA0A-19AC-4964-80B5-ECD1C9760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219075</xdr:colOff>
      <xdr:row>86</xdr:row>
      <xdr:rowOff>95250</xdr:rowOff>
    </xdr:from>
    <xdr:to>
      <xdr:col>43</xdr:col>
      <xdr:colOff>295275</xdr:colOff>
      <xdr:row>106</xdr:row>
      <xdr:rowOff>171450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32</xdr:col>
      <xdr:colOff>704850</xdr:colOff>
      <xdr:row>108</xdr:row>
      <xdr:rowOff>104775</xdr:rowOff>
    </xdr:from>
    <xdr:to>
      <xdr:col>43</xdr:col>
      <xdr:colOff>295275</xdr:colOff>
      <xdr:row>129</xdr:row>
      <xdr:rowOff>114300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0</xdr:colOff>
      <xdr:row>130</xdr:row>
      <xdr:rowOff>142875</xdr:rowOff>
    </xdr:from>
    <xdr:to>
      <xdr:col>44</xdr:col>
      <xdr:colOff>147640</xdr:colOff>
      <xdr:row>150</xdr:row>
      <xdr:rowOff>171450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600074</xdr:colOff>
      <xdr:row>2</xdr:row>
      <xdr:rowOff>133350</xdr:rowOff>
    </xdr:from>
    <xdr:to>
      <xdr:col>42</xdr:col>
      <xdr:colOff>514349</xdr:colOff>
      <xdr:row>17</xdr:row>
      <xdr:rowOff>161924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330BE16D-941E-4A7C-B048-85EB5562C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704849</xdr:colOff>
      <xdr:row>19</xdr:row>
      <xdr:rowOff>100012</xdr:rowOff>
    </xdr:from>
    <xdr:to>
      <xdr:col>42</xdr:col>
      <xdr:colOff>657224</xdr:colOff>
      <xdr:row>33</xdr:row>
      <xdr:rowOff>171450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E5E3AE93-729C-42C1-817A-A60295E30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666749</xdr:colOff>
      <xdr:row>34</xdr:row>
      <xdr:rowOff>128588</xdr:rowOff>
    </xdr:from>
    <xdr:to>
      <xdr:col>43</xdr:col>
      <xdr:colOff>19049</xdr:colOff>
      <xdr:row>49</xdr:row>
      <xdr:rowOff>57150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F2F5A87F-83D4-4939-B737-50BD98FB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19050</xdr:colOff>
      <xdr:row>50</xdr:row>
      <xdr:rowOff>66674</xdr:rowOff>
    </xdr:from>
    <xdr:to>
      <xdr:col>42</xdr:col>
      <xdr:colOff>676275</xdr:colOff>
      <xdr:row>65</xdr:row>
      <xdr:rowOff>66674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98EDCAD4-36E4-4EDD-B160-7385F0A42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95250</xdr:colOff>
      <xdr:row>65</xdr:row>
      <xdr:rowOff>142875</xdr:rowOff>
    </xdr:from>
    <xdr:to>
      <xdr:col>43</xdr:col>
      <xdr:colOff>219075</xdr:colOff>
      <xdr:row>85</xdr:row>
      <xdr:rowOff>57150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A0D0EA0A-19AC-4964-80B5-ECD1C9760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219075</xdr:colOff>
      <xdr:row>86</xdr:row>
      <xdr:rowOff>95250</xdr:rowOff>
    </xdr:from>
    <xdr:to>
      <xdr:col>43</xdr:col>
      <xdr:colOff>295275</xdr:colOff>
      <xdr:row>106</xdr:row>
      <xdr:rowOff>171450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32</xdr:col>
      <xdr:colOff>704850</xdr:colOff>
      <xdr:row>108</xdr:row>
      <xdr:rowOff>104775</xdr:rowOff>
    </xdr:from>
    <xdr:to>
      <xdr:col>43</xdr:col>
      <xdr:colOff>295275</xdr:colOff>
      <xdr:row>129</xdr:row>
      <xdr:rowOff>114300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0</xdr:colOff>
      <xdr:row>130</xdr:row>
      <xdr:rowOff>142875</xdr:rowOff>
    </xdr:from>
    <xdr:to>
      <xdr:col>44</xdr:col>
      <xdr:colOff>147640</xdr:colOff>
      <xdr:row>150</xdr:row>
      <xdr:rowOff>171450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600074</xdr:colOff>
      <xdr:row>2</xdr:row>
      <xdr:rowOff>133350</xdr:rowOff>
    </xdr:from>
    <xdr:to>
      <xdr:col>42</xdr:col>
      <xdr:colOff>514349</xdr:colOff>
      <xdr:row>17</xdr:row>
      <xdr:rowOff>161924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330BE16D-941E-4A7C-B048-85EB5562C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704849</xdr:colOff>
      <xdr:row>19</xdr:row>
      <xdr:rowOff>100012</xdr:rowOff>
    </xdr:from>
    <xdr:to>
      <xdr:col>42</xdr:col>
      <xdr:colOff>657224</xdr:colOff>
      <xdr:row>33</xdr:row>
      <xdr:rowOff>171450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E5E3AE93-729C-42C1-817A-A60295E30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666749</xdr:colOff>
      <xdr:row>34</xdr:row>
      <xdr:rowOff>128588</xdr:rowOff>
    </xdr:from>
    <xdr:to>
      <xdr:col>43</xdr:col>
      <xdr:colOff>19049</xdr:colOff>
      <xdr:row>49</xdr:row>
      <xdr:rowOff>57150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F2F5A87F-83D4-4939-B737-50BD98FB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19050</xdr:colOff>
      <xdr:row>50</xdr:row>
      <xdr:rowOff>66674</xdr:rowOff>
    </xdr:from>
    <xdr:to>
      <xdr:col>42</xdr:col>
      <xdr:colOff>676275</xdr:colOff>
      <xdr:row>65</xdr:row>
      <xdr:rowOff>66674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98EDCAD4-36E4-4EDD-B160-7385F0A42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95250</xdr:colOff>
      <xdr:row>65</xdr:row>
      <xdr:rowOff>142875</xdr:rowOff>
    </xdr:from>
    <xdr:to>
      <xdr:col>43</xdr:col>
      <xdr:colOff>219075</xdr:colOff>
      <xdr:row>85</xdr:row>
      <xdr:rowOff>57150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A0D0EA0A-19AC-4964-80B5-ECD1C9760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219075</xdr:colOff>
      <xdr:row>86</xdr:row>
      <xdr:rowOff>95250</xdr:rowOff>
    </xdr:from>
    <xdr:to>
      <xdr:col>43</xdr:col>
      <xdr:colOff>295275</xdr:colOff>
      <xdr:row>106</xdr:row>
      <xdr:rowOff>171450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32</xdr:col>
      <xdr:colOff>704850</xdr:colOff>
      <xdr:row>108</xdr:row>
      <xdr:rowOff>104775</xdr:rowOff>
    </xdr:from>
    <xdr:to>
      <xdr:col>43</xdr:col>
      <xdr:colOff>295275</xdr:colOff>
      <xdr:row>129</xdr:row>
      <xdr:rowOff>114300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0</xdr:colOff>
      <xdr:row>130</xdr:row>
      <xdr:rowOff>142875</xdr:rowOff>
    </xdr:from>
    <xdr:to>
      <xdr:col>44</xdr:col>
      <xdr:colOff>147640</xdr:colOff>
      <xdr:row>150</xdr:row>
      <xdr:rowOff>171450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15</xdr:row>
      <xdr:rowOff>1</xdr:rowOff>
    </xdr:from>
    <xdr:to>
      <xdr:col>21</xdr:col>
      <xdr:colOff>0</xdr:colOff>
      <xdr:row>27</xdr:row>
      <xdr:rowOff>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2009DCC7-9797-4096-A47C-1EA7401B8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28</xdr:row>
      <xdr:rowOff>4762</xdr:rowOff>
    </xdr:from>
    <xdr:to>
      <xdr:col>21</xdr:col>
      <xdr:colOff>0</xdr:colOff>
      <xdr:row>40</xdr:row>
      <xdr:rowOff>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28D289C8-86C4-4A52-87A3-6F16173A0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40</xdr:row>
      <xdr:rowOff>157163</xdr:rowOff>
    </xdr:from>
    <xdr:to>
      <xdr:col>21</xdr:col>
      <xdr:colOff>0</xdr:colOff>
      <xdr:row>53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79DB94E8-CD36-49C8-8F1E-F53FBC6E0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54</xdr:row>
      <xdr:rowOff>0</xdr:rowOff>
    </xdr:from>
    <xdr:to>
      <xdr:col>20</xdr:col>
      <xdr:colOff>709613</xdr:colOff>
      <xdr:row>65</xdr:row>
      <xdr:rowOff>157163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E3CF7219-6700-4C78-92D2-5AC9DB6F9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67</xdr:row>
      <xdr:rowOff>0</xdr:rowOff>
    </xdr:from>
    <xdr:to>
      <xdr:col>21</xdr:col>
      <xdr:colOff>4763</xdr:colOff>
      <xdr:row>88</xdr:row>
      <xdr:rowOff>161919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EBC6B920-531F-4C47-A513-C99620A19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90</xdr:row>
      <xdr:rowOff>0</xdr:rowOff>
    </xdr:from>
    <xdr:to>
      <xdr:col>20</xdr:col>
      <xdr:colOff>709613</xdr:colOff>
      <xdr:row>111</xdr:row>
      <xdr:rowOff>161919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3AC079A5-0199-4011-A62B-09A00190C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600074</xdr:colOff>
      <xdr:row>2</xdr:row>
      <xdr:rowOff>133350</xdr:rowOff>
    </xdr:from>
    <xdr:to>
      <xdr:col>42</xdr:col>
      <xdr:colOff>514349</xdr:colOff>
      <xdr:row>17</xdr:row>
      <xdr:rowOff>161924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330BE16D-941E-4A7C-B048-85EB5562C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704849</xdr:colOff>
      <xdr:row>19</xdr:row>
      <xdr:rowOff>100012</xdr:rowOff>
    </xdr:from>
    <xdr:to>
      <xdr:col>42</xdr:col>
      <xdr:colOff>657224</xdr:colOff>
      <xdr:row>33</xdr:row>
      <xdr:rowOff>171450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E5E3AE93-729C-42C1-817A-A60295E30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666749</xdr:colOff>
      <xdr:row>34</xdr:row>
      <xdr:rowOff>128588</xdr:rowOff>
    </xdr:from>
    <xdr:to>
      <xdr:col>43</xdr:col>
      <xdr:colOff>19049</xdr:colOff>
      <xdr:row>49</xdr:row>
      <xdr:rowOff>57150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F2F5A87F-83D4-4939-B737-50BD98FB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19050</xdr:colOff>
      <xdr:row>50</xdr:row>
      <xdr:rowOff>66674</xdr:rowOff>
    </xdr:from>
    <xdr:to>
      <xdr:col>42</xdr:col>
      <xdr:colOff>676275</xdr:colOff>
      <xdr:row>65</xdr:row>
      <xdr:rowOff>66674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98EDCAD4-36E4-4EDD-B160-7385F0A42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95250</xdr:colOff>
      <xdr:row>65</xdr:row>
      <xdr:rowOff>142875</xdr:rowOff>
    </xdr:from>
    <xdr:to>
      <xdr:col>43</xdr:col>
      <xdr:colOff>219075</xdr:colOff>
      <xdr:row>85</xdr:row>
      <xdr:rowOff>57150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A0D0EA0A-19AC-4964-80B5-ECD1C9760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219075</xdr:colOff>
      <xdr:row>86</xdr:row>
      <xdr:rowOff>95250</xdr:rowOff>
    </xdr:from>
    <xdr:to>
      <xdr:col>43</xdr:col>
      <xdr:colOff>295275</xdr:colOff>
      <xdr:row>106</xdr:row>
      <xdr:rowOff>171450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32</xdr:col>
      <xdr:colOff>704850</xdr:colOff>
      <xdr:row>108</xdr:row>
      <xdr:rowOff>104775</xdr:rowOff>
    </xdr:from>
    <xdr:to>
      <xdr:col>43</xdr:col>
      <xdr:colOff>295275</xdr:colOff>
      <xdr:row>129</xdr:row>
      <xdr:rowOff>114300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0</xdr:colOff>
      <xdr:row>130</xdr:row>
      <xdr:rowOff>142875</xdr:rowOff>
    </xdr:from>
    <xdr:to>
      <xdr:col>44</xdr:col>
      <xdr:colOff>147640</xdr:colOff>
      <xdr:row>150</xdr:row>
      <xdr:rowOff>171450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161924</xdr:rowOff>
    </xdr:from>
    <xdr:to>
      <xdr:col>11</xdr:col>
      <xdr:colOff>0</xdr:colOff>
      <xdr:row>24</xdr:row>
      <xdr:rowOff>161924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9A03D3CB-713D-46F8-9757-EEB02571EC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47</xdr:row>
      <xdr:rowOff>161924</xdr:rowOff>
    </xdr:from>
    <xdr:to>
      <xdr:col>18</xdr:col>
      <xdr:colOff>0</xdr:colOff>
      <xdr:row>69</xdr:row>
      <xdr:rowOff>161924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CAC7125D-584E-42B2-8D67-B96EEBE446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72</xdr:row>
      <xdr:rowOff>0</xdr:rowOff>
    </xdr:from>
    <xdr:to>
      <xdr:col>12</xdr:col>
      <xdr:colOff>1</xdr:colOff>
      <xdr:row>88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BEB9D0F3-7620-490B-B734-ADD96F0873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99060</xdr:colOff>
      <xdr:row>20</xdr:row>
      <xdr:rowOff>144780</xdr:rowOff>
    </xdr:from>
    <xdr:to>
      <xdr:col>23</xdr:col>
      <xdr:colOff>472440</xdr:colOff>
      <xdr:row>38</xdr:row>
      <xdr:rowOff>30480</xdr:rowOff>
    </xdr:to>
    <xdr:graphicFrame macro="">
      <xdr:nvGraphicFramePr>
        <xdr:cNvPr id="6" name="Diagramm 2">
          <a:extLst>
            <a:ext uri="{FF2B5EF4-FFF2-40B4-BE49-F238E27FC236}">
              <a16:creationId xmlns="" xmlns:a16="http://schemas.microsoft.com/office/drawing/2014/main" id="{9A03D3CB-713D-46F8-9757-EEB02571E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13</xdr:row>
      <xdr:rowOff>137160</xdr:rowOff>
    </xdr:from>
    <xdr:to>
      <xdr:col>26</xdr:col>
      <xdr:colOff>236220</xdr:colOff>
      <xdr:row>27</xdr:row>
      <xdr:rowOff>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A4EB3066-3C4B-4FE3-A8D6-FF7B0DAC1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27</xdr:row>
      <xdr:rowOff>114300</xdr:rowOff>
    </xdr:from>
    <xdr:to>
      <xdr:col>26</xdr:col>
      <xdr:colOff>236220</xdr:colOff>
      <xdr:row>40</xdr:row>
      <xdr:rowOff>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CB2233C4-59C9-412F-AF3B-53A76BAD5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40</xdr:row>
      <xdr:rowOff>144780</xdr:rowOff>
    </xdr:from>
    <xdr:to>
      <xdr:col>26</xdr:col>
      <xdr:colOff>182880</xdr:colOff>
      <xdr:row>53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37AC1667-4718-4B51-8885-5F3BCCF06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53</xdr:row>
      <xdr:rowOff>121920</xdr:rowOff>
    </xdr:from>
    <xdr:to>
      <xdr:col>26</xdr:col>
      <xdr:colOff>175260</xdr:colOff>
      <xdr:row>65</xdr:row>
      <xdr:rowOff>157163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9B203783-55A6-4354-944A-4F4B71991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67</xdr:row>
      <xdr:rowOff>0</xdr:rowOff>
    </xdr:from>
    <xdr:to>
      <xdr:col>26</xdr:col>
      <xdr:colOff>228600</xdr:colOff>
      <xdr:row>88</xdr:row>
      <xdr:rowOff>161919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EE4B1415-3D5B-4744-8A47-F031F7D10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4762</xdr:colOff>
      <xdr:row>90</xdr:row>
      <xdr:rowOff>0</xdr:rowOff>
    </xdr:from>
    <xdr:to>
      <xdr:col>26</xdr:col>
      <xdr:colOff>236220</xdr:colOff>
      <xdr:row>112</xdr:row>
      <xdr:rowOff>0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202E8EB1-2D72-4172-867A-40AAE7F98C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438150</xdr:colOff>
      <xdr:row>65</xdr:row>
      <xdr:rowOff>76200</xdr:rowOff>
    </xdr:from>
    <xdr:to>
      <xdr:col>36</xdr:col>
      <xdr:colOff>666750</xdr:colOff>
      <xdr:row>87</xdr:row>
      <xdr:rowOff>57144</xdr:rowOff>
    </xdr:to>
    <xdr:graphicFrame macro="">
      <xdr:nvGraphicFramePr>
        <xdr:cNvPr id="8" name="Diagramm 5">
          <a:extLst>
            <a:ext uri="{FF2B5EF4-FFF2-40B4-BE49-F238E27FC236}">
              <a16:creationId xmlns="" xmlns:a16="http://schemas.microsoft.com/office/drawing/2014/main" id="{EE4B1415-3D5B-4744-8A47-F031F7D10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0</xdr:colOff>
      <xdr:row>115</xdr:row>
      <xdr:rowOff>0</xdr:rowOff>
    </xdr:from>
    <xdr:to>
      <xdr:col>26</xdr:col>
      <xdr:colOff>231458</xdr:colOff>
      <xdr:row>137</xdr:row>
      <xdr:rowOff>0</xdr:rowOff>
    </xdr:to>
    <xdr:graphicFrame macro="">
      <xdr:nvGraphicFramePr>
        <xdr:cNvPr id="9" name="Diagramm 6">
          <a:extLst>
            <a:ext uri="{FF2B5EF4-FFF2-40B4-BE49-F238E27FC236}">
              <a16:creationId xmlns="" xmlns:a16="http://schemas.microsoft.com/office/drawing/2014/main" id="{202E8EB1-2D72-4172-867A-40AAE7F98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15</xdr:row>
      <xdr:rowOff>1</xdr:rowOff>
    </xdr:from>
    <xdr:to>
      <xdr:col>24</xdr:col>
      <xdr:colOff>0</xdr:colOff>
      <xdr:row>27</xdr:row>
      <xdr:rowOff>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F3530AA0-C5BC-4BC9-83CE-659ECAEF4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28</xdr:row>
      <xdr:rowOff>4762</xdr:rowOff>
    </xdr:from>
    <xdr:to>
      <xdr:col>24</xdr:col>
      <xdr:colOff>0</xdr:colOff>
      <xdr:row>40</xdr:row>
      <xdr:rowOff>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640D3814-5E44-4892-9403-38AF8104A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40</xdr:row>
      <xdr:rowOff>157163</xdr:rowOff>
    </xdr:from>
    <xdr:to>
      <xdr:col>24</xdr:col>
      <xdr:colOff>0</xdr:colOff>
      <xdr:row>53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329F9059-7D83-41BD-B358-FBA68D1E9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54</xdr:row>
      <xdr:rowOff>0</xdr:rowOff>
    </xdr:from>
    <xdr:to>
      <xdr:col>23</xdr:col>
      <xdr:colOff>709613</xdr:colOff>
      <xdr:row>65</xdr:row>
      <xdr:rowOff>157163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B8E0C8EE-AFD4-4B78-AD3E-B49D42985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4762</xdr:colOff>
      <xdr:row>67</xdr:row>
      <xdr:rowOff>6</xdr:rowOff>
    </xdr:from>
    <xdr:to>
      <xdr:col>24</xdr:col>
      <xdr:colOff>9525</xdr:colOff>
      <xdr:row>89</xdr:row>
      <xdr:rowOff>0</xdr:rowOff>
    </xdr:to>
    <xdr:graphicFrame macro="">
      <xdr:nvGraphicFramePr>
        <xdr:cNvPr id="8" name="Diagramm 7">
          <a:extLst>
            <a:ext uri="{FF2B5EF4-FFF2-40B4-BE49-F238E27FC236}">
              <a16:creationId xmlns="" xmlns:a16="http://schemas.microsoft.com/office/drawing/2014/main" id="{7E769829-FECA-403C-94A5-B9D1455359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9525</xdr:colOff>
      <xdr:row>90</xdr:row>
      <xdr:rowOff>0</xdr:rowOff>
    </xdr:from>
    <xdr:to>
      <xdr:col>24</xdr:col>
      <xdr:colOff>4763</xdr:colOff>
      <xdr:row>111</xdr:row>
      <xdr:rowOff>161919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CC60EA4C-AB95-4912-B16C-5D9D118D7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352425</xdr:colOff>
      <xdr:row>113</xdr:row>
      <xdr:rowOff>95250</xdr:rowOff>
    </xdr:from>
    <xdr:to>
      <xdr:col>24</xdr:col>
      <xdr:colOff>347663</xdr:colOff>
      <xdr:row>135</xdr:row>
      <xdr:rowOff>76194</xdr:rowOff>
    </xdr:to>
    <xdr:graphicFrame macro="">
      <xdr:nvGraphicFramePr>
        <xdr:cNvPr id="9" name="Diagramm 6">
          <a:extLst>
            <a:ext uri="{FF2B5EF4-FFF2-40B4-BE49-F238E27FC236}">
              <a16:creationId xmlns="" xmlns:a16="http://schemas.microsoft.com/office/drawing/2014/main" id="{CC60EA4C-AB95-4912-B16C-5D9D118D7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30480</xdr:colOff>
      <xdr:row>15</xdr:row>
      <xdr:rowOff>7621</xdr:rowOff>
    </xdr:from>
    <xdr:to>
      <xdr:col>25</xdr:col>
      <xdr:colOff>30480</xdr:colOff>
      <xdr:row>27</xdr:row>
      <xdr:rowOff>7621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69A44321-1F20-4948-A54D-C17E5144A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68580</xdr:colOff>
      <xdr:row>27</xdr:row>
      <xdr:rowOff>141922</xdr:rowOff>
    </xdr:from>
    <xdr:to>
      <xdr:col>25</xdr:col>
      <xdr:colOff>68580</xdr:colOff>
      <xdr:row>39</xdr:row>
      <xdr:rowOff>137160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4428685A-0AD4-4CB6-A70E-6B322885F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60960</xdr:colOff>
      <xdr:row>40</xdr:row>
      <xdr:rowOff>111443</xdr:rowOff>
    </xdr:from>
    <xdr:to>
      <xdr:col>25</xdr:col>
      <xdr:colOff>60960</xdr:colOff>
      <xdr:row>52</xdr:row>
      <xdr:rowOff>121920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DB54C9CD-358C-4B8D-A3AA-DA47A78A1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45720</xdr:colOff>
      <xdr:row>53</xdr:row>
      <xdr:rowOff>106680</xdr:rowOff>
    </xdr:from>
    <xdr:to>
      <xdr:col>25</xdr:col>
      <xdr:colOff>23813</xdr:colOff>
      <xdr:row>65</xdr:row>
      <xdr:rowOff>96203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1A7BCBFB-BFA0-48DD-9A53-2435E20BE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121920</xdr:colOff>
      <xdr:row>66</xdr:row>
      <xdr:rowOff>137160</xdr:rowOff>
    </xdr:from>
    <xdr:to>
      <xdr:col>25</xdr:col>
      <xdr:colOff>126683</xdr:colOff>
      <xdr:row>88</xdr:row>
      <xdr:rowOff>131439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EE8AAD0B-59CF-490F-8313-0C8AA9AEA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121920</xdr:colOff>
      <xdr:row>89</xdr:row>
      <xdr:rowOff>144780</xdr:rowOff>
    </xdr:from>
    <xdr:to>
      <xdr:col>25</xdr:col>
      <xdr:colOff>100013</xdr:colOff>
      <xdr:row>111</xdr:row>
      <xdr:rowOff>139059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19EF5CC9-7733-4ABB-911D-B3EEEC561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19050</xdr:colOff>
      <xdr:row>114</xdr:row>
      <xdr:rowOff>28575</xdr:rowOff>
    </xdr:from>
    <xdr:to>
      <xdr:col>24</xdr:col>
      <xdr:colOff>711518</xdr:colOff>
      <xdr:row>136</xdr:row>
      <xdr:rowOff>22854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19EF5CC9-7733-4ABB-911D-B3EEEC561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15</xdr:row>
      <xdr:rowOff>1</xdr:rowOff>
    </xdr:from>
    <xdr:to>
      <xdr:col>25</xdr:col>
      <xdr:colOff>0</xdr:colOff>
      <xdr:row>27</xdr:row>
      <xdr:rowOff>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D85BFBE2-6608-47BB-9C86-CEB3A79FC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28</xdr:row>
      <xdr:rowOff>4762</xdr:rowOff>
    </xdr:from>
    <xdr:to>
      <xdr:col>25</xdr:col>
      <xdr:colOff>0</xdr:colOff>
      <xdr:row>40</xdr:row>
      <xdr:rowOff>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B3D353C-C410-46E4-A15D-D28942D51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40</xdr:row>
      <xdr:rowOff>157163</xdr:rowOff>
    </xdr:from>
    <xdr:to>
      <xdr:col>25</xdr:col>
      <xdr:colOff>0</xdr:colOff>
      <xdr:row>53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C5FA7C65-6826-4BA3-8D93-CE64B86A1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54</xdr:row>
      <xdr:rowOff>0</xdr:rowOff>
    </xdr:from>
    <xdr:to>
      <xdr:col>24</xdr:col>
      <xdr:colOff>709613</xdr:colOff>
      <xdr:row>65</xdr:row>
      <xdr:rowOff>157163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6CD1BF7A-CFA5-41CA-B3CD-EA29C5CFE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67</xdr:row>
      <xdr:rowOff>0</xdr:rowOff>
    </xdr:from>
    <xdr:to>
      <xdr:col>25</xdr:col>
      <xdr:colOff>4763</xdr:colOff>
      <xdr:row>88</xdr:row>
      <xdr:rowOff>161919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F26DD2E8-3B2C-406C-9191-F260088C9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90</xdr:row>
      <xdr:rowOff>0</xdr:rowOff>
    </xdr:from>
    <xdr:to>
      <xdr:col>24</xdr:col>
      <xdr:colOff>709613</xdr:colOff>
      <xdr:row>111</xdr:row>
      <xdr:rowOff>161919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3FCA9F67-D2D0-4FB7-AF31-3589EF286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32</xdr:col>
      <xdr:colOff>133350</xdr:colOff>
      <xdr:row>67</xdr:row>
      <xdr:rowOff>104775</xdr:rowOff>
    </xdr:from>
    <xdr:to>
      <xdr:col>38</xdr:col>
      <xdr:colOff>138113</xdr:colOff>
      <xdr:row>89</xdr:row>
      <xdr:rowOff>104769</xdr:rowOff>
    </xdr:to>
    <xdr:graphicFrame macro="">
      <xdr:nvGraphicFramePr>
        <xdr:cNvPr id="8" name="Diagramm 5">
          <a:extLst>
            <a:ext uri="{FF2B5EF4-FFF2-40B4-BE49-F238E27FC236}">
              <a16:creationId xmlns="" xmlns:a16="http://schemas.microsoft.com/office/drawing/2014/main" id="{F26DD2E8-3B2C-406C-9191-F260088C9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19050</xdr:colOff>
      <xdr:row>113</xdr:row>
      <xdr:rowOff>9525</xdr:rowOff>
    </xdr:from>
    <xdr:to>
      <xdr:col>25</xdr:col>
      <xdr:colOff>14288</xdr:colOff>
      <xdr:row>134</xdr:row>
      <xdr:rowOff>171444</xdr:rowOff>
    </xdr:to>
    <xdr:graphicFrame macro="">
      <xdr:nvGraphicFramePr>
        <xdr:cNvPr id="9" name="Diagramm 6">
          <a:extLst>
            <a:ext uri="{FF2B5EF4-FFF2-40B4-BE49-F238E27FC236}">
              <a16:creationId xmlns="" xmlns:a16="http://schemas.microsoft.com/office/drawing/2014/main" id="{3FCA9F67-D2D0-4FB7-AF31-3589EF286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15</xdr:row>
      <xdr:rowOff>1</xdr:rowOff>
    </xdr:from>
    <xdr:to>
      <xdr:col>28</xdr:col>
      <xdr:colOff>0</xdr:colOff>
      <xdr:row>27</xdr:row>
      <xdr:rowOff>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DD68FF7D-322E-4413-891E-7D240B4364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28</xdr:row>
      <xdr:rowOff>4762</xdr:rowOff>
    </xdr:from>
    <xdr:to>
      <xdr:col>28</xdr:col>
      <xdr:colOff>0</xdr:colOff>
      <xdr:row>40</xdr:row>
      <xdr:rowOff>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95A3530-1F75-4F36-BE9B-1128AB3416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40</xdr:row>
      <xdr:rowOff>157163</xdr:rowOff>
    </xdr:from>
    <xdr:to>
      <xdr:col>28</xdr:col>
      <xdr:colOff>0</xdr:colOff>
      <xdr:row>53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8AD96CFE-E0B7-4919-BC3B-D159C59FEF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4762</xdr:colOff>
      <xdr:row>54</xdr:row>
      <xdr:rowOff>4762</xdr:rowOff>
    </xdr:from>
    <xdr:to>
      <xdr:col>28</xdr:col>
      <xdr:colOff>0</xdr:colOff>
      <xdr:row>66</xdr:row>
      <xdr:rowOff>0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7255F591-D898-4C28-AD8A-76A491333D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67</xdr:row>
      <xdr:rowOff>0</xdr:rowOff>
    </xdr:from>
    <xdr:to>
      <xdr:col>28</xdr:col>
      <xdr:colOff>4763</xdr:colOff>
      <xdr:row>88</xdr:row>
      <xdr:rowOff>161919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B1647006-1B38-4848-A798-00657380A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152400</xdr:colOff>
      <xdr:row>90</xdr:row>
      <xdr:rowOff>9525</xdr:rowOff>
    </xdr:from>
    <xdr:to>
      <xdr:col>27</xdr:col>
      <xdr:colOff>147638</xdr:colOff>
      <xdr:row>111</xdr:row>
      <xdr:rowOff>171444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EB70ACC7-5D3B-4CF5-8F5E-A81D18B5D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0</xdr:colOff>
      <xdr:row>67</xdr:row>
      <xdr:rowOff>0</xdr:rowOff>
    </xdr:from>
    <xdr:to>
      <xdr:col>35</xdr:col>
      <xdr:colOff>4763</xdr:colOff>
      <xdr:row>88</xdr:row>
      <xdr:rowOff>161919</xdr:rowOff>
    </xdr:to>
    <xdr:graphicFrame macro="">
      <xdr:nvGraphicFramePr>
        <xdr:cNvPr id="8" name="Diagramm 5">
          <a:extLst>
            <a:ext uri="{FF2B5EF4-FFF2-40B4-BE49-F238E27FC236}">
              <a16:creationId xmlns="" xmlns:a16="http://schemas.microsoft.com/office/drawing/2014/main" id="{B1647006-1B38-4848-A798-00657380A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0</xdr:colOff>
      <xdr:row>113</xdr:row>
      <xdr:rowOff>0</xdr:rowOff>
    </xdr:from>
    <xdr:to>
      <xdr:col>26</xdr:col>
      <xdr:colOff>709613</xdr:colOff>
      <xdr:row>134</xdr:row>
      <xdr:rowOff>161919</xdr:rowOff>
    </xdr:to>
    <xdr:graphicFrame macro="">
      <xdr:nvGraphicFramePr>
        <xdr:cNvPr id="9" name="Diagramm 6">
          <a:extLst>
            <a:ext uri="{FF2B5EF4-FFF2-40B4-BE49-F238E27FC236}">
              <a16:creationId xmlns="" xmlns:a16="http://schemas.microsoft.com/office/drawing/2014/main" id="{EB70ACC7-5D3B-4CF5-8F5E-A81D18B5D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15</xdr:row>
      <xdr:rowOff>1</xdr:rowOff>
    </xdr:from>
    <xdr:to>
      <xdr:col>27</xdr:col>
      <xdr:colOff>0</xdr:colOff>
      <xdr:row>27</xdr:row>
      <xdr:rowOff>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AB103486-17DC-408F-958E-A935BA08B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28</xdr:row>
      <xdr:rowOff>4762</xdr:rowOff>
    </xdr:from>
    <xdr:to>
      <xdr:col>27</xdr:col>
      <xdr:colOff>0</xdr:colOff>
      <xdr:row>40</xdr:row>
      <xdr:rowOff>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A195B952-2DBA-4823-A68F-08367843F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40</xdr:row>
      <xdr:rowOff>157163</xdr:rowOff>
    </xdr:from>
    <xdr:to>
      <xdr:col>27</xdr:col>
      <xdr:colOff>0</xdr:colOff>
      <xdr:row>53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3666D437-D65C-419A-9C53-F35DFEA45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0</xdr:colOff>
      <xdr:row>54</xdr:row>
      <xdr:rowOff>0</xdr:rowOff>
    </xdr:from>
    <xdr:to>
      <xdr:col>26</xdr:col>
      <xdr:colOff>709613</xdr:colOff>
      <xdr:row>65</xdr:row>
      <xdr:rowOff>157163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AC2DC8FF-4981-44F5-AA31-CB160F2D7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0</xdr:colOff>
      <xdr:row>67</xdr:row>
      <xdr:rowOff>0</xdr:rowOff>
    </xdr:from>
    <xdr:to>
      <xdr:col>27</xdr:col>
      <xdr:colOff>4763</xdr:colOff>
      <xdr:row>88</xdr:row>
      <xdr:rowOff>161919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102B6670-69A8-47D4-B284-017F049DE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466725</xdr:colOff>
      <xdr:row>90</xdr:row>
      <xdr:rowOff>28575</xdr:rowOff>
    </xdr:from>
    <xdr:to>
      <xdr:col>26</xdr:col>
      <xdr:colOff>461963</xdr:colOff>
      <xdr:row>112</xdr:row>
      <xdr:rowOff>9519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5430E780-4605-4F18-A5A9-BCE3EBF45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142874</xdr:colOff>
      <xdr:row>113</xdr:row>
      <xdr:rowOff>57149</xdr:rowOff>
    </xdr:from>
    <xdr:to>
      <xdr:col>27</xdr:col>
      <xdr:colOff>371474</xdr:colOff>
      <xdr:row>136</xdr:row>
      <xdr:rowOff>133349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5430E780-4605-4F18-A5A9-BCE3EBF45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15</xdr:row>
      <xdr:rowOff>1</xdr:rowOff>
    </xdr:from>
    <xdr:to>
      <xdr:col>27</xdr:col>
      <xdr:colOff>0</xdr:colOff>
      <xdr:row>27</xdr:row>
      <xdr:rowOff>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B60554A1-7351-441C-9AF1-0640A968C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28</xdr:row>
      <xdr:rowOff>4762</xdr:rowOff>
    </xdr:from>
    <xdr:to>
      <xdr:col>27</xdr:col>
      <xdr:colOff>0</xdr:colOff>
      <xdr:row>40</xdr:row>
      <xdr:rowOff>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BA7D959D-93E9-4C8F-A7ED-841F7E52D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40</xdr:row>
      <xdr:rowOff>157163</xdr:rowOff>
    </xdr:from>
    <xdr:to>
      <xdr:col>27</xdr:col>
      <xdr:colOff>0</xdr:colOff>
      <xdr:row>53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947D114C-506E-4926-9A7F-F7ADF361F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0</xdr:colOff>
      <xdr:row>54</xdr:row>
      <xdr:rowOff>0</xdr:rowOff>
    </xdr:from>
    <xdr:to>
      <xdr:col>26</xdr:col>
      <xdr:colOff>709613</xdr:colOff>
      <xdr:row>65</xdr:row>
      <xdr:rowOff>157163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577B4407-6AE2-4985-9461-06F952EEE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0</xdr:colOff>
      <xdr:row>67</xdr:row>
      <xdr:rowOff>0</xdr:rowOff>
    </xdr:from>
    <xdr:to>
      <xdr:col>27</xdr:col>
      <xdr:colOff>4763</xdr:colOff>
      <xdr:row>88</xdr:row>
      <xdr:rowOff>161919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BD24D2E2-1DDF-4EE1-8635-237A83C4F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0</xdr:colOff>
      <xdr:row>90</xdr:row>
      <xdr:rowOff>0</xdr:rowOff>
    </xdr:from>
    <xdr:to>
      <xdr:col>26</xdr:col>
      <xdr:colOff>709613</xdr:colOff>
      <xdr:row>111</xdr:row>
      <xdr:rowOff>161919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B0F5CA0B-40F6-472C-9BFB-F7E2BAB5D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0</xdr:colOff>
      <xdr:row>113</xdr:row>
      <xdr:rowOff>0</xdr:rowOff>
    </xdr:from>
    <xdr:to>
      <xdr:col>26</xdr:col>
      <xdr:colOff>709613</xdr:colOff>
      <xdr:row>134</xdr:row>
      <xdr:rowOff>161919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B0F5CA0B-40F6-472C-9BFB-F7E2BAB5D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oji&#353;&#357;ovny\Tarifn&#237;%20skupiny%20a%20statistiky\2020\db&#353;\sezonnost\v&#253;voj%20covid\pokles%20nehod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  <sheetName val="List3"/>
      <sheetName val="List4"/>
      <sheetName val="List5"/>
    </sheetNames>
    <sheetDataSet>
      <sheetData sheetId="0" refreshError="1"/>
      <sheetData sheetId="1" refreshError="1"/>
      <sheetData sheetId="2" refreshError="1"/>
      <sheetData sheetId="3" refreshError="1">
        <row r="3">
          <cell r="C3">
            <v>43831</v>
          </cell>
          <cell r="D3" t="str">
            <v>středa</v>
          </cell>
          <cell r="E3">
            <v>0</v>
          </cell>
        </row>
        <row r="4">
          <cell r="C4">
            <v>43832</v>
          </cell>
          <cell r="D4" t="str">
            <v>čtvrtek</v>
          </cell>
          <cell r="E4">
            <v>0</v>
          </cell>
        </row>
        <row r="5">
          <cell r="C5">
            <v>43833</v>
          </cell>
          <cell r="D5" t="str">
            <v>pátek</v>
          </cell>
          <cell r="E5">
            <v>0</v>
          </cell>
        </row>
        <row r="6">
          <cell r="C6">
            <v>43834</v>
          </cell>
          <cell r="D6" t="str">
            <v>sobota</v>
          </cell>
          <cell r="E6">
            <v>0</v>
          </cell>
        </row>
        <row r="7">
          <cell r="C7">
            <v>43835</v>
          </cell>
          <cell r="D7" t="str">
            <v>neděle</v>
          </cell>
          <cell r="E7">
            <v>0</v>
          </cell>
        </row>
        <row r="8">
          <cell r="C8">
            <v>43836</v>
          </cell>
          <cell r="D8" t="str">
            <v>pondělí</v>
          </cell>
          <cell r="E8">
            <v>1</v>
          </cell>
        </row>
        <row r="9">
          <cell r="C9">
            <v>43837</v>
          </cell>
          <cell r="D9" t="str">
            <v>úterý</v>
          </cell>
          <cell r="E9">
            <v>1</v>
          </cell>
        </row>
        <row r="10">
          <cell r="C10">
            <v>43838</v>
          </cell>
          <cell r="D10" t="str">
            <v>středa</v>
          </cell>
          <cell r="E10">
            <v>1</v>
          </cell>
        </row>
        <row r="11">
          <cell r="C11">
            <v>43839</v>
          </cell>
          <cell r="D11" t="str">
            <v>čtvrtek</v>
          </cell>
          <cell r="E11">
            <v>1</v>
          </cell>
        </row>
        <row r="12">
          <cell r="C12">
            <v>43840</v>
          </cell>
          <cell r="D12" t="str">
            <v>pátek</v>
          </cell>
          <cell r="E12">
            <v>1</v>
          </cell>
        </row>
        <row r="13">
          <cell r="C13">
            <v>43841</v>
          </cell>
          <cell r="D13" t="str">
            <v>sobota</v>
          </cell>
          <cell r="E13">
            <v>1</v>
          </cell>
        </row>
        <row r="14">
          <cell r="C14">
            <v>43842</v>
          </cell>
          <cell r="D14" t="str">
            <v>neděle</v>
          </cell>
          <cell r="E14">
            <v>1</v>
          </cell>
        </row>
        <row r="15">
          <cell r="C15">
            <v>43843</v>
          </cell>
          <cell r="D15" t="str">
            <v>pondělí</v>
          </cell>
          <cell r="E15">
            <v>2</v>
          </cell>
        </row>
        <row r="16">
          <cell r="C16">
            <v>43844</v>
          </cell>
          <cell r="D16" t="str">
            <v>úterý</v>
          </cell>
          <cell r="E16">
            <v>2</v>
          </cell>
        </row>
        <row r="17">
          <cell r="C17">
            <v>43845</v>
          </cell>
          <cell r="D17" t="str">
            <v>středa</v>
          </cell>
          <cell r="E17">
            <v>2</v>
          </cell>
        </row>
        <row r="18">
          <cell r="C18">
            <v>43846</v>
          </cell>
          <cell r="D18" t="str">
            <v>čtvrtek</v>
          </cell>
          <cell r="E18">
            <v>2</v>
          </cell>
        </row>
        <row r="19">
          <cell r="C19">
            <v>43847</v>
          </cell>
          <cell r="D19" t="str">
            <v>pátek</v>
          </cell>
          <cell r="E19">
            <v>2</v>
          </cell>
        </row>
        <row r="20">
          <cell r="C20">
            <v>43848</v>
          </cell>
          <cell r="D20" t="str">
            <v>sobota</v>
          </cell>
          <cell r="E20">
            <v>2</v>
          </cell>
        </row>
        <row r="21">
          <cell r="C21">
            <v>43849</v>
          </cell>
          <cell r="D21" t="str">
            <v>neděle</v>
          </cell>
          <cell r="E21">
            <v>2</v>
          </cell>
        </row>
        <row r="22">
          <cell r="C22">
            <v>43850</v>
          </cell>
          <cell r="D22" t="str">
            <v>pondělí</v>
          </cell>
          <cell r="E22">
            <v>3</v>
          </cell>
        </row>
        <row r="23">
          <cell r="C23">
            <v>43851</v>
          </cell>
          <cell r="D23" t="str">
            <v>úterý</v>
          </cell>
          <cell r="E23">
            <v>3</v>
          </cell>
        </row>
        <row r="24">
          <cell r="C24">
            <v>43852</v>
          </cell>
          <cell r="D24" t="str">
            <v>středa</v>
          </cell>
          <cell r="E24">
            <v>3</v>
          </cell>
        </row>
        <row r="25">
          <cell r="C25">
            <v>43853</v>
          </cell>
          <cell r="D25" t="str">
            <v>čtvrtek</v>
          </cell>
          <cell r="E25">
            <v>3</v>
          </cell>
        </row>
        <row r="26">
          <cell r="C26">
            <v>43854</v>
          </cell>
          <cell r="D26" t="str">
            <v>pátek</v>
          </cell>
          <cell r="E26">
            <v>3</v>
          </cell>
        </row>
        <row r="27">
          <cell r="C27">
            <v>43855</v>
          </cell>
          <cell r="D27" t="str">
            <v>sobota</v>
          </cell>
          <cell r="E27">
            <v>3</v>
          </cell>
        </row>
        <row r="28">
          <cell r="C28">
            <v>43856</v>
          </cell>
          <cell r="D28" t="str">
            <v>neděle</v>
          </cell>
          <cell r="E28">
            <v>3</v>
          </cell>
        </row>
        <row r="29">
          <cell r="C29">
            <v>43857</v>
          </cell>
          <cell r="D29" t="str">
            <v>pondělí</v>
          </cell>
          <cell r="E29">
            <v>4</v>
          </cell>
        </row>
        <row r="30">
          <cell r="C30">
            <v>43858</v>
          </cell>
          <cell r="D30" t="str">
            <v>úterý</v>
          </cell>
          <cell r="E30">
            <v>4</v>
          </cell>
        </row>
        <row r="31">
          <cell r="C31">
            <v>43859</v>
          </cell>
          <cell r="D31" t="str">
            <v>středa</v>
          </cell>
          <cell r="E31">
            <v>4</v>
          </cell>
        </row>
        <row r="32">
          <cell r="C32">
            <v>43860</v>
          </cell>
          <cell r="D32" t="str">
            <v>čtvrtek</v>
          </cell>
          <cell r="E32">
            <v>4</v>
          </cell>
        </row>
        <row r="33">
          <cell r="C33">
            <v>43861</v>
          </cell>
          <cell r="D33" t="str">
            <v>pátek</v>
          </cell>
          <cell r="E33">
            <v>4</v>
          </cell>
        </row>
        <row r="34">
          <cell r="C34">
            <v>43862</v>
          </cell>
          <cell r="D34" t="str">
            <v>sobota</v>
          </cell>
          <cell r="E34">
            <v>4</v>
          </cell>
        </row>
        <row r="35">
          <cell r="C35">
            <v>43863</v>
          </cell>
          <cell r="D35" t="str">
            <v>neděle</v>
          </cell>
          <cell r="E35">
            <v>4</v>
          </cell>
        </row>
        <row r="36">
          <cell r="C36">
            <v>43864</v>
          </cell>
          <cell r="D36" t="str">
            <v>pondělí</v>
          </cell>
          <cell r="E36">
            <v>5</v>
          </cell>
        </row>
        <row r="37">
          <cell r="C37">
            <v>43865</v>
          </cell>
          <cell r="D37" t="str">
            <v>úterý</v>
          </cell>
          <cell r="E37">
            <v>5</v>
          </cell>
        </row>
        <row r="38">
          <cell r="C38">
            <v>43866</v>
          </cell>
          <cell r="D38" t="str">
            <v>středa</v>
          </cell>
          <cell r="E38">
            <v>5</v>
          </cell>
        </row>
        <row r="39">
          <cell r="C39">
            <v>43867</v>
          </cell>
          <cell r="D39" t="str">
            <v>čtvrtek</v>
          </cell>
          <cell r="E39">
            <v>5</v>
          </cell>
        </row>
        <row r="40">
          <cell r="C40">
            <v>43868</v>
          </cell>
          <cell r="D40" t="str">
            <v>pátek</v>
          </cell>
          <cell r="E40">
            <v>5</v>
          </cell>
        </row>
        <row r="41">
          <cell r="C41">
            <v>43869</v>
          </cell>
          <cell r="D41" t="str">
            <v>sobota</v>
          </cell>
          <cell r="E41">
            <v>5</v>
          </cell>
        </row>
        <row r="42">
          <cell r="C42">
            <v>43870</v>
          </cell>
          <cell r="D42" t="str">
            <v>neděle</v>
          </cell>
          <cell r="E42">
            <v>5</v>
          </cell>
        </row>
        <row r="43">
          <cell r="C43">
            <v>43871</v>
          </cell>
          <cell r="D43" t="str">
            <v>pondělí</v>
          </cell>
          <cell r="E43">
            <v>6</v>
          </cell>
        </row>
        <row r="44">
          <cell r="C44">
            <v>43872</v>
          </cell>
          <cell r="D44" t="str">
            <v>úterý</v>
          </cell>
          <cell r="E44">
            <v>6</v>
          </cell>
        </row>
        <row r="45">
          <cell r="C45">
            <v>43873</v>
          </cell>
          <cell r="D45" t="str">
            <v>středa</v>
          </cell>
          <cell r="E45">
            <v>6</v>
          </cell>
        </row>
        <row r="46">
          <cell r="C46">
            <v>43874</v>
          </cell>
          <cell r="D46" t="str">
            <v>čtvrtek</v>
          </cell>
          <cell r="E46">
            <v>6</v>
          </cell>
        </row>
        <row r="47">
          <cell r="C47">
            <v>43875</v>
          </cell>
          <cell r="D47" t="str">
            <v>pátek</v>
          </cell>
          <cell r="E47">
            <v>6</v>
          </cell>
        </row>
        <row r="48">
          <cell r="C48">
            <v>43876</v>
          </cell>
          <cell r="D48" t="str">
            <v>sobota</v>
          </cell>
          <cell r="E48">
            <v>6</v>
          </cell>
        </row>
        <row r="49">
          <cell r="C49">
            <v>43877</v>
          </cell>
          <cell r="D49" t="str">
            <v>neděle</v>
          </cell>
          <cell r="E49">
            <v>6</v>
          </cell>
        </row>
        <row r="50">
          <cell r="C50">
            <v>43878</v>
          </cell>
          <cell r="D50" t="str">
            <v>pondělí</v>
          </cell>
          <cell r="E50">
            <v>7</v>
          </cell>
        </row>
        <row r="51">
          <cell r="C51">
            <v>43879</v>
          </cell>
          <cell r="D51" t="str">
            <v>úterý</v>
          </cell>
          <cell r="E51">
            <v>7</v>
          </cell>
        </row>
        <row r="52">
          <cell r="C52">
            <v>43880</v>
          </cell>
          <cell r="D52" t="str">
            <v>středa</v>
          </cell>
          <cell r="E52">
            <v>7</v>
          </cell>
        </row>
        <row r="53">
          <cell r="C53">
            <v>43881</v>
          </cell>
          <cell r="D53" t="str">
            <v>čtvrtek</v>
          </cell>
          <cell r="E53">
            <v>7</v>
          </cell>
        </row>
        <row r="54">
          <cell r="C54">
            <v>43882</v>
          </cell>
          <cell r="D54" t="str">
            <v>pátek</v>
          </cell>
          <cell r="E54">
            <v>7</v>
          </cell>
        </row>
        <row r="55">
          <cell r="C55">
            <v>43883</v>
          </cell>
          <cell r="D55" t="str">
            <v>sobota</v>
          </cell>
          <cell r="E55">
            <v>7</v>
          </cell>
        </row>
        <row r="56">
          <cell r="C56">
            <v>43884</v>
          </cell>
          <cell r="D56" t="str">
            <v>neděle</v>
          </cell>
          <cell r="E56">
            <v>7</v>
          </cell>
        </row>
        <row r="57">
          <cell r="C57">
            <v>43885</v>
          </cell>
          <cell r="D57" t="str">
            <v>pondělí</v>
          </cell>
          <cell r="E57">
            <v>8</v>
          </cell>
        </row>
        <row r="58">
          <cell r="C58">
            <v>43886</v>
          </cell>
          <cell r="D58" t="str">
            <v>úterý</v>
          </cell>
          <cell r="E58">
            <v>8</v>
          </cell>
        </row>
        <row r="59">
          <cell r="C59">
            <v>43887</v>
          </cell>
          <cell r="D59" t="str">
            <v>středa</v>
          </cell>
          <cell r="E59">
            <v>8</v>
          </cell>
        </row>
        <row r="60">
          <cell r="C60">
            <v>43888</v>
          </cell>
          <cell r="D60" t="str">
            <v>čtvrtek</v>
          </cell>
          <cell r="E60">
            <v>8</v>
          </cell>
        </row>
        <row r="61">
          <cell r="C61">
            <v>43889</v>
          </cell>
          <cell r="D61" t="str">
            <v>pátek</v>
          </cell>
          <cell r="E61">
            <v>8</v>
          </cell>
        </row>
        <row r="62">
          <cell r="C62">
            <v>43890</v>
          </cell>
          <cell r="D62" t="str">
            <v>sobota</v>
          </cell>
          <cell r="E62">
            <v>8</v>
          </cell>
        </row>
        <row r="63">
          <cell r="C63">
            <v>43891</v>
          </cell>
          <cell r="D63" t="str">
            <v>neděle</v>
          </cell>
          <cell r="E63">
            <v>8</v>
          </cell>
        </row>
        <row r="64">
          <cell r="C64">
            <v>43892</v>
          </cell>
          <cell r="D64" t="str">
            <v>pondělí</v>
          </cell>
          <cell r="E64">
            <v>9</v>
          </cell>
        </row>
        <row r="65">
          <cell r="C65">
            <v>43893</v>
          </cell>
          <cell r="D65" t="str">
            <v>úterý</v>
          </cell>
          <cell r="E65">
            <v>9</v>
          </cell>
        </row>
        <row r="66">
          <cell r="C66">
            <v>43894</v>
          </cell>
          <cell r="D66" t="str">
            <v>středa</v>
          </cell>
          <cell r="E66">
            <v>9</v>
          </cell>
        </row>
        <row r="67">
          <cell r="C67">
            <v>43895</v>
          </cell>
          <cell r="D67" t="str">
            <v>čtvrtek</v>
          </cell>
          <cell r="E67">
            <v>9</v>
          </cell>
        </row>
        <row r="68">
          <cell r="C68">
            <v>43896</v>
          </cell>
          <cell r="D68" t="str">
            <v>pátek</v>
          </cell>
          <cell r="E68">
            <v>9</v>
          </cell>
        </row>
        <row r="69">
          <cell r="C69">
            <v>43897</v>
          </cell>
          <cell r="D69" t="str">
            <v>sobota</v>
          </cell>
          <cell r="E69">
            <v>9</v>
          </cell>
        </row>
        <row r="70">
          <cell r="C70">
            <v>43898</v>
          </cell>
          <cell r="D70" t="str">
            <v>neděle</v>
          </cell>
          <cell r="E70">
            <v>9</v>
          </cell>
        </row>
        <row r="71">
          <cell r="C71">
            <v>43899</v>
          </cell>
          <cell r="D71" t="str">
            <v>pondělí</v>
          </cell>
          <cell r="E71">
            <v>10</v>
          </cell>
        </row>
        <row r="72">
          <cell r="C72">
            <v>43900</v>
          </cell>
          <cell r="D72" t="str">
            <v>úterý</v>
          </cell>
          <cell r="E72">
            <v>10</v>
          </cell>
        </row>
        <row r="73">
          <cell r="C73">
            <v>43901</v>
          </cell>
          <cell r="D73" t="str">
            <v>středa</v>
          </cell>
          <cell r="E73">
            <v>10</v>
          </cell>
        </row>
        <row r="74">
          <cell r="C74">
            <v>43902</v>
          </cell>
          <cell r="D74" t="str">
            <v>čtvrtek</v>
          </cell>
          <cell r="E74">
            <v>10</v>
          </cell>
        </row>
        <row r="75">
          <cell r="C75">
            <v>43903</v>
          </cell>
          <cell r="D75" t="str">
            <v>pátek</v>
          </cell>
          <cell r="E75">
            <v>10</v>
          </cell>
        </row>
        <row r="76">
          <cell r="C76">
            <v>43904</v>
          </cell>
          <cell r="D76" t="str">
            <v>sobota</v>
          </cell>
          <cell r="E76">
            <v>10</v>
          </cell>
        </row>
        <row r="77">
          <cell r="C77">
            <v>43905</v>
          </cell>
          <cell r="D77" t="str">
            <v>neděle</v>
          </cell>
          <cell r="E77">
            <v>10</v>
          </cell>
        </row>
        <row r="78">
          <cell r="C78">
            <v>43906</v>
          </cell>
          <cell r="D78" t="str">
            <v>pondělí</v>
          </cell>
          <cell r="E78">
            <v>11</v>
          </cell>
        </row>
        <row r="79">
          <cell r="C79">
            <v>43907</v>
          </cell>
          <cell r="D79" t="str">
            <v>úterý</v>
          </cell>
          <cell r="E79">
            <v>11</v>
          </cell>
        </row>
        <row r="80">
          <cell r="C80">
            <v>43908</v>
          </cell>
          <cell r="D80" t="str">
            <v>středa</v>
          </cell>
          <cell r="E80">
            <v>11</v>
          </cell>
        </row>
        <row r="81">
          <cell r="C81">
            <v>43909</v>
          </cell>
          <cell r="D81" t="str">
            <v>čtvrtek</v>
          </cell>
          <cell r="E81">
            <v>11</v>
          </cell>
        </row>
        <row r="82">
          <cell r="C82">
            <v>43910</v>
          </cell>
          <cell r="D82" t="str">
            <v>pátek</v>
          </cell>
          <cell r="E82">
            <v>11</v>
          </cell>
        </row>
        <row r="83">
          <cell r="C83">
            <v>43911</v>
          </cell>
          <cell r="D83" t="str">
            <v>sobota</v>
          </cell>
          <cell r="E83">
            <v>11</v>
          </cell>
        </row>
        <row r="84">
          <cell r="C84">
            <v>43912</v>
          </cell>
          <cell r="D84" t="str">
            <v>neděle</v>
          </cell>
          <cell r="E84">
            <v>11</v>
          </cell>
        </row>
        <row r="85">
          <cell r="C85">
            <v>43913</v>
          </cell>
          <cell r="D85" t="str">
            <v>pondělí</v>
          </cell>
          <cell r="E85">
            <v>12</v>
          </cell>
        </row>
        <row r="86">
          <cell r="C86">
            <v>43914</v>
          </cell>
          <cell r="D86" t="str">
            <v>úterý</v>
          </cell>
          <cell r="E86">
            <v>12</v>
          </cell>
        </row>
        <row r="87">
          <cell r="C87">
            <v>43915</v>
          </cell>
          <cell r="D87" t="str">
            <v>středa</v>
          </cell>
          <cell r="E87">
            <v>12</v>
          </cell>
        </row>
        <row r="88">
          <cell r="C88">
            <v>43916</v>
          </cell>
          <cell r="D88" t="str">
            <v>čtvrtek</v>
          </cell>
          <cell r="E88">
            <v>12</v>
          </cell>
        </row>
        <row r="89">
          <cell r="C89">
            <v>43917</v>
          </cell>
          <cell r="D89" t="str">
            <v>pátek</v>
          </cell>
          <cell r="E89">
            <v>12</v>
          </cell>
        </row>
        <row r="90">
          <cell r="C90">
            <v>43918</v>
          </cell>
          <cell r="D90" t="str">
            <v>sobota</v>
          </cell>
          <cell r="E90">
            <v>12</v>
          </cell>
        </row>
        <row r="91">
          <cell r="C91">
            <v>43919</v>
          </cell>
          <cell r="D91" t="str">
            <v>neděle</v>
          </cell>
          <cell r="E91">
            <v>12</v>
          </cell>
        </row>
        <row r="92">
          <cell r="C92">
            <v>43920</v>
          </cell>
          <cell r="D92" t="str">
            <v>pondělí</v>
          </cell>
          <cell r="E92">
            <v>13</v>
          </cell>
        </row>
        <row r="93">
          <cell r="C93">
            <v>43921</v>
          </cell>
          <cell r="D93" t="str">
            <v>úterý</v>
          </cell>
          <cell r="E93">
            <v>13</v>
          </cell>
        </row>
        <row r="94">
          <cell r="C94">
            <v>43922</v>
          </cell>
          <cell r="D94" t="str">
            <v>středa</v>
          </cell>
          <cell r="E94">
            <v>13</v>
          </cell>
        </row>
        <row r="95">
          <cell r="C95">
            <v>43923</v>
          </cell>
          <cell r="D95" t="str">
            <v>čtvrtek</v>
          </cell>
          <cell r="E95">
            <v>13</v>
          </cell>
        </row>
        <row r="96">
          <cell r="C96">
            <v>43924</v>
          </cell>
          <cell r="D96" t="str">
            <v>pátek</v>
          </cell>
          <cell r="E96">
            <v>13</v>
          </cell>
        </row>
        <row r="97">
          <cell r="C97">
            <v>43925</v>
          </cell>
          <cell r="D97" t="str">
            <v>sobota</v>
          </cell>
          <cell r="E97">
            <v>13</v>
          </cell>
        </row>
        <row r="98">
          <cell r="C98">
            <v>43926</v>
          </cell>
          <cell r="D98" t="str">
            <v>neděle</v>
          </cell>
          <cell r="E98">
            <v>13</v>
          </cell>
        </row>
        <row r="99">
          <cell r="C99">
            <v>43927</v>
          </cell>
          <cell r="D99" t="str">
            <v>pondělí</v>
          </cell>
          <cell r="E99">
            <v>14</v>
          </cell>
        </row>
        <row r="100">
          <cell r="C100">
            <v>43928</v>
          </cell>
          <cell r="D100" t="str">
            <v>úterý</v>
          </cell>
          <cell r="E100">
            <v>14</v>
          </cell>
        </row>
        <row r="101">
          <cell r="C101">
            <v>43929</v>
          </cell>
          <cell r="D101" t="str">
            <v>středa</v>
          </cell>
          <cell r="E101">
            <v>14</v>
          </cell>
        </row>
        <row r="102">
          <cell r="C102">
            <v>43930</v>
          </cell>
          <cell r="D102" t="str">
            <v>čtvrtek</v>
          </cell>
          <cell r="E102">
            <v>14</v>
          </cell>
        </row>
        <row r="103">
          <cell r="C103">
            <v>43931</v>
          </cell>
          <cell r="D103" t="str">
            <v>pátek</v>
          </cell>
          <cell r="E103">
            <v>14</v>
          </cell>
        </row>
        <row r="104">
          <cell r="C104">
            <v>43932</v>
          </cell>
          <cell r="D104" t="str">
            <v>sobota</v>
          </cell>
          <cell r="E104">
            <v>14</v>
          </cell>
        </row>
        <row r="105">
          <cell r="C105">
            <v>43933</v>
          </cell>
          <cell r="D105" t="str">
            <v>neděle</v>
          </cell>
          <cell r="E105">
            <v>14</v>
          </cell>
        </row>
        <row r="106">
          <cell r="C106">
            <v>43934</v>
          </cell>
          <cell r="D106" t="str">
            <v>pondělí</v>
          </cell>
          <cell r="E106">
            <v>15</v>
          </cell>
        </row>
        <row r="107">
          <cell r="C107">
            <v>43935</v>
          </cell>
          <cell r="D107" t="str">
            <v>úterý</v>
          </cell>
          <cell r="E107">
            <v>15</v>
          </cell>
        </row>
        <row r="108">
          <cell r="C108">
            <v>43936</v>
          </cell>
          <cell r="D108" t="str">
            <v>středa</v>
          </cell>
          <cell r="E108">
            <v>15</v>
          </cell>
        </row>
        <row r="109">
          <cell r="C109">
            <v>43937</v>
          </cell>
          <cell r="D109" t="str">
            <v>čtvrtek</v>
          </cell>
          <cell r="E109">
            <v>15</v>
          </cell>
        </row>
        <row r="110">
          <cell r="C110">
            <v>43938</v>
          </cell>
          <cell r="D110" t="str">
            <v>pátek</v>
          </cell>
          <cell r="E110">
            <v>15</v>
          </cell>
        </row>
        <row r="111">
          <cell r="C111">
            <v>43939</v>
          </cell>
          <cell r="D111" t="str">
            <v>sobota</v>
          </cell>
          <cell r="E111">
            <v>15</v>
          </cell>
        </row>
        <row r="112">
          <cell r="C112">
            <v>43940</v>
          </cell>
          <cell r="D112" t="str">
            <v>neděle</v>
          </cell>
          <cell r="E112">
            <v>15</v>
          </cell>
        </row>
        <row r="113">
          <cell r="C113">
            <v>43941</v>
          </cell>
          <cell r="D113" t="str">
            <v>pondělí</v>
          </cell>
          <cell r="E113">
            <v>16</v>
          </cell>
        </row>
        <row r="114">
          <cell r="C114">
            <v>43942</v>
          </cell>
          <cell r="D114" t="str">
            <v>úterý</v>
          </cell>
          <cell r="E114">
            <v>16</v>
          </cell>
        </row>
        <row r="115">
          <cell r="C115">
            <v>43943</v>
          </cell>
          <cell r="D115" t="str">
            <v>středa</v>
          </cell>
          <cell r="E115">
            <v>16</v>
          </cell>
        </row>
        <row r="116">
          <cell r="C116">
            <v>43944</v>
          </cell>
          <cell r="D116" t="str">
            <v>čtvrtek</v>
          </cell>
          <cell r="E116">
            <v>16</v>
          </cell>
        </row>
        <row r="117">
          <cell r="C117">
            <v>43945</v>
          </cell>
          <cell r="D117" t="str">
            <v>pátek</v>
          </cell>
          <cell r="E117">
            <v>16</v>
          </cell>
        </row>
        <row r="118">
          <cell r="C118">
            <v>43946</v>
          </cell>
          <cell r="D118" t="str">
            <v>sobota</v>
          </cell>
          <cell r="E118">
            <v>16</v>
          </cell>
        </row>
        <row r="119">
          <cell r="C119">
            <v>43947</v>
          </cell>
          <cell r="D119" t="str">
            <v>neděle</v>
          </cell>
          <cell r="E119">
            <v>16</v>
          </cell>
        </row>
        <row r="120">
          <cell r="C120">
            <v>43948</v>
          </cell>
          <cell r="D120" t="str">
            <v>pondělí</v>
          </cell>
          <cell r="E120">
            <v>17</v>
          </cell>
        </row>
        <row r="121">
          <cell r="C121">
            <v>43949</v>
          </cell>
          <cell r="D121" t="str">
            <v>úterý</v>
          </cell>
          <cell r="E121">
            <v>17</v>
          </cell>
        </row>
        <row r="122">
          <cell r="C122">
            <v>43950</v>
          </cell>
          <cell r="D122" t="str">
            <v>středa</v>
          </cell>
          <cell r="E122">
            <v>17</v>
          </cell>
        </row>
        <row r="123">
          <cell r="C123">
            <v>43951</v>
          </cell>
          <cell r="D123" t="str">
            <v>čtvrtek</v>
          </cell>
          <cell r="E123">
            <v>17</v>
          </cell>
        </row>
        <row r="124">
          <cell r="C124">
            <v>43952</v>
          </cell>
          <cell r="D124" t="str">
            <v>pátek</v>
          </cell>
          <cell r="E124">
            <v>17</v>
          </cell>
        </row>
        <row r="125">
          <cell r="C125">
            <v>43953</v>
          </cell>
          <cell r="D125" t="str">
            <v>sobota</v>
          </cell>
          <cell r="E125">
            <v>17</v>
          </cell>
        </row>
        <row r="126">
          <cell r="C126">
            <v>43954</v>
          </cell>
          <cell r="D126" t="str">
            <v>neděle</v>
          </cell>
          <cell r="E126">
            <v>17</v>
          </cell>
        </row>
        <row r="127">
          <cell r="C127">
            <v>43955</v>
          </cell>
          <cell r="D127" t="str">
            <v>pondělí</v>
          </cell>
          <cell r="E127">
            <v>18</v>
          </cell>
        </row>
        <row r="128">
          <cell r="C128">
            <v>43956</v>
          </cell>
          <cell r="D128" t="str">
            <v>úterý</v>
          </cell>
          <cell r="E128">
            <v>18</v>
          </cell>
        </row>
        <row r="129">
          <cell r="C129">
            <v>43957</v>
          </cell>
          <cell r="D129" t="str">
            <v>středa</v>
          </cell>
          <cell r="E129">
            <v>18</v>
          </cell>
        </row>
        <row r="130">
          <cell r="C130">
            <v>43958</v>
          </cell>
          <cell r="D130" t="str">
            <v>čtvrtek</v>
          </cell>
          <cell r="E130">
            <v>18</v>
          </cell>
        </row>
        <row r="131">
          <cell r="C131">
            <v>43959</v>
          </cell>
          <cell r="D131" t="str">
            <v>pátek</v>
          </cell>
          <cell r="E131">
            <v>18</v>
          </cell>
        </row>
        <row r="132">
          <cell r="C132">
            <v>43960</v>
          </cell>
          <cell r="D132" t="str">
            <v>sobota</v>
          </cell>
          <cell r="E132">
            <v>18</v>
          </cell>
        </row>
        <row r="133">
          <cell r="C133">
            <v>43961</v>
          </cell>
          <cell r="D133" t="str">
            <v>neděle</v>
          </cell>
          <cell r="E133">
            <v>18</v>
          </cell>
        </row>
        <row r="134">
          <cell r="C134">
            <v>43962</v>
          </cell>
          <cell r="D134" t="str">
            <v>pondělí</v>
          </cell>
          <cell r="E134">
            <v>19</v>
          </cell>
        </row>
        <row r="135">
          <cell r="C135">
            <v>43963</v>
          </cell>
          <cell r="D135" t="str">
            <v>úterý</v>
          </cell>
          <cell r="E135">
            <v>19</v>
          </cell>
        </row>
        <row r="136">
          <cell r="C136">
            <v>43964</v>
          </cell>
          <cell r="D136" t="str">
            <v>středa</v>
          </cell>
          <cell r="E136">
            <v>19</v>
          </cell>
        </row>
        <row r="137">
          <cell r="C137">
            <v>43965</v>
          </cell>
          <cell r="D137" t="str">
            <v>čtvrtek</v>
          </cell>
          <cell r="E137">
            <v>19</v>
          </cell>
        </row>
        <row r="138">
          <cell r="C138">
            <v>43966</v>
          </cell>
          <cell r="D138" t="str">
            <v>pátek</v>
          </cell>
          <cell r="E138">
            <v>19</v>
          </cell>
        </row>
        <row r="139">
          <cell r="C139">
            <v>43967</v>
          </cell>
          <cell r="D139" t="str">
            <v>sobota</v>
          </cell>
          <cell r="E139">
            <v>19</v>
          </cell>
        </row>
        <row r="140">
          <cell r="C140">
            <v>43968</v>
          </cell>
          <cell r="D140" t="str">
            <v>neděle</v>
          </cell>
          <cell r="E140">
            <v>19</v>
          </cell>
        </row>
        <row r="141">
          <cell r="C141">
            <v>43969</v>
          </cell>
          <cell r="D141" t="str">
            <v>pondělí</v>
          </cell>
          <cell r="E141">
            <v>20</v>
          </cell>
        </row>
        <row r="142">
          <cell r="C142">
            <v>43970</v>
          </cell>
          <cell r="D142" t="str">
            <v>úterý</v>
          </cell>
          <cell r="E142">
            <v>20</v>
          </cell>
        </row>
        <row r="143">
          <cell r="C143">
            <v>43971</v>
          </cell>
          <cell r="D143" t="str">
            <v>středa</v>
          </cell>
          <cell r="E143">
            <v>20</v>
          </cell>
        </row>
        <row r="144">
          <cell r="C144">
            <v>43972</v>
          </cell>
          <cell r="D144" t="str">
            <v>čtvrtek</v>
          </cell>
          <cell r="E144">
            <v>20</v>
          </cell>
        </row>
        <row r="145">
          <cell r="C145">
            <v>43973</v>
          </cell>
          <cell r="D145" t="str">
            <v>pátek</v>
          </cell>
          <cell r="E145">
            <v>20</v>
          </cell>
        </row>
        <row r="146">
          <cell r="C146">
            <v>43974</v>
          </cell>
          <cell r="D146" t="str">
            <v>sobota</v>
          </cell>
          <cell r="E146">
            <v>20</v>
          </cell>
        </row>
        <row r="147">
          <cell r="C147">
            <v>43975</v>
          </cell>
          <cell r="D147" t="str">
            <v>neděle</v>
          </cell>
          <cell r="E147">
            <v>20</v>
          </cell>
        </row>
        <row r="148">
          <cell r="C148">
            <v>43976</v>
          </cell>
          <cell r="D148" t="str">
            <v>pondělí</v>
          </cell>
          <cell r="E148">
            <v>21</v>
          </cell>
        </row>
        <row r="149">
          <cell r="C149">
            <v>43977</v>
          </cell>
          <cell r="D149" t="str">
            <v>úterý</v>
          </cell>
          <cell r="E149">
            <v>21</v>
          </cell>
        </row>
        <row r="150">
          <cell r="C150">
            <v>43978</v>
          </cell>
          <cell r="D150" t="str">
            <v>středa</v>
          </cell>
          <cell r="E150">
            <v>21</v>
          </cell>
        </row>
        <row r="151">
          <cell r="C151">
            <v>43979</v>
          </cell>
          <cell r="D151" t="str">
            <v>čtvrtek</v>
          </cell>
          <cell r="E151">
            <v>21</v>
          </cell>
        </row>
        <row r="152">
          <cell r="C152">
            <v>43980</v>
          </cell>
          <cell r="D152" t="str">
            <v>pátek</v>
          </cell>
          <cell r="E152">
            <v>21</v>
          </cell>
        </row>
        <row r="153">
          <cell r="C153">
            <v>43981</v>
          </cell>
          <cell r="D153" t="str">
            <v>sobota</v>
          </cell>
          <cell r="E153">
            <v>21</v>
          </cell>
        </row>
        <row r="154">
          <cell r="C154">
            <v>43982</v>
          </cell>
          <cell r="D154" t="str">
            <v>neděle</v>
          </cell>
          <cell r="E154">
            <v>21</v>
          </cell>
        </row>
        <row r="155">
          <cell r="C155">
            <v>43983</v>
          </cell>
          <cell r="D155" t="str">
            <v>pondělí</v>
          </cell>
          <cell r="E155">
            <v>22</v>
          </cell>
        </row>
        <row r="156">
          <cell r="C156">
            <v>43984</v>
          </cell>
          <cell r="D156" t="str">
            <v>úterý</v>
          </cell>
          <cell r="E156">
            <v>22</v>
          </cell>
        </row>
        <row r="157">
          <cell r="C157">
            <v>43985</v>
          </cell>
          <cell r="D157" t="str">
            <v>středa</v>
          </cell>
          <cell r="E157">
            <v>22</v>
          </cell>
        </row>
        <row r="158">
          <cell r="C158">
            <v>43986</v>
          </cell>
          <cell r="D158" t="str">
            <v>čtvrtek</v>
          </cell>
          <cell r="E158">
            <v>22</v>
          </cell>
        </row>
        <row r="159">
          <cell r="C159">
            <v>43987</v>
          </cell>
          <cell r="D159" t="str">
            <v>pátek</v>
          </cell>
          <cell r="E159">
            <v>22</v>
          </cell>
        </row>
        <row r="160">
          <cell r="C160">
            <v>43988</v>
          </cell>
          <cell r="D160" t="str">
            <v>sobota</v>
          </cell>
          <cell r="E160">
            <v>22</v>
          </cell>
        </row>
        <row r="161">
          <cell r="C161">
            <v>43989</v>
          </cell>
          <cell r="D161" t="str">
            <v>neděle</v>
          </cell>
          <cell r="E161">
            <v>22</v>
          </cell>
        </row>
        <row r="162">
          <cell r="C162">
            <v>43990</v>
          </cell>
          <cell r="D162" t="str">
            <v>pondělí</v>
          </cell>
          <cell r="E162">
            <v>23</v>
          </cell>
        </row>
        <row r="163">
          <cell r="C163">
            <v>43991</v>
          </cell>
          <cell r="D163" t="str">
            <v>úterý</v>
          </cell>
          <cell r="E163">
            <v>23</v>
          </cell>
        </row>
        <row r="164">
          <cell r="C164">
            <v>43992</v>
          </cell>
          <cell r="D164" t="str">
            <v>středa</v>
          </cell>
          <cell r="E164">
            <v>23</v>
          </cell>
        </row>
        <row r="165">
          <cell r="C165">
            <v>43993</v>
          </cell>
          <cell r="D165" t="str">
            <v>čtvrtek</v>
          </cell>
          <cell r="E165">
            <v>23</v>
          </cell>
        </row>
        <row r="166">
          <cell r="C166">
            <v>43994</v>
          </cell>
          <cell r="D166" t="str">
            <v>pátek</v>
          </cell>
          <cell r="E166">
            <v>23</v>
          </cell>
        </row>
        <row r="167">
          <cell r="C167">
            <v>43995</v>
          </cell>
          <cell r="D167" t="str">
            <v>sobota</v>
          </cell>
          <cell r="E167">
            <v>23</v>
          </cell>
        </row>
        <row r="168">
          <cell r="C168">
            <v>43996</v>
          </cell>
          <cell r="D168" t="str">
            <v>neděle</v>
          </cell>
          <cell r="E168">
            <v>23</v>
          </cell>
        </row>
        <row r="169">
          <cell r="C169">
            <v>43997</v>
          </cell>
          <cell r="D169" t="str">
            <v>pondělí</v>
          </cell>
          <cell r="E169">
            <v>24</v>
          </cell>
        </row>
        <row r="170">
          <cell r="C170">
            <v>43998</v>
          </cell>
          <cell r="D170" t="str">
            <v>úterý</v>
          </cell>
          <cell r="E170">
            <v>24</v>
          </cell>
        </row>
        <row r="171">
          <cell r="C171">
            <v>43999</v>
          </cell>
          <cell r="D171" t="str">
            <v>středa</v>
          </cell>
          <cell r="E171">
            <v>24</v>
          </cell>
        </row>
        <row r="172">
          <cell r="C172">
            <v>44000</v>
          </cell>
          <cell r="D172" t="str">
            <v>čtvrtek</v>
          </cell>
          <cell r="E172">
            <v>24</v>
          </cell>
        </row>
        <row r="173">
          <cell r="C173">
            <v>44001</v>
          </cell>
          <cell r="D173" t="str">
            <v>pátek</v>
          </cell>
          <cell r="E173">
            <v>24</v>
          </cell>
        </row>
        <row r="174">
          <cell r="C174">
            <v>44002</v>
          </cell>
          <cell r="D174" t="str">
            <v>sobota</v>
          </cell>
          <cell r="E174">
            <v>24</v>
          </cell>
        </row>
        <row r="175">
          <cell r="C175">
            <v>44003</v>
          </cell>
          <cell r="D175" t="str">
            <v>neděle</v>
          </cell>
          <cell r="E175">
            <v>24</v>
          </cell>
        </row>
        <row r="176">
          <cell r="C176">
            <v>44004</v>
          </cell>
          <cell r="D176" t="str">
            <v>pondělí</v>
          </cell>
          <cell r="E176">
            <v>25</v>
          </cell>
        </row>
        <row r="177">
          <cell r="C177">
            <v>44005</v>
          </cell>
          <cell r="D177" t="str">
            <v>úterý</v>
          </cell>
          <cell r="E177">
            <v>25</v>
          </cell>
        </row>
        <row r="178">
          <cell r="C178">
            <v>44006</v>
          </cell>
          <cell r="D178" t="str">
            <v>středa</v>
          </cell>
          <cell r="E178">
            <v>25</v>
          </cell>
        </row>
        <row r="179">
          <cell r="C179">
            <v>44007</v>
          </cell>
          <cell r="D179" t="str">
            <v>čtvrtek</v>
          </cell>
          <cell r="E179">
            <v>25</v>
          </cell>
        </row>
        <row r="180">
          <cell r="C180">
            <v>44008</v>
          </cell>
          <cell r="D180" t="str">
            <v>pátek</v>
          </cell>
          <cell r="E180">
            <v>25</v>
          </cell>
        </row>
        <row r="181">
          <cell r="C181">
            <v>44009</v>
          </cell>
          <cell r="D181" t="str">
            <v>sobota</v>
          </cell>
          <cell r="E181">
            <v>25</v>
          </cell>
        </row>
        <row r="182">
          <cell r="C182">
            <v>44010</v>
          </cell>
          <cell r="D182" t="str">
            <v>neděle</v>
          </cell>
          <cell r="E182">
            <v>25</v>
          </cell>
        </row>
        <row r="183">
          <cell r="C183">
            <v>44011</v>
          </cell>
          <cell r="D183" t="str">
            <v>pondělí</v>
          </cell>
          <cell r="E183">
            <v>26</v>
          </cell>
        </row>
        <row r="184">
          <cell r="C184">
            <v>44012</v>
          </cell>
          <cell r="D184" t="str">
            <v>úterý</v>
          </cell>
          <cell r="E184">
            <v>26</v>
          </cell>
        </row>
        <row r="185">
          <cell r="C185">
            <v>44013</v>
          </cell>
          <cell r="D185" t="str">
            <v>středa</v>
          </cell>
          <cell r="E185">
            <v>26</v>
          </cell>
        </row>
        <row r="186">
          <cell r="C186">
            <v>44014</v>
          </cell>
          <cell r="D186" t="str">
            <v>čtvrtek</v>
          </cell>
          <cell r="E186">
            <v>26</v>
          </cell>
        </row>
        <row r="187">
          <cell r="C187">
            <v>44015</v>
          </cell>
          <cell r="D187" t="str">
            <v>pátek</v>
          </cell>
          <cell r="E187">
            <v>26</v>
          </cell>
        </row>
        <row r="188">
          <cell r="C188">
            <v>44016</v>
          </cell>
          <cell r="D188" t="str">
            <v>sobota</v>
          </cell>
          <cell r="E188">
            <v>26</v>
          </cell>
        </row>
        <row r="189">
          <cell r="C189">
            <v>44017</v>
          </cell>
          <cell r="D189" t="str">
            <v>neděle</v>
          </cell>
          <cell r="E189">
            <v>26</v>
          </cell>
        </row>
        <row r="190">
          <cell r="C190">
            <v>44018</v>
          </cell>
          <cell r="D190" t="str">
            <v>pondělí</v>
          </cell>
          <cell r="E190">
            <v>27</v>
          </cell>
        </row>
        <row r="191">
          <cell r="C191">
            <v>44019</v>
          </cell>
          <cell r="D191" t="str">
            <v>úterý</v>
          </cell>
          <cell r="E191">
            <v>27</v>
          </cell>
        </row>
        <row r="192">
          <cell r="C192">
            <v>44020</v>
          </cell>
          <cell r="D192" t="str">
            <v>středa</v>
          </cell>
          <cell r="E192">
            <v>27</v>
          </cell>
        </row>
        <row r="193">
          <cell r="C193">
            <v>44021</v>
          </cell>
          <cell r="D193" t="str">
            <v>čtvrtek</v>
          </cell>
          <cell r="E193">
            <v>27</v>
          </cell>
        </row>
        <row r="194">
          <cell r="C194">
            <v>44022</v>
          </cell>
          <cell r="D194" t="str">
            <v>pátek</v>
          </cell>
          <cell r="E194">
            <v>27</v>
          </cell>
        </row>
        <row r="195">
          <cell r="C195">
            <v>44023</v>
          </cell>
          <cell r="D195" t="str">
            <v>sobota</v>
          </cell>
          <cell r="E195">
            <v>27</v>
          </cell>
        </row>
        <row r="196">
          <cell r="C196">
            <v>44024</v>
          </cell>
          <cell r="D196" t="str">
            <v>neděle</v>
          </cell>
          <cell r="E196">
            <v>27</v>
          </cell>
        </row>
        <row r="197">
          <cell r="C197">
            <v>44025</v>
          </cell>
          <cell r="D197" t="str">
            <v>pondělí</v>
          </cell>
          <cell r="E197">
            <v>28</v>
          </cell>
        </row>
        <row r="198">
          <cell r="C198">
            <v>44026</v>
          </cell>
          <cell r="D198" t="str">
            <v>úterý</v>
          </cell>
          <cell r="E198">
            <v>28</v>
          </cell>
        </row>
        <row r="199">
          <cell r="C199">
            <v>44027</v>
          </cell>
          <cell r="D199" t="str">
            <v>středa</v>
          </cell>
          <cell r="E199">
            <v>28</v>
          </cell>
        </row>
        <row r="200">
          <cell r="C200">
            <v>44028</v>
          </cell>
          <cell r="D200" t="str">
            <v>čtvrtek</v>
          </cell>
          <cell r="E200">
            <v>28</v>
          </cell>
        </row>
        <row r="201">
          <cell r="C201">
            <v>44029</v>
          </cell>
          <cell r="D201" t="str">
            <v>pátek</v>
          </cell>
          <cell r="E201">
            <v>28</v>
          </cell>
        </row>
        <row r="202">
          <cell r="C202">
            <v>44030</v>
          </cell>
          <cell r="D202" t="str">
            <v>sobota</v>
          </cell>
          <cell r="E202">
            <v>28</v>
          </cell>
        </row>
        <row r="203">
          <cell r="C203">
            <v>44031</v>
          </cell>
          <cell r="D203" t="str">
            <v>neděle</v>
          </cell>
          <cell r="E203">
            <v>28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worldometers.info/population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worldometers.info/population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worldometers.info/population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worldometers.info/population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://www.worldometers.info/population/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://www.worldometers.info/population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http://www.worldometers.info/population/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http://www.worldometers.info/population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http://www.worldometers.info/population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http://www.worldometers.info/population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hyperlink" Target="http://www.worldometers.info/population/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1.xml"/><Relationship Id="rId3" Type="http://schemas.openxmlformats.org/officeDocument/2006/relationships/hyperlink" Target="https://doi.org/10.1016/S1473-3099(20)30257-7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https://partnerre.com/opinions_research/covid-19-cmo-update-and-overview-5th-edition/" TargetMode="External"/><Relationship Id="rId1" Type="http://schemas.openxmlformats.org/officeDocument/2006/relationships/hyperlink" Target="https://doi.org/10.1101/2020.04.05.20054502" TargetMode="External"/><Relationship Id="rId6" Type="http://schemas.openxmlformats.org/officeDocument/2006/relationships/hyperlink" Target="https://jamanetwork.com/journals/jama/fullarticle/2763667" TargetMode="External"/><Relationship Id="rId5" Type="http://schemas.openxmlformats.org/officeDocument/2006/relationships/hyperlink" Target="http://www.ourphn.org.au/wp-content/uploads/20200225-Article-COVID-19.pdf" TargetMode="External"/><Relationship Id="rId4" Type="http://schemas.openxmlformats.org/officeDocument/2006/relationships/hyperlink" Target="https://academic.oup.com/cid/advance-article.abstract/doi/10.1093/cid/ciaa415/5818333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worldometers.info/population/" TargetMode="External"/><Relationship Id="rId1" Type="http://schemas.openxmlformats.org/officeDocument/2006/relationships/hyperlink" Target="http://www.populationpyramid.net/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euromomo.eu/graphs-and-maps/" TargetMode="External"/><Relationship Id="rId2" Type="http://schemas.openxmlformats.org/officeDocument/2006/relationships/hyperlink" Target="https://www.imperial.ac.uk/mrc-global-infectious-disease-analysis/covid-19/" TargetMode="External"/><Relationship Id="rId1" Type="http://schemas.openxmlformats.org/officeDocument/2006/relationships/hyperlink" Target="https://covid19.healthdata.org/" TargetMode="External"/><Relationship Id="rId5" Type="http://schemas.openxmlformats.org/officeDocument/2006/relationships/hyperlink" Target="https://github.com/CSSEGISandData/COVID-19/tree/master/csse_covid_19_data/csse_covid_19_time_series" TargetMode="External"/><Relationship Id="rId4" Type="http://schemas.openxmlformats.org/officeDocument/2006/relationships/hyperlink" Target="https://www.nytimes.com/interactive/2020/04/21/world/coronavirus-missing-deaths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worldometers.info/population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worldometers.info/population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worldometers.info/population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worldometers.info/population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worldometers.info/population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worldometers.info/population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worldometers.info/populatio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6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ColWidth="10.6640625" defaultRowHeight="13.2" x14ac:dyDescent="0.25"/>
  <cols>
    <col min="1" max="1" width="5.5546875" bestFit="1" customWidth="1"/>
    <col min="2" max="2" width="10.109375" bestFit="1" customWidth="1"/>
    <col min="3" max="5" width="5.5546875" customWidth="1"/>
    <col min="6" max="6" width="6.5546875" bestFit="1" customWidth="1"/>
    <col min="7" max="10" width="11.5546875" bestFit="1" customWidth="1"/>
    <col min="11" max="11" width="10.5546875" bestFit="1" customWidth="1"/>
  </cols>
  <sheetData>
    <row r="1" spans="1:20" ht="15.6" x14ac:dyDescent="0.3">
      <c r="A1" s="102" t="s">
        <v>14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20" x14ac:dyDescent="0.25">
      <c r="M2" s="2" t="s">
        <v>36</v>
      </c>
      <c r="R2" s="2" t="s">
        <v>49</v>
      </c>
    </row>
    <row r="3" spans="1:20" x14ac:dyDescent="0.25">
      <c r="A3" s="2" t="s">
        <v>17</v>
      </c>
      <c r="B3" s="2" t="s">
        <v>20</v>
      </c>
      <c r="C3" s="2" t="s">
        <v>35</v>
      </c>
      <c r="D3" s="2"/>
      <c r="E3" s="2"/>
      <c r="F3" s="2"/>
      <c r="G3" s="2" t="s">
        <v>2</v>
      </c>
      <c r="H3" s="2" t="s">
        <v>3</v>
      </c>
      <c r="I3" s="2" t="s">
        <v>9</v>
      </c>
      <c r="J3" s="2" t="s">
        <v>8</v>
      </c>
      <c r="K3" s="2" t="s">
        <v>5</v>
      </c>
      <c r="L3" s="2"/>
      <c r="M3" s="2" t="s">
        <v>46</v>
      </c>
      <c r="N3" s="2" t="s">
        <v>28</v>
      </c>
      <c r="O3" s="2"/>
      <c r="P3" s="2" t="s">
        <v>47</v>
      </c>
      <c r="Q3" s="2" t="s">
        <v>48</v>
      </c>
      <c r="R3" s="2" t="s">
        <v>26</v>
      </c>
      <c r="S3" s="2" t="s">
        <v>34</v>
      </c>
    </row>
    <row r="4" spans="1:20" x14ac:dyDescent="0.25">
      <c r="A4" s="2" t="s">
        <v>1</v>
      </c>
      <c r="B4" s="2"/>
      <c r="C4" s="2" t="s">
        <v>42</v>
      </c>
      <c r="D4" s="2" t="s">
        <v>43</v>
      </c>
      <c r="E4" s="2" t="s">
        <v>44</v>
      </c>
      <c r="F4" s="2" t="s">
        <v>45</v>
      </c>
      <c r="G4" s="2" t="s">
        <v>0</v>
      </c>
      <c r="H4" s="2" t="s">
        <v>4</v>
      </c>
      <c r="I4" s="2" t="s">
        <v>10</v>
      </c>
      <c r="J4" s="2" t="s">
        <v>6</v>
      </c>
      <c r="K4" s="2" t="s">
        <v>7</v>
      </c>
      <c r="L4" s="2"/>
      <c r="M4" s="2" t="s">
        <v>11</v>
      </c>
      <c r="N4" s="2" t="s">
        <v>12</v>
      </c>
      <c r="O4" s="2" t="s">
        <v>13</v>
      </c>
      <c r="P4" s="2" t="s">
        <v>16</v>
      </c>
      <c r="Q4" s="2" t="s">
        <v>15</v>
      </c>
      <c r="R4" s="2" t="s">
        <v>37</v>
      </c>
      <c r="S4" s="2" t="s">
        <v>33</v>
      </c>
      <c r="T4" s="2" t="s">
        <v>18</v>
      </c>
    </row>
    <row r="5" spans="1:20" x14ac:dyDescent="0.25">
      <c r="A5">
        <v>1</v>
      </c>
      <c r="B5" s="4">
        <f>'Data GER'!A68</f>
        <v>43926</v>
      </c>
      <c r="C5">
        <f>M5</f>
        <v>6.4283485347450819E-2</v>
      </c>
      <c r="D5">
        <f>N5</f>
        <v>7.5272455360651233E-2</v>
      </c>
      <c r="E5">
        <f>P5</f>
        <v>0</v>
      </c>
      <c r="F5" s="5">
        <f>Q5</f>
        <v>3.378453383246481E-3</v>
      </c>
      <c r="G5" s="1">
        <f>'Data GER'!B2-SUM(H5:K5)</f>
        <v>83683819</v>
      </c>
      <c r="H5" s="1">
        <f>'Data GER'!I68</f>
        <v>69839</v>
      </c>
      <c r="I5" s="1">
        <v>0</v>
      </c>
      <c r="J5" s="1">
        <f>'Data GER'!D68</f>
        <v>28700</v>
      </c>
      <c r="K5" s="1">
        <f>'Data GER'!C68</f>
        <v>1584</v>
      </c>
      <c r="M5">
        <f>AVERAGE('Data GER'!J68:J72)</f>
        <v>6.4283485347450819E-2</v>
      </c>
      <c r="N5">
        <f>AVERAGE('Data GER'!L68:L72)</f>
        <v>7.5272455360651233E-2</v>
      </c>
      <c r="O5">
        <f>M5/(N5+Q5)</f>
        <v>0.81732667014401639</v>
      </c>
      <c r="P5">
        <v>0</v>
      </c>
      <c r="Q5">
        <f>AVERAGE('Data GER'!K68:K72)</f>
        <v>3.378453383246481E-3</v>
      </c>
      <c r="R5" s="3">
        <f>(J368+K368)/SUM(G368:K368)</f>
        <v>4.8426369004817621E-3</v>
      </c>
      <c r="S5" s="3">
        <f>K368/(J368+K368)</f>
        <v>4.3652913195279079E-2</v>
      </c>
      <c r="T5" s="3">
        <f>K368/SUM(G368:K368)</f>
        <v>2.113952082529857E-4</v>
      </c>
    </row>
    <row r="6" spans="1:20" x14ac:dyDescent="0.25">
      <c r="A6">
        <v>2</v>
      </c>
      <c r="B6" s="4">
        <f>B5+1</f>
        <v>43927</v>
      </c>
      <c r="C6">
        <f>C5</f>
        <v>6.4283485347450819E-2</v>
      </c>
      <c r="D6">
        <f t="shared" ref="D6:F6" si="0">D5</f>
        <v>7.5272455360651233E-2</v>
      </c>
      <c r="E6">
        <f t="shared" si="0"/>
        <v>0</v>
      </c>
      <c r="F6" s="5">
        <f t="shared" si="0"/>
        <v>3.378453383246481E-3</v>
      </c>
      <c r="G6" s="1">
        <f>G5-C6*H5*G5/SUM(G5:K5)-E6*G5</f>
        <v>83679334.870676279</v>
      </c>
      <c r="H6" s="1">
        <f>H5+C6*G5*H5/SUM(G5:K5)-D6*H5-F6*H5</f>
        <v>68830.228507959197</v>
      </c>
      <c r="I6" s="1">
        <f>I5+E6*G5</f>
        <v>0</v>
      </c>
      <c r="J6" s="1">
        <f>J5+D6*H5</f>
        <v>33956.95300993252</v>
      </c>
      <c r="K6" s="1">
        <f>K5+F6*H5</f>
        <v>1819.947805832551</v>
      </c>
      <c r="Q6" t="s">
        <v>51</v>
      </c>
      <c r="R6" s="3">
        <v>0</v>
      </c>
    </row>
    <row r="7" spans="1:20" x14ac:dyDescent="0.25">
      <c r="A7">
        <v>3</v>
      </c>
      <c r="B7" s="4">
        <f t="shared" ref="B7:B70" si="1">B6+1</f>
        <v>43928</v>
      </c>
      <c r="C7">
        <f t="shared" ref="C7:C70" si="2">C6</f>
        <v>6.4283485347450819E-2</v>
      </c>
      <c r="D7">
        <f t="shared" ref="D7:D70" si="3">D6</f>
        <v>7.5272455360651233E-2</v>
      </c>
      <c r="E7">
        <f t="shared" ref="E7:E70" si="4">E6</f>
        <v>0</v>
      </c>
      <c r="F7" s="5">
        <f t="shared" ref="F7:F70" si="5">F6</f>
        <v>3.378453383246481E-3</v>
      </c>
      <c r="G7" s="1">
        <f t="shared" ref="G7:G70" si="6">G6-C7*H6*G6/SUM(G6:K6)-E7*G6</f>
        <v>83674915.748014256</v>
      </c>
      <c r="H7" s="1">
        <f t="shared" ref="H7:H70" si="7">H6+C7*G6*H6/SUM(G6:K6)-D7*H6-F7*H6</f>
        <v>67835.791148775592</v>
      </c>
      <c r="I7" s="1">
        <f t="shared" ref="I7:I70" si="8">I6+E7*G6</f>
        <v>0</v>
      </c>
      <c r="J7" s="1">
        <f t="shared" ref="J7:J70" si="9">J6+D7*H6</f>
        <v>39137.9733127613</v>
      </c>
      <c r="K7" s="1">
        <f t="shared" ref="K7:K70" si="10">K6+F7*H6</f>
        <v>2052.4875242048943</v>
      </c>
      <c r="Q7" t="s">
        <v>50</v>
      </c>
      <c r="R7">
        <f>(EXP(-R6*O5)+R6-1)^2</f>
        <v>0</v>
      </c>
    </row>
    <row r="8" spans="1:20" x14ac:dyDescent="0.25">
      <c r="A8">
        <v>4</v>
      </c>
      <c r="B8" s="4">
        <f t="shared" si="1"/>
        <v>43929</v>
      </c>
      <c r="C8">
        <f t="shared" si="2"/>
        <v>6.4283485347450819E-2</v>
      </c>
      <c r="D8">
        <f t="shared" si="3"/>
        <v>7.5272455360651233E-2</v>
      </c>
      <c r="E8">
        <f t="shared" si="4"/>
        <v>0</v>
      </c>
      <c r="F8" s="5">
        <f t="shared" si="5"/>
        <v>3.378453383246481E-3</v>
      </c>
      <c r="G8" s="1">
        <f t="shared" si="6"/>
        <v>83670560.701441005</v>
      </c>
      <c r="H8" s="1">
        <f t="shared" si="7"/>
        <v>66855.491102813539</v>
      </c>
      <c r="I8" s="1">
        <f t="shared" si="8"/>
        <v>0</v>
      </c>
      <c r="J8" s="1">
        <f t="shared" si="9"/>
        <v>44244.139873861968</v>
      </c>
      <c r="K8" s="1">
        <f t="shared" si="10"/>
        <v>2281.667582316677</v>
      </c>
    </row>
    <row r="9" spans="1:20" x14ac:dyDescent="0.25">
      <c r="A9">
        <v>5</v>
      </c>
      <c r="B9" s="4">
        <f t="shared" si="1"/>
        <v>43930</v>
      </c>
      <c r="C9">
        <f t="shared" si="2"/>
        <v>6.4283485347450819E-2</v>
      </c>
      <c r="D9">
        <f t="shared" si="3"/>
        <v>7.5272455360651233E-2</v>
      </c>
      <c r="E9">
        <f t="shared" si="4"/>
        <v>0</v>
      </c>
      <c r="F9" s="5">
        <f t="shared" si="5"/>
        <v>3.378453383246481E-3</v>
      </c>
      <c r="G9" s="1">
        <f>G8-C9*H8*G8/SUM(G8:K8)-E9*G8</f>
        <v>83666268.813361049</v>
      </c>
      <c r="H9" s="1">
        <f t="shared" si="7"/>
        <v>65889.134053015645</v>
      </c>
      <c r="I9" s="1">
        <f t="shared" si="8"/>
        <v>0</v>
      </c>
      <c r="J9" s="1">
        <f t="shared" si="9"/>
        <v>49276.516843512916</v>
      </c>
      <c r="K9" s="1">
        <f t="shared" si="10"/>
        <v>2507.5357424215822</v>
      </c>
    </row>
    <row r="10" spans="1:20" x14ac:dyDescent="0.25">
      <c r="A10">
        <v>6</v>
      </c>
      <c r="B10" s="4">
        <f t="shared" si="1"/>
        <v>43931</v>
      </c>
      <c r="C10">
        <f t="shared" si="2"/>
        <v>6.4283485347450819E-2</v>
      </c>
      <c r="D10">
        <f t="shared" si="3"/>
        <v>7.5272455360651233E-2</v>
      </c>
      <c r="E10">
        <f t="shared" si="4"/>
        <v>0</v>
      </c>
      <c r="F10" s="5">
        <f t="shared" si="5"/>
        <v>3.378453383246481E-3</v>
      </c>
      <c r="G10" s="1">
        <f t="shared" si="6"/>
        <v>83662039.178985432</v>
      </c>
      <c r="H10" s="1">
        <f t="shared" si="7"/>
        <v>64936.528159017464</v>
      </c>
      <c r="I10" s="1">
        <f t="shared" si="8"/>
        <v>0</v>
      </c>
      <c r="J10" s="1">
        <f t="shared" si="9"/>
        <v>54236.153745270502</v>
      </c>
      <c r="K10" s="1">
        <f t="shared" si="10"/>
        <v>2730.139110282174</v>
      </c>
    </row>
    <row r="11" spans="1:20" x14ac:dyDescent="0.25">
      <c r="A11">
        <v>7</v>
      </c>
      <c r="B11" s="4">
        <f t="shared" si="1"/>
        <v>43932</v>
      </c>
      <c r="C11">
        <f t="shared" si="2"/>
        <v>6.4283485347450819E-2</v>
      </c>
      <c r="D11">
        <f t="shared" si="3"/>
        <v>7.5272455360651233E-2</v>
      </c>
      <c r="E11">
        <f t="shared" si="4"/>
        <v>0</v>
      </c>
      <c r="F11" s="5">
        <f t="shared" si="5"/>
        <v>3.378453383246481E-3</v>
      </c>
      <c r="G11" s="1">
        <f t="shared" si="6"/>
        <v>83657870.906162724</v>
      </c>
      <c r="H11" s="1">
        <f t="shared" si="7"/>
        <v>63997.48403134384</v>
      </c>
      <c r="I11" s="1">
        <f t="shared" si="8"/>
        <v>0</v>
      </c>
      <c r="J11" s="1">
        <f t="shared" si="9"/>
        <v>59124.085662395817</v>
      </c>
      <c r="K11" s="1">
        <f t="shared" si="10"/>
        <v>2949.5241435372868</v>
      </c>
    </row>
    <row r="12" spans="1:20" x14ac:dyDescent="0.25">
      <c r="A12">
        <v>8</v>
      </c>
      <c r="B12" s="4">
        <f t="shared" si="1"/>
        <v>43933</v>
      </c>
      <c r="C12">
        <f t="shared" si="2"/>
        <v>6.4283485347450819E-2</v>
      </c>
      <c r="D12">
        <f t="shared" si="3"/>
        <v>7.5272455360651233E-2</v>
      </c>
      <c r="E12">
        <f t="shared" si="4"/>
        <v>0</v>
      </c>
      <c r="F12" s="5">
        <f t="shared" si="5"/>
        <v>3.378453383246481E-3</v>
      </c>
      <c r="G12" s="1">
        <f t="shared" si="6"/>
        <v>83653763.115211993</v>
      </c>
      <c r="H12" s="1">
        <f t="shared" si="7"/>
        <v>63071.814705693454</v>
      </c>
      <c r="I12" s="1">
        <f t="shared" si="8"/>
        <v>0</v>
      </c>
      <c r="J12" s="1">
        <f t="shared" si="9"/>
        <v>63941.333422339136</v>
      </c>
      <c r="K12" s="1">
        <f t="shared" si="10"/>
        <v>3165.7366599822431</v>
      </c>
    </row>
    <row r="13" spans="1:20" x14ac:dyDescent="0.25">
      <c r="A13">
        <v>9</v>
      </c>
      <c r="B13" s="4">
        <f t="shared" si="1"/>
        <v>43934</v>
      </c>
      <c r="C13">
        <f t="shared" si="2"/>
        <v>6.4283485347450819E-2</v>
      </c>
      <c r="D13">
        <f t="shared" si="3"/>
        <v>7.5272455360651233E-2</v>
      </c>
      <c r="E13">
        <f t="shared" si="4"/>
        <v>0</v>
      </c>
      <c r="F13" s="5">
        <f t="shared" si="5"/>
        <v>3.378453383246481E-3</v>
      </c>
      <c r="G13" s="1">
        <f t="shared" si="6"/>
        <v>83649714.938757643</v>
      </c>
      <c r="H13" s="1">
        <f t="shared" si="7"/>
        <v>62159.335617317971</v>
      </c>
      <c r="I13" s="1">
        <f t="shared" si="8"/>
        <v>0</v>
      </c>
      <c r="J13" s="1">
        <f t="shared" si="9"/>
        <v>68688.90377928871</v>
      </c>
      <c r="K13" s="1">
        <f t="shared" si="10"/>
        <v>3378.8218457621883</v>
      </c>
    </row>
    <row r="14" spans="1:20" x14ac:dyDescent="0.25">
      <c r="A14">
        <v>10</v>
      </c>
      <c r="B14" s="4">
        <f t="shared" si="1"/>
        <v>43935</v>
      </c>
      <c r="C14">
        <f t="shared" si="2"/>
        <v>6.4283485347450819E-2</v>
      </c>
      <c r="D14">
        <f t="shared" si="3"/>
        <v>7.5272455360651233E-2</v>
      </c>
      <c r="E14">
        <f t="shared" si="4"/>
        <v>0</v>
      </c>
      <c r="F14" s="5">
        <f t="shared" si="5"/>
        <v>3.378453383246481E-3</v>
      </c>
      <c r="G14" s="1">
        <f t="shared" si="6"/>
        <v>83645725.521566242</v>
      </c>
      <c r="H14" s="1">
        <f t="shared" si="7"/>
        <v>61259.864575502113</v>
      </c>
      <c r="I14" s="1">
        <f t="shared" si="8"/>
        <v>0</v>
      </c>
      <c r="J14" s="1">
        <f t="shared" si="9"/>
        <v>73367.789594791015</v>
      </c>
      <c r="K14" s="1">
        <f t="shared" si="10"/>
        <v>3588.8242634788699</v>
      </c>
    </row>
    <row r="15" spans="1:20" x14ac:dyDescent="0.25">
      <c r="A15">
        <v>11</v>
      </c>
      <c r="B15" s="4">
        <f t="shared" si="1"/>
        <v>43936</v>
      </c>
      <c r="C15">
        <f t="shared" si="2"/>
        <v>6.4283485347450819E-2</v>
      </c>
      <c r="D15">
        <f t="shared" si="3"/>
        <v>7.5272455360651233E-2</v>
      </c>
      <c r="E15">
        <f t="shared" si="4"/>
        <v>0</v>
      </c>
      <c r="F15" s="5">
        <f t="shared" si="5"/>
        <v>3.378453383246481E-3</v>
      </c>
      <c r="G15" s="1">
        <f t="shared" si="6"/>
        <v>83641794.020385206</v>
      </c>
      <c r="H15" s="1">
        <f t="shared" si="7"/>
        <v>60373.22173815046</v>
      </c>
      <c r="I15" s="1">
        <f t="shared" si="8"/>
        <v>0</v>
      </c>
      <c r="J15" s="1">
        <f t="shared" si="9"/>
        <v>77978.970016450039</v>
      </c>
      <c r="K15" s="1">
        <f t="shared" si="10"/>
        <v>3795.7878602111964</v>
      </c>
    </row>
    <row r="16" spans="1:20" x14ac:dyDescent="0.25">
      <c r="A16">
        <v>12</v>
      </c>
      <c r="B16" s="4">
        <f t="shared" si="1"/>
        <v>43937</v>
      </c>
      <c r="C16">
        <f t="shared" si="2"/>
        <v>6.4283485347450819E-2</v>
      </c>
      <c r="D16">
        <f t="shared" si="3"/>
        <v>7.5272455360651233E-2</v>
      </c>
      <c r="E16">
        <f t="shared" si="4"/>
        <v>0</v>
      </c>
      <c r="F16" s="5">
        <f t="shared" si="5"/>
        <v>3.378453383246481E-3</v>
      </c>
      <c r="G16" s="1">
        <f t="shared" si="6"/>
        <v>83637919.603783369</v>
      </c>
      <c r="H16" s="1">
        <f t="shared" si="7"/>
        <v>59499.229586486617</v>
      </c>
      <c r="I16" s="1">
        <f t="shared" si="8"/>
        <v>0</v>
      </c>
      <c r="J16" s="1">
        <f t="shared" si="9"/>
        <v>82523.410654713662</v>
      </c>
      <c r="K16" s="1">
        <f t="shared" si="10"/>
        <v>3999.7559754499407</v>
      </c>
    </row>
    <row r="17" spans="1:11" x14ac:dyDescent="0.25">
      <c r="A17">
        <v>13</v>
      </c>
      <c r="B17" s="4">
        <f t="shared" si="1"/>
        <v>43938</v>
      </c>
      <c r="C17">
        <f t="shared" si="2"/>
        <v>6.4283485347450819E-2</v>
      </c>
      <c r="D17">
        <f t="shared" si="3"/>
        <v>7.5272455360651233E-2</v>
      </c>
      <c r="E17">
        <f t="shared" si="4"/>
        <v>0</v>
      </c>
      <c r="F17" s="5">
        <f t="shared" si="5"/>
        <v>3.378453383246481E-3</v>
      </c>
      <c r="G17" s="1">
        <f t="shared" si="6"/>
        <v>83634101.451993451</v>
      </c>
      <c r="H17" s="1">
        <f t="shared" si="7"/>
        <v>58637.712899869992</v>
      </c>
      <c r="I17" s="1">
        <f t="shared" si="8"/>
        <v>0</v>
      </c>
      <c r="J17" s="1">
        <f t="shared" si="9"/>
        <v>87002.063757755619</v>
      </c>
      <c r="K17" s="1">
        <f t="shared" si="10"/>
        <v>4200.7713489469652</v>
      </c>
    </row>
    <row r="18" spans="1:11" x14ac:dyDescent="0.25">
      <c r="A18">
        <v>14</v>
      </c>
      <c r="B18" s="4">
        <f t="shared" si="1"/>
        <v>43939</v>
      </c>
      <c r="C18">
        <f t="shared" si="2"/>
        <v>6.4283485347450819E-2</v>
      </c>
      <c r="D18">
        <f t="shared" si="3"/>
        <v>7.5272455360651233E-2</v>
      </c>
      <c r="E18">
        <f t="shared" si="4"/>
        <v>0</v>
      </c>
      <c r="F18" s="5">
        <f t="shared" si="5"/>
        <v>3.378453383246481E-3</v>
      </c>
      <c r="G18" s="1">
        <f t="shared" si="6"/>
        <v>83630338.75675635</v>
      </c>
      <c r="H18" s="1">
        <f t="shared" si="7"/>
        <v>57788.498730735409</v>
      </c>
      <c r="I18" s="1">
        <f t="shared" si="8"/>
        <v>0</v>
      </c>
      <c r="J18" s="1">
        <f t="shared" si="9"/>
        <v>91415.868384461763</v>
      </c>
      <c r="K18" s="1">
        <f t="shared" si="10"/>
        <v>4398.8761284793673</v>
      </c>
    </row>
    <row r="19" spans="1:11" x14ac:dyDescent="0.25">
      <c r="A19">
        <v>15</v>
      </c>
      <c r="B19" s="4">
        <f t="shared" si="1"/>
        <v>43940</v>
      </c>
      <c r="C19">
        <f t="shared" si="2"/>
        <v>6.4283485347450819E-2</v>
      </c>
      <c r="D19">
        <f t="shared" si="3"/>
        <v>7.5272455360651233E-2</v>
      </c>
      <c r="E19">
        <f t="shared" si="4"/>
        <v>0</v>
      </c>
      <c r="F19" s="5">
        <f t="shared" si="5"/>
        <v>3.378453383246481E-3</v>
      </c>
      <c r="G19" s="1">
        <f t="shared" si="6"/>
        <v>83626630.721167311</v>
      </c>
      <c r="H19" s="1">
        <f t="shared" si="7"/>
        <v>56951.416379660368</v>
      </c>
      <c r="I19" s="1">
        <f t="shared" si="8"/>
        <v>0</v>
      </c>
      <c r="J19" s="1">
        <f t="shared" si="9"/>
        <v>95765.750575530095</v>
      </c>
      <c r="K19" s="1">
        <f t="shared" si="10"/>
        <v>4594.1118775289551</v>
      </c>
    </row>
    <row r="20" spans="1:11" x14ac:dyDescent="0.25">
      <c r="A20">
        <v>16</v>
      </c>
      <c r="B20" s="4">
        <f t="shared" si="1"/>
        <v>43941</v>
      </c>
      <c r="C20">
        <f t="shared" si="2"/>
        <v>6.4283485347450819E-2</v>
      </c>
      <c r="D20">
        <f t="shared" si="3"/>
        <v>7.5272455360651233E-2</v>
      </c>
      <c r="E20">
        <f t="shared" si="4"/>
        <v>0</v>
      </c>
      <c r="F20" s="5">
        <f t="shared" si="5"/>
        <v>3.378453383246481E-3</v>
      </c>
      <c r="G20" s="1">
        <f t="shared" si="6"/>
        <v>83622976.559523895</v>
      </c>
      <c r="H20" s="1">
        <f t="shared" si="7"/>
        <v>56126.297370564411</v>
      </c>
      <c r="I20" s="1">
        <f t="shared" si="8"/>
        <v>0</v>
      </c>
      <c r="J20" s="1">
        <f t="shared" si="9"/>
        <v>100052.62352269395</v>
      </c>
      <c r="K20" s="1">
        <f t="shared" si="10"/>
        <v>4786.5195828774977</v>
      </c>
    </row>
    <row r="21" spans="1:11" x14ac:dyDescent="0.25">
      <c r="A21">
        <v>17</v>
      </c>
      <c r="B21" s="4">
        <f t="shared" si="1"/>
        <v>43942</v>
      </c>
      <c r="C21">
        <f t="shared" si="2"/>
        <v>6.4283485347450819E-2</v>
      </c>
      <c r="D21">
        <f t="shared" si="3"/>
        <v>7.5272455360651233E-2</v>
      </c>
      <c r="E21">
        <f t="shared" si="4"/>
        <v>0</v>
      </c>
      <c r="F21" s="5">
        <f t="shared" si="5"/>
        <v>3.378453383246481E-3</v>
      </c>
      <c r="G21" s="1">
        <f t="shared" si="6"/>
        <v>83619375.497175783</v>
      </c>
      <c r="H21" s="1">
        <f t="shared" si="7"/>
        <v>55312.975426045137</v>
      </c>
      <c r="I21" s="1">
        <f t="shared" si="8"/>
        <v>0</v>
      </c>
      <c r="J21" s="1">
        <f t="shared" si="9"/>
        <v>104277.3877360784</v>
      </c>
      <c r="K21" s="1">
        <f t="shared" si="10"/>
        <v>4976.1396621181793</v>
      </c>
    </row>
    <row r="22" spans="1:11" x14ac:dyDescent="0.25">
      <c r="A22">
        <v>18</v>
      </c>
      <c r="B22" s="4">
        <f t="shared" si="1"/>
        <v>43943</v>
      </c>
      <c r="C22">
        <f t="shared" si="2"/>
        <v>6.4283485347450819E-2</v>
      </c>
      <c r="D22">
        <f t="shared" si="3"/>
        <v>7.5272455360651233E-2</v>
      </c>
      <c r="E22">
        <f t="shared" si="4"/>
        <v>0</v>
      </c>
      <c r="F22" s="5">
        <f t="shared" si="5"/>
        <v>3.378453383246481E-3</v>
      </c>
      <c r="G22" s="1">
        <f t="shared" si="6"/>
        <v>83615826.770376384</v>
      </c>
      <c r="H22" s="1">
        <f t="shared" si="7"/>
        <v>54511.286442854929</v>
      </c>
      <c r="I22" s="1">
        <f t="shared" si="8"/>
        <v>0</v>
      </c>
      <c r="J22" s="1">
        <f t="shared" si="9"/>
        <v>108440.93120970018</v>
      </c>
      <c r="K22" s="1">
        <f t="shared" si="10"/>
        <v>5163.0119710837307</v>
      </c>
    </row>
    <row r="23" spans="1:11" x14ac:dyDescent="0.25">
      <c r="A23">
        <v>19</v>
      </c>
      <c r="B23" s="4">
        <f t="shared" si="1"/>
        <v>43944</v>
      </c>
      <c r="C23">
        <f t="shared" si="2"/>
        <v>6.4283485347450819E-2</v>
      </c>
      <c r="D23">
        <f t="shared" si="3"/>
        <v>7.5272455360651233E-2</v>
      </c>
      <c r="E23">
        <f t="shared" si="4"/>
        <v>0</v>
      </c>
      <c r="F23" s="5">
        <f t="shared" si="5"/>
        <v>3.378453383246481E-3</v>
      </c>
      <c r="G23" s="1">
        <f t="shared" si="6"/>
        <v>83612329.626136184</v>
      </c>
      <c r="H23" s="1">
        <f t="shared" si="7"/>
        <v>53721.068467522258</v>
      </c>
      <c r="I23" s="1">
        <f t="shared" si="8"/>
        <v>0</v>
      </c>
      <c r="J23" s="1">
        <f t="shared" si="9"/>
        <v>112544.12958512166</v>
      </c>
      <c r="K23" s="1">
        <f t="shared" si="10"/>
        <v>5347.1758111917115</v>
      </c>
    </row>
    <row r="24" spans="1:11" x14ac:dyDescent="0.25">
      <c r="A24">
        <v>20</v>
      </c>
      <c r="B24" s="4">
        <f t="shared" si="1"/>
        <v>43945</v>
      </c>
      <c r="C24">
        <f t="shared" si="2"/>
        <v>6.4283485347450819E-2</v>
      </c>
      <c r="D24">
        <f t="shared" si="3"/>
        <v>7.5272455360651233E-2</v>
      </c>
      <c r="E24">
        <f t="shared" si="4"/>
        <v>0</v>
      </c>
      <c r="F24" s="5">
        <f t="shared" si="5"/>
        <v>3.378453383246481E-3</v>
      </c>
      <c r="G24" s="1">
        <f t="shared" si="6"/>
        <v>83608883.322077915</v>
      </c>
      <c r="H24" s="1">
        <f t="shared" si="7"/>
        <v>52942.161672121372</v>
      </c>
      <c r="I24" s="1">
        <f t="shared" si="8"/>
        <v>0</v>
      </c>
      <c r="J24" s="1">
        <f t="shared" si="9"/>
        <v>116587.84631326972</v>
      </c>
      <c r="K24" s="1">
        <f t="shared" si="10"/>
        <v>5528.669936707428</v>
      </c>
    </row>
    <row r="25" spans="1:11" x14ac:dyDescent="0.25">
      <c r="A25">
        <v>21</v>
      </c>
      <c r="B25" s="4">
        <f t="shared" si="1"/>
        <v>43946</v>
      </c>
      <c r="C25">
        <f t="shared" si="2"/>
        <v>6.4283485347450819E-2</v>
      </c>
      <c r="D25">
        <f t="shared" si="3"/>
        <v>7.5272455360651233E-2</v>
      </c>
      <c r="E25">
        <f t="shared" si="4"/>
        <v>0</v>
      </c>
      <c r="F25" s="5">
        <f t="shared" si="5"/>
        <v>3.378453383246481E-3</v>
      </c>
      <c r="G25" s="1">
        <f t="shared" si="6"/>
        <v>83605487.126293465</v>
      </c>
      <c r="H25" s="1">
        <f t="shared" si="7"/>
        <v>52174.408330193764</v>
      </c>
      <c r="I25" s="1">
        <f t="shared" si="8"/>
        <v>0</v>
      </c>
      <c r="J25" s="1">
        <f t="shared" si="9"/>
        <v>120572.93281443085</v>
      </c>
      <c r="K25" s="1">
        <f t="shared" si="10"/>
        <v>5707.5325619249888</v>
      </c>
    </row>
    <row r="26" spans="1:11" x14ac:dyDescent="0.25">
      <c r="A26">
        <v>22</v>
      </c>
      <c r="B26" s="4">
        <f t="shared" si="1"/>
        <v>43947</v>
      </c>
      <c r="C26">
        <f t="shared" si="2"/>
        <v>6.4283485347450819E-2</v>
      </c>
      <c r="D26">
        <f t="shared" si="3"/>
        <v>7.5272455360651233E-2</v>
      </c>
      <c r="E26">
        <f t="shared" si="4"/>
        <v>0</v>
      </c>
      <c r="F26" s="5">
        <f t="shared" si="5"/>
        <v>3.378453383246481E-3</v>
      </c>
      <c r="G26" s="1">
        <f t="shared" si="6"/>
        <v>83602140.317202494</v>
      </c>
      <c r="H26" s="1">
        <f t="shared" si="7"/>
        <v>51417.652792824818</v>
      </c>
      <c r="I26" s="1">
        <f t="shared" si="8"/>
        <v>0</v>
      </c>
      <c r="J26" s="1">
        <f t="shared" si="9"/>
        <v>124500.22863643375</v>
      </c>
      <c r="K26" s="1">
        <f t="shared" si="10"/>
        <v>5883.8013682670153</v>
      </c>
    </row>
    <row r="27" spans="1:11" x14ac:dyDescent="0.25">
      <c r="A27">
        <v>23</v>
      </c>
      <c r="B27" s="4">
        <f t="shared" si="1"/>
        <v>43948</v>
      </c>
      <c r="C27">
        <f t="shared" si="2"/>
        <v>6.4283485347450819E-2</v>
      </c>
      <c r="D27">
        <f t="shared" si="3"/>
        <v>7.5272455360651233E-2</v>
      </c>
      <c r="E27">
        <f t="shared" si="4"/>
        <v>0</v>
      </c>
      <c r="F27" s="5">
        <f t="shared" si="5"/>
        <v>3.378453383246481E-3</v>
      </c>
      <c r="G27" s="1">
        <f t="shared" si="6"/>
        <v>83598842.183412805</v>
      </c>
      <c r="H27" s="1">
        <f t="shared" si="7"/>
        <v>50671.741464878687</v>
      </c>
      <c r="I27" s="1">
        <f t="shared" si="8"/>
        <v>0</v>
      </c>
      <c r="J27" s="1">
        <f t="shared" si="9"/>
        <v>128370.56161103112</v>
      </c>
      <c r="K27" s="1">
        <f t="shared" si="10"/>
        <v>6057.5135113035276</v>
      </c>
    </row>
    <row r="28" spans="1:11" x14ac:dyDescent="0.25">
      <c r="A28">
        <v>24</v>
      </c>
      <c r="B28" s="4">
        <f t="shared" si="1"/>
        <v>43949</v>
      </c>
      <c r="C28">
        <f t="shared" si="2"/>
        <v>6.4283485347450819E-2</v>
      </c>
      <c r="D28">
        <f t="shared" si="3"/>
        <v>7.5272455360651233E-2</v>
      </c>
      <c r="E28">
        <f t="shared" si="4"/>
        <v>0</v>
      </c>
      <c r="F28" s="5">
        <f t="shared" si="5"/>
        <v>3.378453383246481E-3</v>
      </c>
      <c r="G28" s="1">
        <f t="shared" si="6"/>
        <v>83595592.023582444</v>
      </c>
      <c r="H28" s="1">
        <f t="shared" si="7"/>
        <v>49936.522781394298</v>
      </c>
      <c r="I28" s="1">
        <f t="shared" si="8"/>
        <v>0</v>
      </c>
      <c r="J28" s="1">
        <f t="shared" si="9"/>
        <v>132184.74800849266</v>
      </c>
      <c r="K28" s="1">
        <f t="shared" si="10"/>
        <v>6228.7056276905378</v>
      </c>
    </row>
    <row r="29" spans="1:11" x14ac:dyDescent="0.25">
      <c r="A29">
        <v>25</v>
      </c>
      <c r="B29" s="4">
        <f t="shared" si="1"/>
        <v>43950</v>
      </c>
      <c r="C29">
        <f t="shared" si="2"/>
        <v>6.4283485347450819E-2</v>
      </c>
      <c r="D29">
        <f t="shared" si="3"/>
        <v>7.5272455360651233E-2</v>
      </c>
      <c r="E29">
        <f t="shared" si="4"/>
        <v>0</v>
      </c>
      <c r="F29" s="5">
        <f t="shared" si="5"/>
        <v>3.378453383246481E-3</v>
      </c>
      <c r="G29" s="1">
        <f t="shared" si="6"/>
        <v>83592389.146283433</v>
      </c>
      <c r="H29" s="1">
        <f t="shared" si="7"/>
        <v>49211.847184145314</v>
      </c>
      <c r="I29" s="1">
        <f t="shared" si="8"/>
        <v>0</v>
      </c>
      <c r="J29" s="1">
        <f t="shared" si="9"/>
        <v>135943.5926904213</v>
      </c>
      <c r="K29" s="1">
        <f t="shared" si="10"/>
        <v>6397.4138420289046</v>
      </c>
    </row>
    <row r="30" spans="1:11" x14ac:dyDescent="0.25">
      <c r="A30">
        <v>26</v>
      </c>
      <c r="B30" s="4">
        <f t="shared" si="1"/>
        <v>43951</v>
      </c>
      <c r="C30">
        <f t="shared" si="2"/>
        <v>6.4283485347450819E-2</v>
      </c>
      <c r="D30">
        <f t="shared" si="3"/>
        <v>7.5272455360651233E-2</v>
      </c>
      <c r="E30">
        <f t="shared" si="4"/>
        <v>0</v>
      </c>
      <c r="F30" s="5">
        <f t="shared" si="5"/>
        <v>3.378453383246481E-3</v>
      </c>
      <c r="G30" s="1">
        <f t="shared" si="6"/>
        <v>83589232.869867206</v>
      </c>
      <c r="H30" s="1">
        <f t="shared" si="7"/>
        <v>48497.56709836654</v>
      </c>
      <c r="I30" s="1">
        <f t="shared" si="8"/>
        <v>0</v>
      </c>
      <c r="J30" s="1">
        <f t="shared" si="9"/>
        <v>139647.88926080507</v>
      </c>
      <c r="K30" s="1">
        <f t="shared" si="10"/>
        <v>6563.6737736439891</v>
      </c>
    </row>
    <row r="31" spans="1:11" x14ac:dyDescent="0.25">
      <c r="A31">
        <v>27</v>
      </c>
      <c r="B31" s="4">
        <f t="shared" si="1"/>
        <v>43952</v>
      </c>
      <c r="C31">
        <f t="shared" si="2"/>
        <v>6.4283485347450819E-2</v>
      </c>
      <c r="D31">
        <f t="shared" si="3"/>
        <v>7.5272455360651233E-2</v>
      </c>
      <c r="E31">
        <f t="shared" si="4"/>
        <v>0</v>
      </c>
      <c r="F31" s="5">
        <f t="shared" si="5"/>
        <v>3.378453383246481E-3</v>
      </c>
      <c r="G31" s="1">
        <f t="shared" si="6"/>
        <v>83586122.522331774</v>
      </c>
      <c r="H31" s="1">
        <f t="shared" si="7"/>
        <v>47793.536909649236</v>
      </c>
      <c r="I31" s="1">
        <f t="shared" si="8"/>
        <v>0</v>
      </c>
      <c r="J31" s="1">
        <f t="shared" si="9"/>
        <v>143298.42021531705</v>
      </c>
      <c r="K31" s="1">
        <f t="shared" si="10"/>
        <v>6727.5205432866887</v>
      </c>
    </row>
    <row r="32" spans="1:11" x14ac:dyDescent="0.25">
      <c r="A32">
        <v>28</v>
      </c>
      <c r="B32" s="4">
        <f t="shared" si="1"/>
        <v>43953</v>
      </c>
      <c r="C32">
        <f t="shared" si="2"/>
        <v>6.4283485347450819E-2</v>
      </c>
      <c r="D32">
        <f t="shared" si="3"/>
        <v>7.5272455360651233E-2</v>
      </c>
      <c r="E32">
        <f t="shared" si="4"/>
        <v>0</v>
      </c>
      <c r="F32" s="5">
        <f t="shared" si="5"/>
        <v>3.378453383246481E-3</v>
      </c>
      <c r="G32" s="1">
        <f t="shared" si="6"/>
        <v>83583057.441190392</v>
      </c>
      <c r="H32" s="1">
        <f t="shared" si="7"/>
        <v>47099.612941007465</v>
      </c>
      <c r="I32" s="1">
        <f t="shared" si="8"/>
        <v>0</v>
      </c>
      <c r="J32" s="1">
        <f t="shared" si="9"/>
        <v>146895.95708887625</v>
      </c>
      <c r="K32" s="1">
        <f t="shared" si="10"/>
        <v>6888.9887797564088</v>
      </c>
    </row>
    <row r="33" spans="1:11" x14ac:dyDescent="0.25">
      <c r="A33">
        <v>29</v>
      </c>
      <c r="B33" s="4">
        <f t="shared" si="1"/>
        <v>43954</v>
      </c>
      <c r="C33">
        <f t="shared" si="2"/>
        <v>6.4283485347450819E-2</v>
      </c>
      <c r="D33">
        <f t="shared" si="3"/>
        <v>7.5272455360651233E-2</v>
      </c>
      <c r="E33">
        <f t="shared" si="4"/>
        <v>0</v>
      </c>
      <c r="F33" s="5">
        <f t="shared" si="5"/>
        <v>3.378453383246481E-3</v>
      </c>
      <c r="G33" s="1">
        <f t="shared" si="6"/>
        <v>83580036.973341987</v>
      </c>
      <c r="H33" s="1">
        <f t="shared" si="7"/>
        <v>46415.653430117767</v>
      </c>
      <c r="I33" s="1">
        <f t="shared" si="8"/>
        <v>0</v>
      </c>
      <c r="J33" s="1">
        <f t="shared" si="9"/>
        <v>150441.26060148218</v>
      </c>
      <c r="K33" s="1">
        <f t="shared" si="10"/>
        <v>7048.1126264465556</v>
      </c>
    </row>
    <row r="34" spans="1:11" x14ac:dyDescent="0.25">
      <c r="A34" s="6">
        <v>30</v>
      </c>
      <c r="B34" s="4">
        <f t="shared" si="1"/>
        <v>43955</v>
      </c>
      <c r="C34">
        <f t="shared" si="2"/>
        <v>6.4283485347450819E-2</v>
      </c>
      <c r="D34" s="6">
        <f t="shared" si="3"/>
        <v>7.5272455360651233E-2</v>
      </c>
      <c r="E34" s="6">
        <f t="shared" si="4"/>
        <v>0</v>
      </c>
      <c r="F34" s="7">
        <f t="shared" si="5"/>
        <v>3.378453383246481E-3</v>
      </c>
      <c r="G34" s="8">
        <f t="shared" si="6"/>
        <v>83577060.474943146</v>
      </c>
      <c r="H34" s="8">
        <f t="shared" si="7"/>
        <v>45741.518506733853</v>
      </c>
      <c r="I34" s="8">
        <f t="shared" si="8"/>
        <v>0</v>
      </c>
      <c r="J34" s="8">
        <f t="shared" si="9"/>
        <v>153935.08080233619</v>
      </c>
      <c r="K34" s="8">
        <f t="shared" si="10"/>
        <v>7204.9257478131331</v>
      </c>
    </row>
    <row r="35" spans="1:11" x14ac:dyDescent="0.25">
      <c r="A35">
        <v>31</v>
      </c>
      <c r="B35" s="4">
        <f t="shared" si="1"/>
        <v>43956</v>
      </c>
      <c r="C35">
        <f t="shared" si="2"/>
        <v>6.4283485347450819E-2</v>
      </c>
      <c r="D35">
        <f t="shared" si="3"/>
        <v>7.5272455360651233E-2</v>
      </c>
      <c r="E35">
        <f t="shared" si="4"/>
        <v>0</v>
      </c>
      <c r="F35" s="5">
        <f t="shared" si="5"/>
        <v>3.378453383246481E-3</v>
      </c>
      <c r="G35" s="1">
        <f t="shared" si="6"/>
        <v>83574127.311281726</v>
      </c>
      <c r="H35" s="1">
        <f t="shared" si="7"/>
        <v>45077.070170278232</v>
      </c>
      <c r="I35" s="1">
        <f t="shared" si="8"/>
        <v>0</v>
      </c>
      <c r="J35" s="1">
        <f t="shared" si="9"/>
        <v>157378.15721226271</v>
      </c>
      <c r="K35" s="1">
        <f t="shared" si="10"/>
        <v>7359.4613357670396</v>
      </c>
    </row>
    <row r="36" spans="1:11" x14ac:dyDescent="0.25">
      <c r="A36">
        <v>32</v>
      </c>
      <c r="B36" s="4">
        <f t="shared" si="1"/>
        <v>43957</v>
      </c>
      <c r="C36">
        <f t="shared" si="2"/>
        <v>6.4283485347450819E-2</v>
      </c>
      <c r="D36">
        <f t="shared" si="3"/>
        <v>7.5272455360651233E-2</v>
      </c>
      <c r="E36">
        <f t="shared" si="4"/>
        <v>0</v>
      </c>
      <c r="F36" s="5">
        <f t="shared" si="5"/>
        <v>3.378453383246481E-3</v>
      </c>
      <c r="G36" s="1">
        <f t="shared" si="6"/>
        <v>83571236.856651992</v>
      </c>
      <c r="H36" s="1">
        <f t="shared" si="7"/>
        <v>44422.172267612441</v>
      </c>
      <c r="I36" s="1">
        <f t="shared" si="8"/>
        <v>0</v>
      </c>
      <c r="J36" s="1">
        <f t="shared" si="9"/>
        <v>160771.21896444392</v>
      </c>
      <c r="K36" s="1">
        <f t="shared" si="10"/>
        <v>7511.7521159906555</v>
      </c>
    </row>
    <row r="37" spans="1:11" x14ac:dyDescent="0.25">
      <c r="A37">
        <v>33</v>
      </c>
      <c r="B37" s="4">
        <f t="shared" si="1"/>
        <v>43958</v>
      </c>
      <c r="C37">
        <f t="shared" si="2"/>
        <v>6.4283485347450819E-2</v>
      </c>
      <c r="D37">
        <f t="shared" si="3"/>
        <v>7.5272455360651233E-2</v>
      </c>
      <c r="E37">
        <f t="shared" si="4"/>
        <v>0</v>
      </c>
      <c r="F37" s="5">
        <f t="shared" si="5"/>
        <v>3.378453383246481E-3</v>
      </c>
      <c r="G37" s="1">
        <f t="shared" si="6"/>
        <v>83568388.494231388</v>
      </c>
      <c r="H37" s="1">
        <f t="shared" si="7"/>
        <v>43776.69047098724</v>
      </c>
      <c r="I37" s="1">
        <f t="shared" si="8"/>
        <v>0</v>
      </c>
      <c r="J37" s="1">
        <f t="shared" si="9"/>
        <v>164114.98494348093</v>
      </c>
      <c r="K37" s="1">
        <f t="shared" si="10"/>
        <v>7661.8303541793284</v>
      </c>
    </row>
    <row r="38" spans="1:11" x14ac:dyDescent="0.25">
      <c r="A38">
        <v>34</v>
      </c>
      <c r="B38" s="4">
        <f t="shared" si="1"/>
        <v>43959</v>
      </c>
      <c r="C38">
        <f t="shared" si="2"/>
        <v>6.4283485347450819E-2</v>
      </c>
      <c r="D38">
        <f t="shared" si="3"/>
        <v>7.5272455360651233E-2</v>
      </c>
      <c r="E38">
        <f t="shared" si="4"/>
        <v>0</v>
      </c>
      <c r="F38" s="5">
        <f t="shared" si="5"/>
        <v>3.378453383246481E-3</v>
      </c>
      <c r="G38" s="1">
        <f t="shared" si="6"/>
        <v>83565581.615958855</v>
      </c>
      <c r="H38" s="1">
        <f t="shared" si="7"/>
        <v>43140.492256174337</v>
      </c>
      <c r="I38" s="1">
        <f t="shared" si="8"/>
        <v>0</v>
      </c>
      <c r="J38" s="1">
        <f t="shared" si="9"/>
        <v>167410.16392279536</v>
      </c>
      <c r="K38" s="1">
        <f t="shared" si="10"/>
        <v>7809.7278622083695</v>
      </c>
    </row>
    <row r="39" spans="1:11" x14ac:dyDescent="0.25">
      <c r="A39">
        <v>35</v>
      </c>
      <c r="B39" s="4">
        <f t="shared" si="1"/>
        <v>43960</v>
      </c>
      <c r="C39">
        <f t="shared" si="2"/>
        <v>6.4283485347450819E-2</v>
      </c>
      <c r="D39">
        <f t="shared" si="3"/>
        <v>7.5272455360651233E-2</v>
      </c>
      <c r="E39">
        <f t="shared" si="4"/>
        <v>0</v>
      </c>
      <c r="F39" s="5">
        <f t="shared" si="5"/>
        <v>3.378453383246481E-3</v>
      </c>
      <c r="G39" s="1">
        <f t="shared" si="6"/>
        <v>83562815.622414634</v>
      </c>
      <c r="H39" s="1">
        <f t="shared" si="7"/>
        <v>42513.446880780728</v>
      </c>
      <c r="I39" s="1">
        <f t="shared" si="8"/>
        <v>0</v>
      </c>
      <c r="J39" s="1">
        <f t="shared" si="9"/>
        <v>170657.45470038475</v>
      </c>
      <c r="K39" s="1">
        <f t="shared" si="10"/>
        <v>7955.4760042261605</v>
      </c>
    </row>
    <row r="40" spans="1:11" x14ac:dyDescent="0.25">
      <c r="A40">
        <v>36</v>
      </c>
      <c r="B40" s="4">
        <f t="shared" si="1"/>
        <v>43961</v>
      </c>
      <c r="C40">
        <f t="shared" si="2"/>
        <v>6.4283485347450819E-2</v>
      </c>
      <c r="D40">
        <f t="shared" si="3"/>
        <v>7.5272455360651233E-2</v>
      </c>
      <c r="E40">
        <f t="shared" si="4"/>
        <v>0</v>
      </c>
      <c r="F40" s="5">
        <f t="shared" si="5"/>
        <v>3.378453383246481E-3</v>
      </c>
      <c r="G40" s="1">
        <f t="shared" si="6"/>
        <v>83560089.922701657</v>
      </c>
      <c r="H40" s="1">
        <f t="shared" si="7"/>
        <v>41895.425362746864</v>
      </c>
      <c r="I40" s="1">
        <f t="shared" si="8"/>
        <v>0</v>
      </c>
      <c r="J40" s="1">
        <f t="shared" si="9"/>
        <v>173857.54623294575</v>
      </c>
      <c r="K40" s="1">
        <f t="shared" si="10"/>
        <v>8099.1057026740036</v>
      </c>
    </row>
    <row r="41" spans="1:11" x14ac:dyDescent="0.25">
      <c r="A41">
        <v>37</v>
      </c>
      <c r="B41" s="4">
        <f t="shared" si="1"/>
        <v>43962</v>
      </c>
      <c r="C41">
        <f t="shared" si="2"/>
        <v>6.4283485347450819E-2</v>
      </c>
      <c r="D41">
        <f t="shared" si="3"/>
        <v>7.5272455360651233E-2</v>
      </c>
      <c r="E41">
        <f t="shared" si="4"/>
        <v>0</v>
      </c>
      <c r="F41" s="5">
        <f t="shared" si="5"/>
        <v>3.378453383246481E-3</v>
      </c>
      <c r="G41" s="1">
        <f t="shared" si="6"/>
        <v>83557403.934328377</v>
      </c>
      <c r="H41" s="1">
        <f t="shared" si="7"/>
        <v>41286.300459029626</v>
      </c>
      <c r="I41" s="1">
        <f t="shared" si="8"/>
        <v>0</v>
      </c>
      <c r="J41" s="1">
        <f t="shared" si="9"/>
        <v>177011.11776837861</v>
      </c>
      <c r="K41" s="1">
        <f t="shared" si="10"/>
        <v>8240.6474442333256</v>
      </c>
    </row>
    <row r="42" spans="1:11" x14ac:dyDescent="0.25">
      <c r="A42">
        <v>38</v>
      </c>
      <c r="B42" s="4">
        <f t="shared" si="1"/>
        <v>43963</v>
      </c>
      <c r="C42">
        <f t="shared" si="2"/>
        <v>6.4283485347450819E-2</v>
      </c>
      <c r="D42">
        <f t="shared" si="3"/>
        <v>7.5272455360651233E-2</v>
      </c>
      <c r="E42">
        <f t="shared" si="4"/>
        <v>0</v>
      </c>
      <c r="F42" s="5">
        <f t="shared" si="5"/>
        <v>3.378453383246481E-3</v>
      </c>
      <c r="G42" s="1">
        <f t="shared" si="6"/>
        <v>83554757.083093166</v>
      </c>
      <c r="H42" s="1">
        <f t="shared" si="7"/>
        <v>40685.946644470998</v>
      </c>
      <c r="I42" s="1">
        <f t="shared" si="8"/>
        <v>0</v>
      </c>
      <c r="J42" s="1">
        <f t="shared" si="9"/>
        <v>180118.83897668734</v>
      </c>
      <c r="K42" s="1">
        <f t="shared" si="10"/>
        <v>8380.1312857008652</v>
      </c>
    </row>
    <row r="43" spans="1:11" x14ac:dyDescent="0.25">
      <c r="A43">
        <v>39</v>
      </c>
      <c r="B43" s="4">
        <f t="shared" si="1"/>
        <v>43964</v>
      </c>
      <c r="C43">
        <f t="shared" si="2"/>
        <v>6.4283485347450819E-2</v>
      </c>
      <c r="D43">
        <f t="shared" si="3"/>
        <v>7.5272455360651233E-2</v>
      </c>
      <c r="E43">
        <f t="shared" si="4"/>
        <v>0</v>
      </c>
      <c r="F43" s="5">
        <f t="shared" si="5"/>
        <v>3.378453383246481E-3</v>
      </c>
      <c r="G43" s="1">
        <f t="shared" si="6"/>
        <v>83552148.802970096</v>
      </c>
      <c r="H43" s="1">
        <f t="shared" si="7"/>
        <v>40094.240090853251</v>
      </c>
      <c r="I43" s="1">
        <f t="shared" si="8"/>
        <v>0</v>
      </c>
      <c r="J43" s="1">
        <f t="shared" si="9"/>
        <v>183181.37007928913</v>
      </c>
      <c r="K43" s="1">
        <f t="shared" si="10"/>
        <v>8517.5868597924637</v>
      </c>
    </row>
    <row r="44" spans="1:11" x14ac:dyDescent="0.25">
      <c r="A44">
        <v>40</v>
      </c>
      <c r="B44" s="4">
        <f t="shared" si="1"/>
        <v>43965</v>
      </c>
      <c r="C44">
        <f t="shared" si="2"/>
        <v>6.4283485347450819E-2</v>
      </c>
      <c r="D44">
        <f t="shared" si="3"/>
        <v>7.5272455360651233E-2</v>
      </c>
      <c r="E44">
        <f t="shared" si="4"/>
        <v>0</v>
      </c>
      <c r="F44" s="5">
        <f t="shared" si="5"/>
        <v>3.378453383246481E-3</v>
      </c>
      <c r="G44" s="1">
        <f t="shared" si="6"/>
        <v>83549578.535996273</v>
      </c>
      <c r="H44" s="1">
        <f t="shared" si="7"/>
        <v>39511.05864614126</v>
      </c>
      <c r="I44" s="1">
        <f t="shared" si="8"/>
        <v>0</v>
      </c>
      <c r="J44" s="1">
        <f t="shared" si="9"/>
        <v>186199.36197674711</v>
      </c>
      <c r="K44" s="1">
        <f t="shared" si="10"/>
        <v>8653.0433808761027</v>
      </c>
    </row>
    <row r="45" spans="1:11" x14ac:dyDescent="0.25">
      <c r="A45">
        <v>41</v>
      </c>
      <c r="B45" s="4">
        <f t="shared" si="1"/>
        <v>43966</v>
      </c>
      <c r="C45">
        <f t="shared" si="2"/>
        <v>6.4283485347450819E-2</v>
      </c>
      <c r="D45">
        <f t="shared" si="3"/>
        <v>7.5272455360651233E-2</v>
      </c>
      <c r="E45">
        <f t="shared" si="4"/>
        <v>0</v>
      </c>
      <c r="F45" s="5">
        <f t="shared" si="5"/>
        <v>3.378453383246481E-3</v>
      </c>
      <c r="G45" s="1">
        <f t="shared" si="6"/>
        <v>83547045.732160553</v>
      </c>
      <c r="H45" s="1">
        <f t="shared" si="7"/>
        <v>38936.281813912618</v>
      </c>
      <c r="I45" s="1">
        <f t="shared" si="8"/>
        <v>0</v>
      </c>
      <c r="J45" s="1">
        <f t="shared" si="9"/>
        <v>189173.45637494084</v>
      </c>
      <c r="K45" s="1">
        <f t="shared" si="10"/>
        <v>8786.5296506348095</v>
      </c>
    </row>
    <row r="46" spans="1:11" x14ac:dyDescent="0.25">
      <c r="A46">
        <v>42</v>
      </c>
      <c r="B46" s="4">
        <f t="shared" si="1"/>
        <v>43967</v>
      </c>
      <c r="C46">
        <f t="shared" si="2"/>
        <v>6.4283485347450819E-2</v>
      </c>
      <c r="D46">
        <f t="shared" si="3"/>
        <v>7.5272455360651233E-2</v>
      </c>
      <c r="E46">
        <f t="shared" si="4"/>
        <v>0</v>
      </c>
      <c r="F46" s="5">
        <f t="shared" si="5"/>
        <v>3.378453383246481E-3</v>
      </c>
      <c r="G46" s="1">
        <f t="shared" si="6"/>
        <v>83544549.849293724</v>
      </c>
      <c r="H46" s="1">
        <f t="shared" si="7"/>
        <v>38369.790732975925</v>
      </c>
      <c r="I46" s="1">
        <f t="shared" si="8"/>
        <v>0</v>
      </c>
      <c r="J46" s="1">
        <f t="shared" si="9"/>
        <v>192104.2859096883</v>
      </c>
      <c r="K46" s="1">
        <f t="shared" si="10"/>
        <v>8918.0740636600603</v>
      </c>
    </row>
    <row r="47" spans="1:11" x14ac:dyDescent="0.25">
      <c r="A47">
        <v>43</v>
      </c>
      <c r="B47" s="4">
        <f t="shared" si="1"/>
        <v>43968</v>
      </c>
      <c r="C47">
        <f t="shared" si="2"/>
        <v>6.4283485347450819E-2</v>
      </c>
      <c r="D47">
        <f t="shared" si="3"/>
        <v>7.5272455360651233E-2</v>
      </c>
      <c r="E47">
        <f t="shared" si="4"/>
        <v>0</v>
      </c>
      <c r="F47" s="5">
        <f t="shared" si="5"/>
        <v>3.378453383246481E-3</v>
      </c>
      <c r="G47" s="1">
        <f t="shared" si="6"/>
        <v>83542090.352960065</v>
      </c>
      <c r="H47" s="1">
        <f t="shared" si="7"/>
        <v>37811.468157177689</v>
      </c>
      <c r="I47" s="1">
        <f t="shared" si="8"/>
        <v>0</v>
      </c>
      <c r="J47" s="1">
        <f t="shared" si="9"/>
        <v>194992.47426983376</v>
      </c>
      <c r="K47" s="1">
        <f t="shared" si="10"/>
        <v>9047.7046129763421</v>
      </c>
    </row>
    <row r="48" spans="1:11" x14ac:dyDescent="0.25">
      <c r="A48">
        <v>44</v>
      </c>
      <c r="B48" s="4">
        <f t="shared" si="1"/>
        <v>43969</v>
      </c>
      <c r="C48">
        <f t="shared" si="2"/>
        <v>6.4283485347450819E-2</v>
      </c>
      <c r="D48">
        <f t="shared" si="3"/>
        <v>7.5272455360651233E-2</v>
      </c>
      <c r="E48">
        <f t="shared" si="4"/>
        <v>0</v>
      </c>
      <c r="F48" s="5">
        <f t="shared" si="5"/>
        <v>3.378453383246481E-3</v>
      </c>
      <c r="G48" s="1">
        <f t="shared" si="6"/>
        <v>83539666.716350347</v>
      </c>
      <c r="H48" s="1">
        <f t="shared" si="7"/>
        <v>37261.198435398175</v>
      </c>
      <c r="I48" s="1">
        <f t="shared" si="8"/>
        <v>0</v>
      </c>
      <c r="J48" s="1">
        <f t="shared" si="9"/>
        <v>197838.63631881561</v>
      </c>
      <c r="K48" s="1">
        <f t="shared" si="10"/>
        <v>9175.448895497475</v>
      </c>
    </row>
    <row r="49" spans="1:11" x14ac:dyDescent="0.25">
      <c r="A49">
        <v>45</v>
      </c>
      <c r="B49" s="4">
        <f t="shared" si="1"/>
        <v>43970</v>
      </c>
      <c r="C49">
        <f t="shared" si="2"/>
        <v>6.4283485347450819E-2</v>
      </c>
      <c r="D49">
        <f t="shared" si="3"/>
        <v>7.5272455360651233E-2</v>
      </c>
      <c r="E49">
        <f t="shared" si="4"/>
        <v>0</v>
      </c>
      <c r="F49" s="5">
        <f t="shared" si="5"/>
        <v>3.378453383246481E-3</v>
      </c>
      <c r="G49" s="1">
        <f t="shared" si="6"/>
        <v>83537278.420176178</v>
      </c>
      <c r="H49" s="1">
        <f t="shared" si="7"/>
        <v>36718.867491736331</v>
      </c>
      <c r="I49" s="1">
        <f t="shared" si="8"/>
        <v>0</v>
      </c>
      <c r="J49" s="1">
        <f t="shared" si="9"/>
        <v>200643.37821472849</v>
      </c>
      <c r="K49" s="1">
        <f t="shared" si="10"/>
        <v>9301.3341174153647</v>
      </c>
    </row>
    <row r="50" spans="1:11" x14ac:dyDescent="0.25">
      <c r="A50">
        <v>46</v>
      </c>
      <c r="B50" s="4">
        <f t="shared" si="1"/>
        <v>43971</v>
      </c>
      <c r="C50">
        <f t="shared" si="2"/>
        <v>6.4283485347450819E-2</v>
      </c>
      <c r="D50">
        <f t="shared" si="3"/>
        <v>7.5272455360651233E-2</v>
      </c>
      <c r="E50">
        <f t="shared" si="4"/>
        <v>0</v>
      </c>
      <c r="F50" s="5">
        <f t="shared" si="5"/>
        <v>3.378453383246481E-3</v>
      </c>
      <c r="G50" s="1">
        <f t="shared" si="6"/>
        <v>83534924.952565759</v>
      </c>
      <c r="H50" s="1">
        <f t="shared" si="7"/>
        <v>36184.362805883953</v>
      </c>
      <c r="I50" s="1">
        <f t="shared" si="8"/>
        <v>0</v>
      </c>
      <c r="J50" s="1">
        <f t="shared" si="9"/>
        <v>203407.29752889389</v>
      </c>
      <c r="K50" s="1">
        <f t="shared" si="10"/>
        <v>9425.3870995218003</v>
      </c>
    </row>
    <row r="51" spans="1:11" x14ac:dyDescent="0.25">
      <c r="A51">
        <v>47</v>
      </c>
      <c r="B51" s="4">
        <f t="shared" si="1"/>
        <v>43972</v>
      </c>
      <c r="C51">
        <f t="shared" si="2"/>
        <v>6.4283485347450819E-2</v>
      </c>
      <c r="D51">
        <f t="shared" si="3"/>
        <v>7.5272455360651233E-2</v>
      </c>
      <c r="E51">
        <f t="shared" si="4"/>
        <v>0</v>
      </c>
      <c r="F51" s="5">
        <f t="shared" si="5"/>
        <v>3.378453383246481E-3</v>
      </c>
      <c r="G51" s="1">
        <f t="shared" si="6"/>
        <v>83532605.808960959</v>
      </c>
      <c r="H51" s="1">
        <f t="shared" si="7"/>
        <v>35657.573393689148</v>
      </c>
      <c r="I51" s="1">
        <f t="shared" si="8"/>
        <v>0</v>
      </c>
      <c r="J51" s="1">
        <f t="shared" si="9"/>
        <v>206130.98336295341</v>
      </c>
      <c r="K51" s="1">
        <f t="shared" si="10"/>
        <v>9547.6342824639578</v>
      </c>
    </row>
    <row r="52" spans="1:11" x14ac:dyDescent="0.25">
      <c r="A52">
        <v>48</v>
      </c>
      <c r="B52" s="4">
        <f t="shared" si="1"/>
        <v>43973</v>
      </c>
      <c r="C52">
        <f t="shared" si="2"/>
        <v>6.4283485347450819E-2</v>
      </c>
      <c r="D52">
        <f t="shared" si="3"/>
        <v>7.5272455360651233E-2</v>
      </c>
      <c r="E52">
        <f t="shared" si="4"/>
        <v>0</v>
      </c>
      <c r="F52" s="5">
        <f t="shared" si="5"/>
        <v>3.378453383246481E-3</v>
      </c>
      <c r="G52" s="1">
        <f t="shared" si="6"/>
        <v>83530320.492015719</v>
      </c>
      <c r="H52" s="1">
        <f t="shared" si="7"/>
        <v>35138.389787909036</v>
      </c>
      <c r="I52" s="1">
        <f t="shared" si="8"/>
        <v>0</v>
      </c>
      <c r="J52" s="1">
        <f t="shared" si="9"/>
        <v>208815.01646449903</v>
      </c>
      <c r="K52" s="1">
        <f t="shared" si="10"/>
        <v>9668.1017319342263</v>
      </c>
    </row>
    <row r="53" spans="1:11" x14ac:dyDescent="0.25">
      <c r="A53">
        <v>49</v>
      </c>
      <c r="B53" s="4">
        <f t="shared" si="1"/>
        <v>43974</v>
      </c>
      <c r="C53">
        <f t="shared" si="2"/>
        <v>6.4283485347450819E-2</v>
      </c>
      <c r="D53">
        <f t="shared" si="3"/>
        <v>7.5272455360651233E-2</v>
      </c>
      <c r="E53">
        <f t="shared" si="4"/>
        <v>0</v>
      </c>
      <c r="F53" s="5">
        <f t="shared" si="5"/>
        <v>3.378453383246481E-3</v>
      </c>
      <c r="G53" s="1">
        <f t="shared" si="6"/>
        <v>83528068.511495858</v>
      </c>
      <c r="H53" s="1">
        <f t="shared" si="7"/>
        <v>34626.704019151599</v>
      </c>
      <c r="I53" s="1">
        <f t="shared" si="8"/>
        <v>0</v>
      </c>
      <c r="J53" s="1">
        <f t="shared" si="9"/>
        <v>211459.96934125459</v>
      </c>
      <c r="K53" s="1">
        <f t="shared" si="10"/>
        <v>9786.8151437950219</v>
      </c>
    </row>
    <row r="54" spans="1:11" x14ac:dyDescent="0.25">
      <c r="A54">
        <v>50</v>
      </c>
      <c r="B54" s="4">
        <f t="shared" si="1"/>
        <v>43975</v>
      </c>
      <c r="C54">
        <f t="shared" si="2"/>
        <v>6.4283485347450819E-2</v>
      </c>
      <c r="D54">
        <f t="shared" si="3"/>
        <v>7.5272455360651233E-2</v>
      </c>
      <c r="E54">
        <f t="shared" si="4"/>
        <v>0</v>
      </c>
      <c r="F54" s="5">
        <f t="shared" si="5"/>
        <v>3.378453383246481E-3</v>
      </c>
      <c r="G54" s="1">
        <f t="shared" si="6"/>
        <v>83525849.384180084</v>
      </c>
      <c r="H54" s="1">
        <f t="shared" si="7"/>
        <v>34122.409597006503</v>
      </c>
      <c r="I54" s="1">
        <f t="shared" si="8"/>
        <v>0</v>
      </c>
      <c r="J54" s="1">
        <f t="shared" si="9"/>
        <v>214066.40637382265</v>
      </c>
      <c r="K54" s="1">
        <f t="shared" si="10"/>
        <v>9903.7998491391991</v>
      </c>
    </row>
    <row r="55" spans="1:11" x14ac:dyDescent="0.25">
      <c r="A55">
        <v>51</v>
      </c>
      <c r="B55" s="4">
        <f t="shared" si="1"/>
        <v>43976</v>
      </c>
      <c r="C55">
        <f t="shared" si="2"/>
        <v>6.4283485347450819E-2</v>
      </c>
      <c r="D55">
        <f t="shared" si="3"/>
        <v>7.5272455360651233E-2</v>
      </c>
      <c r="E55">
        <f t="shared" si="4"/>
        <v>0</v>
      </c>
      <c r="F55" s="5">
        <f t="shared" si="5"/>
        <v>3.378453383246481E-3</v>
      </c>
      <c r="G55" s="1">
        <f t="shared" si="6"/>
        <v>83523662.633762389</v>
      </c>
      <c r="H55" s="1">
        <f t="shared" si="7"/>
        <v>33625.401491364617</v>
      </c>
      <c r="I55" s="1">
        <f t="shared" si="8"/>
        <v>0</v>
      </c>
      <c r="J55" s="1">
        <f t="shared" si="9"/>
        <v>216634.88392701119</v>
      </c>
      <c r="K55" s="1">
        <f t="shared" si="10"/>
        <v>10019.080819286728</v>
      </c>
    </row>
    <row r="56" spans="1:11" x14ac:dyDescent="0.25">
      <c r="A56">
        <v>52</v>
      </c>
      <c r="B56" s="4">
        <f t="shared" si="1"/>
        <v>43977</v>
      </c>
      <c r="C56">
        <f t="shared" si="2"/>
        <v>6.4283485347450819E-2</v>
      </c>
      <c r="D56">
        <f t="shared" si="3"/>
        <v>7.5272455360651233E-2</v>
      </c>
      <c r="E56">
        <f t="shared" si="4"/>
        <v>0</v>
      </c>
      <c r="F56" s="5">
        <f t="shared" si="5"/>
        <v>3.378453383246481E-3</v>
      </c>
      <c r="G56" s="1">
        <f t="shared" si="6"/>
        <v>83521507.790755659</v>
      </c>
      <c r="H56" s="1">
        <f t="shared" si="7"/>
        <v>33135.576113925992</v>
      </c>
      <c r="I56" s="1">
        <f t="shared" si="8"/>
        <v>0</v>
      </c>
      <c r="J56" s="1">
        <f t="shared" si="9"/>
        <v>219165.95045975392</v>
      </c>
      <c r="K56" s="1">
        <f t="shared" si="10"/>
        <v>10132.68267071825</v>
      </c>
    </row>
    <row r="57" spans="1:11" x14ac:dyDescent="0.25">
      <c r="A57">
        <v>53</v>
      </c>
      <c r="B57" s="4">
        <f t="shared" si="1"/>
        <v>43978</v>
      </c>
      <c r="C57">
        <f t="shared" si="2"/>
        <v>6.4283485347450819E-2</v>
      </c>
      <c r="D57">
        <f t="shared" si="3"/>
        <v>7.5272455360651233E-2</v>
      </c>
      <c r="E57">
        <f t="shared" si="4"/>
        <v>0</v>
      </c>
      <c r="F57" s="5">
        <f t="shared" si="5"/>
        <v>3.378453383246481E-3</v>
      </c>
      <c r="G57" s="1">
        <f t="shared" si="6"/>
        <v>83519384.392396569</v>
      </c>
      <c r="H57" s="1">
        <f t="shared" si="7"/>
        <v>32652.831299895817</v>
      </c>
      <c r="I57" s="1">
        <f t="shared" si="8"/>
        <v>0</v>
      </c>
      <c r="J57" s="1">
        <f t="shared" si="9"/>
        <v>221660.14663363888</v>
      </c>
      <c r="K57" s="1">
        <f t="shared" si="10"/>
        <v>10244.629669946164</v>
      </c>
    </row>
    <row r="58" spans="1:11" x14ac:dyDescent="0.25">
      <c r="A58">
        <v>54</v>
      </c>
      <c r="B58" s="4">
        <f t="shared" si="1"/>
        <v>43979</v>
      </c>
      <c r="C58">
        <f t="shared" si="2"/>
        <v>6.4283485347450819E-2</v>
      </c>
      <c r="D58">
        <f t="shared" si="3"/>
        <v>7.5272455360651233E-2</v>
      </c>
      <c r="E58">
        <f t="shared" si="4"/>
        <v>0</v>
      </c>
      <c r="F58" s="5">
        <f t="shared" si="5"/>
        <v>3.378453383246481E-3</v>
      </c>
      <c r="G58" s="1">
        <f t="shared" si="6"/>
        <v>83517291.982551798</v>
      </c>
      <c r="H58" s="1">
        <f t="shared" si="7"/>
        <v>32177.066289868042</v>
      </c>
      <c r="I58" s="1">
        <f t="shared" si="8"/>
        <v>0</v>
      </c>
      <c r="J58" s="1">
        <f t="shared" si="9"/>
        <v>224118.00542005917</v>
      </c>
      <c r="K58" s="1">
        <f t="shared" si="10"/>
        <v>10354.945738323873</v>
      </c>
    </row>
    <row r="59" spans="1:11" x14ac:dyDescent="0.25">
      <c r="A59">
        <v>55</v>
      </c>
      <c r="B59" s="4">
        <f t="shared" si="1"/>
        <v>43980</v>
      </c>
      <c r="C59">
        <f t="shared" si="2"/>
        <v>6.4283485347450819E-2</v>
      </c>
      <c r="D59">
        <f t="shared" si="3"/>
        <v>7.5272455360651233E-2</v>
      </c>
      <c r="E59">
        <f t="shared" si="4"/>
        <v>0</v>
      </c>
      <c r="F59" s="5">
        <f t="shared" si="5"/>
        <v>3.378453383246481E-3</v>
      </c>
      <c r="G59" s="1">
        <f t="shared" si="6"/>
        <v>83515230.111625358</v>
      </c>
      <c r="H59" s="1">
        <f t="shared" si="7"/>
        <v>31708.181711896057</v>
      </c>
      <c r="I59" s="1">
        <f t="shared" si="8"/>
        <v>0</v>
      </c>
      <c r="J59" s="1">
        <f t="shared" si="9"/>
        <v>226540.05220599996</v>
      </c>
      <c r="K59" s="1">
        <f t="shared" si="10"/>
        <v>10463.654456793824</v>
      </c>
    </row>
    <row r="60" spans="1:11" x14ac:dyDescent="0.25">
      <c r="A60">
        <v>56</v>
      </c>
      <c r="B60" s="4">
        <f t="shared" si="1"/>
        <v>43981</v>
      </c>
      <c r="C60">
        <f t="shared" si="2"/>
        <v>6.4283485347450819E-2</v>
      </c>
      <c r="D60">
        <f t="shared" si="3"/>
        <v>7.5272455360651233E-2</v>
      </c>
      <c r="E60">
        <f t="shared" si="4"/>
        <v>0</v>
      </c>
      <c r="F60" s="5">
        <f t="shared" si="5"/>
        <v>3.378453383246481E-3</v>
      </c>
      <c r="G60" s="1">
        <f t="shared" si="6"/>
        <v>83513198.336467251</v>
      </c>
      <c r="H60" s="1">
        <f t="shared" si="7"/>
        <v>31246.079563750005</v>
      </c>
      <c r="I60" s="1">
        <f t="shared" si="8"/>
        <v>0</v>
      </c>
      <c r="J60" s="1">
        <f t="shared" si="9"/>
        <v>228926.80489847608</v>
      </c>
      <c r="K60" s="1">
        <f t="shared" si="10"/>
        <v>10570.779070574972</v>
      </c>
    </row>
    <row r="61" spans="1:11" x14ac:dyDescent="0.25">
      <c r="A61">
        <v>57</v>
      </c>
      <c r="B61" s="4">
        <f t="shared" si="1"/>
        <v>43982</v>
      </c>
      <c r="C61">
        <f t="shared" si="2"/>
        <v>6.4283485347450819E-2</v>
      </c>
      <c r="D61">
        <f t="shared" si="3"/>
        <v>7.5272455360651233E-2</v>
      </c>
      <c r="E61">
        <f t="shared" si="4"/>
        <v>0</v>
      </c>
      <c r="F61" s="5">
        <f t="shared" si="5"/>
        <v>3.378453383246481E-3</v>
      </c>
      <c r="G61" s="1">
        <f t="shared" si="6"/>
        <v>83511196.22028327</v>
      </c>
      <c r="H61" s="1">
        <f t="shared" si="7"/>
        <v>30790.663195360041</v>
      </c>
      <c r="I61" s="1">
        <f t="shared" si="8"/>
        <v>0</v>
      </c>
      <c r="J61" s="1">
        <f t="shared" si="9"/>
        <v>231278.7740276338</v>
      </c>
      <c r="K61" s="1">
        <f t="shared" si="10"/>
        <v>10676.342493790313</v>
      </c>
    </row>
    <row r="62" spans="1:11" x14ac:dyDescent="0.25">
      <c r="A62">
        <v>58</v>
      </c>
      <c r="B62" s="4">
        <f t="shared" si="1"/>
        <v>43983</v>
      </c>
      <c r="C62">
        <f t="shared" si="2"/>
        <v>6.4283485347450819E-2</v>
      </c>
      <c r="D62">
        <f t="shared" si="3"/>
        <v>7.5272455360651233E-2</v>
      </c>
      <c r="E62">
        <f t="shared" si="4"/>
        <v>0</v>
      </c>
      <c r="F62" s="5">
        <f t="shared" si="5"/>
        <v>3.378453383246481E-3</v>
      </c>
      <c r="G62" s="1">
        <f t="shared" si="6"/>
        <v>83509223.33254604</v>
      </c>
      <c r="H62" s="1">
        <f t="shared" si="7"/>
        <v>30341.837291444899</v>
      </c>
      <c r="I62" s="1">
        <f t="shared" si="8"/>
        <v>0</v>
      </c>
      <c r="J62" s="1">
        <f t="shared" si="9"/>
        <v>233596.46284853137</v>
      </c>
      <c r="K62" s="1">
        <f t="shared" si="10"/>
        <v>10780.36731403508</v>
      </c>
    </row>
    <row r="63" spans="1:11" x14ac:dyDescent="0.25">
      <c r="A63">
        <v>59</v>
      </c>
      <c r="B63" s="4">
        <f t="shared" si="1"/>
        <v>43984</v>
      </c>
      <c r="C63">
        <f t="shared" si="2"/>
        <v>6.4283485347450819E-2</v>
      </c>
      <c r="D63">
        <f t="shared" si="3"/>
        <v>7.5272455360651233E-2</v>
      </c>
      <c r="E63">
        <f t="shared" si="4"/>
        <v>0</v>
      </c>
      <c r="F63" s="5">
        <f t="shared" si="5"/>
        <v>3.378453383246481E-3</v>
      </c>
      <c r="G63" s="1">
        <f t="shared" si="6"/>
        <v>83507279.248907223</v>
      </c>
      <c r="H63" s="1">
        <f t="shared" si="7"/>
        <v>29899.507854325158</v>
      </c>
      <c r="I63" s="1">
        <f t="shared" si="8"/>
        <v>0</v>
      </c>
      <c r="J63" s="1">
        <f t="shared" si="9"/>
        <v>235880.3674416118</v>
      </c>
      <c r="K63" s="1">
        <f t="shared" si="10"/>
        <v>10882.875796886276</v>
      </c>
    </row>
    <row r="64" spans="1:11" x14ac:dyDescent="0.25">
      <c r="A64">
        <v>60</v>
      </c>
      <c r="B64" s="4">
        <f t="shared" si="1"/>
        <v>43985</v>
      </c>
      <c r="C64">
        <f t="shared" si="2"/>
        <v>6.4283485347450819E-2</v>
      </c>
      <c r="D64">
        <f t="shared" si="3"/>
        <v>7.5272455360651233E-2</v>
      </c>
      <c r="E64">
        <f t="shared" si="4"/>
        <v>0</v>
      </c>
      <c r="F64" s="5">
        <f t="shared" si="5"/>
        <v>3.378453383246481E-3</v>
      </c>
      <c r="G64" s="1">
        <f t="shared" si="6"/>
        <v>83505363.551110893</v>
      </c>
      <c r="H64" s="1">
        <f t="shared" si="7"/>
        <v>29463.582186920343</v>
      </c>
      <c r="I64" s="1">
        <f t="shared" si="8"/>
        <v>0</v>
      </c>
      <c r="J64" s="1">
        <f t="shared" si="9"/>
        <v>238130.97681188193</v>
      </c>
      <c r="K64" s="1">
        <f t="shared" si="10"/>
        <v>10983.889890354125</v>
      </c>
    </row>
    <row r="65" spans="1:11" x14ac:dyDescent="0.25">
      <c r="A65">
        <v>61</v>
      </c>
      <c r="B65" s="4">
        <f t="shared" si="1"/>
        <v>43986</v>
      </c>
      <c r="C65">
        <f t="shared" si="2"/>
        <v>6.4283485347450819E-2</v>
      </c>
      <c r="D65">
        <f t="shared" si="3"/>
        <v>7.5272455360651233E-2</v>
      </c>
      <c r="E65">
        <f t="shared" si="4"/>
        <v>0</v>
      </c>
      <c r="F65" s="5">
        <f t="shared" si="5"/>
        <v>3.378453383246481E-3</v>
      </c>
      <c r="G65" s="1">
        <f t="shared" si="6"/>
        <v>83503475.826908037</v>
      </c>
      <c r="H65" s="1">
        <f t="shared" si="7"/>
        <v>29033.968875929193</v>
      </c>
      <c r="I65" s="1">
        <f t="shared" si="8"/>
        <v>0</v>
      </c>
      <c r="J65" s="1">
        <f t="shared" si="9"/>
        <v>240348.77298681176</v>
      </c>
      <c r="K65" s="1">
        <f t="shared" si="10"/>
        <v>11083.431229276086</v>
      </c>
    </row>
    <row r="66" spans="1:11" x14ac:dyDescent="0.25">
      <c r="A66">
        <v>62</v>
      </c>
      <c r="B66" s="4">
        <f t="shared" si="1"/>
        <v>43987</v>
      </c>
      <c r="C66">
        <f t="shared" si="2"/>
        <v>6.4283485347450819E-2</v>
      </c>
      <c r="D66">
        <f t="shared" si="3"/>
        <v>7.5272455360651233E-2</v>
      </c>
      <c r="E66">
        <f t="shared" si="4"/>
        <v>0</v>
      </c>
      <c r="F66" s="5">
        <f t="shared" si="5"/>
        <v>3.378453383246481E-3</v>
      </c>
      <c r="G66" s="1">
        <f t="shared" si="6"/>
        <v>83501615.669972241</v>
      </c>
      <c r="H66" s="1">
        <f t="shared" si="7"/>
        <v>28610.577775192185</v>
      </c>
      <c r="I66" s="1">
        <f t="shared" si="8"/>
        <v>0</v>
      </c>
      <c r="J66" s="1">
        <f t="shared" si="9"/>
        <v>242534.23111296768</v>
      </c>
      <c r="K66" s="1">
        <f t="shared" si="10"/>
        <v>11181.521139654042</v>
      </c>
    </row>
    <row r="67" spans="1:11" x14ac:dyDescent="0.25">
      <c r="A67">
        <v>63</v>
      </c>
      <c r="B67" s="4">
        <f t="shared" si="1"/>
        <v>43988</v>
      </c>
      <c r="C67">
        <f t="shared" si="2"/>
        <v>6.4283485347450819E-2</v>
      </c>
      <c r="D67">
        <f t="shared" si="3"/>
        <v>7.5272455360651233E-2</v>
      </c>
      <c r="E67">
        <f t="shared" si="4"/>
        <v>0</v>
      </c>
      <c r="F67" s="5">
        <f t="shared" si="5"/>
        <v>3.378453383246481E-3</v>
      </c>
      <c r="G67" s="1">
        <f t="shared" si="6"/>
        <v>83499782.679816484</v>
      </c>
      <c r="H67" s="1">
        <f t="shared" si="7"/>
        <v>28193.319989235515</v>
      </c>
      <c r="I67" s="1">
        <f t="shared" si="8"/>
        <v>0</v>
      </c>
      <c r="J67" s="1">
        <f t="shared" si="9"/>
        <v>244687.81955139327</v>
      </c>
      <c r="K67" s="1">
        <f t="shared" si="10"/>
        <v>11278.180642935276</v>
      </c>
    </row>
    <row r="68" spans="1:11" x14ac:dyDescent="0.25">
      <c r="A68">
        <v>64</v>
      </c>
      <c r="B68" s="4">
        <f t="shared" si="1"/>
        <v>43989</v>
      </c>
      <c r="C68">
        <f t="shared" si="2"/>
        <v>6.4283485347450819E-2</v>
      </c>
      <c r="D68">
        <f t="shared" si="3"/>
        <v>7.5272455360651233E-2</v>
      </c>
      <c r="E68">
        <f t="shared" si="4"/>
        <v>0</v>
      </c>
      <c r="F68" s="5">
        <f t="shared" si="5"/>
        <v>3.378453383246481E-3</v>
      </c>
      <c r="G68" s="1">
        <f t="shared" si="6"/>
        <v>83497976.461711064</v>
      </c>
      <c r="H68" s="1">
        <f t="shared" si="7"/>
        <v>27782.10785699559</v>
      </c>
      <c r="I68" s="1">
        <f t="shared" si="8"/>
        <v>0</v>
      </c>
      <c r="J68" s="1">
        <f t="shared" si="9"/>
        <v>246809.99997175156</v>
      </c>
      <c r="K68" s="1">
        <f t="shared" si="10"/>
        <v>11373.43046023786</v>
      </c>
    </row>
    <row r="69" spans="1:11" x14ac:dyDescent="0.25">
      <c r="A69">
        <v>65</v>
      </c>
      <c r="B69" s="4">
        <f t="shared" si="1"/>
        <v>43990</v>
      </c>
      <c r="C69">
        <f t="shared" si="2"/>
        <v>6.4283485347450819E-2</v>
      </c>
      <c r="D69">
        <f t="shared" si="3"/>
        <v>7.5272455360651233E-2</v>
      </c>
      <c r="E69">
        <f t="shared" si="4"/>
        <v>0</v>
      </c>
      <c r="F69" s="5">
        <f t="shared" si="5"/>
        <v>3.378453383246481E-3</v>
      </c>
      <c r="G69" s="1">
        <f t="shared" si="6"/>
        <v>83496196.62660256</v>
      </c>
      <c r="H69" s="1">
        <f t="shared" si="7"/>
        <v>27376.854935723131</v>
      </c>
      <c r="I69" s="1">
        <f t="shared" si="8"/>
        <v>0</v>
      </c>
      <c r="J69" s="1">
        <f t="shared" si="9"/>
        <v>248901.22744524205</v>
      </c>
      <c r="K69" s="1">
        <f t="shared" si="10"/>
        <v>11467.291016521045</v>
      </c>
    </row>
    <row r="70" spans="1:11" x14ac:dyDescent="0.25">
      <c r="A70">
        <v>66</v>
      </c>
      <c r="B70" s="4">
        <f t="shared" si="1"/>
        <v>43991</v>
      </c>
      <c r="C70">
        <f t="shared" si="2"/>
        <v>6.4283485347450819E-2</v>
      </c>
      <c r="D70">
        <f t="shared" si="3"/>
        <v>7.5272455360651233E-2</v>
      </c>
      <c r="E70">
        <f t="shared" si="4"/>
        <v>0</v>
      </c>
      <c r="F70" s="5">
        <f t="shared" si="5"/>
        <v>3.378453383246481E-3</v>
      </c>
      <c r="G70" s="1">
        <f t="shared" si="6"/>
        <v>83494442.791033968</v>
      </c>
      <c r="H70" s="1">
        <f t="shared" si="7"/>
        <v>26977.475985065903</v>
      </c>
      <c r="I70" s="1">
        <f t="shared" si="8"/>
        <v>0</v>
      </c>
      <c r="J70" s="1">
        <f t="shared" si="9"/>
        <v>250961.95053630631</v>
      </c>
      <c r="K70" s="1">
        <f t="shared" si="10"/>
        <v>11559.782444701286</v>
      </c>
    </row>
    <row r="71" spans="1:11" x14ac:dyDescent="0.25">
      <c r="A71">
        <v>67</v>
      </c>
      <c r="B71" s="4">
        <f t="shared" ref="B71:B134" si="11">B70+1</f>
        <v>43992</v>
      </c>
      <c r="C71">
        <f t="shared" ref="C71:C134" si="12">C70</f>
        <v>6.4283485347450819E-2</v>
      </c>
      <c r="D71">
        <f t="shared" ref="D71:D134" si="13">D70</f>
        <v>7.5272455360651233E-2</v>
      </c>
      <c r="E71">
        <f t="shared" ref="E71:E134" si="14">E70</f>
        <v>0</v>
      </c>
      <c r="F71" s="5">
        <f t="shared" ref="F71:F134" si="15">F70</f>
        <v>3.378453383246481E-3</v>
      </c>
      <c r="G71" s="1">
        <f t="shared" ref="G71:G134" si="16">G70-C71*H70*G70/SUM(G70:K70)-E71*G70</f>
        <v>83492714.57706587</v>
      </c>
      <c r="H71" s="1">
        <f t="shared" ref="H71:H134" si="17">H70+C71*G70*H70/SUM(G70:K70)-D71*H70-F71*H70</f>
        <v>26583.886951329048</v>
      </c>
      <c r="I71" s="1">
        <f t="shared" ref="I71:I134" si="18">I70+E71*G70</f>
        <v>0</v>
      </c>
      <c r="J71" s="1">
        <f t="shared" ref="J71:J134" si="19">J70+D71*H70</f>
        <v>252992.61139313522</v>
      </c>
      <c r="K71" s="1">
        <f t="shared" ref="K71:K134" si="20">K70+F71*H70</f>
        <v>11650.924589714483</v>
      </c>
    </row>
    <row r="72" spans="1:11" x14ac:dyDescent="0.25">
      <c r="A72">
        <v>68</v>
      </c>
      <c r="B72" s="4">
        <f t="shared" si="11"/>
        <v>43993</v>
      </c>
      <c r="C72">
        <f t="shared" si="12"/>
        <v>6.4283485347450819E-2</v>
      </c>
      <c r="D72">
        <f t="shared" si="13"/>
        <v>7.5272455360651233E-2</v>
      </c>
      <c r="E72">
        <f t="shared" si="14"/>
        <v>0</v>
      </c>
      <c r="F72" s="5">
        <f t="shared" si="15"/>
        <v>3.378453383246481E-3</v>
      </c>
      <c r="G72" s="1">
        <f t="shared" si="16"/>
        <v>83491011.612198621</v>
      </c>
      <c r="H72" s="1">
        <f t="shared" si="17"/>
        <v>26196.004951912062</v>
      </c>
      <c r="I72" s="1">
        <f t="shared" si="18"/>
        <v>0</v>
      </c>
      <c r="J72" s="1">
        <f t="shared" si="19"/>
        <v>254993.64583699172</v>
      </c>
      <c r="K72" s="1">
        <f t="shared" si="20"/>
        <v>11740.737012525042</v>
      </c>
    </row>
    <row r="73" spans="1:11" x14ac:dyDescent="0.25">
      <c r="A73">
        <v>69</v>
      </c>
      <c r="B73" s="4">
        <f t="shared" si="11"/>
        <v>43994</v>
      </c>
      <c r="C73">
        <f t="shared" si="12"/>
        <v>6.4283485347450819E-2</v>
      </c>
      <c r="D73">
        <f t="shared" si="13"/>
        <v>7.5272455360651233E-2</v>
      </c>
      <c r="E73">
        <f t="shared" si="14"/>
        <v>0</v>
      </c>
      <c r="F73" s="5">
        <f t="shared" si="15"/>
        <v>3.378453383246481E-3</v>
      </c>
      <c r="G73" s="1">
        <f t="shared" si="16"/>
        <v>83489333.529295683</v>
      </c>
      <c r="H73" s="1">
        <f t="shared" si="17"/>
        <v>25813.74825992126</v>
      </c>
      <c r="I73" s="1">
        <f t="shared" si="18"/>
        <v>0</v>
      </c>
      <c r="J73" s="1">
        <f t="shared" si="19"/>
        <v>256965.48345036193</v>
      </c>
      <c r="K73" s="1">
        <f t="shared" si="20"/>
        <v>11829.23899408237</v>
      </c>
    </row>
    <row r="74" spans="1:11" x14ac:dyDescent="0.25">
      <c r="A74">
        <v>70</v>
      </c>
      <c r="B74" s="4">
        <f t="shared" si="11"/>
        <v>43995</v>
      </c>
      <c r="C74">
        <f t="shared" si="12"/>
        <v>6.4283485347450819E-2</v>
      </c>
      <c r="D74">
        <f t="shared" si="13"/>
        <v>7.5272455360651233E-2</v>
      </c>
      <c r="E74">
        <f t="shared" si="14"/>
        <v>0</v>
      </c>
      <c r="F74" s="5">
        <f t="shared" si="15"/>
        <v>3.378453383246481E-3</v>
      </c>
      <c r="G74" s="1">
        <f t="shared" si="16"/>
        <v>83487679.966507912</v>
      </c>
      <c r="H74" s="1">
        <f t="shared" si="17"/>
        <v>25437.036288956733</v>
      </c>
      <c r="I74" s="1">
        <f t="shared" si="18"/>
        <v>0</v>
      </c>
      <c r="J74" s="1">
        <f t="shared" si="19"/>
        <v>258908.54766394795</v>
      </c>
      <c r="K74" s="1">
        <f t="shared" si="20"/>
        <v>11916.449539225374</v>
      </c>
    </row>
    <row r="75" spans="1:11" x14ac:dyDescent="0.25">
      <c r="A75">
        <v>71</v>
      </c>
      <c r="B75" s="4">
        <f t="shared" si="11"/>
        <v>43996</v>
      </c>
      <c r="C75">
        <f t="shared" si="12"/>
        <v>6.4283485347450819E-2</v>
      </c>
      <c r="D75">
        <f t="shared" si="13"/>
        <v>7.5272455360651233E-2</v>
      </c>
      <c r="E75">
        <f t="shared" si="14"/>
        <v>0</v>
      </c>
      <c r="F75" s="5">
        <f t="shared" si="15"/>
        <v>3.378453383246481E-3</v>
      </c>
      <c r="G75" s="1">
        <f t="shared" si="16"/>
        <v>83486050.567198917</v>
      </c>
      <c r="H75" s="1">
        <f t="shared" si="17"/>
        <v>25065.789578072607</v>
      </c>
      <c r="I75" s="1">
        <f t="shared" si="18"/>
        <v>0</v>
      </c>
      <c r="J75" s="1">
        <f t="shared" si="19"/>
        <v>260823.2558425157</v>
      </c>
      <c r="K75" s="1">
        <f t="shared" si="20"/>
        <v>12002.387380535563</v>
      </c>
    </row>
    <row r="76" spans="1:11" x14ac:dyDescent="0.25">
      <c r="A76">
        <v>72</v>
      </c>
      <c r="B76" s="4">
        <f t="shared" si="11"/>
        <v>43997</v>
      </c>
      <c r="C76">
        <f t="shared" si="12"/>
        <v>6.4283485347450819E-2</v>
      </c>
      <c r="D76">
        <f t="shared" si="13"/>
        <v>7.5272455360651233E-2</v>
      </c>
      <c r="E76">
        <f t="shared" si="14"/>
        <v>0</v>
      </c>
      <c r="F76" s="5">
        <f t="shared" si="15"/>
        <v>3.378453383246481E-3</v>
      </c>
      <c r="G76" s="1">
        <f t="shared" si="16"/>
        <v>83484444.979871377</v>
      </c>
      <c r="H76" s="1">
        <f t="shared" si="17"/>
        <v>24699.92977690955</v>
      </c>
      <c r="I76" s="1">
        <f t="shared" si="18"/>
        <v>0</v>
      </c>
      <c r="J76" s="1">
        <f t="shared" si="19"/>
        <v>262710.01936961064</v>
      </c>
      <c r="K76" s="1">
        <f t="shared" si="20"/>
        <v>12087.070982139347</v>
      </c>
    </row>
    <row r="77" spans="1:11" x14ac:dyDescent="0.25">
      <c r="A77">
        <v>73</v>
      </c>
      <c r="B77" s="4">
        <f t="shared" si="11"/>
        <v>43998</v>
      </c>
      <c r="C77">
        <f t="shared" si="12"/>
        <v>6.4283485347450819E-2</v>
      </c>
      <c r="D77">
        <f t="shared" si="13"/>
        <v>7.5272455360651233E-2</v>
      </c>
      <c r="E77">
        <f t="shared" si="14"/>
        <v>0</v>
      </c>
      <c r="F77" s="5">
        <f t="shared" si="15"/>
        <v>3.378453383246481E-3</v>
      </c>
      <c r="G77" s="1">
        <f t="shared" si="16"/>
        <v>83482862.858094424</v>
      </c>
      <c r="H77" s="1">
        <f t="shared" si="17"/>
        <v>24339.379630998304</v>
      </c>
      <c r="I77" s="1">
        <f t="shared" si="18"/>
        <v>0</v>
      </c>
      <c r="J77" s="1">
        <f t="shared" si="19"/>
        <v>264569.2437311543</v>
      </c>
      <c r="K77" s="1">
        <f t="shared" si="20"/>
        <v>12170.518543460097</v>
      </c>
    </row>
    <row r="78" spans="1:11" x14ac:dyDescent="0.25">
      <c r="A78">
        <v>74</v>
      </c>
      <c r="B78" s="4">
        <f t="shared" si="11"/>
        <v>43999</v>
      </c>
      <c r="C78">
        <f t="shared" si="12"/>
        <v>6.4283485347450819E-2</v>
      </c>
      <c r="D78">
        <f t="shared" si="13"/>
        <v>7.5272455360651233E-2</v>
      </c>
      <c r="E78">
        <f t="shared" si="14"/>
        <v>0</v>
      </c>
      <c r="F78" s="5">
        <f t="shared" si="15"/>
        <v>3.378453383246481E-3</v>
      </c>
      <c r="G78" s="1">
        <f t="shared" si="16"/>
        <v>83481303.860431954</v>
      </c>
      <c r="H78" s="1">
        <f t="shared" si="17"/>
        <v>23984.062967233087</v>
      </c>
      <c r="I78" s="1">
        <f t="shared" si="18"/>
        <v>0</v>
      </c>
      <c r="J78" s="1">
        <f t="shared" si="19"/>
        <v>266401.32859793457</v>
      </c>
      <c r="K78" s="1">
        <f t="shared" si="20"/>
        <v>12252.748002920564</v>
      </c>
    </row>
    <row r="79" spans="1:11" x14ac:dyDescent="0.25">
      <c r="A79">
        <v>75</v>
      </c>
      <c r="B79" s="4">
        <f t="shared" si="11"/>
        <v>44000</v>
      </c>
      <c r="C79">
        <f t="shared" si="12"/>
        <v>6.4283485347450819E-2</v>
      </c>
      <c r="D79">
        <f t="shared" si="13"/>
        <v>7.5272455360651233E-2</v>
      </c>
      <c r="E79">
        <f t="shared" si="14"/>
        <v>0</v>
      </c>
      <c r="F79" s="5">
        <f t="shared" si="15"/>
        <v>3.378453383246481E-3</v>
      </c>
      <c r="G79" s="1">
        <f t="shared" si="16"/>
        <v>83479767.650371924</v>
      </c>
      <c r="H79" s="1">
        <f t="shared" si="17"/>
        <v>23633.904679513671</v>
      </c>
      <c r="I79" s="1">
        <f t="shared" si="18"/>
        <v>0</v>
      </c>
      <c r="J79" s="1">
        <f t="shared" si="19"/>
        <v>268206.66790700267</v>
      </c>
      <c r="K79" s="1">
        <f t="shared" si="20"/>
        <v>12333.77704159621</v>
      </c>
    </row>
    <row r="80" spans="1:11" x14ac:dyDescent="0.25">
      <c r="A80">
        <v>76</v>
      </c>
      <c r="B80" s="4">
        <f t="shared" si="11"/>
        <v>44001</v>
      </c>
      <c r="C80">
        <f t="shared" si="12"/>
        <v>6.4283485347450819E-2</v>
      </c>
      <c r="D80">
        <f t="shared" si="13"/>
        <v>7.5272455360651233E-2</v>
      </c>
      <c r="E80">
        <f t="shared" si="14"/>
        <v>0</v>
      </c>
      <c r="F80" s="5">
        <f t="shared" si="15"/>
        <v>3.378453383246481E-3</v>
      </c>
      <c r="G80" s="1">
        <f t="shared" si="16"/>
        <v>83478253.89625667</v>
      </c>
      <c r="H80" s="1">
        <f t="shared" si="17"/>
        <v>23288.83071455493</v>
      </c>
      <c r="I80" s="1">
        <f t="shared" si="18"/>
        <v>0</v>
      </c>
      <c r="J80" s="1">
        <f t="shared" si="19"/>
        <v>269985.64994198928</v>
      </c>
      <c r="K80" s="1">
        <f t="shared" si="20"/>
        <v>12413.623086820038</v>
      </c>
    </row>
    <row r="81" spans="1:11" x14ac:dyDescent="0.25">
      <c r="A81">
        <v>77</v>
      </c>
      <c r="B81" s="4">
        <f t="shared" si="11"/>
        <v>44002</v>
      </c>
      <c r="C81">
        <f t="shared" si="12"/>
        <v>6.4283485347450819E-2</v>
      </c>
      <c r="D81">
        <f t="shared" si="13"/>
        <v>7.5272455360651233E-2</v>
      </c>
      <c r="E81">
        <f t="shared" si="14"/>
        <v>0</v>
      </c>
      <c r="F81" s="5">
        <f t="shared" si="15"/>
        <v>3.378453383246481E-3</v>
      </c>
      <c r="G81" s="1">
        <f t="shared" si="16"/>
        <v>83476762.271214083</v>
      </c>
      <c r="H81" s="1">
        <f t="shared" si="17"/>
        <v>22948.768057862584</v>
      </c>
      <c r="I81" s="1">
        <f t="shared" si="18"/>
        <v>0</v>
      </c>
      <c r="J81" s="1">
        <f t="shared" si="19"/>
        <v>271738.65741235239</v>
      </c>
      <c r="K81" s="1">
        <f t="shared" si="20"/>
        <v>12492.30331573948</v>
      </c>
    </row>
    <row r="82" spans="1:11" x14ac:dyDescent="0.25">
      <c r="A82">
        <v>78</v>
      </c>
      <c r="B82" s="4">
        <f t="shared" si="11"/>
        <v>44003</v>
      </c>
      <c r="C82">
        <f t="shared" si="12"/>
        <v>6.4283485347450819E-2</v>
      </c>
      <c r="D82">
        <f t="shared" si="13"/>
        <v>7.5272455360651233E-2</v>
      </c>
      <c r="E82">
        <f t="shared" si="14"/>
        <v>0</v>
      </c>
      <c r="F82" s="5">
        <f t="shared" si="15"/>
        <v>3.378453383246481E-3</v>
      </c>
      <c r="G82" s="1">
        <f t="shared" si="16"/>
        <v>83475292.453089774</v>
      </c>
      <c r="H82" s="1">
        <f t="shared" si="17"/>
        <v>22613.644719873941</v>
      </c>
      <c r="I82" s="1">
        <f t="shared" si="18"/>
        <v>0</v>
      </c>
      <c r="J82" s="1">
        <f t="shared" si="19"/>
        <v>273466.0675315698</v>
      </c>
      <c r="K82" s="1">
        <f t="shared" si="20"/>
        <v>12569.834658825905</v>
      </c>
    </row>
    <row r="83" spans="1:11" x14ac:dyDescent="0.25">
      <c r="A83">
        <v>79</v>
      </c>
      <c r="B83" s="4">
        <f t="shared" si="11"/>
        <v>44004</v>
      </c>
      <c r="C83">
        <f t="shared" si="12"/>
        <v>6.4283485347450819E-2</v>
      </c>
      <c r="D83">
        <f t="shared" si="13"/>
        <v>7.5272455360651233E-2</v>
      </c>
      <c r="E83">
        <f t="shared" si="14"/>
        <v>0</v>
      </c>
      <c r="F83" s="5">
        <f t="shared" si="15"/>
        <v>3.378453383246481E-3</v>
      </c>
      <c r="G83" s="1">
        <f t="shared" si="16"/>
        <v>83473844.124380156</v>
      </c>
      <c r="H83" s="1">
        <f t="shared" si="17"/>
        <v>22283.389722262327</v>
      </c>
      <c r="I83" s="1">
        <f t="shared" si="18"/>
        <v>0</v>
      </c>
      <c r="J83" s="1">
        <f t="shared" si="19"/>
        <v>275168.25209428812</v>
      </c>
      <c r="K83" s="1">
        <f t="shared" si="20"/>
        <v>12646.233803337296</v>
      </c>
    </row>
    <row r="84" spans="1:11" x14ac:dyDescent="0.25">
      <c r="A84">
        <v>80</v>
      </c>
      <c r="B84" s="4">
        <f t="shared" si="11"/>
        <v>44005</v>
      </c>
      <c r="C84">
        <f t="shared" si="12"/>
        <v>6.4283485347450819E-2</v>
      </c>
      <c r="D84">
        <f t="shared" si="13"/>
        <v>7.5272455360651233E-2</v>
      </c>
      <c r="E84">
        <f t="shared" si="14"/>
        <v>0</v>
      </c>
      <c r="F84" s="5">
        <f t="shared" si="15"/>
        <v>3.378453383246481E-3</v>
      </c>
      <c r="G84" s="1">
        <f t="shared" si="16"/>
        <v>83472416.972166464</v>
      </c>
      <c r="H84" s="1">
        <f t="shared" si="17"/>
        <v>21957.933084403976</v>
      </c>
      <c r="I84" s="1">
        <f t="shared" si="18"/>
        <v>0</v>
      </c>
      <c r="J84" s="1">
        <f t="shared" si="19"/>
        <v>276845.5775524411</v>
      </c>
      <c r="K84" s="1">
        <f t="shared" si="20"/>
        <v>12721.517196734672</v>
      </c>
    </row>
    <row r="85" spans="1:11" x14ac:dyDescent="0.25">
      <c r="A85">
        <v>81</v>
      </c>
      <c r="B85" s="4">
        <f t="shared" si="11"/>
        <v>44006</v>
      </c>
      <c r="C85">
        <f t="shared" si="12"/>
        <v>6.4283485347450819E-2</v>
      </c>
      <c r="D85">
        <f t="shared" si="13"/>
        <v>7.5272455360651233E-2</v>
      </c>
      <c r="E85">
        <f t="shared" si="14"/>
        <v>0</v>
      </c>
      <c r="F85" s="5">
        <f t="shared" si="15"/>
        <v>3.378453383246481E-3</v>
      </c>
      <c r="G85" s="1">
        <f t="shared" si="16"/>
        <v>83471010.688049629</v>
      </c>
      <c r="H85" s="1">
        <f t="shared" si="17"/>
        <v>21637.205810006024</v>
      </c>
      <c r="I85" s="1">
        <f t="shared" si="18"/>
        <v>0</v>
      </c>
      <c r="J85" s="1">
        <f t="shared" si="19"/>
        <v>278498.40509034909</v>
      </c>
      <c r="K85" s="1">
        <f t="shared" si="20"/>
        <v>12795.701050052778</v>
      </c>
    </row>
    <row r="86" spans="1:11" x14ac:dyDescent="0.25">
      <c r="A86">
        <v>82</v>
      </c>
      <c r="B86" s="4">
        <f t="shared" si="11"/>
        <v>44007</v>
      </c>
      <c r="C86">
        <f t="shared" si="12"/>
        <v>6.4283485347450819E-2</v>
      </c>
      <c r="D86">
        <f t="shared" si="13"/>
        <v>7.5272455360651233E-2</v>
      </c>
      <c r="E86">
        <f t="shared" si="14"/>
        <v>0</v>
      </c>
      <c r="F86" s="5">
        <f t="shared" si="15"/>
        <v>3.378453383246481E-3</v>
      </c>
      <c r="G86" s="1">
        <f t="shared" si="16"/>
        <v>83469624.968086109</v>
      </c>
      <c r="H86" s="1">
        <f t="shared" si="17"/>
        <v>21321.139873894357</v>
      </c>
      <c r="I86" s="1">
        <f t="shared" si="18"/>
        <v>0</v>
      </c>
      <c r="J86" s="1">
        <f t="shared" si="19"/>
        <v>280127.09069881198</v>
      </c>
      <c r="K86" s="1">
        <f t="shared" si="20"/>
        <v>12868.801341225593</v>
      </c>
    </row>
    <row r="87" spans="1:11" x14ac:dyDescent="0.25">
      <c r="A87">
        <v>83</v>
      </c>
      <c r="B87" s="4">
        <f t="shared" si="11"/>
        <v>44008</v>
      </c>
      <c r="C87">
        <f t="shared" si="12"/>
        <v>6.4283485347450819E-2</v>
      </c>
      <c r="D87">
        <f t="shared" si="13"/>
        <v>7.5272455360651233E-2</v>
      </c>
      <c r="E87">
        <f t="shared" si="14"/>
        <v>0</v>
      </c>
      <c r="F87" s="5">
        <f t="shared" si="15"/>
        <v>3.378453383246481E-3</v>
      </c>
      <c r="G87" s="1">
        <f t="shared" si="16"/>
        <v>83468259.512724504</v>
      </c>
      <c r="H87" s="1">
        <f t="shared" si="17"/>
        <v>21009.66820896</v>
      </c>
      <c r="I87" s="1">
        <f t="shared" si="18"/>
        <v>0</v>
      </c>
      <c r="J87" s="1">
        <f t="shared" si="19"/>
        <v>281731.98524820787</v>
      </c>
      <c r="K87" s="1">
        <f t="shared" si="20"/>
        <v>12940.833818367222</v>
      </c>
    </row>
    <row r="88" spans="1:11" x14ac:dyDescent="0.25">
      <c r="A88">
        <v>84</v>
      </c>
      <c r="B88" s="4">
        <f t="shared" si="11"/>
        <v>44009</v>
      </c>
      <c r="C88">
        <f t="shared" si="12"/>
        <v>6.4283485347450819E-2</v>
      </c>
      <c r="D88">
        <f t="shared" si="13"/>
        <v>7.5272455360651233E-2</v>
      </c>
      <c r="E88">
        <f t="shared" si="14"/>
        <v>0</v>
      </c>
      <c r="F88" s="5">
        <f t="shared" si="15"/>
        <v>3.378453383246481E-3</v>
      </c>
      <c r="G88" s="1">
        <f t="shared" si="16"/>
        <v>83466914.026743159</v>
      </c>
      <c r="H88" s="1">
        <f t="shared" si="17"/>
        <v>20702.724693262684</v>
      </c>
      <c r="I88" s="1">
        <f t="shared" si="18"/>
        <v>0</v>
      </c>
      <c r="J88" s="1">
        <f t="shared" si="19"/>
        <v>283313.43456060893</v>
      </c>
      <c r="K88" s="1">
        <f t="shared" si="20"/>
        <v>13011.814003008669</v>
      </c>
    </row>
    <row r="89" spans="1:11" x14ac:dyDescent="0.25">
      <c r="A89">
        <v>85</v>
      </c>
      <c r="B89" s="4">
        <f t="shared" si="11"/>
        <v>44010</v>
      </c>
      <c r="C89">
        <f t="shared" si="12"/>
        <v>6.4283485347450819E-2</v>
      </c>
      <c r="D89">
        <f t="shared" si="13"/>
        <v>7.5272455360651233E-2</v>
      </c>
      <c r="E89">
        <f t="shared" si="14"/>
        <v>0</v>
      </c>
      <c r="F89" s="5">
        <f t="shared" si="15"/>
        <v>3.378453383246481E-3</v>
      </c>
      <c r="G89" s="1">
        <f t="shared" si="16"/>
        <v>83465588.219188526</v>
      </c>
      <c r="H89" s="1">
        <f t="shared" si="17"/>
        <v>20400.244137290294</v>
      </c>
      <c r="I89" s="1">
        <f t="shared" si="18"/>
        <v>0</v>
      </c>
      <c r="J89" s="1">
        <f t="shared" si="19"/>
        <v>284871.7794809264</v>
      </c>
      <c r="K89" s="1">
        <f t="shared" si="20"/>
        <v>13081.757193291043</v>
      </c>
    </row>
    <row r="90" spans="1:11" x14ac:dyDescent="0.25">
      <c r="A90">
        <v>86</v>
      </c>
      <c r="B90" s="4">
        <f t="shared" si="11"/>
        <v>44011</v>
      </c>
      <c r="C90">
        <f t="shared" si="12"/>
        <v>6.4283485347450819E-2</v>
      </c>
      <c r="D90">
        <f t="shared" si="13"/>
        <v>7.5272455360651233E-2</v>
      </c>
      <c r="E90">
        <f t="shared" si="14"/>
        <v>0</v>
      </c>
      <c r="F90" s="5">
        <f t="shared" si="15"/>
        <v>3.378453383246481E-3</v>
      </c>
      <c r="G90" s="1">
        <f t="shared" si="16"/>
        <v>83464281.803314447</v>
      </c>
      <c r="H90" s="1">
        <f t="shared" si="17"/>
        <v>20102.162271372847</v>
      </c>
      <c r="I90" s="1">
        <f t="shared" si="18"/>
        <v>0</v>
      </c>
      <c r="J90" s="1">
        <f t="shared" si="19"/>
        <v>286407.35594709695</v>
      </c>
      <c r="K90" s="1">
        <f t="shared" si="20"/>
        <v>13150.678467115726</v>
      </c>
    </row>
    <row r="91" spans="1:11" x14ac:dyDescent="0.25">
      <c r="A91">
        <v>87</v>
      </c>
      <c r="B91" s="4">
        <f t="shared" si="11"/>
        <v>44012</v>
      </c>
      <c r="C91">
        <f t="shared" si="12"/>
        <v>6.4283485347450819E-2</v>
      </c>
      <c r="D91">
        <f t="shared" si="13"/>
        <v>7.5272455360651233E-2</v>
      </c>
      <c r="E91">
        <f t="shared" si="14"/>
        <v>0</v>
      </c>
      <c r="F91" s="5">
        <f t="shared" si="15"/>
        <v>3.378453383246481E-3</v>
      </c>
      <c r="G91" s="1">
        <f t="shared" si="16"/>
        <v>83462994.496522203</v>
      </c>
      <c r="H91" s="1">
        <f t="shared" si="17"/>
        <v>19808.415733249676</v>
      </c>
      <c r="I91" s="1">
        <f t="shared" si="18"/>
        <v>0</v>
      </c>
      <c r="J91" s="1">
        <f t="shared" si="19"/>
        <v>287920.4950593214</v>
      </c>
      <c r="K91" s="1">
        <f t="shared" si="20"/>
        <v>13218.592685252015</v>
      </c>
    </row>
    <row r="92" spans="1:11" x14ac:dyDescent="0.25">
      <c r="A92">
        <v>88</v>
      </c>
      <c r="B92" s="4">
        <f t="shared" si="11"/>
        <v>44013</v>
      </c>
      <c r="C92">
        <f t="shared" si="12"/>
        <v>6.4283485347450819E-2</v>
      </c>
      <c r="D92">
        <f t="shared" si="13"/>
        <v>7.5272455360651233E-2</v>
      </c>
      <c r="E92">
        <f t="shared" si="14"/>
        <v>0</v>
      </c>
      <c r="F92" s="5">
        <f t="shared" si="15"/>
        <v>3.378453383246481E-3</v>
      </c>
      <c r="G92" s="1">
        <f t="shared" si="16"/>
        <v>83461726.020301461</v>
      </c>
      <c r="H92" s="1">
        <f t="shared" si="17"/>
        <v>19518.942055788404</v>
      </c>
      <c r="I92" s="1">
        <f t="shared" si="18"/>
        <v>0</v>
      </c>
      <c r="J92" s="1">
        <f t="shared" si="19"/>
        <v>289411.52314836765</v>
      </c>
      <c r="K92" s="1">
        <f t="shared" si="20"/>
        <v>13285.514494402765</v>
      </c>
    </row>
    <row r="93" spans="1:11" x14ac:dyDescent="0.25">
      <c r="A93">
        <v>89</v>
      </c>
      <c r="B93" s="4">
        <f t="shared" si="11"/>
        <v>44014</v>
      </c>
      <c r="C93">
        <f t="shared" si="12"/>
        <v>6.4283485347450819E-2</v>
      </c>
      <c r="D93">
        <f t="shared" si="13"/>
        <v>7.5272455360651233E-2</v>
      </c>
      <c r="E93">
        <f t="shared" si="14"/>
        <v>0</v>
      </c>
      <c r="F93" s="5">
        <f t="shared" si="15"/>
        <v>3.378453383246481E-3</v>
      </c>
      <c r="G93" s="1">
        <f t="shared" si="16"/>
        <v>83460476.100171983</v>
      </c>
      <c r="H93" s="1">
        <f t="shared" si="17"/>
        <v>19233.679654854448</v>
      </c>
      <c r="I93" s="1">
        <f t="shared" si="18"/>
        <v>0</v>
      </c>
      <c r="J93" s="1">
        <f t="shared" si="19"/>
        <v>290880.76184294914</v>
      </c>
      <c r="K93" s="1">
        <f t="shared" si="20"/>
        <v>13351.458330228535</v>
      </c>
    </row>
    <row r="94" spans="1:11" x14ac:dyDescent="0.25">
      <c r="A94">
        <v>90</v>
      </c>
      <c r="B94" s="4">
        <f t="shared" si="11"/>
        <v>44015</v>
      </c>
      <c r="C94">
        <f t="shared" si="12"/>
        <v>6.4283485347450819E-2</v>
      </c>
      <c r="D94">
        <f t="shared" si="13"/>
        <v>7.5272455360651233E-2</v>
      </c>
      <c r="E94">
        <f t="shared" si="14"/>
        <v>0</v>
      </c>
      <c r="F94" s="5">
        <f t="shared" si="15"/>
        <v>3.378453383246481E-3</v>
      </c>
      <c r="G94" s="1">
        <f t="shared" si="16"/>
        <v>83459244.465626165</v>
      </c>
      <c r="H94" s="1">
        <f t="shared" si="17"/>
        <v>18952.567817329611</v>
      </c>
      <c r="I94" s="1">
        <f t="shared" si="18"/>
        <v>0</v>
      </c>
      <c r="J94" s="1">
        <f t="shared" si="19"/>
        <v>292328.52813619026</v>
      </c>
      <c r="K94" s="1">
        <f t="shared" si="20"/>
        <v>13416.438420330758</v>
      </c>
    </row>
    <row r="95" spans="1:11" x14ac:dyDescent="0.25">
      <c r="A95">
        <v>91</v>
      </c>
      <c r="B95" s="4">
        <f t="shared" si="11"/>
        <v>44016</v>
      </c>
      <c r="C95">
        <f t="shared" si="12"/>
        <v>6.4283485347450819E-2</v>
      </c>
      <c r="D95">
        <f t="shared" si="13"/>
        <v>7.5272455360651233E-2</v>
      </c>
      <c r="E95">
        <f t="shared" si="14"/>
        <v>0</v>
      </c>
      <c r="F95" s="5">
        <f t="shared" si="15"/>
        <v>3.378453383246481E-3</v>
      </c>
      <c r="G95" s="1">
        <f t="shared" si="16"/>
        <v>83458030.850072354</v>
      </c>
      <c r="H95" s="1">
        <f t="shared" si="17"/>
        <v>18675.546689278417</v>
      </c>
      <c r="I95" s="1">
        <f t="shared" si="18"/>
        <v>0</v>
      </c>
      <c r="J95" s="1">
        <f t="shared" si="19"/>
        <v>293755.13445118989</v>
      </c>
      <c r="K95" s="1">
        <f t="shared" si="20"/>
        <v>13480.468787194424</v>
      </c>
    </row>
    <row r="96" spans="1:11" x14ac:dyDescent="0.25">
      <c r="A96">
        <v>92</v>
      </c>
      <c r="B96" s="4">
        <f t="shared" si="11"/>
        <v>44017</v>
      </c>
      <c r="C96">
        <f t="shared" si="12"/>
        <v>6.4283485347450819E-2</v>
      </c>
      <c r="D96">
        <f t="shared" si="13"/>
        <v>7.5272455360651233E-2</v>
      </c>
      <c r="E96">
        <f t="shared" si="14"/>
        <v>0</v>
      </c>
      <c r="F96" s="5">
        <f t="shared" si="15"/>
        <v>3.378453383246481E-3</v>
      </c>
      <c r="G96" s="1">
        <f t="shared" si="16"/>
        <v>83456834.990778968</v>
      </c>
      <c r="H96" s="1">
        <f t="shared" si="17"/>
        <v>18402.557264260864</v>
      </c>
      <c r="I96" s="1">
        <f t="shared" si="18"/>
        <v>0</v>
      </c>
      <c r="J96" s="1">
        <f t="shared" si="19"/>
        <v>295160.88870569435</v>
      </c>
      <c r="K96" s="1">
        <f t="shared" si="20"/>
        <v>13543.563251090794</v>
      </c>
    </row>
    <row r="97" spans="1:11" x14ac:dyDescent="0.25">
      <c r="A97">
        <v>93</v>
      </c>
      <c r="B97" s="4">
        <f t="shared" si="11"/>
        <v>44018</v>
      </c>
      <c r="C97">
        <f t="shared" si="12"/>
        <v>6.4283485347450819E-2</v>
      </c>
      <c r="D97">
        <f t="shared" si="13"/>
        <v>7.5272455360651233E-2</v>
      </c>
      <c r="E97">
        <f t="shared" si="14"/>
        <v>0</v>
      </c>
      <c r="F97" s="5">
        <f t="shared" si="15"/>
        <v>3.378453383246481E-3</v>
      </c>
      <c r="G97" s="1">
        <f t="shared" si="16"/>
        <v>83455656.628819391</v>
      </c>
      <c r="H97" s="1">
        <f t="shared" si="17"/>
        <v>18133.541371790136</v>
      </c>
      <c r="I97" s="1">
        <f t="shared" si="18"/>
        <v>0</v>
      </c>
      <c r="J97" s="1">
        <f t="shared" si="19"/>
        <v>296546.09437589027</v>
      </c>
      <c r="K97" s="1">
        <f t="shared" si="20"/>
        <v>13605.735432940624</v>
      </c>
    </row>
    <row r="98" spans="1:11" x14ac:dyDescent="0.25">
      <c r="A98">
        <v>94</v>
      </c>
      <c r="B98" s="4">
        <f t="shared" si="11"/>
        <v>44019</v>
      </c>
      <c r="C98">
        <f t="shared" si="12"/>
        <v>6.4283485347450819E-2</v>
      </c>
      <c r="D98">
        <f t="shared" si="13"/>
        <v>7.5272455360651233E-2</v>
      </c>
      <c r="E98">
        <f t="shared" si="14"/>
        <v>0</v>
      </c>
      <c r="F98" s="5">
        <f t="shared" si="15"/>
        <v>3.378453383246481E-3</v>
      </c>
      <c r="G98" s="1">
        <f t="shared" si="16"/>
        <v>83454495.509017617</v>
      </c>
      <c r="H98" s="1">
        <f t="shared" si="17"/>
        <v>17868.441665933999</v>
      </c>
      <c r="I98" s="1">
        <f t="shared" si="18"/>
        <v>0</v>
      </c>
      <c r="J98" s="1">
        <f t="shared" si="19"/>
        <v>297911.05055932887</v>
      </c>
      <c r="K98" s="1">
        <f t="shared" si="20"/>
        <v>13666.998757138388</v>
      </c>
    </row>
    <row r="99" spans="1:11" x14ac:dyDescent="0.25">
      <c r="A99">
        <v>95</v>
      </c>
      <c r="B99" s="4">
        <f t="shared" si="11"/>
        <v>44020</v>
      </c>
      <c r="C99">
        <f t="shared" si="12"/>
        <v>6.4283485347450819E-2</v>
      </c>
      <c r="D99">
        <f t="shared" si="13"/>
        <v>7.5272455360651233E-2</v>
      </c>
      <c r="E99">
        <f t="shared" si="14"/>
        <v>0</v>
      </c>
      <c r="F99" s="5">
        <f t="shared" si="15"/>
        <v>3.378453383246481E-3</v>
      </c>
      <c r="G99" s="1">
        <f t="shared" si="16"/>
        <v>83453351.379894629</v>
      </c>
      <c r="H99" s="1">
        <f t="shared" si="17"/>
        <v>17607.201614058446</v>
      </c>
      <c r="I99" s="1">
        <f t="shared" si="18"/>
        <v>0</v>
      </c>
      <c r="J99" s="1">
        <f t="shared" si="19"/>
        <v>299256.05203699227</v>
      </c>
      <c r="K99" s="1">
        <f t="shared" si="20"/>
        <v>13727.366454338005</v>
      </c>
    </row>
    <row r="100" spans="1:11" x14ac:dyDescent="0.25">
      <c r="A100">
        <v>96</v>
      </c>
      <c r="B100" s="4">
        <f t="shared" si="11"/>
        <v>44021</v>
      </c>
      <c r="C100">
        <f t="shared" si="12"/>
        <v>6.4283485347450819E-2</v>
      </c>
      <c r="D100">
        <f t="shared" si="13"/>
        <v>7.5272455360651233E-2</v>
      </c>
      <c r="E100">
        <f t="shared" si="14"/>
        <v>0</v>
      </c>
      <c r="F100" s="5">
        <f t="shared" si="15"/>
        <v>3.378453383246481E-3</v>
      </c>
      <c r="G100" s="1">
        <f t="shared" si="16"/>
        <v>83452223.993615597</v>
      </c>
      <c r="H100" s="1">
        <f t="shared" si="17"/>
        <v>17349.765485712218</v>
      </c>
      <c r="I100" s="1">
        <f t="shared" si="18"/>
        <v>0</v>
      </c>
      <c r="J100" s="1">
        <f t="shared" si="19"/>
        <v>300581.38933451247</v>
      </c>
      <c r="K100" s="1">
        <f t="shared" si="20"/>
        <v>13786.851564200524</v>
      </c>
    </row>
    <row r="101" spans="1:11" x14ac:dyDescent="0.25">
      <c r="A101">
        <v>97</v>
      </c>
      <c r="B101" s="4">
        <f t="shared" si="11"/>
        <v>44022</v>
      </c>
      <c r="C101">
        <f t="shared" si="12"/>
        <v>6.4283485347450819E-2</v>
      </c>
      <c r="D101">
        <f t="shared" si="13"/>
        <v>7.5272455360651233E-2</v>
      </c>
      <c r="E101">
        <f t="shared" si="14"/>
        <v>0</v>
      </c>
      <c r="F101" s="5">
        <f t="shared" si="15"/>
        <v>3.378453383246481E-3</v>
      </c>
      <c r="G101" s="1">
        <f t="shared" si="16"/>
        <v>83451113.105937719</v>
      </c>
      <c r="H101" s="1">
        <f t="shared" si="17"/>
        <v>17096.078341650864</v>
      </c>
      <c r="I101" s="1">
        <f t="shared" si="18"/>
        <v>0</v>
      </c>
      <c r="J101" s="1">
        <f t="shared" si="19"/>
        <v>301887.34878255351</v>
      </c>
      <c r="K101" s="1">
        <f t="shared" si="20"/>
        <v>13845.466938104262</v>
      </c>
    </row>
    <row r="102" spans="1:11" x14ac:dyDescent="0.25">
      <c r="A102">
        <v>98</v>
      </c>
      <c r="B102" s="4">
        <f t="shared" si="11"/>
        <v>44023</v>
      </c>
      <c r="C102">
        <f t="shared" si="12"/>
        <v>6.4283485347450819E-2</v>
      </c>
      <c r="D102">
        <f t="shared" si="13"/>
        <v>7.5272455360651233E-2</v>
      </c>
      <c r="E102">
        <f t="shared" si="14"/>
        <v>0</v>
      </c>
      <c r="F102" s="5">
        <f t="shared" si="15"/>
        <v>3.378453383246481E-3</v>
      </c>
      <c r="G102" s="1">
        <f t="shared" si="16"/>
        <v>83450018.476158842</v>
      </c>
      <c r="H102" s="1">
        <f t="shared" si="17"/>
        <v>16846.08602299893</v>
      </c>
      <c r="I102" s="1">
        <f t="shared" si="18"/>
        <v>0</v>
      </c>
      <c r="J102" s="1">
        <f t="shared" si="19"/>
        <v>303174.2125763676</v>
      </c>
      <c r="K102" s="1">
        <f t="shared" si="20"/>
        <v>13903.22524181786</v>
      </c>
    </row>
    <row r="103" spans="1:11" x14ac:dyDescent="0.25">
      <c r="A103">
        <v>99</v>
      </c>
      <c r="B103" s="4">
        <f t="shared" si="11"/>
        <v>44024</v>
      </c>
      <c r="C103">
        <f t="shared" si="12"/>
        <v>6.4283485347450819E-2</v>
      </c>
      <c r="D103">
        <f t="shared" si="13"/>
        <v>7.5272455360651233E-2</v>
      </c>
      <c r="E103">
        <f t="shared" si="14"/>
        <v>0</v>
      </c>
      <c r="F103" s="5">
        <f t="shared" si="15"/>
        <v>3.378453383246481E-3</v>
      </c>
      <c r="G103" s="1">
        <f t="shared" si="16"/>
        <v>83448939.867066801</v>
      </c>
      <c r="H103" s="1">
        <f t="shared" si="17"/>
        <v>16599.735140548924</v>
      </c>
      <c r="I103" s="1">
        <f t="shared" si="18"/>
        <v>0</v>
      </c>
      <c r="J103" s="1">
        <f t="shared" si="19"/>
        <v>304442.25883453549</v>
      </c>
      <c r="K103" s="1">
        <f t="shared" si="20"/>
        <v>13960.138958136722</v>
      </c>
    </row>
    <row r="104" spans="1:11" x14ac:dyDescent="0.25">
      <c r="A104">
        <v>100</v>
      </c>
      <c r="B104" s="4">
        <f t="shared" si="11"/>
        <v>44025</v>
      </c>
      <c r="C104">
        <f t="shared" si="12"/>
        <v>6.4283485347450819E-2</v>
      </c>
      <c r="D104">
        <f t="shared" si="13"/>
        <v>7.5272455360651233E-2</v>
      </c>
      <c r="E104">
        <f t="shared" si="14"/>
        <v>0</v>
      </c>
      <c r="F104" s="5">
        <f t="shared" si="15"/>
        <v>3.378453383246481E-3</v>
      </c>
      <c r="G104" s="1">
        <f t="shared" si="16"/>
        <v>83447877.044889435</v>
      </c>
      <c r="H104" s="1">
        <f t="shared" si="17"/>
        <v>16356.973064195665</v>
      </c>
      <c r="I104" s="1">
        <f t="shared" si="18"/>
        <v>0</v>
      </c>
      <c r="J104" s="1">
        <f t="shared" si="19"/>
        <v>305691.7616569011</v>
      </c>
      <c r="K104" s="1">
        <f t="shared" si="20"/>
        <v>14016.220389483306</v>
      </c>
    </row>
    <row r="105" spans="1:11" x14ac:dyDescent="0.25">
      <c r="A105">
        <v>101</v>
      </c>
      <c r="B105" s="4">
        <f t="shared" si="11"/>
        <v>44026</v>
      </c>
      <c r="C105">
        <f t="shared" si="12"/>
        <v>6.4283485347450819E-2</v>
      </c>
      <c r="D105">
        <f t="shared" si="13"/>
        <v>7.5272455360651233E-2</v>
      </c>
      <c r="E105">
        <f t="shared" si="14"/>
        <v>0</v>
      </c>
      <c r="F105" s="5">
        <f t="shared" si="15"/>
        <v>3.378453383246481E-3</v>
      </c>
      <c r="G105" s="1">
        <f t="shared" si="16"/>
        <v>83446829.779245332</v>
      </c>
      <c r="H105" s="1">
        <f t="shared" si="17"/>
        <v>16117.747912504692</v>
      </c>
      <c r="I105" s="1">
        <f t="shared" si="18"/>
        <v>0</v>
      </c>
      <c r="J105" s="1">
        <f t="shared" si="19"/>
        <v>306922.99118171114</v>
      </c>
      <c r="K105" s="1">
        <f t="shared" si="20"/>
        <v>14071.481660471709</v>
      </c>
    </row>
    <row r="106" spans="1:11" x14ac:dyDescent="0.25">
      <c r="A106">
        <v>102</v>
      </c>
      <c r="B106" s="4">
        <f t="shared" si="11"/>
        <v>44027</v>
      </c>
      <c r="C106">
        <f t="shared" si="12"/>
        <v>6.4283485347450819E-2</v>
      </c>
      <c r="D106">
        <f t="shared" si="13"/>
        <v>7.5272455360651233E-2</v>
      </c>
      <c r="E106">
        <f t="shared" si="14"/>
        <v>0</v>
      </c>
      <c r="F106" s="5">
        <f t="shared" si="15"/>
        <v>3.378453383246481E-3</v>
      </c>
      <c r="G106" s="1">
        <f t="shared" si="16"/>
        <v>83445797.843095198</v>
      </c>
      <c r="H106" s="1">
        <f t="shared" si="17"/>
        <v>15882.00854241331</v>
      </c>
      <c r="I106" s="1">
        <f t="shared" si="18"/>
        <v>0</v>
      </c>
      <c r="J106" s="1">
        <f t="shared" si="19"/>
        <v>308136.21364196937</v>
      </c>
      <c r="K106" s="1">
        <f t="shared" si="20"/>
        <v>14125.934720437024</v>
      </c>
    </row>
    <row r="107" spans="1:11" x14ac:dyDescent="0.25">
      <c r="A107">
        <v>103</v>
      </c>
      <c r="B107" s="4">
        <f t="shared" si="11"/>
        <v>44028</v>
      </c>
      <c r="C107">
        <f t="shared" si="12"/>
        <v>6.4283485347450819E-2</v>
      </c>
      <c r="D107">
        <f t="shared" si="13"/>
        <v>7.5272455360651233E-2</v>
      </c>
      <c r="E107">
        <f t="shared" si="14"/>
        <v>0</v>
      </c>
      <c r="F107" s="5">
        <f t="shared" si="15"/>
        <v>3.378453383246481E-3</v>
      </c>
      <c r="G107" s="1">
        <f t="shared" si="16"/>
        <v>83444781.012694016</v>
      </c>
      <c r="H107" s="1">
        <f t="shared" si="17"/>
        <v>15649.704539062954</v>
      </c>
      <c r="I107" s="1">
        <f t="shared" si="18"/>
        <v>0</v>
      </c>
      <c r="J107" s="1">
        <f t="shared" si="19"/>
        <v>309331.69142101565</v>
      </c>
      <c r="K107" s="1">
        <f t="shared" si="20"/>
        <v>14179.59134592989</v>
      </c>
    </row>
    <row r="108" spans="1:11" x14ac:dyDescent="0.25">
      <c r="A108">
        <v>104</v>
      </c>
      <c r="B108" s="4">
        <f t="shared" si="11"/>
        <v>44029</v>
      </c>
      <c r="C108">
        <f t="shared" si="12"/>
        <v>6.4283485347450819E-2</v>
      </c>
      <c r="D108">
        <f t="shared" si="13"/>
        <v>7.5272455360651233E-2</v>
      </c>
      <c r="E108">
        <f t="shared" si="14"/>
        <v>0</v>
      </c>
      <c r="F108" s="5">
        <f t="shared" si="15"/>
        <v>3.378453383246481E-3</v>
      </c>
      <c r="G108" s="1">
        <f t="shared" si="16"/>
        <v>83443779.067543745</v>
      </c>
      <c r="H108" s="1">
        <f t="shared" si="17"/>
        <v>15420.786205761477</v>
      </c>
      <c r="I108" s="1">
        <f t="shared" si="18"/>
        <v>0</v>
      </c>
      <c r="J108" s="1">
        <f t="shared" si="19"/>
        <v>310509.68310733966</v>
      </c>
      <c r="K108" s="1">
        <f t="shared" si="20"/>
        <v>14232.463143176696</v>
      </c>
    </row>
    <row r="109" spans="1:11" x14ac:dyDescent="0.25">
      <c r="A109">
        <v>105</v>
      </c>
      <c r="B109" s="4">
        <f t="shared" si="11"/>
        <v>44030</v>
      </c>
      <c r="C109">
        <f t="shared" si="12"/>
        <v>6.4283485347450819E-2</v>
      </c>
      <c r="D109">
        <f t="shared" si="13"/>
        <v>7.5272455360651233E-2</v>
      </c>
      <c r="E109">
        <f t="shared" si="14"/>
        <v>0</v>
      </c>
      <c r="F109" s="5">
        <f t="shared" si="15"/>
        <v>3.378453383246481E-3</v>
      </c>
      <c r="G109" s="1">
        <f t="shared" si="16"/>
        <v>83442791.790346801</v>
      </c>
      <c r="H109" s="1">
        <f t="shared" si="17"/>
        <v>15195.204554074053</v>
      </c>
      <c r="I109" s="1">
        <f t="shared" si="18"/>
        <v>0</v>
      </c>
      <c r="J109" s="1">
        <f t="shared" si="19"/>
        <v>311670.44354863901</v>
      </c>
      <c r="K109" s="1">
        <f t="shared" si="20"/>
        <v>14284.56155050587</v>
      </c>
    </row>
    <row r="110" spans="1:11" x14ac:dyDescent="0.25">
      <c r="A110">
        <v>106</v>
      </c>
      <c r="B110" s="4">
        <f t="shared" si="11"/>
        <v>44031</v>
      </c>
      <c r="C110">
        <f t="shared" si="12"/>
        <v>6.4283485347450819E-2</v>
      </c>
      <c r="D110">
        <f t="shared" si="13"/>
        <v>7.5272455360651233E-2</v>
      </c>
      <c r="E110">
        <f t="shared" si="14"/>
        <v>0</v>
      </c>
      <c r="F110" s="5">
        <f t="shared" si="15"/>
        <v>3.378453383246481E-3</v>
      </c>
      <c r="G110" s="1">
        <f t="shared" si="16"/>
        <v>83441818.966960102</v>
      </c>
      <c r="H110" s="1">
        <f t="shared" si="17"/>
        <v>14972.911294041285</v>
      </c>
      <c r="I110" s="1">
        <f t="shared" si="18"/>
        <v>0</v>
      </c>
      <c r="J110" s="1">
        <f t="shared" si="19"/>
        <v>312814.22390513151</v>
      </c>
      <c r="K110" s="1">
        <f t="shared" si="20"/>
        <v>14335.897840740705</v>
      </c>
    </row>
    <row r="111" spans="1:11" x14ac:dyDescent="0.25">
      <c r="A111">
        <v>107</v>
      </c>
      <c r="B111" s="4">
        <f t="shared" si="11"/>
        <v>44032</v>
      </c>
      <c r="C111">
        <f t="shared" si="12"/>
        <v>6.4283485347450819E-2</v>
      </c>
      <c r="D111">
        <f t="shared" si="13"/>
        <v>7.5272455360651233E-2</v>
      </c>
      <c r="E111">
        <f t="shared" si="14"/>
        <v>0</v>
      </c>
      <c r="F111" s="5">
        <f t="shared" si="15"/>
        <v>3.378453383246481E-3</v>
      </c>
      <c r="G111" s="1">
        <f t="shared" si="16"/>
        <v>83440860.386349797</v>
      </c>
      <c r="H111" s="1">
        <f t="shared" si="17"/>
        <v>14753.85882452322</v>
      </c>
      <c r="I111" s="1">
        <f t="shared" si="18"/>
        <v>0</v>
      </c>
      <c r="J111" s="1">
        <f t="shared" si="19"/>
        <v>313941.2717021312</v>
      </c>
      <c r="K111" s="1">
        <f t="shared" si="20"/>
        <v>14386.483123559108</v>
      </c>
    </row>
    <row r="112" spans="1:11" x14ac:dyDescent="0.25">
      <c r="A112">
        <v>108</v>
      </c>
      <c r="B112" s="4">
        <f t="shared" si="11"/>
        <v>44033</v>
      </c>
      <c r="C112">
        <f t="shared" si="12"/>
        <v>6.4283485347450819E-2</v>
      </c>
      <c r="D112">
        <f t="shared" si="13"/>
        <v>7.5272455360651233E-2</v>
      </c>
      <c r="E112">
        <f t="shared" si="14"/>
        <v>0</v>
      </c>
      <c r="F112" s="5">
        <f t="shared" si="15"/>
        <v>3.378453383246481E-3</v>
      </c>
      <c r="G112" s="1">
        <f t="shared" si="16"/>
        <v>83439915.840546623</v>
      </c>
      <c r="H112" s="1">
        <f t="shared" si="17"/>
        <v>14538.000223667907</v>
      </c>
      <c r="I112" s="1">
        <f t="shared" si="18"/>
        <v>0</v>
      </c>
      <c r="J112" s="1">
        <f t="shared" si="19"/>
        <v>315051.83088189748</v>
      </c>
      <c r="K112" s="1">
        <f t="shared" si="20"/>
        <v>14436.32834782076</v>
      </c>
    </row>
    <row r="113" spans="1:11" x14ac:dyDescent="0.25">
      <c r="A113">
        <v>109</v>
      </c>
      <c r="B113" s="4">
        <f t="shared" si="11"/>
        <v>44034</v>
      </c>
      <c r="C113">
        <f t="shared" si="12"/>
        <v>6.4283485347450819E-2</v>
      </c>
      <c r="D113">
        <f t="shared" si="13"/>
        <v>7.5272455360651233E-2</v>
      </c>
      <c r="E113">
        <f t="shared" si="14"/>
        <v>0</v>
      </c>
      <c r="F113" s="5">
        <f t="shared" si="15"/>
        <v>3.378453383246481E-3</v>
      </c>
      <c r="G113" s="1">
        <f t="shared" si="16"/>
        <v>83438985.124601871</v>
      </c>
      <c r="H113" s="1">
        <f t="shared" si="17"/>
        <v>14325.289239503159</v>
      </c>
      <c r="I113" s="1">
        <f t="shared" si="18"/>
        <v>0</v>
      </c>
      <c r="J113" s="1">
        <f t="shared" si="19"/>
        <v>316146.14185476664</v>
      </c>
      <c r="K113" s="1">
        <f t="shared" si="20"/>
        <v>14485.444303862048</v>
      </c>
    </row>
    <row r="114" spans="1:11" x14ac:dyDescent="0.25">
      <c r="A114">
        <v>110</v>
      </c>
      <c r="B114" s="4">
        <f t="shared" si="11"/>
        <v>44035</v>
      </c>
      <c r="C114">
        <f t="shared" si="12"/>
        <v>6.4283485347450819E-2</v>
      </c>
      <c r="D114">
        <f t="shared" si="13"/>
        <v>7.5272455360651233E-2</v>
      </c>
      <c r="E114">
        <f t="shared" si="14"/>
        <v>0</v>
      </c>
      <c r="F114" s="5">
        <f t="shared" si="15"/>
        <v>3.378453383246481E-3</v>
      </c>
      <c r="G114" s="1">
        <f t="shared" si="16"/>
        <v>83438068.036544025</v>
      </c>
      <c r="H114" s="1">
        <f t="shared" si="17"/>
        <v>14115.680280650211</v>
      </c>
      <c r="I114" s="1">
        <f t="shared" si="18"/>
        <v>0</v>
      </c>
      <c r="J114" s="1">
        <f t="shared" si="19"/>
        <v>317224.44154957554</v>
      </c>
      <c r="K114" s="1">
        <f t="shared" si="20"/>
        <v>14533.841625759233</v>
      </c>
    </row>
    <row r="115" spans="1:11" x14ac:dyDescent="0.25">
      <c r="A115">
        <v>111</v>
      </c>
      <c r="B115" s="4">
        <f t="shared" si="11"/>
        <v>44036</v>
      </c>
      <c r="C115">
        <f t="shared" si="12"/>
        <v>6.4283485347450819E-2</v>
      </c>
      <c r="D115">
        <f t="shared" si="13"/>
        <v>7.5272455360651233E-2</v>
      </c>
      <c r="E115">
        <f t="shared" si="14"/>
        <v>0</v>
      </c>
      <c r="F115" s="5">
        <f t="shared" si="15"/>
        <v>3.378453383246481E-3</v>
      </c>
      <c r="G115" s="1">
        <f t="shared" si="16"/>
        <v>83437164.377335906</v>
      </c>
      <c r="H115" s="1">
        <f t="shared" si="17"/>
        <v>13909.128407157912</v>
      </c>
      <c r="I115" s="1">
        <f t="shared" si="18"/>
        <v>0</v>
      </c>
      <c r="J115" s="1">
        <f t="shared" si="19"/>
        <v>318286.963463386</v>
      </c>
      <c r="K115" s="1">
        <f t="shared" si="20"/>
        <v>14581.530793560221</v>
      </c>
    </row>
    <row r="116" spans="1:11" x14ac:dyDescent="0.25">
      <c r="A116">
        <v>112</v>
      </c>
      <c r="B116" s="4">
        <f t="shared" si="11"/>
        <v>44037</v>
      </c>
      <c r="C116">
        <f t="shared" si="12"/>
        <v>6.4283485347450819E-2</v>
      </c>
      <c r="D116">
        <f t="shared" si="13"/>
        <v>7.5272455360651233E-2</v>
      </c>
      <c r="E116">
        <f t="shared" si="14"/>
        <v>0</v>
      </c>
      <c r="F116" s="5">
        <f t="shared" si="15"/>
        <v>3.378453383246481E-3</v>
      </c>
      <c r="G116" s="1">
        <f t="shared" si="16"/>
        <v>83436273.950832546</v>
      </c>
      <c r="H116" s="1">
        <f t="shared" si="17"/>
        <v>13705.589321456173</v>
      </c>
      <c r="I116" s="1">
        <f t="shared" si="18"/>
        <v>0</v>
      </c>
      <c r="J116" s="1">
        <f t="shared" si="19"/>
        <v>319333.93771051936</v>
      </c>
      <c r="K116" s="1">
        <f t="shared" si="20"/>
        <v>14628.522135485393</v>
      </c>
    </row>
    <row r="117" spans="1:11" x14ac:dyDescent="0.25">
      <c r="A117">
        <v>113</v>
      </c>
      <c r="B117" s="4">
        <f t="shared" si="11"/>
        <v>44038</v>
      </c>
      <c r="C117">
        <f t="shared" si="12"/>
        <v>6.4283485347450819E-2</v>
      </c>
      <c r="D117">
        <f t="shared" si="13"/>
        <v>7.5272455360651233E-2</v>
      </c>
      <c r="E117">
        <f t="shared" si="14"/>
        <v>0</v>
      </c>
      <c r="F117" s="5">
        <f t="shared" si="15"/>
        <v>3.378453383246481E-3</v>
      </c>
      <c r="G117" s="1">
        <f t="shared" si="16"/>
        <v>83435396.563739568</v>
      </c>
      <c r="H117" s="1">
        <f t="shared" si="17"/>
        <v>13505.019359427326</v>
      </c>
      <c r="I117" s="1">
        <f t="shared" si="18"/>
        <v>0</v>
      </c>
      <c r="J117" s="1">
        <f t="shared" si="19"/>
        <v>320365.5910709101</v>
      </c>
      <c r="K117" s="1">
        <f t="shared" si="20"/>
        <v>14674.825830097854</v>
      </c>
    </row>
    <row r="118" spans="1:11" x14ac:dyDescent="0.25">
      <c r="A118">
        <v>114</v>
      </c>
      <c r="B118" s="4">
        <f t="shared" si="11"/>
        <v>44039</v>
      </c>
      <c r="C118">
        <f t="shared" si="12"/>
        <v>6.4283485347450819E-2</v>
      </c>
      <c r="D118">
        <f t="shared" si="13"/>
        <v>7.5272455360651233E-2</v>
      </c>
      <c r="E118">
        <f t="shared" si="14"/>
        <v>0</v>
      </c>
      <c r="F118" s="5">
        <f t="shared" si="15"/>
        <v>3.378453383246481E-3</v>
      </c>
      <c r="G118" s="1">
        <f t="shared" si="16"/>
        <v>83434532.025572181</v>
      </c>
      <c r="H118" s="1">
        <f t="shared" si="17"/>
        <v>13307.375481594121</v>
      </c>
      <c r="I118" s="1">
        <f t="shared" si="18"/>
        <v>0</v>
      </c>
      <c r="J118" s="1">
        <f t="shared" si="19"/>
        <v>321382.1470377873</v>
      </c>
      <c r="K118" s="1">
        <f t="shared" si="20"/>
        <v>14720.451908443521</v>
      </c>
    </row>
    <row r="119" spans="1:11" x14ac:dyDescent="0.25">
      <c r="A119">
        <v>115</v>
      </c>
      <c r="B119" s="4">
        <f t="shared" si="11"/>
        <v>44040</v>
      </c>
      <c r="C119">
        <f t="shared" si="12"/>
        <v>6.4283485347450819E-2</v>
      </c>
      <c r="D119">
        <f t="shared" si="13"/>
        <v>7.5272455360651233E-2</v>
      </c>
      <c r="E119">
        <f t="shared" si="14"/>
        <v>0</v>
      </c>
      <c r="F119" s="5">
        <f t="shared" si="15"/>
        <v>3.378453383246481E-3</v>
      </c>
      <c r="G119" s="1">
        <f t="shared" si="16"/>
        <v>83433680.148614734</v>
      </c>
      <c r="H119" s="1">
        <f t="shared" si="17"/>
        <v>13112.615264423024</v>
      </c>
      <c r="I119" s="1">
        <f t="shared" si="18"/>
        <v>0</v>
      </c>
      <c r="J119" s="1">
        <f t="shared" si="19"/>
        <v>322383.82586469303</v>
      </c>
      <c r="K119" s="1">
        <f t="shared" si="20"/>
        <v>14765.410256161444</v>
      </c>
    </row>
    <row r="120" spans="1:11" x14ac:dyDescent="0.25">
      <c r="A120">
        <v>116</v>
      </c>
      <c r="B120" s="4">
        <f t="shared" si="11"/>
        <v>44041</v>
      </c>
      <c r="C120">
        <f t="shared" si="12"/>
        <v>6.4283485347450819E-2</v>
      </c>
      <c r="D120">
        <f t="shared" si="13"/>
        <v>7.5272455360651233E-2</v>
      </c>
      <c r="E120">
        <f t="shared" si="14"/>
        <v>0</v>
      </c>
      <c r="F120" s="5">
        <f t="shared" si="15"/>
        <v>3.378453383246481E-3</v>
      </c>
      <c r="G120" s="1">
        <f t="shared" si="16"/>
        <v>83432840.747880861</v>
      </c>
      <c r="H120" s="1">
        <f t="shared" si="17"/>
        <v>12920.696891741558</v>
      </c>
      <c r="I120" s="1">
        <f t="shared" si="18"/>
        <v>0</v>
      </c>
      <c r="J120" s="1">
        <f t="shared" si="19"/>
        <v>323370.84461184574</v>
      </c>
      <c r="K120" s="1">
        <f t="shared" si="20"/>
        <v>14809.710615564743</v>
      </c>
    </row>
    <row r="121" spans="1:11" x14ac:dyDescent="0.25">
      <c r="A121">
        <v>117</v>
      </c>
      <c r="B121" s="4">
        <f t="shared" si="11"/>
        <v>44042</v>
      </c>
      <c r="C121">
        <f t="shared" si="12"/>
        <v>6.4283485347450819E-2</v>
      </c>
      <c r="D121">
        <f t="shared" si="13"/>
        <v>7.5272455360651233E-2</v>
      </c>
      <c r="E121">
        <f t="shared" si="14"/>
        <v>0</v>
      </c>
      <c r="F121" s="5">
        <f t="shared" si="15"/>
        <v>3.378453383246481E-3</v>
      </c>
      <c r="G121" s="1">
        <f t="shared" si="16"/>
        <v>83432013.641074196</v>
      </c>
      <c r="H121" s="1">
        <f t="shared" si="17"/>
        <v>12731.579146268401</v>
      </c>
      <c r="I121" s="1">
        <f t="shared" si="18"/>
        <v>0</v>
      </c>
      <c r="J121" s="1">
        <f t="shared" si="19"/>
        <v>324343.41719185788</v>
      </c>
      <c r="K121" s="1">
        <f t="shared" si="20"/>
        <v>14853.362587692551</v>
      </c>
    </row>
    <row r="122" spans="1:11" x14ac:dyDescent="0.25">
      <c r="A122">
        <v>118</v>
      </c>
      <c r="B122" s="4">
        <f t="shared" si="11"/>
        <v>44043</v>
      </c>
      <c r="C122">
        <f t="shared" si="12"/>
        <v>6.4283485347450819E-2</v>
      </c>
      <c r="D122">
        <f t="shared" si="13"/>
        <v>7.5272455360651233E-2</v>
      </c>
      <c r="E122">
        <f t="shared" si="14"/>
        <v>0</v>
      </c>
      <c r="F122" s="5">
        <f t="shared" si="15"/>
        <v>3.378453383246481E-3</v>
      </c>
      <c r="G122" s="1">
        <f t="shared" si="16"/>
        <v>83431198.648549616</v>
      </c>
      <c r="H122" s="1">
        <f t="shared" si="17"/>
        <v>12545.221401254943</v>
      </c>
      <c r="I122" s="1">
        <f t="shared" si="18"/>
        <v>0</v>
      </c>
      <c r="J122" s="1">
        <f t="shared" si="19"/>
        <v>325301.75441481598</v>
      </c>
      <c r="K122" s="1">
        <f t="shared" si="20"/>
        <v>14896.375634333332</v>
      </c>
    </row>
    <row r="123" spans="1:11" x14ac:dyDescent="0.25">
      <c r="A123">
        <v>119</v>
      </c>
      <c r="B123" s="4">
        <f t="shared" si="11"/>
        <v>44044</v>
      </c>
      <c r="C123">
        <f t="shared" si="12"/>
        <v>6.4283485347450819E-2</v>
      </c>
      <c r="D123">
        <f t="shared" si="13"/>
        <v>7.5272455360651233E-2</v>
      </c>
      <c r="E123">
        <f t="shared" si="14"/>
        <v>0</v>
      </c>
      <c r="F123" s="5">
        <f t="shared" si="15"/>
        <v>3.378453383246481E-3</v>
      </c>
      <c r="G123" s="1">
        <f t="shared" si="16"/>
        <v>83430395.593275025</v>
      </c>
      <c r="H123" s="1">
        <f t="shared" si="17"/>
        <v>12361.583612237047</v>
      </c>
      <c r="I123" s="1">
        <f t="shared" si="18"/>
        <v>0</v>
      </c>
      <c r="J123" s="1">
        <f t="shared" si="19"/>
        <v>326246.0640327314</v>
      </c>
      <c r="K123" s="1">
        <f t="shared" si="20"/>
        <v>14938.759080019978</v>
      </c>
    </row>
    <row r="124" spans="1:11" x14ac:dyDescent="0.25">
      <c r="A124">
        <v>120</v>
      </c>
      <c r="B124" s="4">
        <f t="shared" si="11"/>
        <v>44045</v>
      </c>
      <c r="C124">
        <f t="shared" si="12"/>
        <v>6.4283485347450819E-2</v>
      </c>
      <c r="D124">
        <f t="shared" si="13"/>
        <v>7.5272455360651233E-2</v>
      </c>
      <c r="E124">
        <f t="shared" si="14"/>
        <v>0</v>
      </c>
      <c r="F124" s="5">
        <f t="shared" si="15"/>
        <v>3.378453383246481E-3</v>
      </c>
      <c r="G124" s="1">
        <f t="shared" si="16"/>
        <v>83429604.300793752</v>
      </c>
      <c r="H124" s="1">
        <f t="shared" si="17"/>
        <v>12180.62630889578</v>
      </c>
      <c r="I124" s="1">
        <f t="shared" si="18"/>
        <v>0</v>
      </c>
      <c r="J124" s="1">
        <f t="shared" si="19"/>
        <v>327176.55078337045</v>
      </c>
      <c r="K124" s="1">
        <f t="shared" si="20"/>
        <v>14980.522113997024</v>
      </c>
    </row>
    <row r="125" spans="1:11" x14ac:dyDescent="0.25">
      <c r="A125">
        <v>121</v>
      </c>
      <c r="B125" s="4">
        <f t="shared" si="11"/>
        <v>44046</v>
      </c>
      <c r="C125">
        <f t="shared" si="12"/>
        <v>6.4283485347450819E-2</v>
      </c>
      <c r="D125">
        <f t="shared" si="13"/>
        <v>7.5272455360651233E-2</v>
      </c>
      <c r="E125">
        <f t="shared" si="14"/>
        <v>0</v>
      </c>
      <c r="F125" s="5">
        <f t="shared" si="15"/>
        <v>3.378453383246481E-3</v>
      </c>
      <c r="G125" s="1">
        <f t="shared" si="16"/>
        <v>83428824.599187359</v>
      </c>
      <c r="H125" s="1">
        <f t="shared" si="17"/>
        <v>12002.31058702581</v>
      </c>
      <c r="I125" s="1">
        <f t="shared" si="18"/>
        <v>0</v>
      </c>
      <c r="J125" s="1">
        <f t="shared" si="19"/>
        <v>328093.4164334716</v>
      </c>
      <c r="K125" s="1">
        <f t="shared" si="20"/>
        <v>15021.673792160374</v>
      </c>
    </row>
    <row r="126" spans="1:11" x14ac:dyDescent="0.25">
      <c r="A126">
        <v>122</v>
      </c>
      <c r="B126" s="4">
        <f t="shared" si="11"/>
        <v>44047</v>
      </c>
      <c r="C126">
        <f t="shared" si="12"/>
        <v>6.4283485347450819E-2</v>
      </c>
      <c r="D126">
        <f t="shared" si="13"/>
        <v>7.5272455360651233E-2</v>
      </c>
      <c r="E126">
        <f t="shared" si="14"/>
        <v>0</v>
      </c>
      <c r="F126" s="5">
        <f t="shared" si="15"/>
        <v>3.378453383246481E-3</v>
      </c>
      <c r="G126" s="1">
        <f t="shared" si="16"/>
        <v>83428056.319039077</v>
      </c>
      <c r="H126" s="1">
        <f t="shared" si="17"/>
        <v>11826.598100610277</v>
      </c>
      <c r="I126" s="1">
        <f t="shared" si="18"/>
        <v>0</v>
      </c>
      <c r="J126" s="1">
        <f t="shared" si="19"/>
        <v>328996.85982135817</v>
      </c>
      <c r="K126" s="1">
        <f t="shared" si="20"/>
        <v>15062.223038969887</v>
      </c>
    </row>
    <row r="127" spans="1:11" x14ac:dyDescent="0.25">
      <c r="A127">
        <v>123</v>
      </c>
      <c r="B127" s="4">
        <f t="shared" si="11"/>
        <v>44048</v>
      </c>
      <c r="C127">
        <f t="shared" si="12"/>
        <v>6.4283485347450819E-2</v>
      </c>
      <c r="D127">
        <f t="shared" si="13"/>
        <v>7.5272455360651233E-2</v>
      </c>
      <c r="E127">
        <f t="shared" si="14"/>
        <v>0</v>
      </c>
      <c r="F127" s="5">
        <f t="shared" si="15"/>
        <v>3.378453383246481E-3</v>
      </c>
      <c r="G127" s="1">
        <f t="shared" si="16"/>
        <v>83427299.293397725</v>
      </c>
      <c r="H127" s="1">
        <f t="shared" si="17"/>
        <v>11653.45105400087</v>
      </c>
      <c r="I127" s="1">
        <f t="shared" si="18"/>
        <v>0</v>
      </c>
      <c r="J127" s="1">
        <f t="shared" si="19"/>
        <v>329887.07689895475</v>
      </c>
      <c r="K127" s="1">
        <f t="shared" si="20"/>
        <v>15102.17864933519</v>
      </c>
    </row>
    <row r="128" spans="1:11" x14ac:dyDescent="0.25">
      <c r="A128">
        <v>124</v>
      </c>
      <c r="B128" s="4">
        <f t="shared" si="11"/>
        <v>44049</v>
      </c>
      <c r="C128">
        <f t="shared" si="12"/>
        <v>6.4283485347450819E-2</v>
      </c>
      <c r="D128">
        <f t="shared" si="13"/>
        <v>7.5272455360651233E-2</v>
      </c>
      <c r="E128">
        <f t="shared" si="14"/>
        <v>0</v>
      </c>
      <c r="F128" s="5">
        <f t="shared" si="15"/>
        <v>3.378453383246481E-3</v>
      </c>
      <c r="G128" s="1">
        <f t="shared" si="16"/>
        <v>83426553.357742131</v>
      </c>
      <c r="H128" s="1">
        <f t="shared" si="17"/>
        <v>11482.832194201908</v>
      </c>
      <c r="I128" s="1">
        <f t="shared" si="18"/>
        <v>0</v>
      </c>
      <c r="J128" s="1">
        <f t="shared" si="19"/>
        <v>330764.26077321457</v>
      </c>
      <c r="K128" s="1">
        <f t="shared" si="20"/>
        <v>15141.549290475077</v>
      </c>
    </row>
    <row r="129" spans="1:11" x14ac:dyDescent="0.25">
      <c r="A129">
        <v>125</v>
      </c>
      <c r="B129" s="4">
        <f t="shared" si="11"/>
        <v>44050</v>
      </c>
      <c r="C129">
        <f t="shared" si="12"/>
        <v>6.4283485347450819E-2</v>
      </c>
      <c r="D129">
        <f t="shared" si="13"/>
        <v>7.5272455360651233E-2</v>
      </c>
      <c r="E129">
        <f t="shared" si="14"/>
        <v>0</v>
      </c>
      <c r="F129" s="5">
        <f t="shared" si="15"/>
        <v>3.378453383246481E-3</v>
      </c>
      <c r="G129" s="1">
        <f t="shared" si="16"/>
        <v>83425818.349946052</v>
      </c>
      <c r="H129" s="1">
        <f t="shared" si="17"/>
        <v>11314.704803257187</v>
      </c>
      <c r="I129" s="1">
        <f t="shared" si="18"/>
        <v>0</v>
      </c>
      <c r="J129" s="1">
        <f t="shared" si="19"/>
        <v>331628.60174696648</v>
      </c>
      <c r="K129" s="1">
        <f t="shared" si="20"/>
        <v>15180.34350375083</v>
      </c>
    </row>
    <row r="130" spans="1:11" x14ac:dyDescent="0.25">
      <c r="A130">
        <v>126</v>
      </c>
      <c r="B130" s="4">
        <f t="shared" si="11"/>
        <v>44051</v>
      </c>
      <c r="C130">
        <f t="shared" si="12"/>
        <v>6.4283485347450819E-2</v>
      </c>
      <c r="D130">
        <f t="shared" si="13"/>
        <v>7.5272455360651233E-2</v>
      </c>
      <c r="E130">
        <f t="shared" si="14"/>
        <v>0</v>
      </c>
      <c r="F130" s="5">
        <f t="shared" si="15"/>
        <v>3.378453383246481E-3</v>
      </c>
      <c r="G130" s="1">
        <f t="shared" si="16"/>
        <v>83425094.110243618</v>
      </c>
      <c r="H130" s="1">
        <f t="shared" si="17"/>
        <v>11149.03269073841</v>
      </c>
      <c r="I130" s="1">
        <f t="shared" si="18"/>
        <v>0</v>
      </c>
      <c r="J130" s="1">
        <f t="shared" si="19"/>
        <v>332480.2873591886</v>
      </c>
      <c r="K130" s="1">
        <f t="shared" si="20"/>
        <v>15218.569706473829</v>
      </c>
    </row>
    <row r="131" spans="1:11" x14ac:dyDescent="0.25">
      <c r="A131">
        <v>127</v>
      </c>
      <c r="B131" s="4">
        <f t="shared" si="11"/>
        <v>44052</v>
      </c>
      <c r="C131">
        <f t="shared" si="12"/>
        <v>6.4283485347450819E-2</v>
      </c>
      <c r="D131">
        <f t="shared" si="13"/>
        <v>7.5272455360651233E-2</v>
      </c>
      <c r="E131">
        <f t="shared" si="14"/>
        <v>0</v>
      </c>
      <c r="F131" s="5">
        <f t="shared" si="15"/>
        <v>3.378453383246481E-3</v>
      </c>
      <c r="G131" s="1">
        <f t="shared" si="16"/>
        <v>83424380.481195286</v>
      </c>
      <c r="H131" s="1">
        <f t="shared" si="17"/>
        <v>10985.780186333976</v>
      </c>
      <c r="I131" s="1">
        <f t="shared" si="18"/>
        <v>0</v>
      </c>
      <c r="J131" s="1">
        <f t="shared" si="19"/>
        <v>333319.50242471666</v>
      </c>
      <c r="K131" s="1">
        <f t="shared" si="20"/>
        <v>15256.236193687779</v>
      </c>
    </row>
    <row r="132" spans="1:11" x14ac:dyDescent="0.25">
      <c r="A132">
        <v>128</v>
      </c>
      <c r="B132" s="4">
        <f t="shared" si="11"/>
        <v>44053</v>
      </c>
      <c r="C132">
        <f t="shared" si="12"/>
        <v>6.4283485347450819E-2</v>
      </c>
      <c r="D132">
        <f t="shared" si="13"/>
        <v>7.5272455360651233E-2</v>
      </c>
      <c r="E132">
        <f t="shared" si="14"/>
        <v>0</v>
      </c>
      <c r="F132" s="5">
        <f t="shared" si="15"/>
        <v>3.378453383246481E-3</v>
      </c>
      <c r="G132" s="1">
        <f t="shared" si="16"/>
        <v>83423677.307654172</v>
      </c>
      <c r="H132" s="1">
        <f t="shared" si="17"/>
        <v>10824.912132536958</v>
      </c>
      <c r="I132" s="1">
        <f t="shared" si="18"/>
        <v>0</v>
      </c>
      <c r="J132" s="1">
        <f t="shared" si="19"/>
        <v>334146.42907339439</v>
      </c>
      <c r="K132" s="1">
        <f t="shared" si="20"/>
        <v>15293.3511399259</v>
      </c>
    </row>
    <row r="133" spans="1:11" x14ac:dyDescent="0.25">
      <c r="A133">
        <v>129</v>
      </c>
      <c r="B133" s="4">
        <f t="shared" si="11"/>
        <v>44054</v>
      </c>
      <c r="C133">
        <f t="shared" si="12"/>
        <v>6.4283485347450819E-2</v>
      </c>
      <c r="D133">
        <f t="shared" si="13"/>
        <v>7.5272455360651233E-2</v>
      </c>
      <c r="E133">
        <f t="shared" si="14"/>
        <v>0</v>
      </c>
      <c r="F133" s="5">
        <f t="shared" si="15"/>
        <v>3.378453383246481E-3</v>
      </c>
      <c r="G133" s="1">
        <f t="shared" si="16"/>
        <v>83422984.436732978</v>
      </c>
      <c r="H133" s="1">
        <f t="shared" si="17"/>
        <v>10666.393877431088</v>
      </c>
      <c r="I133" s="1">
        <f t="shared" si="18"/>
        <v>0</v>
      </c>
      <c r="J133" s="1">
        <f t="shared" si="19"/>
        <v>334961.24678867374</v>
      </c>
      <c r="K133" s="1">
        <f t="shared" si="20"/>
        <v>15329.922600943415</v>
      </c>
    </row>
    <row r="134" spans="1:11" x14ac:dyDescent="0.25">
      <c r="A134">
        <v>130</v>
      </c>
      <c r="B134" s="4">
        <f t="shared" si="11"/>
        <v>44055</v>
      </c>
      <c r="C134">
        <f t="shared" si="12"/>
        <v>6.4283485347450819E-2</v>
      </c>
      <c r="D134">
        <f t="shared" si="13"/>
        <v>7.5272455360651233E-2</v>
      </c>
      <c r="E134">
        <f t="shared" si="14"/>
        <v>0</v>
      </c>
      <c r="F134" s="5">
        <f t="shared" si="15"/>
        <v>3.378453383246481E-3</v>
      </c>
      <c r="G134" s="1">
        <f t="shared" si="16"/>
        <v>83422301.717771351</v>
      </c>
      <c r="H134" s="1">
        <f t="shared" si="17"/>
        <v>10510.191267573564</v>
      </c>
      <c r="I134" s="1">
        <f t="shared" si="18"/>
        <v>0</v>
      </c>
      <c r="J134" s="1">
        <f t="shared" si="19"/>
        <v>335764.13244567177</v>
      </c>
      <c r="K134" s="1">
        <f t="shared" si="20"/>
        <v>15365.958515425662</v>
      </c>
    </row>
    <row r="135" spans="1:11" x14ac:dyDescent="0.25">
      <c r="A135">
        <v>131</v>
      </c>
      <c r="B135" s="4">
        <f t="shared" ref="B135:B198" si="21">B134+1</f>
        <v>44056</v>
      </c>
      <c r="C135">
        <f t="shared" ref="C135:C198" si="22">C134</f>
        <v>6.4283485347450819E-2</v>
      </c>
      <c r="D135">
        <f t="shared" ref="D135:D198" si="23">D134</f>
        <v>7.5272455360651233E-2</v>
      </c>
      <c r="E135">
        <f t="shared" ref="E135:E198" si="24">E134</f>
        <v>0</v>
      </c>
      <c r="F135" s="5">
        <f t="shared" ref="F135:F198" si="25">F134</f>
        <v>3.378453383246481E-3</v>
      </c>
      <c r="G135" s="1">
        <f t="shared" ref="G135:G198" si="26">G134-C135*H134*G134/SUM(G134:K134)-E135*G134</f>
        <v>83421629.00230369</v>
      </c>
      <c r="H135" s="1">
        <f t="shared" ref="H135:H198" si="27">H134+C135*G134*H134/SUM(G134:K134)-D135*H134-F135*H134</f>
        <v>10356.270640973538</v>
      </c>
      <c r="I135" s="1">
        <f t="shared" ref="I135:I198" si="28">I134+E135*G134</f>
        <v>0</v>
      </c>
      <c r="J135" s="1">
        <f t="shared" ref="J135:J198" si="29">J134+D135*H134</f>
        <v>336555.26034869213</v>
      </c>
      <c r="K135" s="1">
        <f t="shared" ref="K135:K198" si="30">K134+F135*H134</f>
        <v>15401.466706672163</v>
      </c>
    </row>
    <row r="136" spans="1:11" x14ac:dyDescent="0.25">
      <c r="A136">
        <v>132</v>
      </c>
      <c r="B136" s="4">
        <f t="shared" si="21"/>
        <v>44057</v>
      </c>
      <c r="C136">
        <f t="shared" si="22"/>
        <v>6.4283485347450819E-2</v>
      </c>
      <c r="D136">
        <f t="shared" si="23"/>
        <v>7.5272455360651233E-2</v>
      </c>
      <c r="E136">
        <f t="shared" si="24"/>
        <v>0</v>
      </c>
      <c r="F136" s="5">
        <f t="shared" si="25"/>
        <v>3.378453383246481E-3</v>
      </c>
      <c r="G136" s="1">
        <f t="shared" si="26"/>
        <v>83420966.144027382</v>
      </c>
      <c r="H136" s="1">
        <f t="shared" si="27"/>
        <v>10204.598820165123</v>
      </c>
      <c r="I136" s="1">
        <f t="shared" si="28"/>
        <v>0</v>
      </c>
      <c r="J136" s="1">
        <f t="shared" si="29"/>
        <v>337334.80226821761</v>
      </c>
      <c r="K136" s="1">
        <f t="shared" si="30"/>
        <v>15436.454884256977</v>
      </c>
    </row>
    <row r="137" spans="1:11" x14ac:dyDescent="0.25">
      <c r="A137">
        <v>133</v>
      </c>
      <c r="B137" s="4">
        <f t="shared" si="21"/>
        <v>44058</v>
      </c>
      <c r="C137">
        <f t="shared" si="22"/>
        <v>6.4283485347450819E-2</v>
      </c>
      <c r="D137">
        <f t="shared" si="23"/>
        <v>7.5272455360651233E-2</v>
      </c>
      <c r="E137">
        <f t="shared" si="24"/>
        <v>0</v>
      </c>
      <c r="F137" s="5">
        <f t="shared" si="25"/>
        <v>3.378453383246481E-3</v>
      </c>
      <c r="G137" s="1">
        <f t="shared" si="26"/>
        <v>83420312.998771608</v>
      </c>
      <c r="H137" s="1">
        <f t="shared" si="27"/>
        <v>10055.14310537378</v>
      </c>
      <c r="I137" s="1">
        <f t="shared" si="28"/>
        <v>0</v>
      </c>
      <c r="J137" s="1">
        <f t="shared" si="29"/>
        <v>338102.92747738183</v>
      </c>
      <c r="K137" s="1">
        <f t="shared" si="30"/>
        <v>15470.930645665636</v>
      </c>
    </row>
    <row r="138" spans="1:11" x14ac:dyDescent="0.25">
      <c r="A138">
        <v>134</v>
      </c>
      <c r="B138" s="4">
        <f t="shared" si="21"/>
        <v>44059</v>
      </c>
      <c r="C138">
        <f t="shared" si="22"/>
        <v>6.4283485347450819E-2</v>
      </c>
      <c r="D138">
        <f t="shared" si="23"/>
        <v>7.5272455360651233E-2</v>
      </c>
      <c r="E138">
        <f t="shared" si="24"/>
        <v>0</v>
      </c>
      <c r="F138" s="5">
        <f t="shared" si="25"/>
        <v>3.378453383246481E-3</v>
      </c>
      <c r="G138" s="1">
        <f t="shared" si="26"/>
        <v>83419669.424466416</v>
      </c>
      <c r="H138" s="1">
        <f t="shared" si="27"/>
        <v>9907.8712677749427</v>
      </c>
      <c r="I138" s="1">
        <f t="shared" si="28"/>
        <v>0</v>
      </c>
      <c r="J138" s="1">
        <f t="shared" si="29"/>
        <v>338859.80278792605</v>
      </c>
      <c r="K138" s="1">
        <f t="shared" si="30"/>
        <v>15504.901477909014</v>
      </c>
    </row>
    <row r="139" spans="1:11" x14ac:dyDescent="0.25">
      <c r="A139">
        <v>135</v>
      </c>
      <c r="B139" s="4">
        <f t="shared" si="21"/>
        <v>44060</v>
      </c>
      <c r="C139">
        <f t="shared" si="22"/>
        <v>6.4283485347450819E-2</v>
      </c>
      <c r="D139">
        <f t="shared" si="23"/>
        <v>7.5272455360651233E-2</v>
      </c>
      <c r="E139">
        <f t="shared" si="24"/>
        <v>0</v>
      </c>
      <c r="F139" s="5">
        <f t="shared" si="25"/>
        <v>3.378453383246481E-3</v>
      </c>
      <c r="G139" s="1">
        <f t="shared" si="26"/>
        <v>83419035.281112418</v>
      </c>
      <c r="H139" s="1">
        <f t="shared" si="27"/>
        <v>9762.7515428437891</v>
      </c>
      <c r="I139" s="1">
        <f t="shared" si="28"/>
        <v>0</v>
      </c>
      <c r="J139" s="1">
        <f t="shared" si="29"/>
        <v>339605.5925856487</v>
      </c>
      <c r="K139" s="1">
        <f t="shared" si="30"/>
        <v>15538.374759114398</v>
      </c>
    </row>
    <row r="140" spans="1:11" x14ac:dyDescent="0.25">
      <c r="A140">
        <v>136</v>
      </c>
      <c r="B140" s="4">
        <f t="shared" si="21"/>
        <v>44061</v>
      </c>
      <c r="C140">
        <f t="shared" si="22"/>
        <v>6.4283485347450819E-2</v>
      </c>
      <c r="D140">
        <f t="shared" si="23"/>
        <v>7.5272455360651233E-2</v>
      </c>
      <c r="E140">
        <f t="shared" si="24"/>
        <v>0</v>
      </c>
      <c r="F140" s="5">
        <f t="shared" si="25"/>
        <v>3.378453383246481E-3</v>
      </c>
      <c r="G140" s="1">
        <f t="shared" si="26"/>
        <v>83418410.430750787</v>
      </c>
      <c r="H140" s="1">
        <f t="shared" si="27"/>
        <v>9619.7526237950042</v>
      </c>
      <c r="I140" s="1">
        <f t="shared" si="28"/>
        <v>0</v>
      </c>
      <c r="J140" s="1">
        <f t="shared" si="29"/>
        <v>340340.45886535454</v>
      </c>
      <c r="K140" s="1">
        <f t="shared" si="30"/>
        <v>15571.357760094113</v>
      </c>
    </row>
    <row r="141" spans="1:11" x14ac:dyDescent="0.25">
      <c r="A141">
        <v>137</v>
      </c>
      <c r="B141" s="4">
        <f t="shared" si="21"/>
        <v>44062</v>
      </c>
      <c r="C141">
        <f t="shared" si="22"/>
        <v>6.4283485347450819E-2</v>
      </c>
      <c r="D141">
        <f t="shared" si="23"/>
        <v>7.5272455360651233E-2</v>
      </c>
      <c r="E141">
        <f t="shared" si="24"/>
        <v>0</v>
      </c>
      <c r="F141" s="5">
        <f t="shared" si="25"/>
        <v>3.378453383246481E-3</v>
      </c>
      <c r="G141" s="1">
        <f t="shared" si="26"/>
        <v>83417794.737433717</v>
      </c>
      <c r="H141" s="1">
        <f t="shared" si="27"/>
        <v>9478.8436551114701</v>
      </c>
      <c r="I141" s="1">
        <f t="shared" si="28"/>
        <v>0</v>
      </c>
      <c r="J141" s="1">
        <f t="shared" si="29"/>
        <v>341064.56126530963</v>
      </c>
      <c r="K141" s="1">
        <f t="shared" si="30"/>
        <v>15603.857645891969</v>
      </c>
    </row>
    <row r="142" spans="1:11" x14ac:dyDescent="0.25">
      <c r="A142">
        <v>138</v>
      </c>
      <c r="B142" s="4">
        <f t="shared" si="21"/>
        <v>44063</v>
      </c>
      <c r="C142">
        <f t="shared" si="22"/>
        <v>6.4283485347450819E-2</v>
      </c>
      <c r="D142">
        <f t="shared" si="23"/>
        <v>7.5272455360651233E-2</v>
      </c>
      <c r="E142">
        <f t="shared" si="24"/>
        <v>0</v>
      </c>
      <c r="F142" s="5">
        <f t="shared" si="25"/>
        <v>3.378453383246481E-3</v>
      </c>
      <c r="G142" s="1">
        <f t="shared" si="26"/>
        <v>83417188.067195356</v>
      </c>
      <c r="H142" s="1">
        <f t="shared" si="27"/>
        <v>9339.9942261607684</v>
      </c>
      <c r="I142" s="1">
        <f t="shared" si="28"/>
        <v>0</v>
      </c>
      <c r="J142" s="1">
        <f t="shared" si="29"/>
        <v>341778.05710120959</v>
      </c>
      <c r="K142" s="1">
        <f t="shared" si="30"/>
        <v>15635.881477307845</v>
      </c>
    </row>
    <row r="143" spans="1:11" x14ac:dyDescent="0.25">
      <c r="A143">
        <v>139</v>
      </c>
      <c r="B143" s="4">
        <f t="shared" si="21"/>
        <v>44064</v>
      </c>
      <c r="C143">
        <f t="shared" si="22"/>
        <v>6.4283485347450819E-2</v>
      </c>
      <c r="D143">
        <f t="shared" si="23"/>
        <v>7.5272455360651233E-2</v>
      </c>
      <c r="E143">
        <f t="shared" si="24"/>
        <v>0</v>
      </c>
      <c r="F143" s="5">
        <f t="shared" si="25"/>
        <v>3.378453383246481E-3</v>
      </c>
      <c r="G143" s="1">
        <f t="shared" si="26"/>
        <v>83416590.28802307</v>
      </c>
      <c r="H143" s="1">
        <f t="shared" si="27"/>
        <v>9203.1743648984157</v>
      </c>
      <c r="I143" s="1">
        <f t="shared" si="28"/>
        <v>0</v>
      </c>
      <c r="J143" s="1">
        <f t="shared" si="29"/>
        <v>342481.10139966704</v>
      </c>
      <c r="K143" s="1">
        <f t="shared" si="30"/>
        <v>15667.43621240072</v>
      </c>
    </row>
    <row r="144" spans="1:11" x14ac:dyDescent="0.25">
      <c r="A144">
        <v>140</v>
      </c>
      <c r="B144" s="4">
        <f t="shared" si="21"/>
        <v>44065</v>
      </c>
      <c r="C144">
        <f t="shared" si="22"/>
        <v>6.4283485347450819E-2</v>
      </c>
      <c r="D144">
        <f t="shared" si="23"/>
        <v>7.5272455360651233E-2</v>
      </c>
      <c r="E144">
        <f t="shared" si="24"/>
        <v>0</v>
      </c>
      <c r="F144" s="5">
        <f t="shared" si="25"/>
        <v>3.378453383246481E-3</v>
      </c>
      <c r="G144" s="1">
        <f t="shared" si="26"/>
        <v>83416001.269829184</v>
      </c>
      <c r="H144" s="1">
        <f t="shared" si="27"/>
        <v>9068.3545316567761</v>
      </c>
      <c r="I144" s="1">
        <f t="shared" si="28"/>
        <v>0</v>
      </c>
      <c r="J144" s="1">
        <f t="shared" si="29"/>
        <v>343173.84693122515</v>
      </c>
      <c r="K144" s="1">
        <f t="shared" si="30"/>
        <v>15698.528707970419</v>
      </c>
    </row>
    <row r="145" spans="1:11" x14ac:dyDescent="0.25">
      <c r="A145">
        <v>141</v>
      </c>
      <c r="B145" s="4">
        <f t="shared" si="21"/>
        <v>44066</v>
      </c>
      <c r="C145">
        <f t="shared" si="22"/>
        <v>6.4283485347450819E-2</v>
      </c>
      <c r="D145">
        <f t="shared" si="23"/>
        <v>7.5272455360651233E-2</v>
      </c>
      <c r="E145">
        <f t="shared" si="24"/>
        <v>0</v>
      </c>
      <c r="F145" s="5">
        <f t="shared" si="25"/>
        <v>3.378453383246481E-3</v>
      </c>
      <c r="G145" s="1">
        <f t="shared" si="26"/>
        <v>83415420.884423092</v>
      </c>
      <c r="H145" s="1">
        <f t="shared" si="27"/>
        <v>8935.5056130185621</v>
      </c>
      <c r="I145" s="1">
        <f t="shared" si="28"/>
        <v>0</v>
      </c>
      <c r="J145" s="1">
        <f t="shared" si="29"/>
        <v>343856.44424290385</v>
      </c>
      <c r="K145" s="1">
        <f t="shared" si="30"/>
        <v>15729.165721018373</v>
      </c>
    </row>
    <row r="146" spans="1:11" x14ac:dyDescent="0.25">
      <c r="A146">
        <v>142</v>
      </c>
      <c r="B146" s="4">
        <f t="shared" si="21"/>
        <v>44067</v>
      </c>
      <c r="C146">
        <f t="shared" si="22"/>
        <v>6.4283485347450819E-2</v>
      </c>
      <c r="D146">
        <f t="shared" si="23"/>
        <v>7.5272455360651233E-2</v>
      </c>
      <c r="E146">
        <f t="shared" si="24"/>
        <v>0</v>
      </c>
      <c r="F146" s="5">
        <f t="shared" si="25"/>
        <v>3.378453383246481E-3</v>
      </c>
      <c r="G146" s="1">
        <f t="shared" si="26"/>
        <v>83414849.005483791</v>
      </c>
      <c r="H146" s="1">
        <f t="shared" si="27"/>
        <v>8804.5989157738859</v>
      </c>
      <c r="I146" s="1">
        <f t="shared" si="28"/>
        <v>0</v>
      </c>
      <c r="J146" s="1">
        <f t="shared" si="29"/>
        <v>344529.04169028462</v>
      </c>
      <c r="K146" s="1">
        <f t="shared" si="30"/>
        <v>15759.353910187694</v>
      </c>
    </row>
    <row r="147" spans="1:11" x14ac:dyDescent="0.25">
      <c r="A147">
        <v>143</v>
      </c>
      <c r="B147" s="4">
        <f t="shared" si="21"/>
        <v>44068</v>
      </c>
      <c r="C147">
        <f t="shared" si="22"/>
        <v>6.4283485347450819E-2</v>
      </c>
      <c r="D147">
        <f t="shared" si="23"/>
        <v>7.5272455360651233E-2</v>
      </c>
      <c r="E147">
        <f t="shared" si="24"/>
        <v>0</v>
      </c>
      <c r="F147" s="5">
        <f t="shared" si="25"/>
        <v>3.378453383246481E-3</v>
      </c>
      <c r="G147" s="1">
        <f t="shared" si="26"/>
        <v>83414285.508532748</v>
      </c>
      <c r="H147" s="1">
        <f t="shared" si="27"/>
        <v>8675.606160959831</v>
      </c>
      <c r="I147" s="1">
        <f t="shared" si="28"/>
        <v>0</v>
      </c>
      <c r="J147" s="1">
        <f t="shared" si="29"/>
        <v>345191.78546914062</v>
      </c>
      <c r="K147" s="1">
        <f t="shared" si="30"/>
        <v>15789.099837182819</v>
      </c>
    </row>
    <row r="148" spans="1:11" x14ac:dyDescent="0.25">
      <c r="A148">
        <v>144</v>
      </c>
      <c r="B148" s="4">
        <f t="shared" si="21"/>
        <v>44069</v>
      </c>
      <c r="C148">
        <f t="shared" si="22"/>
        <v>6.4283485347450819E-2</v>
      </c>
      <c r="D148">
        <f t="shared" si="23"/>
        <v>7.5272455360651233E-2</v>
      </c>
      <c r="E148">
        <f t="shared" si="24"/>
        <v>0</v>
      </c>
      <c r="F148" s="5">
        <f t="shared" si="25"/>
        <v>3.378453383246481E-3</v>
      </c>
      <c r="G148" s="1">
        <f t="shared" si="26"/>
        <v>83413730.270907268</v>
      </c>
      <c r="H148" s="1">
        <f t="shared" si="27"/>
        <v>8548.4994779814824</v>
      </c>
      <c r="I148" s="1">
        <f t="shared" si="28"/>
        <v>0</v>
      </c>
      <c r="J148" s="1">
        <f t="shared" si="29"/>
        <v>345844.81964661804</v>
      </c>
      <c r="K148" s="1">
        <f t="shared" si="30"/>
        <v>15818.409968169028</v>
      </c>
    </row>
    <row r="149" spans="1:11" x14ac:dyDescent="0.25">
      <c r="A149">
        <v>145</v>
      </c>
      <c r="B149" s="4">
        <f t="shared" si="21"/>
        <v>44070</v>
      </c>
      <c r="C149">
        <f t="shared" si="22"/>
        <v>6.4283485347450819E-2</v>
      </c>
      <c r="D149">
        <f t="shared" si="23"/>
        <v>7.5272455360651233E-2</v>
      </c>
      <c r="E149">
        <f t="shared" si="24"/>
        <v>0</v>
      </c>
      <c r="F149" s="5">
        <f t="shared" si="25"/>
        <v>3.378453383246481E-3</v>
      </c>
      <c r="G149" s="1">
        <f t="shared" si="26"/>
        <v>83413183.171734095</v>
      </c>
      <c r="H149" s="1">
        <f t="shared" si="27"/>
        <v>8423.2513988134197</v>
      </c>
      <c r="I149" s="1">
        <f t="shared" si="28"/>
        <v>0</v>
      </c>
      <c r="J149" s="1">
        <f t="shared" si="29"/>
        <v>346488.28619197494</v>
      </c>
      <c r="K149" s="1">
        <f t="shared" si="30"/>
        <v>15847.290675152095</v>
      </c>
    </row>
    <row r="150" spans="1:11" x14ac:dyDescent="0.25">
      <c r="A150">
        <v>146</v>
      </c>
      <c r="B150" s="4">
        <f t="shared" si="21"/>
        <v>44071</v>
      </c>
      <c r="C150">
        <f t="shared" si="22"/>
        <v>6.4283485347450819E-2</v>
      </c>
      <c r="D150">
        <f t="shared" si="23"/>
        <v>7.5272455360651233E-2</v>
      </c>
      <c r="E150">
        <f t="shared" si="24"/>
        <v>0</v>
      </c>
      <c r="F150" s="5">
        <f t="shared" si="25"/>
        <v>3.378453383246481E-3</v>
      </c>
      <c r="G150" s="1">
        <f t="shared" si="26"/>
        <v>83412644.091903538</v>
      </c>
      <c r="H150" s="1">
        <f t="shared" si="27"/>
        <v>8299.8348522806446</v>
      </c>
      <c r="I150" s="1">
        <f t="shared" si="28"/>
        <v>0</v>
      </c>
      <c r="J150" s="1">
        <f t="shared" si="29"/>
        <v>347122.32500688365</v>
      </c>
      <c r="K150" s="1">
        <f t="shared" si="30"/>
        <v>15875.748237338352</v>
      </c>
    </row>
    <row r="151" spans="1:11" x14ac:dyDescent="0.25">
      <c r="A151">
        <v>147</v>
      </c>
      <c r="B151" s="4">
        <f t="shared" si="21"/>
        <v>44072</v>
      </c>
      <c r="C151">
        <f t="shared" si="22"/>
        <v>6.4283485347450819E-2</v>
      </c>
      <c r="D151">
        <f t="shared" si="23"/>
        <v>7.5272455360651233E-2</v>
      </c>
      <c r="E151">
        <f t="shared" si="24"/>
        <v>0</v>
      </c>
      <c r="F151" s="5">
        <f t="shared" si="25"/>
        <v>3.378453383246481E-3</v>
      </c>
      <c r="G151" s="1">
        <f t="shared" si="26"/>
        <v>83412112.914043844</v>
      </c>
      <c r="H151" s="1">
        <f t="shared" si="27"/>
        <v>8178.2231584179453</v>
      </c>
      <c r="I151" s="1">
        <f t="shared" si="28"/>
        <v>0</v>
      </c>
      <c r="J151" s="1">
        <f t="shared" si="29"/>
        <v>347747.07395530271</v>
      </c>
      <c r="K151" s="1">
        <f t="shared" si="30"/>
        <v>15903.788842475426</v>
      </c>
    </row>
    <row r="152" spans="1:11" x14ac:dyDescent="0.25">
      <c r="A152">
        <v>148</v>
      </c>
      <c r="B152" s="4">
        <f t="shared" si="21"/>
        <v>44073</v>
      </c>
      <c r="C152">
        <f t="shared" si="22"/>
        <v>6.4283485347450819E-2</v>
      </c>
      <c r="D152">
        <f t="shared" si="23"/>
        <v>7.5272455360651233E-2</v>
      </c>
      <c r="E152">
        <f t="shared" si="24"/>
        <v>0</v>
      </c>
      <c r="F152" s="5">
        <f t="shared" si="25"/>
        <v>3.378453383246481E-3</v>
      </c>
      <c r="G152" s="1">
        <f t="shared" si="26"/>
        <v>83411589.52249603</v>
      </c>
      <c r="H152" s="1">
        <f t="shared" si="27"/>
        <v>8058.3900229067121</v>
      </c>
      <c r="I152" s="1">
        <f t="shared" si="28"/>
        <v>0</v>
      </c>
      <c r="J152" s="1">
        <f t="shared" si="29"/>
        <v>348362.66889292415</v>
      </c>
      <c r="K152" s="1">
        <f t="shared" si="30"/>
        <v>15931.418588173927</v>
      </c>
    </row>
    <row r="153" spans="1:11" x14ac:dyDescent="0.25">
      <c r="A153">
        <v>149</v>
      </c>
      <c r="B153" s="4">
        <f t="shared" si="21"/>
        <v>44074</v>
      </c>
      <c r="C153">
        <f t="shared" si="22"/>
        <v>6.4283485347450819E-2</v>
      </c>
      <c r="D153">
        <f t="shared" si="23"/>
        <v>7.5272455360651233E-2</v>
      </c>
      <c r="E153">
        <f t="shared" si="24"/>
        <v>0</v>
      </c>
      <c r="F153" s="5">
        <f t="shared" si="25"/>
        <v>3.378453383246481E-3</v>
      </c>
      <c r="G153" s="1">
        <f t="shared" si="26"/>
        <v>83411073.803289041</v>
      </c>
      <c r="H153" s="1">
        <f t="shared" si="27"/>
        <v>7940.3095315882138</v>
      </c>
      <c r="I153" s="1">
        <f t="shared" si="28"/>
        <v>0</v>
      </c>
      <c r="J153" s="1">
        <f t="shared" si="29"/>
        <v>348969.24369620212</v>
      </c>
      <c r="K153" s="1">
        <f t="shared" si="30"/>
        <v>15958.643483210335</v>
      </c>
    </row>
    <row r="154" spans="1:11" x14ac:dyDescent="0.25">
      <c r="A154">
        <v>150</v>
      </c>
      <c r="B154" s="4">
        <f t="shared" si="21"/>
        <v>44075</v>
      </c>
      <c r="C154">
        <f t="shared" si="22"/>
        <v>6.4283485347450819E-2</v>
      </c>
      <c r="D154">
        <f t="shared" si="23"/>
        <v>7.5272455360651233E-2</v>
      </c>
      <c r="E154">
        <f t="shared" si="24"/>
        <v>0</v>
      </c>
      <c r="F154" s="5">
        <f t="shared" si="25"/>
        <v>3.378453383246481E-3</v>
      </c>
      <c r="G154" s="1">
        <f t="shared" si="26"/>
        <v>83410565.64411521</v>
      </c>
      <c r="H154" s="1">
        <f t="shared" si="27"/>
        <v>7823.9561450523561</v>
      </c>
      <c r="I154" s="1">
        <f t="shared" si="28"/>
        <v>0</v>
      </c>
      <c r="J154" s="1">
        <f t="shared" si="29"/>
        <v>349566.93029096833</v>
      </c>
      <c r="K154" s="1">
        <f t="shared" si="30"/>
        <v>15985.469448811353</v>
      </c>
    </row>
    <row r="155" spans="1:11" x14ac:dyDescent="0.25">
      <c r="A155">
        <v>151</v>
      </c>
      <c r="B155" s="4">
        <f t="shared" si="21"/>
        <v>44076</v>
      </c>
      <c r="C155">
        <f t="shared" si="22"/>
        <v>6.4283485347450819E-2</v>
      </c>
      <c r="D155">
        <f t="shared" si="23"/>
        <v>7.5272455360651233E-2</v>
      </c>
      <c r="E155">
        <f t="shared" si="24"/>
        <v>0</v>
      </c>
      <c r="F155" s="5">
        <f t="shared" si="25"/>
        <v>3.378453383246481E-3</v>
      </c>
      <c r="G155" s="1">
        <f t="shared" si="26"/>
        <v>83410064.934306175</v>
      </c>
      <c r="H155" s="1">
        <f t="shared" si="27"/>
        <v>7709.30469330098</v>
      </c>
      <c r="I155" s="1">
        <f t="shared" si="28"/>
        <v>0</v>
      </c>
      <c r="J155" s="1">
        <f t="shared" si="29"/>
        <v>350155.85868064046</v>
      </c>
      <c r="K155" s="1">
        <f t="shared" si="30"/>
        <v>16011.902319919976</v>
      </c>
    </row>
    <row r="156" spans="1:11" x14ac:dyDescent="0.25">
      <c r="A156">
        <v>152</v>
      </c>
      <c r="B156" s="4">
        <f t="shared" si="21"/>
        <v>44077</v>
      </c>
      <c r="C156">
        <f t="shared" si="22"/>
        <v>6.4283485347450819E-2</v>
      </c>
      <c r="D156">
        <f t="shared" si="23"/>
        <v>7.5272455360651233E-2</v>
      </c>
      <c r="E156">
        <f t="shared" si="24"/>
        <v>0</v>
      </c>
      <c r="F156" s="5">
        <f t="shared" si="25"/>
        <v>3.378453383246481E-3</v>
      </c>
      <c r="G156" s="1">
        <f t="shared" si="26"/>
        <v>83409571.564809084</v>
      </c>
      <c r="H156" s="1">
        <f t="shared" si="27"/>
        <v>7596.3303704847367</v>
      </c>
      <c r="I156" s="1">
        <f t="shared" si="28"/>
        <v>0</v>
      </c>
      <c r="J156" s="1">
        <f t="shared" si="29"/>
        <v>350736.15697402862</v>
      </c>
      <c r="K156" s="1">
        <f t="shared" si="30"/>
        <v>16037.947846443538</v>
      </c>
    </row>
    <row r="157" spans="1:11" x14ac:dyDescent="0.25">
      <c r="A157">
        <v>153</v>
      </c>
      <c r="B157" s="4">
        <f t="shared" si="21"/>
        <v>44078</v>
      </c>
      <c r="C157">
        <f t="shared" si="22"/>
        <v>6.4283485347450819E-2</v>
      </c>
      <c r="D157">
        <f t="shared" si="23"/>
        <v>7.5272455360651233E-2</v>
      </c>
      <c r="E157">
        <f t="shared" si="24"/>
        <v>0</v>
      </c>
      <c r="F157" s="5">
        <f t="shared" si="25"/>
        <v>3.378453383246481E-3</v>
      </c>
      <c r="G157" s="1">
        <f t="shared" si="26"/>
        <v>83409085.428163096</v>
      </c>
      <c r="H157" s="1">
        <f t="shared" si="27"/>
        <v>7485.0087297125801</v>
      </c>
      <c r="I157" s="1">
        <f t="shared" si="28"/>
        <v>0</v>
      </c>
      <c r="J157" s="1">
        <f t="shared" si="29"/>
        <v>351307.95141274569</v>
      </c>
      <c r="K157" s="1">
        <f t="shared" si="30"/>
        <v>16063.61169448396</v>
      </c>
    </row>
    <row r="158" spans="1:11" x14ac:dyDescent="0.25">
      <c r="A158">
        <v>154</v>
      </c>
      <c r="B158" s="4">
        <f t="shared" si="21"/>
        <v>44079</v>
      </c>
      <c r="C158">
        <f t="shared" si="22"/>
        <v>6.4283485347450819E-2</v>
      </c>
      <c r="D158">
        <f t="shared" si="23"/>
        <v>7.5272455360651233E-2</v>
      </c>
      <c r="E158">
        <f t="shared" si="24"/>
        <v>0</v>
      </c>
      <c r="F158" s="5">
        <f t="shared" si="25"/>
        <v>3.378453383246481E-3</v>
      </c>
      <c r="G158" s="1">
        <f t="shared" si="26"/>
        <v>83408606.418476328</v>
      </c>
      <c r="H158" s="1">
        <f t="shared" si="27"/>
        <v>7375.3156779329802</v>
      </c>
      <c r="I158" s="1">
        <f t="shared" si="28"/>
        <v>0</v>
      </c>
      <c r="J158" s="1">
        <f t="shared" si="29"/>
        <v>351871.36639822705</v>
      </c>
      <c r="K158" s="1">
        <f t="shared" si="30"/>
        <v>16088.899447550486</v>
      </c>
    </row>
    <row r="159" spans="1:11" x14ac:dyDescent="0.25">
      <c r="A159">
        <v>155</v>
      </c>
      <c r="B159" s="4">
        <f t="shared" si="21"/>
        <v>44080</v>
      </c>
      <c r="C159">
        <f t="shared" si="22"/>
        <v>6.4283485347450819E-2</v>
      </c>
      <c r="D159">
        <f t="shared" si="23"/>
        <v>7.5272455360651233E-2</v>
      </c>
      <c r="E159">
        <f t="shared" si="24"/>
        <v>0</v>
      </c>
      <c r="F159" s="5">
        <f t="shared" si="25"/>
        <v>3.378453383246481E-3</v>
      </c>
      <c r="G159" s="1">
        <f t="shared" si="26"/>
        <v>83408134.431403026</v>
      </c>
      <c r="H159" s="1">
        <f t="shared" si="27"/>
        <v>7267.2274708859031</v>
      </c>
      <c r="I159" s="1">
        <f t="shared" si="28"/>
        <v>0</v>
      </c>
      <c r="J159" s="1">
        <f t="shared" si="29"/>
        <v>352426.52451836498</v>
      </c>
      <c r="K159" s="1">
        <f t="shared" si="30"/>
        <v>16113.816607755109</v>
      </c>
    </row>
    <row r="160" spans="1:11" x14ac:dyDescent="0.25">
      <c r="A160">
        <v>156</v>
      </c>
      <c r="B160" s="4">
        <f t="shared" si="21"/>
        <v>44081</v>
      </c>
      <c r="C160">
        <f t="shared" si="22"/>
        <v>6.4283485347450819E-2</v>
      </c>
      <c r="D160">
        <f t="shared" si="23"/>
        <v>7.5272455360651233E-2</v>
      </c>
      <c r="E160">
        <f t="shared" si="24"/>
        <v>0</v>
      </c>
      <c r="F160" s="5">
        <f t="shared" si="25"/>
        <v>3.378453383246481E-3</v>
      </c>
      <c r="G160" s="1">
        <f t="shared" si="26"/>
        <v>83407669.364121154</v>
      </c>
      <c r="H160" s="1">
        <f t="shared" si="27"/>
        <v>7160.7207081246552</v>
      </c>
      <c r="I160" s="1">
        <f t="shared" si="28"/>
        <v>0</v>
      </c>
      <c r="J160" s="1">
        <f t="shared" si="29"/>
        <v>352973.54657376296</v>
      </c>
      <c r="K160" s="1">
        <f t="shared" si="30"/>
        <v>16138.368596990946</v>
      </c>
    </row>
    <row r="161" spans="1:11" x14ac:dyDescent="0.25">
      <c r="A161">
        <v>157</v>
      </c>
      <c r="B161" s="4">
        <f t="shared" si="21"/>
        <v>44082</v>
      </c>
      <c r="C161">
        <f t="shared" si="22"/>
        <v>6.4283485347450819E-2</v>
      </c>
      <c r="D161">
        <f t="shared" si="23"/>
        <v>7.5272455360651233E-2</v>
      </c>
      <c r="E161">
        <f t="shared" si="24"/>
        <v>0</v>
      </c>
      <c r="F161" s="5">
        <f t="shared" si="25"/>
        <v>3.378453383246481E-3</v>
      </c>
      <c r="G161" s="1">
        <f t="shared" si="26"/>
        <v>83407211.115310222</v>
      </c>
      <c r="H161" s="1">
        <f t="shared" si="27"/>
        <v>7055.7723281066956</v>
      </c>
      <c r="I161" s="1">
        <f t="shared" si="28"/>
        <v>0</v>
      </c>
      <c r="J161" s="1">
        <f t="shared" si="29"/>
        <v>353512.55160361534</v>
      </c>
      <c r="K161" s="1">
        <f t="shared" si="30"/>
        <v>16162.560758093792</v>
      </c>
    </row>
    <row r="162" spans="1:11" x14ac:dyDescent="0.25">
      <c r="A162">
        <v>158</v>
      </c>
      <c r="B162" s="4">
        <f t="shared" si="21"/>
        <v>44083</v>
      </c>
      <c r="C162">
        <f t="shared" si="22"/>
        <v>6.4283485347450819E-2</v>
      </c>
      <c r="D162">
        <f t="shared" si="23"/>
        <v>7.5272455360651233E-2</v>
      </c>
      <c r="E162">
        <f t="shared" si="24"/>
        <v>0</v>
      </c>
      <c r="F162" s="5">
        <f t="shared" si="25"/>
        <v>3.378453383246481E-3</v>
      </c>
      <c r="G162" s="1">
        <f t="shared" si="26"/>
        <v>83406759.585129485</v>
      </c>
      <c r="H162" s="1">
        <f t="shared" si="27"/>
        <v>6952.3596033525137</v>
      </c>
      <c r="I162" s="1">
        <f t="shared" si="28"/>
        <v>0</v>
      </c>
      <c r="J162" s="1">
        <f t="shared" si="29"/>
        <v>354043.65691121767</v>
      </c>
      <c r="K162" s="1">
        <f t="shared" si="30"/>
        <v>16186.398355987101</v>
      </c>
    </row>
    <row r="163" spans="1:11" x14ac:dyDescent="0.25">
      <c r="A163">
        <v>159</v>
      </c>
      <c r="B163" s="4">
        <f t="shared" si="21"/>
        <v>44084</v>
      </c>
      <c r="C163">
        <f t="shared" si="22"/>
        <v>6.4283485347450819E-2</v>
      </c>
      <c r="D163">
        <f t="shared" si="23"/>
        <v>7.5272455360651233E-2</v>
      </c>
      <c r="E163">
        <f t="shared" si="24"/>
        <v>0</v>
      </c>
      <c r="F163" s="5">
        <f t="shared" si="25"/>
        <v>3.378453383246481E-3</v>
      </c>
      <c r="G163" s="1">
        <f t="shared" si="26"/>
        <v>83406314.675196454</v>
      </c>
      <c r="H163" s="1">
        <f t="shared" si="27"/>
        <v>6850.4601356716903</v>
      </c>
      <c r="I163" s="1">
        <f t="shared" si="28"/>
        <v>0</v>
      </c>
      <c r="J163" s="1">
        <f t="shared" si="29"/>
        <v>354566.97808911221</v>
      </c>
      <c r="K163" s="1">
        <f t="shared" si="30"/>
        <v>16209.886578810594</v>
      </c>
    </row>
    <row r="164" spans="1:11" x14ac:dyDescent="0.25">
      <c r="A164">
        <v>160</v>
      </c>
      <c r="B164" s="4">
        <f t="shared" si="21"/>
        <v>44085</v>
      </c>
      <c r="C164">
        <f t="shared" si="22"/>
        <v>6.4283485347450819E-2</v>
      </c>
      <c r="D164">
        <f t="shared" si="23"/>
        <v>7.5272455360651233E-2</v>
      </c>
      <c r="E164">
        <f t="shared" si="24"/>
        <v>0</v>
      </c>
      <c r="F164" s="5">
        <f t="shared" si="25"/>
        <v>3.378453383246481E-3</v>
      </c>
      <c r="G164" s="1">
        <f t="shared" si="26"/>
        <v>83405876.28856568</v>
      </c>
      <c r="H164" s="1">
        <f t="shared" si="27"/>
        <v>6750.0518514552741</v>
      </c>
      <c r="I164" s="1">
        <f t="shared" si="28"/>
        <v>0</v>
      </c>
      <c r="J164" s="1">
        <f t="shared" si="29"/>
        <v>355082.62904387445</v>
      </c>
      <c r="K164" s="1">
        <f t="shared" si="30"/>
        <v>16233.030539032748</v>
      </c>
    </row>
    <row r="165" spans="1:11" x14ac:dyDescent="0.25">
      <c r="A165">
        <v>161</v>
      </c>
      <c r="B165" s="4">
        <f t="shared" si="21"/>
        <v>44086</v>
      </c>
      <c r="C165">
        <f t="shared" si="22"/>
        <v>6.4283485347450819E-2</v>
      </c>
      <c r="D165">
        <f t="shared" si="23"/>
        <v>7.5272455360651233E-2</v>
      </c>
      <c r="E165">
        <f t="shared" si="24"/>
        <v>0</v>
      </c>
      <c r="F165" s="5">
        <f t="shared" si="25"/>
        <v>3.378453383246481E-3</v>
      </c>
      <c r="G165" s="1">
        <f t="shared" si="26"/>
        <v>83405444.329707921</v>
      </c>
      <c r="H165" s="1">
        <f t="shared" si="27"/>
        <v>6651.1129970335987</v>
      </c>
      <c r="I165" s="1">
        <f t="shared" si="28"/>
        <v>0</v>
      </c>
      <c r="J165" s="1">
        <f t="shared" si="29"/>
        <v>355590.72202054522</v>
      </c>
      <c r="K165" s="1">
        <f t="shared" si="30"/>
        <v>16255.835274547388</v>
      </c>
    </row>
    <row r="166" spans="1:11" x14ac:dyDescent="0.25">
      <c r="A166">
        <v>162</v>
      </c>
      <c r="B166" s="4">
        <f t="shared" si="21"/>
        <v>44087</v>
      </c>
      <c r="C166">
        <f t="shared" si="22"/>
        <v>6.4283485347450819E-2</v>
      </c>
      <c r="D166">
        <f t="shared" si="23"/>
        <v>7.5272455360651233E-2</v>
      </c>
      <c r="E166">
        <f t="shared" si="24"/>
        <v>0</v>
      </c>
      <c r="F166" s="5">
        <f t="shared" si="25"/>
        <v>3.378453383246481E-3</v>
      </c>
      <c r="G166" s="1">
        <f t="shared" si="26"/>
        <v>83405018.704489484</v>
      </c>
      <c r="H166" s="1">
        <f t="shared" si="27"/>
        <v>6553.622134098694</v>
      </c>
      <c r="I166" s="1">
        <f t="shared" si="28"/>
        <v>0</v>
      </c>
      <c r="J166" s="1">
        <f t="shared" si="29"/>
        <v>356091.36762671306</v>
      </c>
      <c r="K166" s="1">
        <f t="shared" si="30"/>
        <v>16278.305749754571</v>
      </c>
    </row>
    <row r="167" spans="1:11" x14ac:dyDescent="0.25">
      <c r="A167">
        <v>163</v>
      </c>
      <c r="B167" s="4">
        <f t="shared" si="21"/>
        <v>44088</v>
      </c>
      <c r="C167">
        <f t="shared" si="22"/>
        <v>6.4283485347450819E-2</v>
      </c>
      <c r="D167">
        <f t="shared" si="23"/>
        <v>7.5272455360651233E-2</v>
      </c>
      <c r="E167">
        <f t="shared" si="24"/>
        <v>0</v>
      </c>
      <c r="F167" s="5">
        <f t="shared" si="25"/>
        <v>3.378453383246481E-3</v>
      </c>
      <c r="G167" s="1">
        <f t="shared" si="26"/>
        <v>83404599.320151985</v>
      </c>
      <c r="H167" s="1">
        <f t="shared" si="27"/>
        <v>6457.5581351904448</v>
      </c>
      <c r="I167" s="1">
        <f t="shared" si="28"/>
        <v>0</v>
      </c>
      <c r="J167" s="1">
        <f t="shared" si="29"/>
        <v>356584.67485625256</v>
      </c>
      <c r="K167" s="1">
        <f t="shared" si="30"/>
        <v>16300.446856626035</v>
      </c>
    </row>
    <row r="168" spans="1:11" x14ac:dyDescent="0.25">
      <c r="A168">
        <v>164</v>
      </c>
      <c r="B168" s="4">
        <f t="shared" si="21"/>
        <v>44089</v>
      </c>
      <c r="C168">
        <f t="shared" si="22"/>
        <v>6.4283485347450819E-2</v>
      </c>
      <c r="D168">
        <f t="shared" si="23"/>
        <v>7.5272455360651233E-2</v>
      </c>
      <c r="E168">
        <f t="shared" si="24"/>
        <v>0</v>
      </c>
      <c r="F168" s="5">
        <f t="shared" si="25"/>
        <v>3.378453383246481E-3</v>
      </c>
      <c r="G168" s="1">
        <f t="shared" si="26"/>
        <v>83404186.085292324</v>
      </c>
      <c r="H168" s="1">
        <f t="shared" si="27"/>
        <v>6362.9001792456556</v>
      </c>
      <c r="I168" s="1">
        <f t="shared" si="28"/>
        <v>0</v>
      </c>
      <c r="J168" s="1">
        <f t="shared" si="29"/>
        <v>357070.7511127225</v>
      </c>
      <c r="K168" s="1">
        <f t="shared" si="30"/>
        <v>16322.26341575538</v>
      </c>
    </row>
    <row r="169" spans="1:11" x14ac:dyDescent="0.25">
      <c r="A169">
        <v>165</v>
      </c>
      <c r="B169" s="4">
        <f t="shared" si="21"/>
        <v>44090</v>
      </c>
      <c r="C169">
        <f t="shared" si="22"/>
        <v>6.4283485347450819E-2</v>
      </c>
      <c r="D169">
        <f t="shared" si="23"/>
        <v>7.5272455360651233E-2</v>
      </c>
      <c r="E169">
        <f t="shared" si="24"/>
        <v>0</v>
      </c>
      <c r="F169" s="5">
        <f t="shared" si="25"/>
        <v>3.378453383246481E-3</v>
      </c>
      <c r="G169" s="1">
        <f t="shared" si="26"/>
        <v>83403778.909843013</v>
      </c>
      <c r="H169" s="1">
        <f t="shared" si="27"/>
        <v>6269.6277472092006</v>
      </c>
      <c r="I169" s="1">
        <f t="shared" si="28"/>
        <v>0</v>
      </c>
      <c r="J169" s="1">
        <f t="shared" si="29"/>
        <v>357549.70223242906</v>
      </c>
      <c r="K169" s="1">
        <f t="shared" si="30"/>
        <v>16343.760177393213</v>
      </c>
    </row>
    <row r="170" spans="1:11" x14ac:dyDescent="0.25">
      <c r="A170">
        <v>166</v>
      </c>
      <c r="B170" s="4">
        <f t="shared" si="21"/>
        <v>44091</v>
      </c>
      <c r="C170">
        <f t="shared" si="22"/>
        <v>6.4283485347450819E-2</v>
      </c>
      <c r="D170">
        <f t="shared" si="23"/>
        <v>7.5272455360651233E-2</v>
      </c>
      <c r="E170">
        <f t="shared" si="24"/>
        <v>0</v>
      </c>
      <c r="F170" s="5">
        <f t="shared" si="25"/>
        <v>3.378453383246481E-3</v>
      </c>
      <c r="G170" s="1">
        <f t="shared" si="26"/>
        <v>83403377.705052719</v>
      </c>
      <c r="H170" s="1">
        <f t="shared" si="27"/>
        <v>6177.7206177064409</v>
      </c>
      <c r="I170" s="1">
        <f t="shared" si="28"/>
        <v>0</v>
      </c>
      <c r="J170" s="1">
        <f t="shared" si="29"/>
        <v>358021.63250715879</v>
      </c>
      <c r="K170" s="1">
        <f t="shared" si="30"/>
        <v>16364.941822467468</v>
      </c>
    </row>
    <row r="171" spans="1:11" x14ac:dyDescent="0.25">
      <c r="A171">
        <v>167</v>
      </c>
      <c r="B171" s="4">
        <f t="shared" si="21"/>
        <v>44092</v>
      </c>
      <c r="C171">
        <f t="shared" si="22"/>
        <v>6.4283485347450819E-2</v>
      </c>
      <c r="D171">
        <f t="shared" si="23"/>
        <v>7.5272455360651233E-2</v>
      </c>
      <c r="E171">
        <f t="shared" si="24"/>
        <v>0</v>
      </c>
      <c r="F171" s="5">
        <f t="shared" si="25"/>
        <v>3.378453383246481E-3</v>
      </c>
      <c r="G171" s="1">
        <f t="shared" si="26"/>
        <v>83402982.383467093</v>
      </c>
      <c r="H171" s="1">
        <f t="shared" si="27"/>
        <v>6087.1588627761012</v>
      </c>
      <c r="I171" s="1">
        <f t="shared" si="28"/>
        <v>0</v>
      </c>
      <c r="J171" s="1">
        <f t="shared" si="29"/>
        <v>358486.64470658568</v>
      </c>
      <c r="K171" s="1">
        <f t="shared" si="30"/>
        <v>16385.812963589109</v>
      </c>
    </row>
    <row r="172" spans="1:11" x14ac:dyDescent="0.25">
      <c r="A172">
        <v>168</v>
      </c>
      <c r="B172" s="4">
        <f t="shared" si="21"/>
        <v>44093</v>
      </c>
      <c r="C172">
        <f t="shared" si="22"/>
        <v>6.4283485347450819E-2</v>
      </c>
      <c r="D172">
        <f t="shared" si="23"/>
        <v>7.5272455360651233E-2</v>
      </c>
      <c r="E172">
        <f t="shared" si="24"/>
        <v>0</v>
      </c>
      <c r="F172" s="5">
        <f t="shared" si="25"/>
        <v>3.378453383246481E-3</v>
      </c>
      <c r="G172" s="1">
        <f t="shared" si="26"/>
        <v>83402592.858909979</v>
      </c>
      <c r="H172" s="1">
        <f t="shared" si="27"/>
        <v>5997.9228436627991</v>
      </c>
      <c r="I172" s="1">
        <f t="shared" si="28"/>
        <v>0</v>
      </c>
      <c r="J172" s="1">
        <f t="shared" si="29"/>
        <v>358944.84010035719</v>
      </c>
      <c r="K172" s="1">
        <f t="shared" si="30"/>
        <v>16406.378146043415</v>
      </c>
    </row>
    <row r="173" spans="1:11" x14ac:dyDescent="0.25">
      <c r="A173">
        <v>169</v>
      </c>
      <c r="B173" s="4">
        <f t="shared" si="21"/>
        <v>44094</v>
      </c>
      <c r="C173">
        <f t="shared" si="22"/>
        <v>6.4283485347450819E-2</v>
      </c>
      <c r="D173">
        <f t="shared" si="23"/>
        <v>7.5272455360651233E-2</v>
      </c>
      <c r="E173">
        <f t="shared" si="24"/>
        <v>0</v>
      </c>
      <c r="F173" s="5">
        <f t="shared" si="25"/>
        <v>3.378453383246481E-3</v>
      </c>
      <c r="G173" s="1">
        <f t="shared" si="26"/>
        <v>83402209.046464741</v>
      </c>
      <c r="H173" s="1">
        <f t="shared" si="27"/>
        <v>5909.9932066684532</v>
      </c>
      <c r="I173" s="1">
        <f t="shared" si="28"/>
        <v>0</v>
      </c>
      <c r="J173" s="1">
        <f t="shared" si="29"/>
        <v>359396.3184798634</v>
      </c>
      <c r="K173" s="1">
        <f t="shared" si="30"/>
        <v>16426.641848767038</v>
      </c>
    </row>
    <row r="174" spans="1:11" x14ac:dyDescent="0.25">
      <c r="A174">
        <v>170</v>
      </c>
      <c r="B174" s="4">
        <f t="shared" si="21"/>
        <v>44095</v>
      </c>
      <c r="C174">
        <f t="shared" si="22"/>
        <v>6.4283485347450819E-2</v>
      </c>
      <c r="D174">
        <f t="shared" si="23"/>
        <v>7.5272455360651233E-2</v>
      </c>
      <c r="E174">
        <f t="shared" si="24"/>
        <v>0</v>
      </c>
      <c r="F174" s="5">
        <f t="shared" si="25"/>
        <v>3.378453383246481E-3</v>
      </c>
      <c r="G174" s="1">
        <f t="shared" si="26"/>
        <v>83401830.862455979</v>
      </c>
      <c r="H174" s="1">
        <f t="shared" si="27"/>
        <v>5823.3508790617752</v>
      </c>
      <c r="I174" s="1">
        <f t="shared" si="28"/>
        <v>0</v>
      </c>
      <c r="J174" s="1">
        <f t="shared" si="29"/>
        <v>359841.17817969411</v>
      </c>
      <c r="K174" s="1">
        <f t="shared" si="30"/>
        <v>16446.60848531107</v>
      </c>
    </row>
    <row r="175" spans="1:11" x14ac:dyDescent="0.25">
      <c r="A175">
        <v>171</v>
      </c>
      <c r="B175" s="4">
        <f t="shared" si="21"/>
        <v>44096</v>
      </c>
      <c r="C175">
        <f t="shared" si="22"/>
        <v>6.4283485347450819E-2</v>
      </c>
      <c r="D175">
        <f t="shared" si="23"/>
        <v>7.5272455360651233E-2</v>
      </c>
      <c r="E175">
        <f t="shared" si="24"/>
        <v>0</v>
      </c>
      <c r="F175" s="5">
        <f t="shared" si="25"/>
        <v>3.378453383246481E-3</v>
      </c>
      <c r="G175" s="1">
        <f t="shared" si="26"/>
        <v>83401458.224431425</v>
      </c>
      <c r="H175" s="1">
        <f t="shared" si="27"/>
        <v>5737.9770650450791</v>
      </c>
      <c r="I175" s="1">
        <f t="shared" si="28"/>
        <v>0</v>
      </c>
      <c r="J175" s="1">
        <f t="shared" si="29"/>
        <v>360279.51609878772</v>
      </c>
      <c r="K175" s="1">
        <f t="shared" si="30"/>
        <v>16466.282404790269</v>
      </c>
    </row>
    <row r="176" spans="1:11" x14ac:dyDescent="0.25">
      <c r="A176">
        <v>172</v>
      </c>
      <c r="B176" s="4">
        <f t="shared" si="21"/>
        <v>44097</v>
      </c>
      <c r="C176">
        <f t="shared" si="22"/>
        <v>6.4283485347450819E-2</v>
      </c>
      <c r="D176">
        <f t="shared" si="23"/>
        <v>7.5272455360651233E-2</v>
      </c>
      <c r="E176">
        <f t="shared" si="24"/>
        <v>0</v>
      </c>
      <c r="F176" s="5">
        <f t="shared" si="25"/>
        <v>3.378453383246481E-3</v>
      </c>
      <c r="G176" s="1">
        <f t="shared" si="26"/>
        <v>83401091.051144183</v>
      </c>
      <c r="H176" s="1">
        <f t="shared" si="27"/>
        <v>5653.8532417776514</v>
      </c>
      <c r="I176" s="1">
        <f t="shared" si="28"/>
        <v>0</v>
      </c>
      <c r="J176" s="1">
        <f t="shared" si="29"/>
        <v>360711.42772127676</v>
      </c>
      <c r="K176" s="1">
        <f t="shared" si="30"/>
        <v>16485.667892818659</v>
      </c>
    </row>
    <row r="177" spans="1:11" x14ac:dyDescent="0.25">
      <c r="A177">
        <v>173</v>
      </c>
      <c r="B177" s="4">
        <f t="shared" si="21"/>
        <v>44098</v>
      </c>
      <c r="C177">
        <f t="shared" si="22"/>
        <v>6.4283485347450819E-2</v>
      </c>
      <c r="D177">
        <f t="shared" si="23"/>
        <v>7.5272455360651233E-2</v>
      </c>
      <c r="E177">
        <f t="shared" si="24"/>
        <v>0</v>
      </c>
      <c r="F177" s="5">
        <f t="shared" si="25"/>
        <v>3.378453383246481E-3</v>
      </c>
      <c r="G177" s="1">
        <f t="shared" si="26"/>
        <v>83400729.26253514</v>
      </c>
      <c r="H177" s="1">
        <f t="shared" si="27"/>
        <v>5570.9611554549192</v>
      </c>
      <c r="I177" s="1">
        <f t="shared" si="28"/>
        <v>0</v>
      </c>
      <c r="J177" s="1">
        <f t="shared" si="29"/>
        <v>361137.00713703415</v>
      </c>
      <c r="K177" s="1">
        <f t="shared" si="30"/>
        <v>16504.769172431723</v>
      </c>
    </row>
    <row r="178" spans="1:11" x14ac:dyDescent="0.25">
      <c r="A178">
        <v>174</v>
      </c>
      <c r="B178" s="4">
        <f t="shared" si="21"/>
        <v>44099</v>
      </c>
      <c r="C178">
        <f t="shared" si="22"/>
        <v>6.4283485347450819E-2</v>
      </c>
      <c r="D178">
        <f t="shared" si="23"/>
        <v>7.5272455360651233E-2</v>
      </c>
      <c r="E178">
        <f t="shared" si="24"/>
        <v>0</v>
      </c>
      <c r="F178" s="5">
        <f t="shared" si="25"/>
        <v>3.378453383246481E-3</v>
      </c>
      <c r="G178" s="1">
        <f t="shared" si="26"/>
        <v>83400372.779715702</v>
      </c>
      <c r="H178" s="1">
        <f t="shared" si="27"/>
        <v>5489.2828174426777</v>
      </c>
      <c r="I178" s="1">
        <f t="shared" si="28"/>
        <v>0</v>
      </c>
      <c r="J178" s="1">
        <f t="shared" si="29"/>
        <v>361556.34706192405</v>
      </c>
      <c r="K178" s="1">
        <f t="shared" si="30"/>
        <v>16523.590404995306</v>
      </c>
    </row>
    <row r="179" spans="1:11" x14ac:dyDescent="0.25">
      <c r="A179">
        <v>175</v>
      </c>
      <c r="B179" s="4">
        <f t="shared" si="21"/>
        <v>44100</v>
      </c>
      <c r="C179">
        <f t="shared" si="22"/>
        <v>6.4283485347450819E-2</v>
      </c>
      <c r="D179">
        <f t="shared" si="23"/>
        <v>7.5272455360651233E-2</v>
      </c>
      <c r="E179">
        <f t="shared" si="24"/>
        <v>0</v>
      </c>
      <c r="F179" s="5">
        <f t="shared" si="25"/>
        <v>3.378453383246481E-3</v>
      </c>
      <c r="G179" s="1">
        <f t="shared" si="26"/>
        <v>83400021.524950728</v>
      </c>
      <c r="H179" s="1">
        <f t="shared" si="27"/>
        <v>5408.8005004656379</v>
      </c>
      <c r="I179" s="1">
        <f t="shared" si="28"/>
        <v>0</v>
      </c>
      <c r="J179" s="1">
        <f t="shared" si="29"/>
        <v>361969.538857762</v>
      </c>
      <c r="K179" s="1">
        <f t="shared" si="30"/>
        <v>16542.135691101492</v>
      </c>
    </row>
    <row r="180" spans="1:11" x14ac:dyDescent="0.25">
      <c r="A180">
        <v>176</v>
      </c>
      <c r="B180" s="4">
        <f t="shared" si="21"/>
        <v>44101</v>
      </c>
      <c r="C180">
        <f t="shared" si="22"/>
        <v>6.4283485347450819E-2</v>
      </c>
      <c r="D180">
        <f t="shared" si="23"/>
        <v>7.5272455360651233E-2</v>
      </c>
      <c r="E180">
        <f t="shared" si="24"/>
        <v>0</v>
      </c>
      <c r="F180" s="5">
        <f t="shared" si="25"/>
        <v>3.378453383246481E-3</v>
      </c>
      <c r="G180" s="1">
        <f t="shared" si="26"/>
        <v>83399675.421641767</v>
      </c>
      <c r="H180" s="1">
        <f t="shared" si="27"/>
        <v>5329.4967348495693</v>
      </c>
      <c r="I180" s="1">
        <f t="shared" si="28"/>
        <v>0</v>
      </c>
      <c r="J180" s="1">
        <f t="shared" si="29"/>
        <v>362376.67255198798</v>
      </c>
      <c r="K180" s="1">
        <f t="shared" si="30"/>
        <v>16560.409071451595</v>
      </c>
    </row>
    <row r="181" spans="1:11" x14ac:dyDescent="0.25">
      <c r="A181">
        <v>177</v>
      </c>
      <c r="B181" s="4">
        <f t="shared" si="21"/>
        <v>44102</v>
      </c>
      <c r="C181">
        <f t="shared" si="22"/>
        <v>6.4283485347450819E-2</v>
      </c>
      <c r="D181">
        <f t="shared" si="23"/>
        <v>7.5272455360651233E-2</v>
      </c>
      <c r="E181">
        <f t="shared" si="24"/>
        <v>0</v>
      </c>
      <c r="F181" s="5">
        <f t="shared" si="25"/>
        <v>3.378453383246481E-3</v>
      </c>
      <c r="G181" s="1">
        <f t="shared" si="26"/>
        <v>83399334.394310459</v>
      </c>
      <c r="H181" s="1">
        <f t="shared" si="27"/>
        <v>5251.3543048163201</v>
      </c>
      <c r="I181" s="1">
        <f t="shared" si="28"/>
        <v>0</v>
      </c>
      <c r="J181" s="1">
        <f t="shared" si="29"/>
        <v>362777.83685705671</v>
      </c>
      <c r="K181" s="1">
        <f t="shared" si="30"/>
        <v>16578.414527726447</v>
      </c>
    </row>
    <row r="182" spans="1:11" x14ac:dyDescent="0.25">
      <c r="A182">
        <v>178</v>
      </c>
      <c r="B182" s="4">
        <f t="shared" si="21"/>
        <v>44103</v>
      </c>
      <c r="C182">
        <f t="shared" si="22"/>
        <v>6.4283485347450819E-2</v>
      </c>
      <c r="D182">
        <f t="shared" si="23"/>
        <v>7.5272455360651233E-2</v>
      </c>
      <c r="E182">
        <f t="shared" si="24"/>
        <v>0</v>
      </c>
      <c r="F182" s="5">
        <f t="shared" si="25"/>
        <v>3.378453383246481E-3</v>
      </c>
      <c r="G182" s="1">
        <f t="shared" si="26"/>
        <v>83398998.368582234</v>
      </c>
      <c r="H182" s="1">
        <f t="shared" si="27"/>
        <v>5174.3562448310004</v>
      </c>
      <c r="I182" s="1">
        <f t="shared" si="28"/>
        <v>0</v>
      </c>
      <c r="J182" s="1">
        <f t="shared" si="29"/>
        <v>363173.11918954895</v>
      </c>
      <c r="K182" s="1">
        <f t="shared" si="30"/>
        <v>16596.15598344418</v>
      </c>
    </row>
    <row r="183" spans="1:11" x14ac:dyDescent="0.25">
      <c r="A183">
        <v>179</v>
      </c>
      <c r="B183" s="4">
        <f t="shared" si="21"/>
        <v>44104</v>
      </c>
      <c r="C183">
        <f t="shared" si="22"/>
        <v>6.4283485347450819E-2</v>
      </c>
      <c r="D183">
        <f t="shared" si="23"/>
        <v>7.5272455360651233E-2</v>
      </c>
      <c r="E183">
        <f t="shared" si="24"/>
        <v>0</v>
      </c>
      <c r="F183" s="5">
        <f t="shared" si="25"/>
        <v>3.378453383246481E-3</v>
      </c>
      <c r="G183" s="1">
        <f t="shared" si="26"/>
        <v>83398667.271170244</v>
      </c>
      <c r="H183" s="1">
        <f t="shared" si="27"/>
        <v>5098.4858360006347</v>
      </c>
      <c r="I183" s="1">
        <f t="shared" si="28"/>
        <v>0</v>
      </c>
      <c r="J183" s="1">
        <f t="shared" si="29"/>
        <v>363562.60568900808</v>
      </c>
      <c r="K183" s="1">
        <f t="shared" si="30"/>
        <v>16613.637304805652</v>
      </c>
    </row>
    <row r="184" spans="1:11" x14ac:dyDescent="0.25">
      <c r="A184">
        <v>180</v>
      </c>
      <c r="B184" s="4">
        <f t="shared" si="21"/>
        <v>44105</v>
      </c>
      <c r="C184">
        <f t="shared" si="22"/>
        <v>6.4283485347450819E-2</v>
      </c>
      <c r="D184">
        <f t="shared" si="23"/>
        <v>7.5272455360651233E-2</v>
      </c>
      <c r="E184">
        <f t="shared" si="24"/>
        <v>0</v>
      </c>
      <c r="F184" s="5">
        <f t="shared" si="25"/>
        <v>3.378453383246481E-3</v>
      </c>
      <c r="G184" s="1">
        <f t="shared" si="26"/>
        <v>83398341.029859498</v>
      </c>
      <c r="H184" s="1">
        <f t="shared" si="27"/>
        <v>5023.7266025235795</v>
      </c>
      <c r="I184" s="1">
        <f t="shared" si="28"/>
        <v>0</v>
      </c>
      <c r="J184" s="1">
        <f t="shared" si="29"/>
        <v>363946.38123650535</v>
      </c>
      <c r="K184" s="1">
        <f t="shared" si="30"/>
        <v>16630.862301527723</v>
      </c>
    </row>
    <row r="185" spans="1:11" x14ac:dyDescent="0.25">
      <c r="A185">
        <v>181</v>
      </c>
      <c r="B185" s="4">
        <f t="shared" si="21"/>
        <v>44106</v>
      </c>
      <c r="C185">
        <f t="shared" si="22"/>
        <v>6.4283485347450819E-2</v>
      </c>
      <c r="D185">
        <f t="shared" si="23"/>
        <v>7.5272455360651233E-2</v>
      </c>
      <c r="E185">
        <f t="shared" si="24"/>
        <v>0</v>
      </c>
      <c r="F185" s="5">
        <f t="shared" si="25"/>
        <v>3.378453383246481E-3</v>
      </c>
      <c r="G185" s="1">
        <f t="shared" si="26"/>
        <v>83398019.57349126</v>
      </c>
      <c r="H185" s="1">
        <f t="shared" si="27"/>
        <v>4950.0623081890326</v>
      </c>
      <c r="I185" s="1">
        <f t="shared" si="28"/>
        <v>0</v>
      </c>
      <c r="J185" s="1">
        <f t="shared" si="29"/>
        <v>364324.52947293792</v>
      </c>
      <c r="K185" s="1">
        <f t="shared" si="30"/>
        <v>16647.834727664525</v>
      </c>
    </row>
    <row r="186" spans="1:11" x14ac:dyDescent="0.25">
      <c r="A186">
        <v>182</v>
      </c>
      <c r="B186" s="4">
        <f t="shared" si="21"/>
        <v>44107</v>
      </c>
      <c r="C186">
        <f t="shared" si="22"/>
        <v>6.4283485347450819E-2</v>
      </c>
      <c r="D186">
        <f t="shared" si="23"/>
        <v>7.5272455360651233E-2</v>
      </c>
      <c r="E186">
        <f t="shared" si="24"/>
        <v>0</v>
      </c>
      <c r="F186" s="5">
        <f t="shared" si="25"/>
        <v>3.378453383246481E-3</v>
      </c>
      <c r="G186" s="1">
        <f t="shared" si="26"/>
        <v>83397702.83194764</v>
      </c>
      <c r="H186" s="1">
        <f t="shared" si="27"/>
        <v>4877.4769529259529</v>
      </c>
      <c r="I186" s="1">
        <f t="shared" si="28"/>
        <v>0</v>
      </c>
      <c r="J186" s="1">
        <f t="shared" si="29"/>
        <v>364697.13281706354</v>
      </c>
      <c r="K186" s="1">
        <f t="shared" si="30"/>
        <v>16664.558282416907</v>
      </c>
    </row>
    <row r="187" spans="1:11" x14ac:dyDescent="0.25">
      <c r="A187">
        <v>183</v>
      </c>
      <c r="B187" s="4">
        <f t="shared" si="21"/>
        <v>44108</v>
      </c>
      <c r="C187">
        <f t="shared" si="22"/>
        <v>6.4283485347450819E-2</v>
      </c>
      <c r="D187">
        <f t="shared" si="23"/>
        <v>7.5272455360651233E-2</v>
      </c>
      <c r="E187">
        <f t="shared" si="24"/>
        <v>0</v>
      </c>
      <c r="F187" s="5">
        <f t="shared" si="25"/>
        <v>3.378453383246481E-3</v>
      </c>
      <c r="G187" s="1">
        <f t="shared" si="26"/>
        <v>83397390.736136436</v>
      </c>
      <c r="H187" s="1">
        <f t="shared" si="27"/>
        <v>4805.9547694007224</v>
      </c>
      <c r="I187" s="1">
        <f t="shared" si="28"/>
        <v>0</v>
      </c>
      <c r="J187" s="1">
        <f t="shared" si="29"/>
        <v>365064.27248327527</v>
      </c>
      <c r="K187" s="1">
        <f t="shared" si="30"/>
        <v>16681.036610930227</v>
      </c>
    </row>
    <row r="188" spans="1:11" x14ac:dyDescent="0.25">
      <c r="A188">
        <v>184</v>
      </c>
      <c r="B188" s="4">
        <f t="shared" si="21"/>
        <v>44109</v>
      </c>
      <c r="C188">
        <f t="shared" si="22"/>
        <v>6.4283485347450819E-2</v>
      </c>
      <c r="D188">
        <f t="shared" si="23"/>
        <v>7.5272455360651233E-2</v>
      </c>
      <c r="E188">
        <f t="shared" si="24"/>
        <v>0</v>
      </c>
      <c r="F188" s="5">
        <f t="shared" si="25"/>
        <v>3.378453383246481E-3</v>
      </c>
      <c r="G188" s="1">
        <f t="shared" si="26"/>
        <v>83397083.217976183</v>
      </c>
      <c r="H188" s="1">
        <f t="shared" si="27"/>
        <v>4735.4802196628889</v>
      </c>
      <c r="I188" s="1">
        <f t="shared" si="28"/>
        <v>0</v>
      </c>
      <c r="J188" s="1">
        <f t="shared" si="29"/>
        <v>365426.02849912032</v>
      </c>
      <c r="K188" s="1">
        <f t="shared" si="30"/>
        <v>16697.273305080638</v>
      </c>
    </row>
    <row r="189" spans="1:11" x14ac:dyDescent="0.25">
      <c r="A189">
        <v>185</v>
      </c>
      <c r="B189" s="4">
        <f t="shared" si="21"/>
        <v>44110</v>
      </c>
      <c r="C189">
        <f t="shared" si="22"/>
        <v>6.4283485347450819E-2</v>
      </c>
      <c r="D189">
        <f t="shared" si="23"/>
        <v>7.5272455360651233E-2</v>
      </c>
      <c r="E189">
        <f t="shared" si="24"/>
        <v>0</v>
      </c>
      <c r="F189" s="5">
        <f t="shared" si="25"/>
        <v>3.378453383246481E-3</v>
      </c>
      <c r="G189" s="1">
        <f t="shared" si="26"/>
        <v>83396780.210381389</v>
      </c>
      <c r="H189" s="1">
        <f t="shared" si="27"/>
        <v>4666.0379918383414</v>
      </c>
      <c r="I189" s="1">
        <f t="shared" si="28"/>
        <v>0</v>
      </c>
      <c r="J189" s="1">
        <f t="shared" si="29"/>
        <v>365782.47972256615</v>
      </c>
      <c r="K189" s="1">
        <f t="shared" si="30"/>
        <v>16713.271904250054</v>
      </c>
    </row>
    <row r="190" spans="1:11" x14ac:dyDescent="0.25">
      <c r="A190">
        <v>186</v>
      </c>
      <c r="B190" s="4">
        <f t="shared" si="21"/>
        <v>44111</v>
      </c>
      <c r="C190">
        <f t="shared" si="22"/>
        <v>6.4283485347450819E-2</v>
      </c>
      <c r="D190">
        <f t="shared" si="23"/>
        <v>7.5272455360651233E-2</v>
      </c>
      <c r="E190">
        <f t="shared" si="24"/>
        <v>0</v>
      </c>
      <c r="F190" s="5">
        <f t="shared" si="25"/>
        <v>3.378453383246481E-3</v>
      </c>
      <c r="G190" s="1">
        <f t="shared" si="26"/>
        <v>83396481.64724806</v>
      </c>
      <c r="H190" s="1">
        <f t="shared" si="27"/>
        <v>4597.6129968692703</v>
      </c>
      <c r="I190" s="1">
        <f t="shared" si="28"/>
        <v>0</v>
      </c>
      <c r="J190" s="1">
        <f t="shared" si="29"/>
        <v>366133.70385901793</v>
      </c>
      <c r="K190" s="1">
        <f t="shared" si="30"/>
        <v>16729.035896089936</v>
      </c>
    </row>
    <row r="191" spans="1:11" x14ac:dyDescent="0.25">
      <c r="A191">
        <v>187</v>
      </c>
      <c r="B191" s="4">
        <f t="shared" si="21"/>
        <v>44112</v>
      </c>
      <c r="C191">
        <f t="shared" si="22"/>
        <v>6.4283485347450819E-2</v>
      </c>
      <c r="D191">
        <f t="shared" si="23"/>
        <v>7.5272455360651233E-2</v>
      </c>
      <c r="E191">
        <f t="shared" si="24"/>
        <v>0</v>
      </c>
      <c r="F191" s="5">
        <f t="shared" si="25"/>
        <v>3.378453383246481E-3</v>
      </c>
      <c r="G191" s="1">
        <f t="shared" si="26"/>
        <v>83396187.463439375</v>
      </c>
      <c r="H191" s="1">
        <f t="shared" si="27"/>
        <v>4530.1903653002819</v>
      </c>
      <c r="I191" s="1">
        <f t="shared" si="28"/>
        <v>0</v>
      </c>
      <c r="J191" s="1">
        <f t="shared" si="29"/>
        <v>366479.77747809031</v>
      </c>
      <c r="K191" s="1">
        <f t="shared" si="30"/>
        <v>16744.568717274065</v>
      </c>
    </row>
    <row r="192" spans="1:11" x14ac:dyDescent="0.25">
      <c r="A192">
        <v>188</v>
      </c>
      <c r="B192" s="4">
        <f t="shared" si="21"/>
        <v>44113</v>
      </c>
      <c r="C192">
        <f t="shared" si="22"/>
        <v>6.4283485347450819E-2</v>
      </c>
      <c r="D192">
        <f t="shared" si="23"/>
        <v>7.5272455360651233E-2</v>
      </c>
      <c r="E192">
        <f t="shared" si="24"/>
        <v>0</v>
      </c>
      <c r="F192" s="5">
        <f t="shared" si="25"/>
        <v>3.378453383246481E-3</v>
      </c>
      <c r="G192" s="1">
        <f t="shared" si="26"/>
        <v>83395897.594771549</v>
      </c>
      <c r="H192" s="1">
        <f t="shared" si="27"/>
        <v>4463.7554441100337</v>
      </c>
      <c r="I192" s="1">
        <f t="shared" si="28"/>
        <v>0</v>
      </c>
      <c r="J192" s="1">
        <f t="shared" si="29"/>
        <v>366820.77603013761</v>
      </c>
      <c r="K192" s="1">
        <f t="shared" si="30"/>
        <v>16759.873754240463</v>
      </c>
    </row>
    <row r="193" spans="1:11" x14ac:dyDescent="0.25">
      <c r="A193">
        <v>189</v>
      </c>
      <c r="B193" s="4">
        <f t="shared" si="21"/>
        <v>44114</v>
      </c>
      <c r="C193">
        <f t="shared" si="22"/>
        <v>6.4283485347450819E-2</v>
      </c>
      <c r="D193">
        <f t="shared" si="23"/>
        <v>7.5272455360651233E-2</v>
      </c>
      <c r="E193">
        <f t="shared" si="24"/>
        <v>0</v>
      </c>
      <c r="F193" s="5">
        <f t="shared" si="25"/>
        <v>3.378453383246481E-3</v>
      </c>
      <c r="G193" s="1">
        <f t="shared" si="26"/>
        <v>83395611.977999985</v>
      </c>
      <c r="H193" s="1">
        <f t="shared" si="27"/>
        <v>4398.2937935877753</v>
      </c>
      <c r="I193" s="1">
        <f t="shared" si="28"/>
        <v>0</v>
      </c>
      <c r="J193" s="1">
        <f t="shared" si="29"/>
        <v>367156.77386254526</v>
      </c>
      <c r="K193" s="1">
        <f t="shared" si="30"/>
        <v>16774.9543439226</v>
      </c>
    </row>
    <row r="194" spans="1:11" x14ac:dyDescent="0.25">
      <c r="A194">
        <v>190</v>
      </c>
      <c r="B194" s="4">
        <f t="shared" si="21"/>
        <v>44115</v>
      </c>
      <c r="C194">
        <f t="shared" si="22"/>
        <v>6.4283485347450819E-2</v>
      </c>
      <c r="D194">
        <f t="shared" si="23"/>
        <v>7.5272455360651233E-2</v>
      </c>
      <c r="E194">
        <f t="shared" si="24"/>
        <v>0</v>
      </c>
      <c r="F194" s="5">
        <f t="shared" si="25"/>
        <v>3.378453383246481E-3</v>
      </c>
      <c r="G194" s="1">
        <f t="shared" si="26"/>
        <v>83395330.550805524</v>
      </c>
      <c r="H194" s="1">
        <f t="shared" si="27"/>
        <v>4333.7911842541725</v>
      </c>
      <c r="I194" s="1">
        <f t="shared" si="28"/>
        <v>0</v>
      </c>
      <c r="J194" s="1">
        <f t="shared" si="29"/>
        <v>367487.84423578612</v>
      </c>
      <c r="K194" s="1">
        <f t="shared" si="30"/>
        <v>16789.813774470058</v>
      </c>
    </row>
    <row r="195" spans="1:11" x14ac:dyDescent="0.25">
      <c r="A195">
        <v>191</v>
      </c>
      <c r="B195" s="4">
        <f t="shared" si="21"/>
        <v>44116</v>
      </c>
      <c r="C195">
        <f t="shared" si="22"/>
        <v>6.4283485347450819E-2</v>
      </c>
      <c r="D195">
        <f t="shared" si="23"/>
        <v>7.5272455360651233E-2</v>
      </c>
      <c r="E195">
        <f t="shared" si="24"/>
        <v>0</v>
      </c>
      <c r="F195" s="5">
        <f t="shared" si="25"/>
        <v>3.378453383246481E-3</v>
      </c>
      <c r="G195" s="1">
        <f t="shared" si="26"/>
        <v>83395053.251781002</v>
      </c>
      <c r="H195" s="1">
        <f t="shared" si="27"/>
        <v>4270.2335938258257</v>
      </c>
      <c r="I195" s="1">
        <f t="shared" si="28"/>
        <v>0</v>
      </c>
      <c r="J195" s="1">
        <f t="shared" si="29"/>
        <v>367814.05933924526</v>
      </c>
      <c r="K195" s="1">
        <f t="shared" si="30"/>
        <v>16804.455285958786</v>
      </c>
    </row>
    <row r="196" spans="1:11" x14ac:dyDescent="0.25">
      <c r="A196">
        <v>192</v>
      </c>
      <c r="B196" s="4">
        <f t="shared" si="21"/>
        <v>44117</v>
      </c>
      <c r="C196">
        <f t="shared" si="22"/>
        <v>6.4283485347450819E-2</v>
      </c>
      <c r="D196">
        <f t="shared" si="23"/>
        <v>7.5272455360651233E-2</v>
      </c>
      <c r="E196">
        <f t="shared" si="24"/>
        <v>0</v>
      </c>
      <c r="F196" s="5">
        <f t="shared" si="25"/>
        <v>3.378453383246481E-3</v>
      </c>
      <c r="G196" s="1">
        <f t="shared" si="26"/>
        <v>83394780.020417899</v>
      </c>
      <c r="H196" s="1">
        <f t="shared" si="27"/>
        <v>4207.6072042228689</v>
      </c>
      <c r="I196" s="1">
        <f t="shared" si="28"/>
        <v>0</v>
      </c>
      <c r="J196" s="1">
        <f t="shared" si="29"/>
        <v>368135.49030681606</v>
      </c>
      <c r="K196" s="1">
        <f t="shared" si="30"/>
        <v>16818.882071091099</v>
      </c>
    </row>
    <row r="197" spans="1:11" x14ac:dyDescent="0.25">
      <c r="A197">
        <v>193</v>
      </c>
      <c r="B197" s="4">
        <f t="shared" si="21"/>
        <v>44118</v>
      </c>
      <c r="C197">
        <f t="shared" si="22"/>
        <v>6.4283485347450819E-2</v>
      </c>
      <c r="D197">
        <f t="shared" si="23"/>
        <v>7.5272455360651233E-2</v>
      </c>
      <c r="E197">
        <f t="shared" si="24"/>
        <v>0</v>
      </c>
      <c r="F197" s="5">
        <f t="shared" si="25"/>
        <v>3.378453383246481E-3</v>
      </c>
      <c r="G197" s="1">
        <f t="shared" si="26"/>
        <v>83394510.797093257</v>
      </c>
      <c r="H197" s="1">
        <f t="shared" si="27"/>
        <v>4145.8983986190724</v>
      </c>
      <c r="I197" s="1">
        <f t="shared" si="28"/>
        <v>0</v>
      </c>
      <c r="J197" s="1">
        <f t="shared" si="29"/>
        <v>368452.20723227109</v>
      </c>
      <c r="K197" s="1">
        <f t="shared" si="30"/>
        <v>16833.097275885579</v>
      </c>
    </row>
    <row r="198" spans="1:11" x14ac:dyDescent="0.25">
      <c r="A198">
        <v>194</v>
      </c>
      <c r="B198" s="4">
        <f t="shared" si="21"/>
        <v>44119</v>
      </c>
      <c r="C198">
        <f t="shared" si="22"/>
        <v>6.4283485347450819E-2</v>
      </c>
      <c r="D198">
        <f t="shared" si="23"/>
        <v>7.5272455360651233E-2</v>
      </c>
      <c r="E198">
        <f t="shared" si="24"/>
        <v>0</v>
      </c>
      <c r="F198" s="5">
        <f t="shared" si="25"/>
        <v>3.378453383246481E-3</v>
      </c>
      <c r="G198" s="1">
        <f t="shared" si="26"/>
        <v>83394245.523056731</v>
      </c>
      <c r="H198" s="1">
        <f t="shared" si="27"/>
        <v>4085.0937585338561</v>
      </c>
      <c r="I198" s="1">
        <f t="shared" si="28"/>
        <v>0</v>
      </c>
      <c r="J198" s="1">
        <f t="shared" si="29"/>
        <v>368764.27918441093</v>
      </c>
      <c r="K198" s="1">
        <f t="shared" si="30"/>
        <v>16847.104000356991</v>
      </c>
    </row>
    <row r="199" spans="1:11" x14ac:dyDescent="0.25">
      <c r="A199">
        <v>195</v>
      </c>
      <c r="B199" s="4">
        <f t="shared" ref="B199:B262" si="31">B198+1</f>
        <v>44120</v>
      </c>
      <c r="C199">
        <f t="shared" ref="C199:C262" si="32">C198</f>
        <v>6.4283485347450819E-2</v>
      </c>
      <c r="D199">
        <f t="shared" ref="D199:D262" si="33">D198</f>
        <v>7.5272455360651233E-2</v>
      </c>
      <c r="E199">
        <f t="shared" ref="E199:E262" si="34">E198</f>
        <v>0</v>
      </c>
      <c r="F199" s="5">
        <f t="shared" ref="F199:F262" si="35">F198</f>
        <v>3.378453383246481E-3</v>
      </c>
      <c r="G199" s="1">
        <f t="shared" ref="G199:G262" si="36">G198-C199*H198*G198/SUM(G198:K198)-E199*G198</f>
        <v>83393984.140417889</v>
      </c>
      <c r="H199" s="1">
        <f t="shared" ref="H199:H262" si="37">H198+C199*G198*H198/SUM(G198:K198)-D199*H198-F199*H198</f>
        <v>4025.180060965648</v>
      </c>
      <c r="I199" s="1">
        <f t="shared" ref="I199:I262" si="38">I198+E199*G198</f>
        <v>0</v>
      </c>
      <c r="J199" s="1">
        <f t="shared" ref="J199:J262" si="39">J198+D199*H198</f>
        <v>369071.77422199427</v>
      </c>
      <c r="K199" s="1">
        <f t="shared" ref="K199:K262" si="40">K198+F199*H198</f>
        <v>16860.90529918639</v>
      </c>
    </row>
    <row r="200" spans="1:11" x14ac:dyDescent="0.25">
      <c r="A200">
        <v>196</v>
      </c>
      <c r="B200" s="4">
        <f t="shared" si="31"/>
        <v>44121</v>
      </c>
      <c r="C200">
        <f t="shared" si="32"/>
        <v>6.4283485347450819E-2</v>
      </c>
      <c r="D200">
        <f t="shared" si="33"/>
        <v>7.5272455360651233E-2</v>
      </c>
      <c r="E200">
        <f t="shared" si="34"/>
        <v>0</v>
      </c>
      <c r="F200" s="5">
        <f t="shared" si="35"/>
        <v>3.378453383246481E-3</v>
      </c>
      <c r="G200" s="1">
        <f t="shared" si="36"/>
        <v>83393726.592133641</v>
      </c>
      <c r="H200" s="1">
        <f t="shared" si="37"/>
        <v>3966.1442755660114</v>
      </c>
      <c r="I200" s="1">
        <f t="shared" si="38"/>
        <v>0</v>
      </c>
      <c r="J200" s="1">
        <f t="shared" si="39"/>
        <v>369374.75940845191</v>
      </c>
      <c r="K200" s="1">
        <f t="shared" si="40"/>
        <v>16874.504182381537</v>
      </c>
    </row>
    <row r="201" spans="1:11" x14ac:dyDescent="0.25">
      <c r="A201">
        <v>197</v>
      </c>
      <c r="B201" s="4">
        <f t="shared" si="31"/>
        <v>44122</v>
      </c>
      <c r="C201">
        <f t="shared" si="32"/>
        <v>6.4283485347450819E-2</v>
      </c>
      <c r="D201">
        <f t="shared" si="33"/>
        <v>7.5272455360651233E-2</v>
      </c>
      <c r="E201">
        <f t="shared" si="34"/>
        <v>0</v>
      </c>
      <c r="F201" s="5">
        <f t="shared" si="35"/>
        <v>3.378453383246481E-3</v>
      </c>
      <c r="G201" s="1">
        <f t="shared" si="36"/>
        <v>83393472.821995869</v>
      </c>
      <c r="H201" s="1">
        <f t="shared" si="37"/>
        <v>3907.9735618539894</v>
      </c>
      <c r="I201" s="1">
        <f t="shared" si="38"/>
        <v>0</v>
      </c>
      <c r="J201" s="1">
        <f t="shared" si="39"/>
        <v>369673.30082638835</v>
      </c>
      <c r="K201" s="1">
        <f t="shared" si="40"/>
        <v>16887.903615927768</v>
      </c>
    </row>
    <row r="202" spans="1:11" x14ac:dyDescent="0.25">
      <c r="A202">
        <v>198</v>
      </c>
      <c r="B202" s="4">
        <f t="shared" si="31"/>
        <v>44123</v>
      </c>
      <c r="C202">
        <f t="shared" si="32"/>
        <v>6.4283485347450819E-2</v>
      </c>
      <c r="D202">
        <f t="shared" si="33"/>
        <v>7.5272455360651233E-2</v>
      </c>
      <c r="E202">
        <f t="shared" si="34"/>
        <v>0</v>
      </c>
      <c r="F202" s="5">
        <f t="shared" si="35"/>
        <v>3.378453383246481E-3</v>
      </c>
      <c r="G202" s="1">
        <f t="shared" si="36"/>
        <v>83393222.774619266</v>
      </c>
      <c r="H202" s="1">
        <f t="shared" si="37"/>
        <v>3850.6552664701057</v>
      </c>
      <c r="I202" s="1">
        <f t="shared" si="38"/>
        <v>0</v>
      </c>
      <c r="J202" s="1">
        <f t="shared" si="39"/>
        <v>369967.46359187359</v>
      </c>
      <c r="K202" s="1">
        <f t="shared" si="40"/>
        <v>16901.106522429451</v>
      </c>
    </row>
    <row r="203" spans="1:11" x14ac:dyDescent="0.25">
      <c r="A203">
        <v>199</v>
      </c>
      <c r="B203" s="4">
        <f t="shared" si="31"/>
        <v>44124</v>
      </c>
      <c r="C203">
        <f t="shared" si="32"/>
        <v>6.4283485347450819E-2</v>
      </c>
      <c r="D203">
        <f t="shared" si="33"/>
        <v>7.5272455360651233E-2</v>
      </c>
      <c r="E203">
        <f t="shared" si="34"/>
        <v>0</v>
      </c>
      <c r="F203" s="5">
        <f t="shared" si="35"/>
        <v>3.378453383246481E-3</v>
      </c>
      <c r="G203" s="1">
        <f t="shared" si="36"/>
        <v>83392976.395429298</v>
      </c>
      <c r="H203" s="1">
        <f t="shared" si="37"/>
        <v>3794.1769204694756</v>
      </c>
      <c r="I203" s="1">
        <f t="shared" si="38"/>
        <v>0</v>
      </c>
      <c r="J203" s="1">
        <f t="shared" si="39"/>
        <v>370257.3118685282</v>
      </c>
      <c r="K203" s="1">
        <f t="shared" si="40"/>
        <v>16914.115781742174</v>
      </c>
    </row>
    <row r="204" spans="1:11" x14ac:dyDescent="0.25">
      <c r="A204">
        <v>200</v>
      </c>
      <c r="B204" s="4">
        <f t="shared" si="31"/>
        <v>44125</v>
      </c>
      <c r="C204">
        <f t="shared" si="32"/>
        <v>6.4283485347450819E-2</v>
      </c>
      <c r="D204">
        <f t="shared" si="33"/>
        <v>7.5272455360651233E-2</v>
      </c>
      <c r="E204">
        <f t="shared" si="34"/>
        <v>0</v>
      </c>
      <c r="F204" s="5">
        <f t="shared" si="35"/>
        <v>3.378453383246481E-3</v>
      </c>
      <c r="G204" s="1">
        <f t="shared" si="36"/>
        <v>83392733.630650386</v>
      </c>
      <c r="H204" s="1">
        <f t="shared" si="37"/>
        <v>3738.5262366534935</v>
      </c>
      <c r="I204" s="1">
        <f t="shared" si="38"/>
        <v>0</v>
      </c>
      <c r="J204" s="1">
        <f t="shared" si="39"/>
        <v>370542.90888140467</v>
      </c>
      <c r="K204" s="1">
        <f t="shared" si="40"/>
        <v>16926.934231595769</v>
      </c>
    </row>
    <row r="205" spans="1:11" x14ac:dyDescent="0.25">
      <c r="A205">
        <v>201</v>
      </c>
      <c r="B205" s="4">
        <f t="shared" si="31"/>
        <v>44126</v>
      </c>
      <c r="C205">
        <f t="shared" si="32"/>
        <v>6.4283485347450819E-2</v>
      </c>
      <c r="D205">
        <f t="shared" si="33"/>
        <v>7.5272455360651233E-2</v>
      </c>
      <c r="E205">
        <f t="shared" si="34"/>
        <v>0</v>
      </c>
      <c r="F205" s="5">
        <f t="shared" si="35"/>
        <v>3.378453383246481E-3</v>
      </c>
      <c r="G205" s="1">
        <f t="shared" si="36"/>
        <v>83392494.427294225</v>
      </c>
      <c r="H205" s="1">
        <f t="shared" si="37"/>
        <v>3683.6911069395592</v>
      </c>
      <c r="I205" s="1">
        <f t="shared" si="38"/>
        <v>0</v>
      </c>
      <c r="J205" s="1">
        <f t="shared" si="39"/>
        <v>370824.31693066779</v>
      </c>
      <c r="K205" s="1">
        <f t="shared" si="40"/>
        <v>16939.564668208346</v>
      </c>
    </row>
    <row r="206" spans="1:11" x14ac:dyDescent="0.25">
      <c r="A206">
        <v>202</v>
      </c>
      <c r="B206" s="4">
        <f t="shared" si="31"/>
        <v>44127</v>
      </c>
      <c r="C206">
        <f t="shared" si="32"/>
        <v>6.4283485347450819E-2</v>
      </c>
      <c r="D206">
        <f t="shared" si="33"/>
        <v>7.5272455360651233E-2</v>
      </c>
      <c r="E206">
        <f t="shared" si="34"/>
        <v>0</v>
      </c>
      <c r="F206" s="5">
        <f t="shared" si="35"/>
        <v>3.378453383246481E-3</v>
      </c>
      <c r="G206" s="1">
        <f t="shared" si="36"/>
        <v>83392258.733148307</v>
      </c>
      <c r="H206" s="1">
        <f t="shared" si="37"/>
        <v>3629.6595997683216</v>
      </c>
      <c r="I206" s="1">
        <f t="shared" si="38"/>
        <v>0</v>
      </c>
      <c r="J206" s="1">
        <f t="shared" si="39"/>
        <v>371101.59740507731</v>
      </c>
      <c r="K206" s="1">
        <f t="shared" si="40"/>
        <v>16952.009846891422</v>
      </c>
    </row>
    <row r="207" spans="1:11" x14ac:dyDescent="0.25">
      <c r="A207">
        <v>203</v>
      </c>
      <c r="B207" s="4">
        <f t="shared" si="31"/>
        <v>44128</v>
      </c>
      <c r="C207">
        <f t="shared" si="32"/>
        <v>6.4283485347450819E-2</v>
      </c>
      <c r="D207">
        <f t="shared" si="33"/>
        <v>7.5272455360651233E-2</v>
      </c>
      <c r="E207">
        <f t="shared" si="34"/>
        <v>0</v>
      </c>
      <c r="F207" s="5">
        <f t="shared" si="35"/>
        <v>3.378453383246481E-3</v>
      </c>
      <c r="G207" s="1">
        <f t="shared" si="36"/>
        <v>83392026.49676457</v>
      </c>
      <c r="H207" s="1">
        <f t="shared" si="37"/>
        <v>3576.4199575479165</v>
      </c>
      <c r="I207" s="1">
        <f t="shared" si="38"/>
        <v>0</v>
      </c>
      <c r="J207" s="1">
        <f t="shared" si="39"/>
        <v>371374.8107952752</v>
      </c>
      <c r="K207" s="1">
        <f t="shared" si="40"/>
        <v>16964.272482646291</v>
      </c>
    </row>
    <row r="208" spans="1:11" x14ac:dyDescent="0.25">
      <c r="A208">
        <v>204</v>
      </c>
      <c r="B208" s="4">
        <f t="shared" si="31"/>
        <v>44129</v>
      </c>
      <c r="C208">
        <f t="shared" si="32"/>
        <v>6.4283485347450819E-2</v>
      </c>
      <c r="D208">
        <f t="shared" si="33"/>
        <v>7.5272455360651233E-2</v>
      </c>
      <c r="E208">
        <f t="shared" si="34"/>
        <v>0</v>
      </c>
      <c r="F208" s="5">
        <f t="shared" si="35"/>
        <v>3.378453383246481E-3</v>
      </c>
      <c r="G208" s="1">
        <f t="shared" si="36"/>
        <v>83391797.667448267</v>
      </c>
      <c r="H208" s="1">
        <f t="shared" si="37"/>
        <v>3523.9605941346858</v>
      </c>
      <c r="I208" s="1">
        <f t="shared" si="38"/>
        <v>0</v>
      </c>
      <c r="J208" s="1">
        <f t="shared" si="39"/>
        <v>371644.01670688065</v>
      </c>
      <c r="K208" s="1">
        <f t="shared" si="40"/>
        <v>16976.355250751778</v>
      </c>
    </row>
    <row r="209" spans="1:11" x14ac:dyDescent="0.25">
      <c r="A209">
        <v>205</v>
      </c>
      <c r="B209" s="4">
        <f t="shared" si="31"/>
        <v>44130</v>
      </c>
      <c r="C209">
        <f t="shared" si="32"/>
        <v>6.4283485347450819E-2</v>
      </c>
      <c r="D209">
        <f t="shared" si="33"/>
        <v>7.5272455360651233E-2</v>
      </c>
      <c r="E209">
        <f t="shared" si="34"/>
        <v>0</v>
      </c>
      <c r="F209" s="5">
        <f t="shared" si="35"/>
        <v>3.378453383246481E-3</v>
      </c>
      <c r="G209" s="1">
        <f t="shared" si="36"/>
        <v>83391572.19524695</v>
      </c>
      <c r="H209" s="1">
        <f t="shared" si="37"/>
        <v>3472.2700923498824</v>
      </c>
      <c r="I209" s="1">
        <f t="shared" si="38"/>
        <v>0</v>
      </c>
      <c r="J209" s="1">
        <f t="shared" si="39"/>
        <v>371909.27387339534</v>
      </c>
      <c r="K209" s="1">
        <f t="shared" si="40"/>
        <v>16988.260787343461</v>
      </c>
    </row>
    <row r="210" spans="1:11" x14ac:dyDescent="0.25">
      <c r="A210">
        <v>206</v>
      </c>
      <c r="B210" s="4">
        <f t="shared" si="31"/>
        <v>44131</v>
      </c>
      <c r="C210">
        <f t="shared" si="32"/>
        <v>6.4283485347450819E-2</v>
      </c>
      <c r="D210">
        <f t="shared" si="33"/>
        <v>7.5272455360651233E-2</v>
      </c>
      <c r="E210">
        <f t="shared" si="34"/>
        <v>0</v>
      </c>
      <c r="F210" s="5">
        <f t="shared" si="35"/>
        <v>3.378453383246481E-3</v>
      </c>
      <c r="G210" s="1">
        <f t="shared" si="36"/>
        <v>83391350.030939594</v>
      </c>
      <c r="H210" s="1">
        <f t="shared" si="37"/>
        <v>3421.3372015318459</v>
      </c>
      <c r="I210" s="1">
        <f t="shared" si="38"/>
        <v>0</v>
      </c>
      <c r="J210" s="1">
        <f t="shared" si="39"/>
        <v>372170.64016892185</v>
      </c>
      <c r="K210" s="1">
        <f t="shared" si="40"/>
        <v>16999.991689984505</v>
      </c>
    </row>
    <row r="211" spans="1:11" x14ac:dyDescent="0.25">
      <c r="A211">
        <v>207</v>
      </c>
      <c r="B211" s="4">
        <f t="shared" si="31"/>
        <v>44132</v>
      </c>
      <c r="C211">
        <f t="shared" si="32"/>
        <v>6.4283485347450819E-2</v>
      </c>
      <c r="D211">
        <f t="shared" si="33"/>
        <v>7.5272455360651233E-2</v>
      </c>
      <c r="E211">
        <f t="shared" si="34"/>
        <v>0</v>
      </c>
      <c r="F211" s="5">
        <f t="shared" si="35"/>
        <v>3.378453383246481E-3</v>
      </c>
      <c r="G211" s="1">
        <f t="shared" si="36"/>
        <v>83391131.12602599</v>
      </c>
      <c r="H211" s="1">
        <f t="shared" si="37"/>
        <v>3371.1508351231714</v>
      </c>
      <c r="I211" s="1">
        <f t="shared" si="38"/>
        <v>0</v>
      </c>
      <c r="J211" s="1">
        <f t="shared" si="39"/>
        <v>372428.17262069788</v>
      </c>
      <c r="K211" s="1">
        <f t="shared" si="40"/>
        <v>17011.550518228247</v>
      </c>
    </row>
    <row r="212" spans="1:11" x14ac:dyDescent="0.25">
      <c r="A212">
        <v>208</v>
      </c>
      <c r="B212" s="4">
        <f t="shared" si="31"/>
        <v>44133</v>
      </c>
      <c r="C212">
        <f t="shared" si="32"/>
        <v>6.4283485347450819E-2</v>
      </c>
      <c r="D212">
        <f t="shared" si="33"/>
        <v>7.5272455360651233E-2</v>
      </c>
      <c r="E212">
        <f t="shared" si="34"/>
        <v>0</v>
      </c>
      <c r="F212" s="5">
        <f t="shared" si="35"/>
        <v>3.378453383246481E-3</v>
      </c>
      <c r="G212" s="1">
        <f t="shared" si="36"/>
        <v>83390915.432716131</v>
      </c>
      <c r="H212" s="1">
        <f t="shared" si="37"/>
        <v>3321.7000682923767</v>
      </c>
      <c r="I212" s="1">
        <f t="shared" si="38"/>
        <v>0</v>
      </c>
      <c r="J212" s="1">
        <f t="shared" si="39"/>
        <v>372681.92742144869</v>
      </c>
      <c r="K212" s="1">
        <f t="shared" si="40"/>
        <v>17022.939794172602</v>
      </c>
    </row>
    <row r="213" spans="1:11" x14ac:dyDescent="0.25">
      <c r="A213">
        <v>209</v>
      </c>
      <c r="B213" s="4">
        <f t="shared" si="31"/>
        <v>44134</v>
      </c>
      <c r="C213">
        <f t="shared" si="32"/>
        <v>6.4283485347450819E-2</v>
      </c>
      <c r="D213">
        <f t="shared" si="33"/>
        <v>7.5272455360651233E-2</v>
      </c>
      <c r="E213">
        <f t="shared" si="34"/>
        <v>0</v>
      </c>
      <c r="F213" s="5">
        <f t="shared" si="35"/>
        <v>3.378453383246481E-3</v>
      </c>
      <c r="G213" s="1">
        <f t="shared" si="36"/>
        <v>83390702.903919891</v>
      </c>
      <c r="H213" s="1">
        <f t="shared" si="37"/>
        <v>3272.9741355895899</v>
      </c>
      <c r="I213" s="1">
        <f t="shared" si="38"/>
        <v>0</v>
      </c>
      <c r="J213" s="1">
        <f t="shared" si="39"/>
        <v>372931.95994156069</v>
      </c>
      <c r="K213" s="1">
        <f t="shared" si="40"/>
        <v>17034.162003006455</v>
      </c>
    </row>
    <row r="214" spans="1:11" x14ac:dyDescent="0.25">
      <c r="A214">
        <v>210</v>
      </c>
      <c r="B214" s="4">
        <f t="shared" si="31"/>
        <v>44135</v>
      </c>
      <c r="C214">
        <f t="shared" si="32"/>
        <v>6.4283485347450819E-2</v>
      </c>
      <c r="D214">
        <f t="shared" si="33"/>
        <v>7.5272455360651233E-2</v>
      </c>
      <c r="E214">
        <f t="shared" si="34"/>
        <v>0</v>
      </c>
      <c r="F214" s="5">
        <f t="shared" si="35"/>
        <v>3.378453383246481E-3</v>
      </c>
      <c r="G214" s="1">
        <f t="shared" si="36"/>
        <v>83390493.49323678</v>
      </c>
      <c r="H214" s="1">
        <f t="shared" si="37"/>
        <v>3224.9624286357853</v>
      </c>
      <c r="I214" s="1">
        <f t="shared" si="38"/>
        <v>0</v>
      </c>
      <c r="J214" s="1">
        <f t="shared" si="39"/>
        <v>373178.32474107842</v>
      </c>
      <c r="K214" s="1">
        <f t="shared" si="40"/>
        <v>17045.219593548118</v>
      </c>
    </row>
    <row r="215" spans="1:11" x14ac:dyDescent="0.25">
      <c r="A215">
        <v>211</v>
      </c>
      <c r="B215" s="4">
        <f t="shared" si="31"/>
        <v>44136</v>
      </c>
      <c r="C215">
        <f t="shared" si="32"/>
        <v>6.4283485347450819E-2</v>
      </c>
      <c r="D215">
        <f t="shared" si="33"/>
        <v>7.5272455360651233E-2</v>
      </c>
      <c r="E215">
        <f t="shared" si="34"/>
        <v>0</v>
      </c>
      <c r="F215" s="5">
        <f t="shared" si="35"/>
        <v>3.378453383246481E-3</v>
      </c>
      <c r="G215" s="1">
        <f t="shared" si="36"/>
        <v>83390287.154945895</v>
      </c>
      <c r="H215" s="1">
        <f t="shared" si="37"/>
        <v>3177.6544938450988</v>
      </c>
      <c r="I215" s="1">
        <f t="shared" si="38"/>
        <v>0</v>
      </c>
      <c r="J215" s="1">
        <f t="shared" si="39"/>
        <v>373421.07558152766</v>
      </c>
      <c r="K215" s="1">
        <f t="shared" si="40"/>
        <v>17056.114978775986</v>
      </c>
    </row>
    <row r="216" spans="1:11" x14ac:dyDescent="0.25">
      <c r="A216">
        <v>212</v>
      </c>
      <c r="B216" s="4">
        <f t="shared" si="31"/>
        <v>44137</v>
      </c>
      <c r="C216">
        <f t="shared" si="32"/>
        <v>6.4283485347450819E-2</v>
      </c>
      <c r="D216">
        <f t="shared" si="33"/>
        <v>7.5272455360651233E-2</v>
      </c>
      <c r="E216">
        <f t="shared" si="34"/>
        <v>0</v>
      </c>
      <c r="F216" s="5">
        <f t="shared" si="35"/>
        <v>3.378453383246481E-3</v>
      </c>
      <c r="G216" s="1">
        <f t="shared" si="36"/>
        <v>83390083.843995944</v>
      </c>
      <c r="H216" s="1">
        <f t="shared" si="37"/>
        <v>3131.040030179764</v>
      </c>
      <c r="I216" s="1">
        <f t="shared" si="38"/>
        <v>0</v>
      </c>
      <c r="J216" s="1">
        <f t="shared" si="39"/>
        <v>373660.2654375672</v>
      </c>
      <c r="K216" s="1">
        <f t="shared" si="40"/>
        <v>17066.850536351507</v>
      </c>
    </row>
    <row r="217" spans="1:11" x14ac:dyDescent="0.25">
      <c r="A217">
        <v>213</v>
      </c>
      <c r="B217" s="4">
        <f t="shared" si="31"/>
        <v>44138</v>
      </c>
      <c r="C217">
        <f t="shared" si="32"/>
        <v>6.4283485347450819E-2</v>
      </c>
      <c r="D217">
        <f t="shared" si="33"/>
        <v>7.5272455360651233E-2</v>
      </c>
      <c r="E217">
        <f t="shared" si="34"/>
        <v>0</v>
      </c>
      <c r="F217" s="5">
        <f t="shared" si="35"/>
        <v>3.378453383246481E-3</v>
      </c>
      <c r="G217" s="1">
        <f t="shared" si="36"/>
        <v>83389883.515995502</v>
      </c>
      <c r="H217" s="1">
        <f t="shared" si="37"/>
        <v>3085.1088869372093</v>
      </c>
      <c r="I217" s="1">
        <f t="shared" si="38"/>
        <v>0</v>
      </c>
      <c r="J217" s="1">
        <f t="shared" si="39"/>
        <v>373895.94650847133</v>
      </c>
      <c r="K217" s="1">
        <f t="shared" si="40"/>
        <v>17077.428609134549</v>
      </c>
    </row>
    <row r="218" spans="1:11" x14ac:dyDescent="0.25">
      <c r="A218">
        <v>214</v>
      </c>
      <c r="B218" s="4">
        <f t="shared" si="31"/>
        <v>44139</v>
      </c>
      <c r="C218">
        <f t="shared" si="32"/>
        <v>6.4283485347450819E-2</v>
      </c>
      <c r="D218">
        <f t="shared" si="33"/>
        <v>7.5272455360651233E-2</v>
      </c>
      <c r="E218">
        <f t="shared" si="34"/>
        <v>0</v>
      </c>
      <c r="F218" s="5">
        <f t="shared" si="35"/>
        <v>3.378453383246481E-3</v>
      </c>
      <c r="G218" s="1">
        <f t="shared" si="36"/>
        <v>83389686.127203345</v>
      </c>
      <c r="H218" s="1">
        <f t="shared" si="37"/>
        <v>3039.851061568871</v>
      </c>
      <c r="I218" s="1">
        <f t="shared" si="38"/>
        <v>0</v>
      </c>
      <c r="J218" s="1">
        <f t="shared" si="39"/>
        <v>374128.17022944608</v>
      </c>
      <c r="K218" s="1">
        <f t="shared" si="40"/>
        <v>17087.851505691306</v>
      </c>
    </row>
    <row r="219" spans="1:11" x14ac:dyDescent="0.25">
      <c r="A219">
        <v>215</v>
      </c>
      <c r="B219" s="4">
        <f t="shared" si="31"/>
        <v>44140</v>
      </c>
      <c r="C219">
        <f t="shared" si="32"/>
        <v>6.4283485347450819E-2</v>
      </c>
      <c r="D219">
        <f t="shared" si="33"/>
        <v>7.5272455360651233E-2</v>
      </c>
      <c r="E219">
        <f t="shared" si="34"/>
        <v>0</v>
      </c>
      <c r="F219" s="5">
        <f t="shared" si="35"/>
        <v>3.378453383246481E-3</v>
      </c>
      <c r="G219" s="1">
        <f t="shared" si="36"/>
        <v>83389491.634518951</v>
      </c>
      <c r="H219" s="1">
        <f t="shared" si="37"/>
        <v>2995.2566975302802</v>
      </c>
      <c r="I219" s="1">
        <f t="shared" si="38"/>
        <v>0</v>
      </c>
      <c r="J219" s="1">
        <f t="shared" si="39"/>
        <v>374356.98728278105</v>
      </c>
      <c r="K219" s="1">
        <f t="shared" si="40"/>
        <v>17098.121500794827</v>
      </c>
    </row>
    <row r="220" spans="1:11" x14ac:dyDescent="0.25">
      <c r="A220">
        <v>216</v>
      </c>
      <c r="B220" s="4">
        <f t="shared" si="31"/>
        <v>44141</v>
      </c>
      <c r="C220">
        <f t="shared" si="32"/>
        <v>6.4283485347450819E-2</v>
      </c>
      <c r="D220">
        <f t="shared" si="33"/>
        <v>7.5272455360651233E-2</v>
      </c>
      <c r="E220">
        <f t="shared" si="34"/>
        <v>0</v>
      </c>
      <c r="F220" s="5">
        <f t="shared" si="35"/>
        <v>3.378453383246481E-3</v>
      </c>
      <c r="G220" s="1">
        <f t="shared" si="36"/>
        <v>83389299.995473132</v>
      </c>
      <c r="H220" s="1">
        <f t="shared" si="37"/>
        <v>2951.3160821619804</v>
      </c>
      <c r="I220" s="1">
        <f t="shared" si="38"/>
        <v>0</v>
      </c>
      <c r="J220" s="1">
        <f t="shared" si="39"/>
        <v>374582.4476088396</v>
      </c>
      <c r="K220" s="1">
        <f t="shared" si="40"/>
        <v>17108.240835918288</v>
      </c>
    </row>
    <row r="221" spans="1:11" x14ac:dyDescent="0.25">
      <c r="A221">
        <v>217</v>
      </c>
      <c r="B221" s="4">
        <f t="shared" si="31"/>
        <v>44142</v>
      </c>
      <c r="C221">
        <f t="shared" si="32"/>
        <v>6.4283485347450819E-2</v>
      </c>
      <c r="D221">
        <f t="shared" si="33"/>
        <v>7.5272455360651233E-2</v>
      </c>
      <c r="E221">
        <f t="shared" si="34"/>
        <v>0</v>
      </c>
      <c r="F221" s="5">
        <f t="shared" si="35"/>
        <v>3.378453383246481E-3</v>
      </c>
      <c r="G221" s="1">
        <f t="shared" si="36"/>
        <v>83389111.168218836</v>
      </c>
      <c r="H221" s="1">
        <f t="shared" si="37"/>
        <v>2908.0196446008486</v>
      </c>
      <c r="I221" s="1">
        <f t="shared" si="38"/>
        <v>0</v>
      </c>
      <c r="J221" s="1">
        <f t="shared" si="39"/>
        <v>374804.6004168893</v>
      </c>
      <c r="K221" s="1">
        <f t="shared" si="40"/>
        <v>17118.211719721097</v>
      </c>
    </row>
    <row r="222" spans="1:11" x14ac:dyDescent="0.25">
      <c r="A222">
        <v>218</v>
      </c>
      <c r="B222" s="4">
        <f t="shared" si="31"/>
        <v>44143</v>
      </c>
      <c r="C222">
        <f t="shared" si="32"/>
        <v>6.4283485347450819E-2</v>
      </c>
      <c r="D222">
        <f t="shared" si="33"/>
        <v>7.5272455360651233E-2</v>
      </c>
      <c r="E222">
        <f t="shared" si="34"/>
        <v>0</v>
      </c>
      <c r="F222" s="5">
        <f t="shared" si="35"/>
        <v>3.378453383246481E-3</v>
      </c>
      <c r="G222" s="1">
        <f t="shared" si="36"/>
        <v>83388925.111522019</v>
      </c>
      <c r="H222" s="1">
        <f t="shared" si="37"/>
        <v>2865.3579537213946</v>
      </c>
      <c r="I222" s="1">
        <f t="shared" si="38"/>
        <v>0</v>
      </c>
      <c r="J222" s="1">
        <f t="shared" si="39"/>
        <v>375023.49419577542</v>
      </c>
      <c r="K222" s="1">
        <f t="shared" si="40"/>
        <v>17128.036328527945</v>
      </c>
    </row>
    <row r="223" spans="1:11" x14ac:dyDescent="0.25">
      <c r="A223">
        <v>219</v>
      </c>
      <c r="B223" s="4">
        <f t="shared" si="31"/>
        <v>44144</v>
      </c>
      <c r="C223">
        <f t="shared" si="32"/>
        <v>6.4283485347450819E-2</v>
      </c>
      <c r="D223">
        <f t="shared" si="33"/>
        <v>7.5272455360651233E-2</v>
      </c>
      <c r="E223">
        <f t="shared" si="34"/>
        <v>0</v>
      </c>
      <c r="F223" s="5">
        <f t="shared" si="35"/>
        <v>3.378453383246481E-3</v>
      </c>
      <c r="G223" s="1">
        <f t="shared" si="36"/>
        <v>83388741.784752697</v>
      </c>
      <c r="H223" s="1">
        <f t="shared" si="37"/>
        <v>2823.3217161066163</v>
      </c>
      <c r="I223" s="1">
        <f t="shared" si="38"/>
        <v>0</v>
      </c>
      <c r="J223" s="1">
        <f t="shared" si="39"/>
        <v>375239.1767244392</v>
      </c>
      <c r="K223" s="1">
        <f t="shared" si="40"/>
        <v>17137.716806800909</v>
      </c>
    </row>
    <row r="224" spans="1:11" x14ac:dyDescent="0.25">
      <c r="A224">
        <v>220</v>
      </c>
      <c r="B224" s="4">
        <f t="shared" si="31"/>
        <v>44145</v>
      </c>
      <c r="C224">
        <f t="shared" si="32"/>
        <v>6.4283485347450819E-2</v>
      </c>
      <c r="D224">
        <f t="shared" si="33"/>
        <v>7.5272455360651233E-2</v>
      </c>
      <c r="E224">
        <f t="shared" si="34"/>
        <v>0</v>
      </c>
      <c r="F224" s="5">
        <f t="shared" si="35"/>
        <v>3.378453383246481E-3</v>
      </c>
      <c r="G224" s="1">
        <f t="shared" si="36"/>
        <v>83388561.147876114</v>
      </c>
      <c r="H224" s="1">
        <f t="shared" si="37"/>
        <v>2781.9017740479972</v>
      </c>
      <c r="I224" s="1">
        <f t="shared" si="38"/>
        <v>0</v>
      </c>
      <c r="J224" s="1">
        <f t="shared" si="39"/>
        <v>375451.69508228358</v>
      </c>
      <c r="K224" s="1">
        <f t="shared" si="40"/>
        <v>17147.255267604683</v>
      </c>
    </row>
    <row r="225" spans="1:11" x14ac:dyDescent="0.25">
      <c r="A225">
        <v>221</v>
      </c>
      <c r="B225" s="4">
        <f t="shared" si="31"/>
        <v>44146</v>
      </c>
      <c r="C225">
        <f t="shared" si="32"/>
        <v>6.4283485347450819E-2</v>
      </c>
      <c r="D225">
        <f t="shared" si="33"/>
        <v>7.5272455360651233E-2</v>
      </c>
      <c r="E225">
        <f t="shared" si="34"/>
        <v>0</v>
      </c>
      <c r="F225" s="5">
        <f t="shared" si="35"/>
        <v>3.378453383246481E-3</v>
      </c>
      <c r="G225" s="1">
        <f t="shared" si="36"/>
        <v>83388383.161444023</v>
      </c>
      <c r="H225" s="1">
        <f t="shared" si="37"/>
        <v>2741.0891035742338</v>
      </c>
      <c r="I225" s="1">
        <f t="shared" si="38"/>
        <v>0</v>
      </c>
      <c r="J225" s="1">
        <f t="shared" si="39"/>
        <v>375661.09565938835</v>
      </c>
      <c r="K225" s="1">
        <f t="shared" si="40"/>
        <v>17156.653793065074</v>
      </c>
    </row>
    <row r="226" spans="1:11" x14ac:dyDescent="0.25">
      <c r="A226">
        <v>222</v>
      </c>
      <c r="B226" s="4">
        <f t="shared" si="31"/>
        <v>44147</v>
      </c>
      <c r="C226">
        <f t="shared" si="32"/>
        <v>6.4283485347450819E-2</v>
      </c>
      <c r="D226">
        <f t="shared" si="33"/>
        <v>7.5272455360651233E-2</v>
      </c>
      <c r="E226">
        <f t="shared" si="34"/>
        <v>0</v>
      </c>
      <c r="F226" s="5">
        <f t="shared" si="35"/>
        <v>3.378453383246481E-3</v>
      </c>
      <c r="G226" s="1">
        <f t="shared" si="36"/>
        <v>83388207.786586151</v>
      </c>
      <c r="H226" s="1">
        <f t="shared" si="37"/>
        <v>2700.8748125083007</v>
      </c>
      <c r="I226" s="1">
        <f t="shared" si="38"/>
        <v>0</v>
      </c>
      <c r="J226" s="1">
        <f t="shared" si="39"/>
        <v>375867.4241665767</v>
      </c>
      <c r="K226" s="1">
        <f t="shared" si="40"/>
        <v>17165.914434820825</v>
      </c>
    </row>
    <row r="227" spans="1:11" x14ac:dyDescent="0.25">
      <c r="A227">
        <v>223</v>
      </c>
      <c r="B227" s="4">
        <f t="shared" si="31"/>
        <v>44148</v>
      </c>
      <c r="C227">
        <f t="shared" si="32"/>
        <v>6.4283485347450819E-2</v>
      </c>
      <c r="D227">
        <f t="shared" si="33"/>
        <v>7.5272455360651233E-2</v>
      </c>
      <c r="E227">
        <f t="shared" si="34"/>
        <v>0</v>
      </c>
      <c r="F227" s="5">
        <f t="shared" si="35"/>
        <v>3.378453383246481E-3</v>
      </c>
      <c r="G227" s="1">
        <f t="shared" si="36"/>
        <v>83388034.985001698</v>
      </c>
      <c r="H227" s="1">
        <f t="shared" si="37"/>
        <v>2661.2501385524361</v>
      </c>
      <c r="I227" s="1">
        <f t="shared" si="38"/>
        <v>0</v>
      </c>
      <c r="J227" s="1">
        <f t="shared" si="39"/>
        <v>376070.72564533592</v>
      </c>
      <c r="K227" s="1">
        <f t="shared" si="40"/>
        <v>17175.03921446887</v>
      </c>
    </row>
    <row r="228" spans="1:11" x14ac:dyDescent="0.25">
      <c r="A228">
        <v>224</v>
      </c>
      <c r="B228" s="4">
        <f t="shared" si="31"/>
        <v>44149</v>
      </c>
      <c r="C228">
        <f t="shared" si="32"/>
        <v>6.4283485347450819E-2</v>
      </c>
      <c r="D228">
        <f t="shared" si="33"/>
        <v>7.5272455360651233E-2</v>
      </c>
      <c r="E228">
        <f t="shared" si="34"/>
        <v>0</v>
      </c>
      <c r="F228" s="5">
        <f t="shared" si="35"/>
        <v>3.378453383246481E-3</v>
      </c>
      <c r="G228" s="1">
        <f t="shared" si="36"/>
        <v>83387864.718951061</v>
      </c>
      <c r="H228" s="1">
        <f t="shared" si="37"/>
        <v>2622.2064474006743</v>
      </c>
      <c r="I228" s="1">
        <f t="shared" si="38"/>
        <v>0</v>
      </c>
      <c r="J228" s="1">
        <f t="shared" si="39"/>
        <v>376271.04447759362</v>
      </c>
      <c r="K228" s="1">
        <f t="shared" si="40"/>
        <v>17184.030124003129</v>
      </c>
    </row>
    <row r="229" spans="1:11" x14ac:dyDescent="0.25">
      <c r="A229">
        <v>225</v>
      </c>
      <c r="B229" s="4">
        <f t="shared" si="31"/>
        <v>44150</v>
      </c>
      <c r="C229">
        <f t="shared" si="32"/>
        <v>6.4283485347450819E-2</v>
      </c>
      <c r="D229">
        <f t="shared" si="33"/>
        <v>7.5272455360651233E-2</v>
      </c>
      <c r="E229">
        <f t="shared" si="34"/>
        <v>0</v>
      </c>
      <c r="F229" s="5">
        <f t="shared" si="35"/>
        <v>3.378453383246481E-3</v>
      </c>
      <c r="G229" s="1">
        <f t="shared" si="36"/>
        <v>83387696.951247588</v>
      </c>
      <c r="H229" s="1">
        <f t="shared" si="37"/>
        <v>2583.7352308785248</v>
      </c>
      <c r="I229" s="1">
        <f t="shared" si="38"/>
        <v>0</v>
      </c>
      <c r="J229" s="1">
        <f t="shared" si="39"/>
        <v>376468.42439535202</v>
      </c>
      <c r="K229" s="1">
        <f t="shared" si="40"/>
        <v>17192.889126246922</v>
      </c>
    </row>
    <row r="230" spans="1:11" x14ac:dyDescent="0.25">
      <c r="A230">
        <v>226</v>
      </c>
      <c r="B230" s="4">
        <f t="shared" si="31"/>
        <v>44151</v>
      </c>
      <c r="C230">
        <f t="shared" si="32"/>
        <v>6.4283485347450819E-2</v>
      </c>
      <c r="D230">
        <f t="shared" si="33"/>
        <v>7.5272455360651233E-2</v>
      </c>
      <c r="E230">
        <f t="shared" si="34"/>
        <v>0</v>
      </c>
      <c r="F230" s="5">
        <f t="shared" si="35"/>
        <v>3.378453383246481E-3</v>
      </c>
      <c r="G230" s="1">
        <f t="shared" si="36"/>
        <v>83387531.645249501</v>
      </c>
      <c r="H230" s="1">
        <f t="shared" si="37"/>
        <v>2545.8281051094214</v>
      </c>
      <c r="I230" s="1">
        <f t="shared" si="38"/>
        <v>0</v>
      </c>
      <c r="J230" s="1">
        <f t="shared" si="39"/>
        <v>376662.90849018208</v>
      </c>
      <c r="K230" s="1">
        <f t="shared" si="40"/>
        <v>17201.618155279099</v>
      </c>
    </row>
    <row r="231" spans="1:11" x14ac:dyDescent="0.25">
      <c r="A231">
        <v>227</v>
      </c>
      <c r="B231" s="4">
        <f t="shared" si="31"/>
        <v>44152</v>
      </c>
      <c r="C231">
        <f t="shared" si="32"/>
        <v>6.4283485347450819E-2</v>
      </c>
      <c r="D231">
        <f t="shared" si="33"/>
        <v>7.5272455360651233E-2</v>
      </c>
      <c r="E231">
        <f t="shared" si="34"/>
        <v>0</v>
      </c>
      <c r="F231" s="5">
        <f t="shared" si="35"/>
        <v>3.378453383246481E-3</v>
      </c>
      <c r="G231" s="1">
        <f t="shared" si="36"/>
        <v>83387368.764851928</v>
      </c>
      <c r="H231" s="1">
        <f t="shared" si="37"/>
        <v>2508.4768087075613</v>
      </c>
      <c r="I231" s="1">
        <f t="shared" si="38"/>
        <v>0</v>
      </c>
      <c r="J231" s="1">
        <f t="shared" si="39"/>
        <v>376854.5392225798</v>
      </c>
      <c r="K231" s="1">
        <f t="shared" si="40"/>
        <v>17210.219116853968</v>
      </c>
    </row>
    <row r="232" spans="1:11" x14ac:dyDescent="0.25">
      <c r="A232">
        <v>228</v>
      </c>
      <c r="B232" s="4">
        <f t="shared" si="31"/>
        <v>44153</v>
      </c>
      <c r="C232">
        <f t="shared" si="32"/>
        <v>6.4283485347450819E-2</v>
      </c>
      <c r="D232">
        <f t="shared" si="33"/>
        <v>7.5272455360651233E-2</v>
      </c>
      <c r="E232">
        <f t="shared" si="34"/>
        <v>0</v>
      </c>
      <c r="F232" s="5">
        <f t="shared" si="35"/>
        <v>3.378453383246481E-3</v>
      </c>
      <c r="G232" s="1">
        <f t="shared" si="36"/>
        <v>83387208.274479076</v>
      </c>
      <c r="H232" s="1">
        <f t="shared" si="37"/>
        <v>2471.6732009967641</v>
      </c>
      <c r="I232" s="1">
        <f t="shared" si="38"/>
        <v>0</v>
      </c>
      <c r="J232" s="1">
        <f t="shared" si="39"/>
        <v>377043.35843118647</v>
      </c>
      <c r="K232" s="1">
        <f t="shared" si="40"/>
        <v>17218.693888815142</v>
      </c>
    </row>
    <row r="233" spans="1:11" x14ac:dyDescent="0.25">
      <c r="A233">
        <v>229</v>
      </c>
      <c r="B233" s="4">
        <f t="shared" si="31"/>
        <v>44154</v>
      </c>
      <c r="C233">
        <f t="shared" si="32"/>
        <v>6.4283485347450819E-2</v>
      </c>
      <c r="D233">
        <f t="shared" si="33"/>
        <v>7.5272455360651233E-2</v>
      </c>
      <c r="E233">
        <f t="shared" si="34"/>
        <v>0</v>
      </c>
      <c r="F233" s="5">
        <f t="shared" si="35"/>
        <v>3.378453383246481E-3</v>
      </c>
      <c r="G233" s="1">
        <f t="shared" si="36"/>
        <v>83387050.139076442</v>
      </c>
      <c r="H233" s="1">
        <f t="shared" si="37"/>
        <v>2435.4092602549822</v>
      </c>
      <c r="I233" s="1">
        <f t="shared" si="38"/>
        <v>0</v>
      </c>
      <c r="J233" s="1">
        <f t="shared" si="39"/>
        <v>377229.40734187461</v>
      </c>
      <c r="K233" s="1">
        <f t="shared" si="40"/>
        <v>17227.04432150333</v>
      </c>
    </row>
    <row r="234" spans="1:11" x14ac:dyDescent="0.25">
      <c r="A234">
        <v>230</v>
      </c>
      <c r="B234" s="4">
        <f t="shared" si="31"/>
        <v>44155</v>
      </c>
      <c r="C234">
        <f t="shared" si="32"/>
        <v>6.4283485347450819E-2</v>
      </c>
      <c r="D234">
        <f t="shared" si="33"/>
        <v>7.5272455360651233E-2</v>
      </c>
      <c r="E234">
        <f t="shared" si="34"/>
        <v>0</v>
      </c>
      <c r="F234" s="5">
        <f t="shared" si="35"/>
        <v>3.378453383246481E-3</v>
      </c>
      <c r="G234" s="1">
        <f t="shared" si="36"/>
        <v>83386894.324103236</v>
      </c>
      <c r="H234" s="1">
        <f t="shared" si="37"/>
        <v>2399.6770819841022</v>
      </c>
      <c r="I234" s="1">
        <f t="shared" si="38"/>
        <v>0</v>
      </c>
      <c r="J234" s="1">
        <f t="shared" si="39"/>
        <v>377412.72657670209</v>
      </c>
      <c r="K234" s="1">
        <f t="shared" si="40"/>
        <v>17235.272238158228</v>
      </c>
    </row>
    <row r="235" spans="1:11" x14ac:dyDescent="0.25">
      <c r="A235">
        <v>231</v>
      </c>
      <c r="B235" s="4">
        <f t="shared" si="31"/>
        <v>44156</v>
      </c>
      <c r="C235">
        <f t="shared" si="32"/>
        <v>6.4283485347450819E-2</v>
      </c>
      <c r="D235">
        <f t="shared" si="33"/>
        <v>7.5272455360651233E-2</v>
      </c>
      <c r="E235">
        <f t="shared" si="34"/>
        <v>0</v>
      </c>
      <c r="F235" s="5">
        <f t="shared" si="35"/>
        <v>3.378453383246481E-3</v>
      </c>
      <c r="G235" s="1">
        <f t="shared" si="36"/>
        <v>83386740.795524821</v>
      </c>
      <c r="H235" s="1">
        <f t="shared" si="37"/>
        <v>2364.4688772046761</v>
      </c>
      <c r="I235" s="1">
        <f t="shared" si="38"/>
        <v>0</v>
      </c>
      <c r="J235" s="1">
        <f t="shared" si="39"/>
        <v>377593.35616273573</v>
      </c>
      <c r="K235" s="1">
        <f t="shared" si="40"/>
        <v>17243.379435314557</v>
      </c>
    </row>
    <row r="236" spans="1:11" x14ac:dyDescent="0.25">
      <c r="A236">
        <v>232</v>
      </c>
      <c r="B236" s="4">
        <f t="shared" si="31"/>
        <v>44157</v>
      </c>
      <c r="C236">
        <f t="shared" si="32"/>
        <v>6.4283485347450819E-2</v>
      </c>
      <c r="D236">
        <f t="shared" si="33"/>
        <v>7.5272455360651233E-2</v>
      </c>
      <c r="E236">
        <f t="shared" si="34"/>
        <v>0</v>
      </c>
      <c r="F236" s="5">
        <f t="shared" si="35"/>
        <v>3.378453383246481E-3</v>
      </c>
      <c r="G236" s="1">
        <f t="shared" si="36"/>
        <v>83386589.519805357</v>
      </c>
      <c r="H236" s="1">
        <f t="shared" si="37"/>
        <v>2329.7769707752359</v>
      </c>
      <c r="I236" s="1">
        <f t="shared" si="38"/>
        <v>0</v>
      </c>
      <c r="J236" s="1">
        <f t="shared" si="39"/>
        <v>377771.33554074675</v>
      </c>
      <c r="K236" s="1">
        <f t="shared" si="40"/>
        <v>17251.367683192329</v>
      </c>
    </row>
    <row r="237" spans="1:11" x14ac:dyDescent="0.25">
      <c r="A237">
        <v>233</v>
      </c>
      <c r="B237" s="4">
        <f t="shared" si="31"/>
        <v>44158</v>
      </c>
      <c r="C237">
        <f t="shared" si="32"/>
        <v>6.4283485347450819E-2</v>
      </c>
      <c r="D237">
        <f t="shared" si="33"/>
        <v>7.5272455360651233E-2</v>
      </c>
      <c r="E237">
        <f t="shared" si="34"/>
        <v>0</v>
      </c>
      <c r="F237" s="5">
        <f t="shared" si="35"/>
        <v>3.378453383246481E-3</v>
      </c>
      <c r="G237" s="1">
        <f t="shared" si="36"/>
        <v>83386440.463900477</v>
      </c>
      <c r="H237" s="1">
        <f t="shared" si="37"/>
        <v>2295.5937997358374</v>
      </c>
      <c r="I237" s="1">
        <f t="shared" si="38"/>
        <v>0</v>
      </c>
      <c r="J237" s="1">
        <f t="shared" si="39"/>
        <v>377946.70357377973</v>
      </c>
      <c r="K237" s="1">
        <f t="shared" si="40"/>
        <v>17259.238726081454</v>
      </c>
    </row>
    <row r="238" spans="1:11" x14ac:dyDescent="0.25">
      <c r="A238">
        <v>234</v>
      </c>
      <c r="B238" s="4">
        <f t="shared" si="31"/>
        <v>44159</v>
      </c>
      <c r="C238">
        <f t="shared" si="32"/>
        <v>6.4283485347450819E-2</v>
      </c>
      <c r="D238">
        <f t="shared" si="33"/>
        <v>7.5272455360651233E-2</v>
      </c>
      <c r="E238">
        <f t="shared" si="34"/>
        <v>0</v>
      </c>
      <c r="F238" s="5">
        <f t="shared" si="35"/>
        <v>3.378453383246481E-3</v>
      </c>
      <c r="G238" s="1">
        <f t="shared" si="36"/>
        <v>83386293.595250085</v>
      </c>
      <c r="H238" s="1">
        <f t="shared" si="37"/>
        <v>2261.911911675495</v>
      </c>
      <c r="I238" s="1">
        <f t="shared" si="38"/>
        <v>0</v>
      </c>
      <c r="J238" s="1">
        <f t="shared" si="39"/>
        <v>378119.49855559651</v>
      </c>
      <c r="K238" s="1">
        <f t="shared" si="40"/>
        <v>17266.994282720731</v>
      </c>
    </row>
    <row r="239" spans="1:11" x14ac:dyDescent="0.25">
      <c r="A239">
        <v>235</v>
      </c>
      <c r="B239" s="4">
        <f t="shared" si="31"/>
        <v>44160</v>
      </c>
      <c r="C239">
        <f t="shared" si="32"/>
        <v>6.4283485347450819E-2</v>
      </c>
      <c r="D239">
        <f t="shared" si="33"/>
        <v>7.5272455360651233E-2</v>
      </c>
      <c r="E239">
        <f t="shared" si="34"/>
        <v>0</v>
      </c>
      <c r="F239" s="5">
        <f t="shared" si="35"/>
        <v>3.378453383246481E-3</v>
      </c>
      <c r="G239" s="1">
        <f t="shared" si="36"/>
        <v>83386148.881771281</v>
      </c>
      <c r="H239" s="1">
        <f t="shared" si="37"/>
        <v>2228.7239631231673</v>
      </c>
      <c r="I239" s="1">
        <f t="shared" si="38"/>
        <v>0</v>
      </c>
      <c r="J239" s="1">
        <f t="shared" si="39"/>
        <v>378289.75821899786</v>
      </c>
      <c r="K239" s="1">
        <f t="shared" si="40"/>
        <v>17274.636046671338</v>
      </c>
    </row>
    <row r="240" spans="1:11" x14ac:dyDescent="0.25">
      <c r="A240">
        <v>236</v>
      </c>
      <c r="B240" s="4">
        <f t="shared" si="31"/>
        <v>44161</v>
      </c>
      <c r="C240">
        <f t="shared" si="32"/>
        <v>6.4283485347450819E-2</v>
      </c>
      <c r="D240">
        <f t="shared" si="33"/>
        <v>7.5272455360651233E-2</v>
      </c>
      <c r="E240">
        <f t="shared" si="34"/>
        <v>0</v>
      </c>
      <c r="F240" s="5">
        <f t="shared" si="35"/>
        <v>3.378453383246481E-3</v>
      </c>
      <c r="G240" s="1">
        <f t="shared" si="36"/>
        <v>83386006.291851401</v>
      </c>
      <c r="H240" s="1">
        <f t="shared" si="37"/>
        <v>2196.0227179619606</v>
      </c>
      <c r="I240" s="1">
        <f t="shared" si="38"/>
        <v>0</v>
      </c>
      <c r="J240" s="1">
        <f t="shared" si="39"/>
        <v>378457.51974402327</v>
      </c>
      <c r="K240" s="1">
        <f t="shared" si="40"/>
        <v>17282.165686684875</v>
      </c>
    </row>
    <row r="241" spans="1:11" x14ac:dyDescent="0.25">
      <c r="A241">
        <v>237</v>
      </c>
      <c r="B241" s="4">
        <f t="shared" si="31"/>
        <v>44162</v>
      </c>
      <c r="C241">
        <f t="shared" si="32"/>
        <v>6.4283485347450819E-2</v>
      </c>
      <c r="D241">
        <f t="shared" si="33"/>
        <v>7.5272455360651233E-2</v>
      </c>
      <c r="E241">
        <f t="shared" si="34"/>
        <v>0</v>
      </c>
      <c r="F241" s="5">
        <f t="shared" si="35"/>
        <v>3.378453383246481E-3</v>
      </c>
      <c r="G241" s="1">
        <f t="shared" si="36"/>
        <v>83385865.794341102</v>
      </c>
      <c r="H241" s="1">
        <f t="shared" si="37"/>
        <v>2163.8010458662197</v>
      </c>
      <c r="I241" s="1">
        <f t="shared" si="38"/>
        <v>0</v>
      </c>
      <c r="J241" s="1">
        <f t="shared" si="39"/>
        <v>378622.81976603204</v>
      </c>
      <c r="K241" s="1">
        <f t="shared" si="40"/>
        <v>17289.58484706606</v>
      </c>
    </row>
    <row r="242" spans="1:11" x14ac:dyDescent="0.25">
      <c r="A242">
        <v>238</v>
      </c>
      <c r="B242" s="4">
        <f t="shared" si="31"/>
        <v>44163</v>
      </c>
      <c r="C242">
        <f t="shared" si="32"/>
        <v>6.4283485347450819E-2</v>
      </c>
      <c r="D242">
        <f t="shared" si="33"/>
        <v>7.5272455360651233E-2</v>
      </c>
      <c r="E242">
        <f t="shared" si="34"/>
        <v>0</v>
      </c>
      <c r="F242" s="5">
        <f t="shared" si="35"/>
        <v>3.378453383246481E-3</v>
      </c>
      <c r="G242" s="1">
        <f t="shared" si="36"/>
        <v>83385727.358547613</v>
      </c>
      <c r="H242" s="1">
        <f t="shared" si="37"/>
        <v>2132.0519207611842</v>
      </c>
      <c r="I242" s="1">
        <f t="shared" si="38"/>
        <v>0</v>
      </c>
      <c r="J242" s="1">
        <f t="shared" si="39"/>
        <v>378785.69438366633</v>
      </c>
      <c r="K242" s="1">
        <f t="shared" si="40"/>
        <v>17296.89514803014</v>
      </c>
    </row>
    <row r="243" spans="1:11" x14ac:dyDescent="0.25">
      <c r="A243">
        <v>239</v>
      </c>
      <c r="B243" s="4">
        <f t="shared" si="31"/>
        <v>44164</v>
      </c>
      <c r="C243">
        <f t="shared" si="32"/>
        <v>6.4283485347450819E-2</v>
      </c>
      <c r="D243">
        <f t="shared" si="33"/>
        <v>7.5272455360651233E-2</v>
      </c>
      <c r="E243">
        <f t="shared" si="34"/>
        <v>0</v>
      </c>
      <c r="F243" s="5">
        <f t="shared" si="35"/>
        <v>3.378453383246481E-3</v>
      </c>
      <c r="G243" s="1">
        <f t="shared" si="36"/>
        <v>83385590.954228014</v>
      </c>
      <c r="H243" s="1">
        <f t="shared" si="37"/>
        <v>2100.7684193048858</v>
      </c>
      <c r="I243" s="1">
        <f t="shared" si="38"/>
        <v>0</v>
      </c>
      <c r="J243" s="1">
        <f t="shared" si="39"/>
        <v>378946.17916669842</v>
      </c>
      <c r="K243" s="1">
        <f t="shared" si="40"/>
        <v>17304.098186055093</v>
      </c>
    </row>
    <row r="244" spans="1:11" x14ac:dyDescent="0.25">
      <c r="A244">
        <v>240</v>
      </c>
      <c r="B244" s="4">
        <f t="shared" si="31"/>
        <v>44165</v>
      </c>
      <c r="C244">
        <f t="shared" si="32"/>
        <v>6.4283485347450819E-2</v>
      </c>
      <c r="D244">
        <f t="shared" si="33"/>
        <v>7.5272455360651233E-2</v>
      </c>
      <c r="E244">
        <f t="shared" si="34"/>
        <v>0</v>
      </c>
      <c r="F244" s="5">
        <f t="shared" si="35"/>
        <v>3.378453383246481E-3</v>
      </c>
      <c r="G244" s="1">
        <f t="shared" si="36"/>
        <v>83385456.551582694</v>
      </c>
      <c r="H244" s="1">
        <f t="shared" si="37"/>
        <v>2069.9437193919753</v>
      </c>
      <c r="I244" s="1">
        <f t="shared" si="38"/>
        <v>0</v>
      </c>
      <c r="J244" s="1">
        <f t="shared" si="39"/>
        <v>379104.3091637636</v>
      </c>
      <c r="K244" s="1">
        <f t="shared" si="40"/>
        <v>17311.195534228711</v>
      </c>
    </row>
    <row r="245" spans="1:11" x14ac:dyDescent="0.25">
      <c r="A245">
        <v>241</v>
      </c>
      <c r="B245" s="4">
        <f t="shared" si="31"/>
        <v>44166</v>
      </c>
      <c r="C245">
        <f t="shared" si="32"/>
        <v>6.4283485347450819E-2</v>
      </c>
      <c r="D245">
        <f t="shared" si="33"/>
        <v>7.5272455360651233E-2</v>
      </c>
      <c r="E245">
        <f t="shared" si="34"/>
        <v>0</v>
      </c>
      <c r="F245" s="5">
        <f t="shared" si="35"/>
        <v>3.378453383246481E-3</v>
      </c>
      <c r="G245" s="1">
        <f t="shared" si="36"/>
        <v>83385324.121248826</v>
      </c>
      <c r="H245" s="1">
        <f t="shared" si="37"/>
        <v>2039.5710986791644</v>
      </c>
      <c r="I245" s="1">
        <f t="shared" si="38"/>
        <v>0</v>
      </c>
      <c r="J245" s="1">
        <f t="shared" si="39"/>
        <v>379260.11890998058</v>
      </c>
      <c r="K245" s="1">
        <f t="shared" si="40"/>
        <v>17318.188742590621</v>
      </c>
    </row>
    <row r="246" spans="1:11" x14ac:dyDescent="0.25">
      <c r="A246">
        <v>242</v>
      </c>
      <c r="B246" s="4">
        <f t="shared" si="31"/>
        <v>44167</v>
      </c>
      <c r="C246">
        <f t="shared" si="32"/>
        <v>6.4283485347450819E-2</v>
      </c>
      <c r="D246">
        <f t="shared" si="33"/>
        <v>7.5272455360651233E-2</v>
      </c>
      <c r="E246">
        <f t="shared" si="34"/>
        <v>0</v>
      </c>
      <c r="F246" s="5">
        <f t="shared" si="35"/>
        <v>3.378453383246481E-3</v>
      </c>
      <c r="G246" s="1">
        <f t="shared" si="36"/>
        <v>83385193.634294018</v>
      </c>
      <c r="H246" s="1">
        <f t="shared" si="37"/>
        <v>2009.6439331319789</v>
      </c>
      <c r="I246" s="1">
        <f t="shared" si="38"/>
        <v>0</v>
      </c>
      <c r="J246" s="1">
        <f t="shared" si="39"/>
        <v>379413.64243446075</v>
      </c>
      <c r="K246" s="1">
        <f t="shared" si="40"/>
        <v>17325.079338469324</v>
      </c>
    </row>
    <row r="247" spans="1:11" x14ac:dyDescent="0.25">
      <c r="A247">
        <v>243</v>
      </c>
      <c r="B247" s="4">
        <f t="shared" si="31"/>
        <v>44168</v>
      </c>
      <c r="C247">
        <f t="shared" si="32"/>
        <v>6.4283485347450819E-2</v>
      </c>
      <c r="D247">
        <f t="shared" si="33"/>
        <v>7.5272455360651233E-2</v>
      </c>
      <c r="E247">
        <f t="shared" si="34"/>
        <v>0</v>
      </c>
      <c r="F247" s="5">
        <f t="shared" si="35"/>
        <v>3.378453383246481E-3</v>
      </c>
      <c r="G247" s="1">
        <f t="shared" si="36"/>
        <v>83385065.062209964</v>
      </c>
      <c r="H247" s="1">
        <f t="shared" si="37"/>
        <v>1980.1556955925146</v>
      </c>
      <c r="I247" s="1">
        <f t="shared" si="38"/>
        <v>0</v>
      </c>
      <c r="J247" s="1">
        <f t="shared" si="39"/>
        <v>379564.91326770821</v>
      </c>
      <c r="K247" s="1">
        <f t="shared" si="40"/>
        <v>17331.868826814334</v>
      </c>
    </row>
    <row r="248" spans="1:11" x14ac:dyDescent="0.25">
      <c r="A248">
        <v>244</v>
      </c>
      <c r="B248" s="4">
        <f t="shared" si="31"/>
        <v>44169</v>
      </c>
      <c r="C248">
        <f t="shared" si="32"/>
        <v>6.4283485347450819E-2</v>
      </c>
      <c r="D248">
        <f t="shared" si="33"/>
        <v>7.5272455360651233E-2</v>
      </c>
      <c r="E248">
        <f t="shared" si="34"/>
        <v>0</v>
      </c>
      <c r="F248" s="5">
        <f t="shared" si="35"/>
        <v>3.378453383246481E-3</v>
      </c>
      <c r="G248" s="1">
        <f t="shared" si="36"/>
        <v>83384938.376906276</v>
      </c>
      <c r="H248" s="1">
        <f t="shared" si="37"/>
        <v>1951.0999543679027</v>
      </c>
      <c r="I248" s="1">
        <f t="shared" si="38"/>
        <v>0</v>
      </c>
      <c r="J248" s="1">
        <f t="shared" si="39"/>
        <v>379713.96444891184</v>
      </c>
      <c r="K248" s="1">
        <f t="shared" si="40"/>
        <v>17338.558690523463</v>
      </c>
    </row>
    <row r="249" spans="1:11" x14ac:dyDescent="0.25">
      <c r="A249">
        <v>245</v>
      </c>
      <c r="B249" s="4">
        <f t="shared" si="31"/>
        <v>44170</v>
      </c>
      <c r="C249">
        <f t="shared" si="32"/>
        <v>6.4283485347450819E-2</v>
      </c>
      <c r="D249">
        <f t="shared" si="33"/>
        <v>7.5272455360651233E-2</v>
      </c>
      <c r="E249">
        <f t="shared" si="34"/>
        <v>0</v>
      </c>
      <c r="F249" s="5">
        <f t="shared" si="35"/>
        <v>3.378453383246481E-3</v>
      </c>
      <c r="G249" s="1">
        <f t="shared" si="36"/>
        <v>83384813.550704345</v>
      </c>
      <c r="H249" s="1">
        <f t="shared" si="37"/>
        <v>1922.4703718391866</v>
      </c>
      <c r="I249" s="1">
        <f t="shared" si="38"/>
        <v>0</v>
      </c>
      <c r="J249" s="1">
        <f t="shared" si="39"/>
        <v>379860.82853313116</v>
      </c>
      <c r="K249" s="1">
        <f t="shared" si="40"/>
        <v>17345.15039076535</v>
      </c>
    </row>
    <row r="250" spans="1:11" x14ac:dyDescent="0.25">
      <c r="A250">
        <v>246</v>
      </c>
      <c r="B250" s="4">
        <f t="shared" si="31"/>
        <v>44171</v>
      </c>
      <c r="C250">
        <f t="shared" si="32"/>
        <v>6.4283485347450819E-2</v>
      </c>
      <c r="D250">
        <f t="shared" si="33"/>
        <v>7.5272455360651233E-2</v>
      </c>
      <c r="E250">
        <f t="shared" si="34"/>
        <v>0</v>
      </c>
      <c r="F250" s="5">
        <f t="shared" si="35"/>
        <v>3.378453383246481E-3</v>
      </c>
      <c r="G250" s="1">
        <f t="shared" si="36"/>
        <v>83384690.556331322</v>
      </c>
      <c r="H250" s="1">
        <f t="shared" si="37"/>
        <v>1894.2607030903209</v>
      </c>
      <c r="I250" s="1">
        <f t="shared" si="38"/>
        <v>0</v>
      </c>
      <c r="J250" s="1">
        <f t="shared" si="39"/>
        <v>380005.53759837762</v>
      </c>
      <c r="K250" s="1">
        <f t="shared" si="40"/>
        <v>17351.645367297282</v>
      </c>
    </row>
    <row r="251" spans="1:11" x14ac:dyDescent="0.25">
      <c r="A251">
        <v>247</v>
      </c>
      <c r="B251" s="4">
        <f t="shared" si="31"/>
        <v>44172</v>
      </c>
      <c r="C251">
        <f t="shared" si="32"/>
        <v>6.4283485347450819E-2</v>
      </c>
      <c r="D251">
        <f t="shared" si="33"/>
        <v>7.5272455360651233E-2</v>
      </c>
      <c r="E251">
        <f t="shared" si="34"/>
        <v>0</v>
      </c>
      <c r="F251" s="5">
        <f t="shared" si="35"/>
        <v>3.378453383246481E-3</v>
      </c>
      <c r="G251" s="1">
        <f t="shared" si="36"/>
        <v>83384569.366914153</v>
      </c>
      <c r="H251" s="1">
        <f t="shared" si="37"/>
        <v>1866.4647945570052</v>
      </c>
      <c r="I251" s="1">
        <f t="shared" si="38"/>
        <v>0</v>
      </c>
      <c r="J251" s="1">
        <f t="shared" si="39"/>
        <v>380148.1232525924</v>
      </c>
      <c r="K251" s="1">
        <f t="shared" si="40"/>
        <v>17358.045038778389</v>
      </c>
    </row>
    <row r="252" spans="1:11" x14ac:dyDescent="0.25">
      <c r="A252">
        <v>248</v>
      </c>
      <c r="B252" s="4">
        <f t="shared" si="31"/>
        <v>44173</v>
      </c>
      <c r="C252">
        <f t="shared" si="32"/>
        <v>6.4283485347450819E-2</v>
      </c>
      <c r="D252">
        <f t="shared" si="33"/>
        <v>7.5272455360651233E-2</v>
      </c>
      <c r="E252">
        <f t="shared" si="34"/>
        <v>0</v>
      </c>
      <c r="F252" s="5">
        <f t="shared" si="35"/>
        <v>3.378453383246481E-3</v>
      </c>
      <c r="G252" s="1">
        <f t="shared" si="36"/>
        <v>83384449.955973789</v>
      </c>
      <c r="H252" s="1">
        <f t="shared" si="37"/>
        <v>1839.0765826950703</v>
      </c>
      <c r="I252" s="1">
        <f t="shared" si="38"/>
        <v>0</v>
      </c>
      <c r="J252" s="1">
        <f t="shared" si="39"/>
        <v>380288.6166405229</v>
      </c>
      <c r="K252" s="1">
        <f t="shared" si="40"/>
        <v>17364.350803078272</v>
      </c>
    </row>
    <row r="253" spans="1:11" x14ac:dyDescent="0.25">
      <c r="A253">
        <v>249</v>
      </c>
      <c r="B253" s="4">
        <f t="shared" si="31"/>
        <v>44174</v>
      </c>
      <c r="C253">
        <f t="shared" si="32"/>
        <v>6.4283485347450819E-2</v>
      </c>
      <c r="D253">
        <f t="shared" si="33"/>
        <v>7.5272455360651233E-2</v>
      </c>
      <c r="E253">
        <f t="shared" si="34"/>
        <v>0</v>
      </c>
      <c r="F253" s="5">
        <f t="shared" si="35"/>
        <v>3.378453383246481E-3</v>
      </c>
      <c r="G253" s="1">
        <f t="shared" si="36"/>
        <v>83384332.297419339</v>
      </c>
      <c r="H253" s="1">
        <f t="shared" si="37"/>
        <v>1812.0900926681386</v>
      </c>
      <c r="I253" s="1">
        <f t="shared" si="38"/>
        <v>0</v>
      </c>
      <c r="J253" s="1">
        <f t="shared" si="39"/>
        <v>380427.04845049861</v>
      </c>
      <c r="K253" s="1">
        <f t="shared" si="40"/>
        <v>17370.564037581127</v>
      </c>
    </row>
    <row r="254" spans="1:11" x14ac:dyDescent="0.25">
      <c r="A254">
        <v>250</v>
      </c>
      <c r="B254" s="4">
        <f t="shared" si="31"/>
        <v>44175</v>
      </c>
      <c r="C254">
        <f t="shared" si="32"/>
        <v>6.4283485347450819E-2</v>
      </c>
      <c r="D254">
        <f t="shared" si="33"/>
        <v>7.5272455360651233E-2</v>
      </c>
      <c r="E254">
        <f t="shared" si="34"/>
        <v>0</v>
      </c>
      <c r="F254" s="5">
        <f t="shared" si="35"/>
        <v>3.378453383246481E-3</v>
      </c>
      <c r="G254" s="1">
        <f t="shared" si="36"/>
        <v>83384216.365542442</v>
      </c>
      <c r="H254" s="1">
        <f t="shared" si="37"/>
        <v>1785.4994370542813</v>
      </c>
      <c r="I254" s="1">
        <f t="shared" si="38"/>
        <v>0</v>
      </c>
      <c r="J254" s="1">
        <f t="shared" si="39"/>
        <v>380563.44892110844</v>
      </c>
      <c r="K254" s="1">
        <f t="shared" si="40"/>
        <v>17376.686099485451</v>
      </c>
    </row>
    <row r="255" spans="1:11" x14ac:dyDescent="0.25">
      <c r="A255">
        <v>251</v>
      </c>
      <c r="B255" s="4">
        <f t="shared" si="31"/>
        <v>44176</v>
      </c>
      <c r="C255">
        <f t="shared" si="32"/>
        <v>6.4283485347450819E-2</v>
      </c>
      <c r="D255">
        <f t="shared" si="33"/>
        <v>7.5272455360651233E-2</v>
      </c>
      <c r="E255">
        <f t="shared" si="34"/>
        <v>0</v>
      </c>
      <c r="F255" s="5">
        <f t="shared" si="35"/>
        <v>3.378453383246481E-3</v>
      </c>
      <c r="G255" s="1">
        <f t="shared" si="36"/>
        <v>83384102.135011643</v>
      </c>
      <c r="H255" s="1">
        <f t="shared" si="37"/>
        <v>1759.298814571406</v>
      </c>
      <c r="I255" s="1">
        <f t="shared" si="38"/>
        <v>0</v>
      </c>
      <c r="J255" s="1">
        <f t="shared" si="39"/>
        <v>380697.84784778056</v>
      </c>
      <c r="K255" s="1">
        <f t="shared" si="40"/>
        <v>17382.718326099352</v>
      </c>
    </row>
    <row r="256" spans="1:11" x14ac:dyDescent="0.25">
      <c r="A256">
        <v>252</v>
      </c>
      <c r="B256" s="4">
        <f t="shared" si="31"/>
        <v>44177</v>
      </c>
      <c r="C256">
        <f t="shared" si="32"/>
        <v>6.4283485347450819E-2</v>
      </c>
      <c r="D256">
        <f t="shared" si="33"/>
        <v>7.5272455360651233E-2</v>
      </c>
      <c r="E256">
        <f t="shared" si="34"/>
        <v>0</v>
      </c>
      <c r="F256" s="5">
        <f t="shared" si="35"/>
        <v>3.378453383246481E-3</v>
      </c>
      <c r="G256" s="1">
        <f t="shared" si="36"/>
        <v>83383989.580866873</v>
      </c>
      <c r="H256" s="1">
        <f t="shared" si="37"/>
        <v>1733.4825088211014</v>
      </c>
      <c r="I256" s="1">
        <f t="shared" si="38"/>
        <v>0</v>
      </c>
      <c r="J256" s="1">
        <f t="shared" si="39"/>
        <v>380830.27458926645</v>
      </c>
      <c r="K256" s="1">
        <f t="shared" si="40"/>
        <v>17388.662035131583</v>
      </c>
    </row>
    <row r="257" spans="1:11" x14ac:dyDescent="0.25">
      <c r="A257">
        <v>253</v>
      </c>
      <c r="B257" s="4">
        <f t="shared" si="31"/>
        <v>44178</v>
      </c>
      <c r="C257">
        <f t="shared" si="32"/>
        <v>6.4283485347450819E-2</v>
      </c>
      <c r="D257">
        <f t="shared" si="33"/>
        <v>7.5272455360651233E-2</v>
      </c>
      <c r="E257">
        <f t="shared" si="34"/>
        <v>0</v>
      </c>
      <c r="F257" s="5">
        <f t="shared" si="35"/>
        <v>3.378453383246481E-3</v>
      </c>
      <c r="G257" s="1">
        <f t="shared" si="36"/>
        <v>83383878.678514034</v>
      </c>
      <c r="H257" s="1">
        <f t="shared" si="37"/>
        <v>1708.0448870506802</v>
      </c>
      <c r="I257" s="1">
        <f t="shared" si="38"/>
        <v>0</v>
      </c>
      <c r="J257" s="1">
        <f t="shared" si="39"/>
        <v>380960.75807403016</v>
      </c>
      <c r="K257" s="1">
        <f t="shared" si="40"/>
        <v>17394.51852497831</v>
      </c>
    </row>
    <row r="258" spans="1:11" x14ac:dyDescent="0.25">
      <c r="A258">
        <v>254</v>
      </c>
      <c r="B258" s="4">
        <f t="shared" si="31"/>
        <v>44179</v>
      </c>
      <c r="C258">
        <f t="shared" si="32"/>
        <v>6.4283485347450819E-2</v>
      </c>
      <c r="D258">
        <f t="shared" si="33"/>
        <v>7.5272455360651233E-2</v>
      </c>
      <c r="E258">
        <f t="shared" si="34"/>
        <v>0</v>
      </c>
      <c r="F258" s="5">
        <f t="shared" si="35"/>
        <v>3.378453383246481E-3</v>
      </c>
      <c r="G258" s="1">
        <f t="shared" si="36"/>
        <v>83383769.403719604</v>
      </c>
      <c r="H258" s="1">
        <f t="shared" si="37"/>
        <v>1682.9803989331576</v>
      </c>
      <c r="I258" s="1">
        <f t="shared" si="38"/>
        <v>0</v>
      </c>
      <c r="J258" s="1">
        <f t="shared" si="39"/>
        <v>381089.32680654468</v>
      </c>
      <c r="K258" s="1">
        <f t="shared" si="40"/>
        <v>17400.289075005701</v>
      </c>
    </row>
    <row r="259" spans="1:11" x14ac:dyDescent="0.25">
      <c r="A259">
        <v>255</v>
      </c>
      <c r="B259" s="4">
        <f t="shared" si="31"/>
        <v>44180</v>
      </c>
      <c r="C259">
        <f t="shared" si="32"/>
        <v>6.4283485347450819E-2</v>
      </c>
      <c r="D259">
        <f t="shared" si="33"/>
        <v>7.5272455360651233E-2</v>
      </c>
      <c r="E259">
        <f t="shared" si="34"/>
        <v>0</v>
      </c>
      <c r="F259" s="5">
        <f t="shared" si="35"/>
        <v>3.378453383246481E-3</v>
      </c>
      <c r="G259" s="1">
        <f t="shared" si="36"/>
        <v>83383661.732605398</v>
      </c>
      <c r="H259" s="1">
        <f t="shared" si="37"/>
        <v>1658.2835753649106</v>
      </c>
      <c r="I259" s="1">
        <f t="shared" si="38"/>
        <v>0</v>
      </c>
      <c r="J259" s="1">
        <f t="shared" si="39"/>
        <v>381216.0088734962</v>
      </c>
      <c r="K259" s="1">
        <f t="shared" si="40"/>
        <v>17405.974945828413</v>
      </c>
    </row>
    <row r="260" spans="1:11" x14ac:dyDescent="0.25">
      <c r="A260">
        <v>256</v>
      </c>
      <c r="B260" s="4">
        <f t="shared" si="31"/>
        <v>44181</v>
      </c>
      <c r="C260">
        <f t="shared" si="32"/>
        <v>6.4283485347450819E-2</v>
      </c>
      <c r="D260">
        <f t="shared" si="33"/>
        <v>7.5272455360651233E-2</v>
      </c>
      <c r="E260">
        <f t="shared" si="34"/>
        <v>0</v>
      </c>
      <c r="F260" s="5">
        <f t="shared" si="35"/>
        <v>3.378453383246481E-3</v>
      </c>
      <c r="G260" s="1">
        <f t="shared" si="36"/>
        <v>83383555.64164333</v>
      </c>
      <c r="H260" s="1">
        <f t="shared" si="37"/>
        <v>1633.9490272807629</v>
      </c>
      <c r="I260" s="1">
        <f t="shared" si="38"/>
        <v>0</v>
      </c>
      <c r="J260" s="1">
        <f t="shared" si="39"/>
        <v>381340.83194989816</v>
      </c>
      <c r="K260" s="1">
        <f t="shared" si="40"/>
        <v>17411.577379583985</v>
      </c>
    </row>
    <row r="261" spans="1:11" x14ac:dyDescent="0.25">
      <c r="A261">
        <v>257</v>
      </c>
      <c r="B261" s="4">
        <f t="shared" si="31"/>
        <v>44182</v>
      </c>
      <c r="C261">
        <f t="shared" si="32"/>
        <v>6.4283485347450819E-2</v>
      </c>
      <c r="D261">
        <f t="shared" si="33"/>
        <v>7.5272455360651233E-2</v>
      </c>
      <c r="E261">
        <f t="shared" si="34"/>
        <v>0</v>
      </c>
      <c r="F261" s="5">
        <f t="shared" si="35"/>
        <v>3.378453383246481E-3</v>
      </c>
      <c r="G261" s="1">
        <f t="shared" si="36"/>
        <v>83383451.107650295</v>
      </c>
      <c r="H261" s="1">
        <f t="shared" si="37"/>
        <v>1609.9714444862493</v>
      </c>
      <c r="I261" s="1">
        <f t="shared" si="38"/>
        <v>0</v>
      </c>
      <c r="J261" s="1">
        <f t="shared" si="39"/>
        <v>381463.82330511574</v>
      </c>
      <c r="K261" s="1">
        <f t="shared" si="40"/>
        <v>17417.097600203255</v>
      </c>
    </row>
    <row r="262" spans="1:11" x14ac:dyDescent="0.25">
      <c r="A262">
        <v>258</v>
      </c>
      <c r="B262" s="4">
        <f t="shared" si="31"/>
        <v>44183</v>
      </c>
      <c r="C262">
        <f t="shared" si="32"/>
        <v>6.4283485347450819E-2</v>
      </c>
      <c r="D262">
        <f t="shared" si="33"/>
        <v>7.5272455360651233E-2</v>
      </c>
      <c r="E262">
        <f t="shared" si="34"/>
        <v>0</v>
      </c>
      <c r="F262" s="5">
        <f t="shared" si="35"/>
        <v>3.378453383246481E-3</v>
      </c>
      <c r="G262" s="1">
        <f t="shared" si="36"/>
        <v>83383348.107783109</v>
      </c>
      <c r="H262" s="1">
        <f t="shared" si="37"/>
        <v>1586.3455945068104</v>
      </c>
      <c r="I262" s="1">
        <f t="shared" si="38"/>
        <v>0</v>
      </c>
      <c r="J262" s="1">
        <f t="shared" si="39"/>
        <v>381585.00980880274</v>
      </c>
      <c r="K262" s="1">
        <f t="shared" si="40"/>
        <v>17422.536813676808</v>
      </c>
    </row>
    <row r="263" spans="1:11" x14ac:dyDescent="0.25">
      <c r="A263">
        <v>259</v>
      </c>
      <c r="B263" s="4">
        <f t="shared" ref="B263:B326" si="41">B262+1</f>
        <v>44184</v>
      </c>
      <c r="C263">
        <f t="shared" ref="C263:C303" si="42">C262</f>
        <v>6.4283485347450819E-2</v>
      </c>
      <c r="D263">
        <f t="shared" ref="D263:D303" si="43">D262</f>
        <v>7.5272455360651233E-2</v>
      </c>
      <c r="E263">
        <f t="shared" ref="E263:E303" si="44">E262</f>
        <v>0</v>
      </c>
      <c r="F263" s="5">
        <f t="shared" ref="F263:F303" si="45">F262</f>
        <v>3.378453383246481E-3</v>
      </c>
      <c r="G263" s="1">
        <f t="shared" ref="G263:G303" si="46">G262-C263*H262*G262/SUM(G262:K262)-E263*G262</f>
        <v>83383246.619533569</v>
      </c>
      <c r="H263" s="1">
        <f t="shared" ref="H263:H303" si="47">H262+C263*G262*H262/SUM(G262:K262)-D263*H262-F263*H262</f>
        <v>1563.0663214536783</v>
      </c>
      <c r="I263" s="1">
        <f t="shared" ref="I263:I303" si="48">I262+E263*G262</f>
        <v>0</v>
      </c>
      <c r="J263" s="1">
        <f t="shared" ref="J263:J303" si="49">J262+D263*H262</f>
        <v>381704.41793675185</v>
      </c>
      <c r="K263" s="1">
        <f t="shared" ref="K263:K303" si="50">K262+F263*H262</f>
        <v>17427.896208317568</v>
      </c>
    </row>
    <row r="264" spans="1:11" x14ac:dyDescent="0.25">
      <c r="A264">
        <v>260</v>
      </c>
      <c r="B264" s="4">
        <f t="shared" si="41"/>
        <v>44185</v>
      </c>
      <c r="C264">
        <f t="shared" si="42"/>
        <v>6.4283485347450819E-2</v>
      </c>
      <c r="D264">
        <f t="shared" si="43"/>
        <v>7.5272455360651233E-2</v>
      </c>
      <c r="E264">
        <f t="shared" si="44"/>
        <v>0</v>
      </c>
      <c r="F264" s="5">
        <f t="shared" si="45"/>
        <v>3.378453383246481E-3</v>
      </c>
      <c r="G264" s="1">
        <f t="shared" si="46"/>
        <v>83383146.620723501</v>
      </c>
      <c r="H264" s="1">
        <f t="shared" si="47"/>
        <v>1540.1285449062113</v>
      </c>
      <c r="I264" s="1">
        <f t="shared" si="48"/>
        <v>0</v>
      </c>
      <c r="J264" s="1">
        <f t="shared" si="49"/>
        <v>381822.07377665921</v>
      </c>
      <c r="K264" s="1">
        <f t="shared" si="50"/>
        <v>17433.17695501952</v>
      </c>
    </row>
    <row r="265" spans="1:11" x14ac:dyDescent="0.25">
      <c r="A265">
        <v>261</v>
      </c>
      <c r="B265" s="4">
        <f t="shared" si="41"/>
        <v>44186</v>
      </c>
      <c r="C265">
        <f t="shared" si="42"/>
        <v>6.4283485347450819E-2</v>
      </c>
      <c r="D265">
        <f t="shared" si="43"/>
        <v>7.5272455360651233E-2</v>
      </c>
      <c r="E265">
        <f t="shared" si="44"/>
        <v>0</v>
      </c>
      <c r="F265" s="5">
        <f t="shared" si="45"/>
        <v>3.378453383246481E-3</v>
      </c>
      <c r="G265" s="1">
        <f t="shared" si="46"/>
        <v>83383048.08949995</v>
      </c>
      <c r="H265" s="1">
        <f t="shared" si="47"/>
        <v>1517.527258810444</v>
      </c>
      <c r="I265" s="1">
        <f t="shared" si="48"/>
        <v>0</v>
      </c>
      <c r="J265" s="1">
        <f t="shared" si="49"/>
        <v>381938.00303380535</v>
      </c>
      <c r="K265" s="1">
        <f t="shared" si="50"/>
        <v>17438.380207512695</v>
      </c>
    </row>
    <row r="266" spans="1:11" x14ac:dyDescent="0.25">
      <c r="A266">
        <v>262</v>
      </c>
      <c r="B266" s="4">
        <f t="shared" si="41"/>
        <v>44187</v>
      </c>
      <c r="C266">
        <f t="shared" si="42"/>
        <v>6.4283485347450819E-2</v>
      </c>
      <c r="D266">
        <f t="shared" si="43"/>
        <v>7.5272455360651233E-2</v>
      </c>
      <c r="E266">
        <f t="shared" si="44"/>
        <v>0</v>
      </c>
      <c r="F266" s="5">
        <f t="shared" si="45"/>
        <v>3.378453383246481E-3</v>
      </c>
      <c r="G266" s="1">
        <f t="shared" si="46"/>
        <v>83382951.004330412</v>
      </c>
      <c r="H266" s="1">
        <f t="shared" si="47"/>
        <v>1495.2575303936198</v>
      </c>
      <c r="I266" s="1">
        <f t="shared" si="48"/>
        <v>0</v>
      </c>
      <c r="J266" s="1">
        <f t="shared" si="49"/>
        <v>382052.23103665275</v>
      </c>
      <c r="K266" s="1">
        <f t="shared" si="50"/>
        <v>17443.507102614392</v>
      </c>
    </row>
    <row r="267" spans="1:11" x14ac:dyDescent="0.25">
      <c r="A267">
        <v>263</v>
      </c>
      <c r="B267" s="4">
        <f t="shared" si="41"/>
        <v>44188</v>
      </c>
      <c r="C267">
        <f t="shared" si="42"/>
        <v>6.4283485347450819E-2</v>
      </c>
      <c r="D267">
        <f t="shared" si="43"/>
        <v>7.5272455360651233E-2</v>
      </c>
      <c r="E267">
        <f t="shared" si="44"/>
        <v>0</v>
      </c>
      <c r="F267" s="5">
        <f t="shared" si="45"/>
        <v>3.378453383246481E-3</v>
      </c>
      <c r="G267" s="1">
        <f t="shared" si="46"/>
        <v>83382855.343998134</v>
      </c>
      <c r="H267" s="1">
        <f t="shared" si="47"/>
        <v>1473.3144990944761</v>
      </c>
      <c r="I267" s="1">
        <f t="shared" si="48"/>
        <v>0</v>
      </c>
      <c r="J267" s="1">
        <f t="shared" si="49"/>
        <v>382164.782742362</v>
      </c>
      <c r="K267" s="1">
        <f t="shared" si="50"/>
        <v>17448.558760476775</v>
      </c>
    </row>
    <row r="268" spans="1:11" x14ac:dyDescent="0.25">
      <c r="A268">
        <v>264</v>
      </c>
      <c r="B268" s="4">
        <f t="shared" si="41"/>
        <v>44189</v>
      </c>
      <c r="C268">
        <f t="shared" si="42"/>
        <v>6.4283485347450819E-2</v>
      </c>
      <c r="D268">
        <f t="shared" si="43"/>
        <v>7.5272455360651233E-2</v>
      </c>
      <c r="E268">
        <f t="shared" si="44"/>
        <v>0</v>
      </c>
      <c r="F268" s="5">
        <f t="shared" si="45"/>
        <v>3.378453383246481E-3</v>
      </c>
      <c r="G268" s="1">
        <f t="shared" si="46"/>
        <v>83382761.087597504</v>
      </c>
      <c r="H268" s="1">
        <f t="shared" si="47"/>
        <v>1451.6933755090565</v>
      </c>
      <c r="I268" s="1">
        <f t="shared" si="48"/>
        <v>0</v>
      </c>
      <c r="J268" s="1">
        <f t="shared" si="49"/>
        <v>382275.68274222728</v>
      </c>
      <c r="K268" s="1">
        <f t="shared" si="50"/>
        <v>17453.536284830829</v>
      </c>
    </row>
    <row r="269" spans="1:11" x14ac:dyDescent="0.25">
      <c r="A269">
        <v>265</v>
      </c>
      <c r="B269" s="4">
        <f t="shared" si="41"/>
        <v>44190</v>
      </c>
      <c r="C269">
        <f t="shared" si="42"/>
        <v>6.4283485347450819E-2</v>
      </c>
      <c r="D269">
        <f t="shared" si="43"/>
        <v>7.5272455360651233E-2</v>
      </c>
      <c r="E269">
        <f t="shared" si="44"/>
        <v>0</v>
      </c>
      <c r="F269" s="5">
        <f t="shared" si="45"/>
        <v>3.378453383246481E-3</v>
      </c>
      <c r="G269" s="1">
        <f t="shared" si="46"/>
        <v>83382668.214529455</v>
      </c>
      <c r="H269" s="1">
        <f t="shared" si="47"/>
        <v>1430.3894403518282</v>
      </c>
      <c r="I269" s="1">
        <f t="shared" si="48"/>
        <v>0</v>
      </c>
      <c r="J269" s="1">
        <f t="shared" si="49"/>
        <v>382384.95526703261</v>
      </c>
      <c r="K269" s="1">
        <f t="shared" si="50"/>
        <v>17458.440763226754</v>
      </c>
    </row>
    <row r="270" spans="1:11" x14ac:dyDescent="0.25">
      <c r="A270">
        <v>266</v>
      </c>
      <c r="B270" s="4">
        <f t="shared" si="41"/>
        <v>44191</v>
      </c>
      <c r="C270">
        <f t="shared" si="42"/>
        <v>6.4283485347450819E-2</v>
      </c>
      <c r="D270">
        <f t="shared" si="43"/>
        <v>7.5272455360651233E-2</v>
      </c>
      <c r="E270">
        <f t="shared" si="44"/>
        <v>0</v>
      </c>
      <c r="F270" s="5">
        <f t="shared" si="45"/>
        <v>3.378453383246481E-3</v>
      </c>
      <c r="G270" s="1">
        <f t="shared" si="46"/>
        <v>83382576.704497039</v>
      </c>
      <c r="H270" s="1">
        <f t="shared" si="47"/>
        <v>1409.398043431883</v>
      </c>
      <c r="I270" s="1">
        <f t="shared" si="48"/>
        <v>0</v>
      </c>
      <c r="J270" s="1">
        <f t="shared" si="49"/>
        <v>382492.62419232982</v>
      </c>
      <c r="K270" s="1">
        <f t="shared" si="50"/>
        <v>17463.27326727087</v>
      </c>
    </row>
    <row r="271" spans="1:11" x14ac:dyDescent="0.25">
      <c r="A271">
        <v>267</v>
      </c>
      <c r="B271" s="4">
        <f t="shared" si="41"/>
        <v>44192</v>
      </c>
      <c r="C271">
        <f t="shared" si="42"/>
        <v>6.4283485347450819E-2</v>
      </c>
      <c r="D271">
        <f t="shared" si="43"/>
        <v>7.5272455360651233E-2</v>
      </c>
      <c r="E271">
        <f t="shared" si="44"/>
        <v>0</v>
      </c>
      <c r="F271" s="5">
        <f t="shared" si="45"/>
        <v>3.378453383246481E-3</v>
      </c>
      <c r="G271" s="1">
        <f t="shared" si="46"/>
        <v>83382486.537500933</v>
      </c>
      <c r="H271" s="1">
        <f t="shared" si="47"/>
        <v>1388.7146026440062</v>
      </c>
      <c r="I271" s="1">
        <f t="shared" si="48"/>
        <v>0</v>
      </c>
      <c r="J271" s="1">
        <f t="shared" si="49"/>
        <v>382598.71304363944</v>
      </c>
      <c r="K271" s="1">
        <f t="shared" si="50"/>
        <v>17468.034852859044</v>
      </c>
    </row>
    <row r="272" spans="1:11" x14ac:dyDescent="0.25">
      <c r="A272">
        <v>268</v>
      </c>
      <c r="B272" s="4">
        <f t="shared" si="41"/>
        <v>44193</v>
      </c>
      <c r="C272">
        <f t="shared" si="42"/>
        <v>6.4283485347450819E-2</v>
      </c>
      <c r="D272">
        <f t="shared" si="43"/>
        <v>7.5272455360651233E-2</v>
      </c>
      <c r="E272">
        <f t="shared" si="44"/>
        <v>0</v>
      </c>
      <c r="F272" s="5">
        <f t="shared" si="45"/>
        <v>3.378453383246481E-3</v>
      </c>
      <c r="G272" s="1">
        <f t="shared" si="46"/>
        <v>83382397.693835124</v>
      </c>
      <c r="H272" s="1">
        <f t="shared" si="47"/>
        <v>1368.3346029744012</v>
      </c>
      <c r="I272" s="1">
        <f t="shared" si="48"/>
        <v>0</v>
      </c>
      <c r="J272" s="1">
        <f t="shared" si="49"/>
        <v>382703.24500157562</v>
      </c>
      <c r="K272" s="1">
        <f t="shared" si="50"/>
        <v>17472.726560406711</v>
      </c>
    </row>
    <row r="273" spans="1:11" x14ac:dyDescent="0.25">
      <c r="A273">
        <v>269</v>
      </c>
      <c r="B273" s="4">
        <f t="shared" si="41"/>
        <v>44194</v>
      </c>
      <c r="C273">
        <f t="shared" si="42"/>
        <v>6.4283485347450819E-2</v>
      </c>
      <c r="D273">
        <f t="shared" si="43"/>
        <v>7.5272455360651233E-2</v>
      </c>
      <c r="E273">
        <f t="shared" si="44"/>
        <v>0</v>
      </c>
      <c r="F273" s="5">
        <f t="shared" si="45"/>
        <v>3.378453383246481E-3</v>
      </c>
      <c r="G273" s="1">
        <f t="shared" si="46"/>
        <v>83382310.154082581</v>
      </c>
      <c r="H273" s="1">
        <f t="shared" si="47"/>
        <v>1348.2535955208571</v>
      </c>
      <c r="I273" s="1">
        <f t="shared" si="48"/>
        <v>0</v>
      </c>
      <c r="J273" s="1">
        <f t="shared" si="49"/>
        <v>382806.24290689646</v>
      </c>
      <c r="K273" s="1">
        <f t="shared" si="50"/>
        <v>17477.349415075543</v>
      </c>
    </row>
    <row r="274" spans="1:11" x14ac:dyDescent="0.25">
      <c r="A274">
        <v>270</v>
      </c>
      <c r="B274" s="4">
        <f t="shared" si="41"/>
        <v>44195</v>
      </c>
      <c r="C274">
        <f t="shared" si="42"/>
        <v>6.4283485347450819E-2</v>
      </c>
      <c r="D274">
        <f t="shared" si="43"/>
        <v>7.5272455360651233E-2</v>
      </c>
      <c r="E274">
        <f t="shared" si="44"/>
        <v>0</v>
      </c>
      <c r="F274" s="5">
        <f t="shared" si="45"/>
        <v>3.378453383246481E-3</v>
      </c>
      <c r="G274" s="1">
        <f t="shared" si="46"/>
        <v>83382223.899111077</v>
      </c>
      <c r="H274" s="1">
        <f t="shared" si="47"/>
        <v>1328.4671965271523</v>
      </c>
      <c r="I274" s="1">
        <f t="shared" si="48"/>
        <v>0</v>
      </c>
      <c r="J274" s="1">
        <f t="shared" si="49"/>
        <v>382907.72926548013</v>
      </c>
      <c r="K274" s="1">
        <f t="shared" si="50"/>
        <v>17481.904426996804</v>
      </c>
    </row>
    <row r="275" spans="1:11" x14ac:dyDescent="0.25">
      <c r="A275">
        <v>271</v>
      </c>
      <c r="B275" s="4">
        <f t="shared" si="41"/>
        <v>44196</v>
      </c>
      <c r="C275">
        <f t="shared" si="42"/>
        <v>6.4283485347450819E-2</v>
      </c>
      <c r="D275">
        <f t="shared" si="43"/>
        <v>7.5272455360651233E-2</v>
      </c>
      <c r="E275">
        <f t="shared" si="44"/>
        <v>0</v>
      </c>
      <c r="F275" s="5">
        <f t="shared" si="45"/>
        <v>3.378453383246481E-3</v>
      </c>
      <c r="G275" s="1">
        <f t="shared" si="46"/>
        <v>83382138.910068929</v>
      </c>
      <c r="H275" s="1">
        <f t="shared" si="47"/>
        <v>1308.9710864314902</v>
      </c>
      <c r="I275" s="1">
        <f t="shared" si="48"/>
        <v>0</v>
      </c>
      <c r="J275" s="1">
        <f t="shared" si="49"/>
        <v>383007.72625322879</v>
      </c>
      <c r="K275" s="1">
        <f t="shared" si="50"/>
        <v>17486.392591491443</v>
      </c>
    </row>
    <row r="276" spans="1:11" x14ac:dyDescent="0.25">
      <c r="A276">
        <v>272</v>
      </c>
      <c r="B276" s="4">
        <f t="shared" si="41"/>
        <v>44197</v>
      </c>
      <c r="C276">
        <f t="shared" si="42"/>
        <v>6.4283485347450819E-2</v>
      </c>
      <c r="D276">
        <f t="shared" si="43"/>
        <v>7.5272455360651233E-2</v>
      </c>
      <c r="E276">
        <f t="shared" si="44"/>
        <v>0</v>
      </c>
      <c r="F276" s="5">
        <f t="shared" si="45"/>
        <v>3.378453383246481E-3</v>
      </c>
      <c r="G276" s="1">
        <f t="shared" si="46"/>
        <v>83382055.168380961</v>
      </c>
      <c r="H276" s="1">
        <f t="shared" si="47"/>
        <v>1289.7610089287646</v>
      </c>
      <c r="I276" s="1">
        <f t="shared" si="48"/>
        <v>0</v>
      </c>
      <c r="J276" s="1">
        <f t="shared" si="49"/>
        <v>383106.2557209006</v>
      </c>
      <c r="K276" s="1">
        <f t="shared" si="50"/>
        <v>17490.814889286969</v>
      </c>
    </row>
    <row r="277" spans="1:11" x14ac:dyDescent="0.25">
      <c r="A277">
        <v>273</v>
      </c>
      <c r="B277" s="4">
        <f t="shared" si="41"/>
        <v>44198</v>
      </c>
      <c r="C277">
        <f t="shared" si="42"/>
        <v>6.4283485347450819E-2</v>
      </c>
      <c r="D277">
        <f t="shared" si="43"/>
        <v>7.5272455360651233E-2</v>
      </c>
      <c r="E277">
        <f t="shared" si="44"/>
        <v>0</v>
      </c>
      <c r="F277" s="5">
        <f t="shared" si="45"/>
        <v>3.378453383246481E-3</v>
      </c>
      <c r="G277" s="1">
        <f t="shared" si="46"/>
        <v>83381972.655744433</v>
      </c>
      <c r="H277" s="1">
        <f t="shared" si="47"/>
        <v>1270.8327700464552</v>
      </c>
      <c r="I277" s="1">
        <f t="shared" si="48"/>
        <v>0</v>
      </c>
      <c r="J277" s="1">
        <f t="shared" si="49"/>
        <v>383203.33919887111</v>
      </c>
      <c r="K277" s="1">
        <f t="shared" si="50"/>
        <v>17495.172286731162</v>
      </c>
    </row>
    <row r="278" spans="1:11" x14ac:dyDescent="0.25">
      <c r="A278">
        <v>274</v>
      </c>
      <c r="B278" s="4">
        <f t="shared" si="41"/>
        <v>44199</v>
      </c>
      <c r="C278">
        <f t="shared" si="42"/>
        <v>6.4283485347450819E-2</v>
      </c>
      <c r="D278">
        <f t="shared" si="43"/>
        <v>7.5272455360651233E-2</v>
      </c>
      <c r="E278">
        <f t="shared" si="44"/>
        <v>0</v>
      </c>
      <c r="F278" s="5">
        <f t="shared" si="45"/>
        <v>3.378453383246481E-3</v>
      </c>
      <c r="G278" s="1">
        <f t="shared" si="46"/>
        <v>83381891.354125023</v>
      </c>
      <c r="H278" s="1">
        <f t="shared" si="47"/>
        <v>1252.1822372339593</v>
      </c>
      <c r="I278" s="1">
        <f t="shared" si="48"/>
        <v>0</v>
      </c>
      <c r="J278" s="1">
        <f t="shared" si="49"/>
        <v>383298.99790182529</v>
      </c>
      <c r="K278" s="1">
        <f t="shared" si="50"/>
        <v>17499.465736002665</v>
      </c>
    </row>
    <row r="279" spans="1:11" x14ac:dyDescent="0.25">
      <c r="A279">
        <v>275</v>
      </c>
      <c r="B279" s="4">
        <f t="shared" si="41"/>
        <v>44200</v>
      </c>
      <c r="C279">
        <f t="shared" si="42"/>
        <v>6.4283485347450819E-2</v>
      </c>
      <c r="D279">
        <f t="shared" si="43"/>
        <v>7.5272455360651233E-2</v>
      </c>
      <c r="E279">
        <f t="shared" si="44"/>
        <v>0</v>
      </c>
      <c r="F279" s="5">
        <f t="shared" si="45"/>
        <v>3.378453383246481E-3</v>
      </c>
      <c r="G279" s="1">
        <f t="shared" si="46"/>
        <v>83381811.245752916</v>
      </c>
      <c r="H279" s="1">
        <f t="shared" si="47"/>
        <v>1233.8053384651632</v>
      </c>
      <c r="I279" s="1">
        <f t="shared" si="48"/>
        <v>0</v>
      </c>
      <c r="J279" s="1">
        <f t="shared" si="49"/>
        <v>383393.25273338088</v>
      </c>
      <c r="K279" s="1">
        <f t="shared" si="50"/>
        <v>17503.696175318488</v>
      </c>
    </row>
    <row r="280" spans="1:11" x14ac:dyDescent="0.25">
      <c r="A280">
        <v>276</v>
      </c>
      <c r="B280" s="4">
        <f t="shared" si="41"/>
        <v>44201</v>
      </c>
      <c r="C280">
        <f t="shared" si="42"/>
        <v>6.4283485347450819E-2</v>
      </c>
      <c r="D280">
        <f t="shared" si="43"/>
        <v>7.5272455360651233E-2</v>
      </c>
      <c r="E280">
        <f t="shared" si="44"/>
        <v>0</v>
      </c>
      <c r="F280" s="5">
        <f t="shared" si="45"/>
        <v>3.378453383246481E-3</v>
      </c>
      <c r="G280" s="1">
        <f t="shared" si="46"/>
        <v>83381732.31311895</v>
      </c>
      <c r="H280" s="1">
        <f t="shared" si="47"/>
        <v>1215.6980613540654</v>
      </c>
      <c r="I280" s="1">
        <f t="shared" si="48"/>
        <v>0</v>
      </c>
      <c r="J280" s="1">
        <f t="shared" si="49"/>
        <v>383486.12429064425</v>
      </c>
      <c r="K280" s="1">
        <f t="shared" si="50"/>
        <v>17507.864529138493</v>
      </c>
    </row>
    <row r="281" spans="1:11" x14ac:dyDescent="0.25">
      <c r="A281">
        <v>277</v>
      </c>
      <c r="B281" s="4">
        <f t="shared" si="41"/>
        <v>44202</v>
      </c>
      <c r="C281">
        <f t="shared" si="42"/>
        <v>6.4283485347450819E-2</v>
      </c>
      <c r="D281">
        <f t="shared" si="43"/>
        <v>7.5272455360651233E-2</v>
      </c>
      <c r="E281">
        <f t="shared" si="44"/>
        <v>0</v>
      </c>
      <c r="F281" s="5">
        <f t="shared" si="45"/>
        <v>3.378453383246481E-3</v>
      </c>
      <c r="G281" s="1">
        <f t="shared" si="46"/>
        <v>83381654.538970739</v>
      </c>
      <c r="H281" s="1">
        <f t="shared" si="47"/>
        <v>1197.8564522832601</v>
      </c>
      <c r="I281" s="1">
        <f t="shared" si="48"/>
        <v>0</v>
      </c>
      <c r="J281" s="1">
        <f t="shared" si="49"/>
        <v>383577.63286869955</v>
      </c>
      <c r="K281" s="1">
        <f t="shared" si="50"/>
        <v>17511.97170836688</v>
      </c>
    </row>
    <row r="282" spans="1:11" x14ac:dyDescent="0.25">
      <c r="A282">
        <v>278</v>
      </c>
      <c r="B282" s="4">
        <f t="shared" si="41"/>
        <v>44203</v>
      </c>
      <c r="C282">
        <f t="shared" si="42"/>
        <v>6.4283485347450819E-2</v>
      </c>
      <c r="D282">
        <f t="shared" si="43"/>
        <v>7.5272455360651233E-2</v>
      </c>
      <c r="E282">
        <f t="shared" si="44"/>
        <v>0</v>
      </c>
      <c r="F282" s="5">
        <f t="shared" si="45"/>
        <v>3.378453383246481E-3</v>
      </c>
      <c r="G282" s="1">
        <f t="shared" si="46"/>
        <v>83381577.906308964</v>
      </c>
      <c r="H282" s="1">
        <f t="shared" si="47"/>
        <v>1180.2766155451009</v>
      </c>
      <c r="I282" s="1">
        <f t="shared" si="48"/>
        <v>0</v>
      </c>
      <c r="J282" s="1">
        <f t="shared" si="49"/>
        <v>383667.79846503254</v>
      </c>
      <c r="K282" s="1">
        <f t="shared" si="50"/>
        <v>17516.018610550742</v>
      </c>
    </row>
    <row r="283" spans="1:11" x14ac:dyDescent="0.25">
      <c r="A283">
        <v>279</v>
      </c>
      <c r="B283" s="4">
        <f t="shared" si="41"/>
        <v>44204</v>
      </c>
      <c r="C283">
        <f t="shared" si="42"/>
        <v>6.4283485347450819E-2</v>
      </c>
      <c r="D283">
        <f t="shared" si="43"/>
        <v>7.5272455360651233E-2</v>
      </c>
      <c r="E283">
        <f t="shared" si="44"/>
        <v>0</v>
      </c>
      <c r="F283" s="5">
        <f t="shared" si="45"/>
        <v>3.378453383246481E-3</v>
      </c>
      <c r="G283" s="1">
        <f t="shared" si="46"/>
        <v>83381502.398383632</v>
      </c>
      <c r="H283" s="1">
        <f t="shared" si="47"/>
        <v>1162.9547124953576</v>
      </c>
      <c r="I283" s="1">
        <f t="shared" si="48"/>
        <v>0</v>
      </c>
      <c r="J283" s="1">
        <f t="shared" si="49"/>
        <v>383756.64078388939</v>
      </c>
      <c r="K283" s="1">
        <f t="shared" si="50"/>
        <v>17520.006120075697</v>
      </c>
    </row>
    <row r="284" spans="1:11" x14ac:dyDescent="0.25">
      <c r="A284">
        <v>280</v>
      </c>
      <c r="B284" s="4">
        <f t="shared" si="41"/>
        <v>44205</v>
      </c>
      <c r="C284">
        <f t="shared" si="42"/>
        <v>6.4283485347450819E-2</v>
      </c>
      <c r="D284">
        <f t="shared" si="43"/>
        <v>7.5272455360651233E-2</v>
      </c>
      <c r="E284">
        <f t="shared" si="44"/>
        <v>0</v>
      </c>
      <c r="F284" s="5">
        <f t="shared" si="45"/>
        <v>3.378453383246481E-3</v>
      </c>
      <c r="G284" s="1">
        <f t="shared" si="46"/>
        <v>83381427.998690441</v>
      </c>
      <c r="H284" s="1">
        <f t="shared" si="47"/>
        <v>1145.8869607191871</v>
      </c>
      <c r="I284" s="1">
        <f t="shared" si="48"/>
        <v>0</v>
      </c>
      <c r="J284" s="1">
        <f t="shared" si="49"/>
        <v>383844.17924057215</v>
      </c>
      <c r="K284" s="1">
        <f t="shared" si="50"/>
        <v>17523.935108358688</v>
      </c>
    </row>
    <row r="285" spans="1:11" x14ac:dyDescent="0.25">
      <c r="A285">
        <v>281</v>
      </c>
      <c r="B285" s="4">
        <f t="shared" si="41"/>
        <v>44206</v>
      </c>
      <c r="C285">
        <f t="shared" si="42"/>
        <v>6.4283485347450819E-2</v>
      </c>
      <c r="D285">
        <f t="shared" si="43"/>
        <v>7.5272455360651233E-2</v>
      </c>
      <c r="E285">
        <f t="shared" si="44"/>
        <v>0</v>
      </c>
      <c r="F285" s="5">
        <f t="shared" si="45"/>
        <v>3.378453383246481E-3</v>
      </c>
      <c r="G285" s="1">
        <f t="shared" si="46"/>
        <v>83381354.690967172</v>
      </c>
      <c r="H285" s="1">
        <f t="shared" si="47"/>
        <v>1129.0696332092411</v>
      </c>
      <c r="I285" s="1">
        <f t="shared" si="48"/>
        <v>0</v>
      </c>
      <c r="J285" s="1">
        <f t="shared" si="49"/>
        <v>383930.43296567124</v>
      </c>
      <c r="K285" s="1">
        <f t="shared" si="50"/>
        <v>17527.806434037946</v>
      </c>
    </row>
    <row r="286" spans="1:11" x14ac:dyDescent="0.25">
      <c r="A286">
        <v>282</v>
      </c>
      <c r="B286" s="4">
        <f t="shared" si="41"/>
        <v>44207</v>
      </c>
      <c r="C286">
        <f t="shared" si="42"/>
        <v>6.4283485347450819E-2</v>
      </c>
      <c r="D286">
        <f t="shared" si="43"/>
        <v>7.5272455360651233E-2</v>
      </c>
      <c r="E286">
        <f t="shared" si="44"/>
        <v>0</v>
      </c>
      <c r="F286" s="5">
        <f t="shared" si="45"/>
        <v>3.378453383246481E-3</v>
      </c>
      <c r="G286" s="1">
        <f t="shared" si="46"/>
        <v>83381282.459190145</v>
      </c>
      <c r="H286" s="1">
        <f t="shared" si="47"/>
        <v>1112.4990575557374</v>
      </c>
      <c r="I286" s="1">
        <f t="shared" si="48"/>
        <v>0</v>
      </c>
      <c r="J286" s="1">
        <f t="shared" si="49"/>
        <v>384015.42080923606</v>
      </c>
      <c r="K286" s="1">
        <f t="shared" si="50"/>
        <v>17531.620943160182</v>
      </c>
    </row>
    <row r="287" spans="1:11" x14ac:dyDescent="0.25">
      <c r="A287">
        <v>283</v>
      </c>
      <c r="B287" s="4">
        <f t="shared" si="41"/>
        <v>44208</v>
      </c>
      <c r="C287">
        <f t="shared" si="42"/>
        <v>6.4283485347450819E-2</v>
      </c>
      <c r="D287">
        <f t="shared" si="43"/>
        <v>7.5272455360651233E-2</v>
      </c>
      <c r="E287">
        <f t="shared" si="44"/>
        <v>0</v>
      </c>
      <c r="F287" s="5">
        <f t="shared" si="45"/>
        <v>3.378453383246481E-3</v>
      </c>
      <c r="G287" s="1">
        <f t="shared" si="46"/>
        <v>83381211.2875707</v>
      </c>
      <c r="H287" s="1">
        <f t="shared" si="47"/>
        <v>1096.1716151483176</v>
      </c>
      <c r="I287" s="1">
        <f t="shared" si="48"/>
        <v>0</v>
      </c>
      <c r="J287" s="1">
        <f t="shared" si="49"/>
        <v>384099.16134488472</v>
      </c>
      <c r="K287" s="1">
        <f t="shared" si="50"/>
        <v>17535.379469365038</v>
      </c>
    </row>
    <row r="288" spans="1:11" x14ac:dyDescent="0.25">
      <c r="A288">
        <v>284</v>
      </c>
      <c r="B288" s="4">
        <f t="shared" si="41"/>
        <v>44209</v>
      </c>
      <c r="C288">
        <f t="shared" si="42"/>
        <v>6.4283485347450819E-2</v>
      </c>
      <c r="D288">
        <f t="shared" si="43"/>
        <v>7.5272455360651233E-2</v>
      </c>
      <c r="E288">
        <f t="shared" si="44"/>
        <v>0</v>
      </c>
      <c r="F288" s="5">
        <f t="shared" si="45"/>
        <v>3.378453383246481E-3</v>
      </c>
      <c r="G288" s="1">
        <f t="shared" si="46"/>
        <v>83381141.160551786</v>
      </c>
      <c r="H288" s="1">
        <f t="shared" si="47"/>
        <v>1080.0837403895257</v>
      </c>
      <c r="I288" s="1">
        <f t="shared" si="48"/>
        <v>0</v>
      </c>
      <c r="J288" s="1">
        <f t="shared" si="49"/>
        <v>384181.67287385359</v>
      </c>
      <c r="K288" s="1">
        <f t="shared" si="50"/>
        <v>17539.082834066856</v>
      </c>
    </row>
    <row r="289" spans="1:11" x14ac:dyDescent="0.25">
      <c r="A289">
        <v>285</v>
      </c>
      <c r="B289" s="4">
        <f t="shared" si="41"/>
        <v>44210</v>
      </c>
      <c r="C289">
        <f t="shared" si="42"/>
        <v>6.4283485347450819E-2</v>
      </c>
      <c r="D289">
        <f t="shared" si="43"/>
        <v>7.5272455360651233E-2</v>
      </c>
      <c r="E289">
        <f t="shared" si="44"/>
        <v>0</v>
      </c>
      <c r="F289" s="5">
        <f t="shared" si="45"/>
        <v>3.378453383246481E-3</v>
      </c>
      <c r="G289" s="1">
        <f t="shared" si="46"/>
        <v>83381072.06280455</v>
      </c>
      <c r="H289" s="1">
        <f t="shared" si="47"/>
        <v>1064.2319199197377</v>
      </c>
      <c r="I289" s="1">
        <f t="shared" si="48"/>
        <v>0</v>
      </c>
      <c r="J289" s="1">
        <f t="shared" si="49"/>
        <v>384262.97342898784</v>
      </c>
      <c r="K289" s="1">
        <f t="shared" si="50"/>
        <v>17542.731846633764</v>
      </c>
    </row>
    <row r="290" spans="1:11" x14ac:dyDescent="0.25">
      <c r="A290">
        <v>286</v>
      </c>
      <c r="B290" s="4">
        <f t="shared" si="41"/>
        <v>44211</v>
      </c>
      <c r="C290">
        <f t="shared" si="42"/>
        <v>6.4283485347450819E-2</v>
      </c>
      <c r="D290">
        <f t="shared" si="43"/>
        <v>7.5272455360651233E-2</v>
      </c>
      <c r="E290">
        <f t="shared" si="44"/>
        <v>0</v>
      </c>
      <c r="F290" s="5">
        <f t="shared" si="45"/>
        <v>3.378453383246481E-3</v>
      </c>
      <c r="G290" s="1">
        <f t="shared" si="46"/>
        <v>83381003.979224995</v>
      </c>
      <c r="H290" s="1">
        <f t="shared" si="47"/>
        <v>1048.6126918533771</v>
      </c>
      <c r="I290" s="1">
        <f t="shared" si="48"/>
        <v>0</v>
      </c>
      <c r="J290" s="1">
        <f t="shared" si="49"/>
        <v>384343.08077867335</v>
      </c>
      <c r="K290" s="1">
        <f t="shared" si="50"/>
        <v>17546.327304564176</v>
      </c>
    </row>
    <row r="291" spans="1:11" x14ac:dyDescent="0.25">
      <c r="A291">
        <v>287</v>
      </c>
      <c r="B291" s="4">
        <f t="shared" si="41"/>
        <v>44212</v>
      </c>
      <c r="C291">
        <f t="shared" si="42"/>
        <v>6.4283485347450819E-2</v>
      </c>
      <c r="D291">
        <f t="shared" si="43"/>
        <v>7.5272455360651233E-2</v>
      </c>
      <c r="E291">
        <f t="shared" si="44"/>
        <v>0</v>
      </c>
      <c r="F291" s="5">
        <f t="shared" si="45"/>
        <v>3.378453383246481E-3</v>
      </c>
      <c r="G291" s="1">
        <f t="shared" si="46"/>
        <v>83380936.894930691</v>
      </c>
      <c r="H291" s="1">
        <f t="shared" si="47"/>
        <v>1033.2226450262535</v>
      </c>
      <c r="I291" s="1">
        <f t="shared" si="48"/>
        <v>0</v>
      </c>
      <c r="J291" s="1">
        <f t="shared" si="49"/>
        <v>384422.01243071147</v>
      </c>
      <c r="K291" s="1">
        <f t="shared" si="50"/>
        <v>17549.869993660683</v>
      </c>
    </row>
    <row r="292" spans="1:11" x14ac:dyDescent="0.25">
      <c r="A292">
        <v>288</v>
      </c>
      <c r="B292" s="4">
        <f t="shared" si="41"/>
        <v>44213</v>
      </c>
      <c r="C292">
        <f t="shared" si="42"/>
        <v>6.4283485347450819E-2</v>
      </c>
      <c r="D292">
        <f t="shared" si="43"/>
        <v>7.5272455360651233E-2</v>
      </c>
      <c r="E292">
        <f t="shared" si="44"/>
        <v>0</v>
      </c>
      <c r="F292" s="5">
        <f t="shared" si="45"/>
        <v>3.378453383246481E-3</v>
      </c>
      <c r="G292" s="1">
        <f t="shared" si="46"/>
        <v>83380870.795257494</v>
      </c>
      <c r="H292" s="1">
        <f t="shared" si="47"/>
        <v>1018.0584182538626</v>
      </c>
      <c r="I292" s="1">
        <f t="shared" si="48"/>
        <v>0</v>
      </c>
      <c r="J292" s="1">
        <f t="shared" si="49"/>
        <v>384499.78563613683</v>
      </c>
      <c r="K292" s="1">
        <f t="shared" si="50"/>
        <v>17553.360688201417</v>
      </c>
    </row>
    <row r="293" spans="1:11" x14ac:dyDescent="0.25">
      <c r="A293">
        <v>289</v>
      </c>
      <c r="B293" s="4">
        <f t="shared" si="41"/>
        <v>44214</v>
      </c>
      <c r="C293">
        <f t="shared" si="42"/>
        <v>6.4283485347450819E-2</v>
      </c>
      <c r="D293">
        <f t="shared" si="43"/>
        <v>7.5272455360651233E-2</v>
      </c>
      <c r="E293">
        <f t="shared" si="44"/>
        <v>0</v>
      </c>
      <c r="F293" s="5">
        <f t="shared" si="45"/>
        <v>3.378453383246481E-3</v>
      </c>
      <c r="G293" s="1">
        <f t="shared" si="46"/>
        <v>83380805.665756404</v>
      </c>
      <c r="H293" s="1">
        <f t="shared" si="47"/>
        <v>1003.1166996004918</v>
      </c>
      <c r="I293" s="1">
        <f t="shared" si="48"/>
        <v>0</v>
      </c>
      <c r="J293" s="1">
        <f t="shared" si="49"/>
        <v>384576.41739297938</v>
      </c>
      <c r="K293" s="1">
        <f t="shared" si="50"/>
        <v>17556.80015110891</v>
      </c>
    </row>
    <row r="294" spans="1:11" x14ac:dyDescent="0.25">
      <c r="A294">
        <v>290</v>
      </c>
      <c r="B294" s="4">
        <f t="shared" si="41"/>
        <v>44215</v>
      </c>
      <c r="C294">
        <f t="shared" si="42"/>
        <v>6.4283485347450819E-2</v>
      </c>
      <c r="D294">
        <f t="shared" si="43"/>
        <v>7.5272455360651233E-2</v>
      </c>
      <c r="E294">
        <f t="shared" si="44"/>
        <v>0</v>
      </c>
      <c r="F294" s="5">
        <f t="shared" si="45"/>
        <v>3.378453383246481E-3</v>
      </c>
      <c r="G294" s="1">
        <f t="shared" si="46"/>
        <v>83380741.492190346</v>
      </c>
      <c r="H294" s="1">
        <f t="shared" si="47"/>
        <v>988.39422565897212</v>
      </c>
      <c r="I294" s="1">
        <f t="shared" si="48"/>
        <v>0</v>
      </c>
      <c r="J294" s="1">
        <f t="shared" si="49"/>
        <v>384651.92444997159</v>
      </c>
      <c r="K294" s="1">
        <f t="shared" si="50"/>
        <v>17560.189134116466</v>
      </c>
    </row>
    <row r="295" spans="1:11" x14ac:dyDescent="0.25">
      <c r="A295">
        <v>291</v>
      </c>
      <c r="B295" s="4">
        <f t="shared" si="41"/>
        <v>44216</v>
      </c>
      <c r="C295">
        <f t="shared" si="42"/>
        <v>6.4283485347450819E-2</v>
      </c>
      <c r="D295">
        <f t="shared" si="43"/>
        <v>7.5272455360651233E-2</v>
      </c>
      <c r="E295">
        <f t="shared" si="44"/>
        <v>0</v>
      </c>
      <c r="F295" s="5">
        <f t="shared" si="45"/>
        <v>3.378453383246481E-3</v>
      </c>
      <c r="G295" s="1">
        <f t="shared" si="46"/>
        <v>83380678.260531113</v>
      </c>
      <c r="H295" s="1">
        <f t="shared" si="47"/>
        <v>973.88778084092451</v>
      </c>
      <c r="I295" s="1">
        <f t="shared" si="48"/>
        <v>0</v>
      </c>
      <c r="J295" s="1">
        <f t="shared" si="49"/>
        <v>384726.32331020123</v>
      </c>
      <c r="K295" s="1">
        <f t="shared" si="50"/>
        <v>17563.528377932125</v>
      </c>
    </row>
    <row r="296" spans="1:11" x14ac:dyDescent="0.25">
      <c r="A296">
        <v>292</v>
      </c>
      <c r="B296" s="4">
        <f t="shared" si="41"/>
        <v>44217</v>
      </c>
      <c r="C296">
        <f t="shared" si="42"/>
        <v>6.4283485347450819E-2</v>
      </c>
      <c r="D296">
        <f t="shared" si="43"/>
        <v>7.5272455360651233E-2</v>
      </c>
      <c r="E296">
        <f t="shared" si="44"/>
        <v>0</v>
      </c>
      <c r="F296" s="5">
        <f t="shared" si="45"/>
        <v>3.378453383246481E-3</v>
      </c>
      <c r="G296" s="1">
        <f t="shared" si="46"/>
        <v>83380615.956956297</v>
      </c>
      <c r="H296" s="1">
        <f t="shared" si="47"/>
        <v>959.59419667734824</v>
      </c>
      <c r="I296" s="1">
        <f t="shared" si="48"/>
        <v>0</v>
      </c>
      <c r="J296" s="1">
        <f t="shared" si="49"/>
        <v>384799.63023471087</v>
      </c>
      <c r="K296" s="1">
        <f t="shared" si="50"/>
        <v>17566.81861240021</v>
      </c>
    </row>
    <row r="297" spans="1:11" x14ac:dyDescent="0.25">
      <c r="A297">
        <v>293</v>
      </c>
      <c r="B297" s="4">
        <f t="shared" si="41"/>
        <v>44218</v>
      </c>
      <c r="C297">
        <f t="shared" si="42"/>
        <v>6.4283485347450819E-2</v>
      </c>
      <c r="D297">
        <f t="shared" si="43"/>
        <v>7.5272455360651233E-2</v>
      </c>
      <c r="E297">
        <f t="shared" si="44"/>
        <v>0</v>
      </c>
      <c r="F297" s="5">
        <f t="shared" si="45"/>
        <v>3.378453383246481E-3</v>
      </c>
      <c r="G297" s="1">
        <f t="shared" si="46"/>
        <v>83380554.567846254</v>
      </c>
      <c r="H297" s="1">
        <f t="shared" si="47"/>
        <v>945.51035112940178</v>
      </c>
      <c r="I297" s="1">
        <f t="shared" si="48"/>
        <v>0</v>
      </c>
      <c r="J297" s="1">
        <f t="shared" si="49"/>
        <v>384871.86124604463</v>
      </c>
      <c r="K297" s="1">
        <f t="shared" si="50"/>
        <v>17570.060556660519</v>
      </c>
    </row>
    <row r="298" spans="1:11" x14ac:dyDescent="0.25">
      <c r="A298">
        <v>294</v>
      </c>
      <c r="B298" s="4">
        <f t="shared" si="41"/>
        <v>44219</v>
      </c>
      <c r="C298">
        <f t="shared" si="42"/>
        <v>6.4283485347450819E-2</v>
      </c>
      <c r="D298">
        <f t="shared" si="43"/>
        <v>7.5272455360651233E-2</v>
      </c>
      <c r="E298">
        <f t="shared" si="44"/>
        <v>0</v>
      </c>
      <c r="F298" s="5">
        <f t="shared" si="45"/>
        <v>3.378453383246481E-3</v>
      </c>
      <c r="G298" s="1">
        <f t="shared" si="46"/>
        <v>83380494.07978113</v>
      </c>
      <c r="H298" s="1">
        <f t="shared" si="47"/>
        <v>931.63316790922863</v>
      </c>
      <c r="I298" s="1">
        <f t="shared" si="48"/>
        <v>0</v>
      </c>
      <c r="J298" s="1">
        <f t="shared" si="49"/>
        <v>384943.03213174304</v>
      </c>
      <c r="K298" s="1">
        <f t="shared" si="50"/>
        <v>17573.254919305185</v>
      </c>
    </row>
    <row r="299" spans="1:11" x14ac:dyDescent="0.25">
      <c r="A299">
        <v>295</v>
      </c>
      <c r="B299" s="4">
        <f t="shared" si="41"/>
        <v>44220</v>
      </c>
      <c r="C299">
        <f t="shared" si="42"/>
        <v>6.4283485347450819E-2</v>
      </c>
      <c r="D299">
        <f t="shared" si="43"/>
        <v>7.5272455360651233E-2</v>
      </c>
      <c r="E299">
        <f t="shared" si="44"/>
        <v>0</v>
      </c>
      <c r="F299" s="5">
        <f t="shared" si="45"/>
        <v>3.378453383246481E-3</v>
      </c>
      <c r="G299" s="1">
        <f t="shared" si="46"/>
        <v>83380434.479537964</v>
      </c>
      <c r="H299" s="1">
        <f t="shared" si="47"/>
        <v>917.95961581068309</v>
      </c>
      <c r="I299" s="1">
        <f t="shared" si="48"/>
        <v>0</v>
      </c>
      <c r="J299" s="1">
        <f t="shared" si="49"/>
        <v>385013.15844778699</v>
      </c>
      <c r="K299" s="1">
        <f t="shared" si="50"/>
        <v>17576.402398533253</v>
      </c>
    </row>
    <row r="300" spans="1:11" x14ac:dyDescent="0.25">
      <c r="A300">
        <v>296</v>
      </c>
      <c r="B300" s="4">
        <f t="shared" si="41"/>
        <v>44221</v>
      </c>
      <c r="C300">
        <f t="shared" si="42"/>
        <v>6.4283485347450819E-2</v>
      </c>
      <c r="D300">
        <f t="shared" si="43"/>
        <v>7.5272455360651233E-2</v>
      </c>
      <c r="E300">
        <f t="shared" si="44"/>
        <v>0</v>
      </c>
      <c r="F300" s="5">
        <f t="shared" si="45"/>
        <v>3.378453383246481E-3</v>
      </c>
      <c r="G300" s="1">
        <f t="shared" si="46"/>
        <v>83380375.754087746</v>
      </c>
      <c r="H300" s="1">
        <f t="shared" si="47"/>
        <v>904.48670804981236</v>
      </c>
      <c r="I300" s="1">
        <f t="shared" si="48"/>
        <v>0</v>
      </c>
      <c r="J300" s="1">
        <f t="shared" si="49"/>
        <v>385082.255521991</v>
      </c>
      <c r="K300" s="1">
        <f t="shared" si="50"/>
        <v>17579.503682302973</v>
      </c>
    </row>
    <row r="301" spans="1:11" x14ac:dyDescent="0.25">
      <c r="A301">
        <v>297</v>
      </c>
      <c r="B301" s="4">
        <f t="shared" si="41"/>
        <v>44222</v>
      </c>
      <c r="C301">
        <f t="shared" si="42"/>
        <v>6.4283485347450819E-2</v>
      </c>
      <c r="D301">
        <f t="shared" si="43"/>
        <v>7.5272455360651233E-2</v>
      </c>
      <c r="E301">
        <f t="shared" si="44"/>
        <v>0</v>
      </c>
      <c r="F301" s="5">
        <f t="shared" si="45"/>
        <v>3.378453383246481E-3</v>
      </c>
      <c r="G301" s="1">
        <f t="shared" si="46"/>
        <v>83380317.89059265</v>
      </c>
      <c r="H301" s="1">
        <f t="shared" si="47"/>
        <v>891.2115016149537</v>
      </c>
      <c r="I301" s="1">
        <f t="shared" si="48"/>
        <v>0</v>
      </c>
      <c r="J301" s="1">
        <f t="shared" si="49"/>
        <v>385150.33845734695</v>
      </c>
      <c r="K301" s="1">
        <f t="shared" si="50"/>
        <v>17582.559448481887</v>
      </c>
    </row>
    <row r="302" spans="1:11" x14ac:dyDescent="0.25">
      <c r="A302">
        <v>298</v>
      </c>
      <c r="B302" s="4">
        <f t="shared" si="41"/>
        <v>44223</v>
      </c>
      <c r="C302">
        <f t="shared" si="42"/>
        <v>6.4283485347450819E-2</v>
      </c>
      <c r="D302">
        <f t="shared" si="43"/>
        <v>7.5272455360651233E-2</v>
      </c>
      <c r="E302">
        <f t="shared" si="44"/>
        <v>0</v>
      </c>
      <c r="F302" s="5">
        <f t="shared" si="45"/>
        <v>3.378453383246481E-3</v>
      </c>
      <c r="G302" s="1">
        <f t="shared" si="46"/>
        <v>83380260.876403153</v>
      </c>
      <c r="H302" s="1">
        <f t="shared" si="47"/>
        <v>878.13109662630791</v>
      </c>
      <c r="I302" s="1">
        <f t="shared" si="48"/>
        <v>0</v>
      </c>
      <c r="J302" s="1">
        <f t="shared" si="49"/>
        <v>385217.42213531915</v>
      </c>
      <c r="K302" s="1">
        <f t="shared" si="50"/>
        <v>17585.570364994706</v>
      </c>
    </row>
    <row r="303" spans="1:11" x14ac:dyDescent="0.25">
      <c r="A303">
        <v>299</v>
      </c>
      <c r="B303" s="4">
        <f t="shared" si="41"/>
        <v>44224</v>
      </c>
      <c r="C303">
        <f t="shared" si="42"/>
        <v>6.4283485347450819E-2</v>
      </c>
      <c r="D303">
        <f t="shared" si="43"/>
        <v>7.5272455360651233E-2</v>
      </c>
      <c r="E303">
        <f t="shared" si="44"/>
        <v>0</v>
      </c>
      <c r="F303" s="5">
        <f t="shared" si="45"/>
        <v>3.378453383246481E-3</v>
      </c>
      <c r="G303" s="1">
        <f t="shared" si="46"/>
        <v>83380204.699055329</v>
      </c>
      <c r="H303" s="1">
        <f t="shared" si="47"/>
        <v>865.24263570485152</v>
      </c>
      <c r="I303" s="1">
        <f t="shared" si="48"/>
        <v>0</v>
      </c>
      <c r="J303" s="1">
        <f t="shared" si="49"/>
        <v>385283.52121909073</v>
      </c>
      <c r="K303" s="1">
        <f t="shared" si="50"/>
        <v>17588.537089969039</v>
      </c>
    </row>
    <row r="304" spans="1:11" x14ac:dyDescent="0.25">
      <c r="A304">
        <v>301</v>
      </c>
      <c r="B304" s="4">
        <f t="shared" si="41"/>
        <v>44225</v>
      </c>
      <c r="C304">
        <f t="shared" ref="C304:C367" si="51">C303</f>
        <v>6.4283485347450819E-2</v>
      </c>
      <c r="D304">
        <f t="shared" ref="D304:D367" si="52">D303</f>
        <v>7.5272455360651233E-2</v>
      </c>
      <c r="E304">
        <f t="shared" ref="E304:E367" si="53">E303</f>
        <v>0</v>
      </c>
      <c r="F304" s="5">
        <f t="shared" ref="F304:F367" si="54">F303</f>
        <v>3.378453383246481E-3</v>
      </c>
      <c r="G304" s="1">
        <f t="shared" ref="G304" si="55">G303-C304*H303*G303/SUM(G303:K303)-E304*G303</f>
        <v>83380149.346268103</v>
      </c>
      <c r="H304" s="1">
        <f t="shared" ref="H304" si="56">H303+C304*G303*H303/SUM(G303:K303)-D304*H303-F304*H303</f>
        <v>852.54330335045199</v>
      </c>
      <c r="I304" s="1">
        <f t="shared" ref="I304" si="57">I303+E304*G303</f>
        <v>0</v>
      </c>
      <c r="J304" s="1">
        <f t="shared" ref="J304" si="58">J303+D304*H303</f>
        <v>385348.65015676297</v>
      </c>
      <c r="K304" s="1">
        <f t="shared" ref="K304" si="59">K303+F304*H303</f>
        <v>17591.460271878965</v>
      </c>
    </row>
    <row r="305" spans="1:11" x14ac:dyDescent="0.25">
      <c r="A305">
        <v>302</v>
      </c>
      <c r="B305" s="4">
        <f t="shared" si="41"/>
        <v>44226</v>
      </c>
      <c r="C305">
        <f t="shared" si="51"/>
        <v>6.4283485347450819E-2</v>
      </c>
      <c r="D305">
        <f t="shared" si="52"/>
        <v>7.5272455360651233E-2</v>
      </c>
      <c r="E305">
        <f t="shared" si="53"/>
        <v>0</v>
      </c>
      <c r="F305" s="5">
        <f t="shared" si="54"/>
        <v>3.378453383246481E-3</v>
      </c>
      <c r="G305" s="1">
        <f t="shared" ref="G305:G348" si="60">G304-C305*H304*G304/SUM(G304:K304)-E305*G304</f>
        <v>83380094.805940568</v>
      </c>
      <c r="H305" s="1">
        <f t="shared" ref="H305:H348" si="61">H304+C305*G304*H304/SUM(G304:K304)-D305*H304-F305*H304</f>
        <v>840.03032532905399</v>
      </c>
      <c r="I305" s="1">
        <f t="shared" ref="I305:I348" si="62">I304+E305*G304</f>
        <v>0</v>
      </c>
      <c r="J305" s="1">
        <f t="shared" ref="J305:J348" si="63">J304+D305*H304</f>
        <v>385412.82318450743</v>
      </c>
      <c r="K305" s="1">
        <f t="shared" ref="K305:K348" si="64">K304+F305*H304</f>
        <v>17594.340549686534</v>
      </c>
    </row>
    <row r="306" spans="1:11" x14ac:dyDescent="0.25">
      <c r="A306">
        <v>303</v>
      </c>
      <c r="B306" s="4">
        <f t="shared" si="41"/>
        <v>44227</v>
      </c>
      <c r="C306">
        <f t="shared" si="51"/>
        <v>6.4283485347450819E-2</v>
      </c>
      <c r="D306">
        <f t="shared" si="52"/>
        <v>7.5272455360651233E-2</v>
      </c>
      <c r="E306">
        <f t="shared" si="53"/>
        <v>0</v>
      </c>
      <c r="F306" s="5">
        <f t="shared" si="54"/>
        <v>3.378453383246481E-3</v>
      </c>
      <c r="G306" s="1">
        <f t="shared" si="60"/>
        <v>83380041.066149369</v>
      </c>
      <c r="H306" s="1">
        <f t="shared" si="61"/>
        <v>827.70096806880383</v>
      </c>
      <c r="I306" s="1">
        <f t="shared" si="62"/>
        <v>0</v>
      </c>
      <c r="J306" s="1">
        <f t="shared" si="63"/>
        <v>385476.05432967236</v>
      </c>
      <c r="K306" s="1">
        <f t="shared" si="64"/>
        <v>17597.178552981171</v>
      </c>
    </row>
    <row r="307" spans="1:11" x14ac:dyDescent="0.25">
      <c r="A307">
        <v>304</v>
      </c>
      <c r="B307" s="4">
        <f t="shared" si="41"/>
        <v>44228</v>
      </c>
      <c r="C307">
        <f t="shared" si="51"/>
        <v>6.4283485347450819E-2</v>
      </c>
      <c r="D307">
        <f t="shared" si="52"/>
        <v>7.5272455360651233E-2</v>
      </c>
      <c r="E307">
        <f t="shared" si="53"/>
        <v>0</v>
      </c>
      <c r="F307" s="5">
        <f t="shared" si="54"/>
        <v>3.378453383246481E-3</v>
      </c>
      <c r="G307" s="1">
        <f t="shared" si="60"/>
        <v>83379988.115146071</v>
      </c>
      <c r="H307" s="1">
        <f t="shared" si="61"/>
        <v>815.55253806498285</v>
      </c>
      <c r="I307" s="1">
        <f t="shared" si="62"/>
        <v>0</v>
      </c>
      <c r="J307" s="1">
        <f t="shared" si="63"/>
        <v>385538.35741384327</v>
      </c>
      <c r="K307" s="1">
        <f t="shared" si="64"/>
        <v>17599.974902117061</v>
      </c>
    </row>
    <row r="308" spans="1:11" x14ac:dyDescent="0.25">
      <c r="A308">
        <v>305</v>
      </c>
      <c r="B308" s="4">
        <f t="shared" si="41"/>
        <v>44229</v>
      </c>
      <c r="C308">
        <f t="shared" si="51"/>
        <v>6.4283485347450819E-2</v>
      </c>
      <c r="D308">
        <f t="shared" si="52"/>
        <v>7.5272455360651233E-2</v>
      </c>
      <c r="E308">
        <f t="shared" si="53"/>
        <v>0</v>
      </c>
      <c r="F308" s="5">
        <f t="shared" si="54"/>
        <v>3.378453383246481E-3</v>
      </c>
      <c r="G308" s="1">
        <f t="shared" si="60"/>
        <v>83379935.941354588</v>
      </c>
      <c r="H308" s="1">
        <f t="shared" si="61"/>
        <v>803.58238129362303</v>
      </c>
      <c r="I308" s="1">
        <f t="shared" si="62"/>
        <v>0</v>
      </c>
      <c r="J308" s="1">
        <f t="shared" si="63"/>
        <v>385599.74605585902</v>
      </c>
      <c r="K308" s="1">
        <f t="shared" si="64"/>
        <v>17602.730208348501</v>
      </c>
    </row>
    <row r="309" spans="1:11" x14ac:dyDescent="0.25">
      <c r="A309">
        <v>306</v>
      </c>
      <c r="B309" s="4">
        <f t="shared" si="41"/>
        <v>44230</v>
      </c>
      <c r="C309">
        <f t="shared" si="51"/>
        <v>6.4283485347450819E-2</v>
      </c>
      <c r="D309">
        <f t="shared" si="52"/>
        <v>7.5272455360651233E-2</v>
      </c>
      <c r="E309">
        <f t="shared" si="53"/>
        <v>0</v>
      </c>
      <c r="F309" s="5">
        <f t="shared" si="54"/>
        <v>3.378453383246481E-3</v>
      </c>
      <c r="G309" s="1">
        <f t="shared" si="60"/>
        <v>83379884.533368707</v>
      </c>
      <c r="H309" s="1">
        <f t="shared" si="61"/>
        <v>791.78788263367778</v>
      </c>
      <c r="I309" s="1">
        <f t="shared" si="62"/>
        <v>0</v>
      </c>
      <c r="J309" s="1">
        <f t="shared" si="63"/>
        <v>385660.23367478355</v>
      </c>
      <c r="K309" s="1">
        <f t="shared" si="64"/>
        <v>17605.445073963299</v>
      </c>
    </row>
    <row r="310" spans="1:11" x14ac:dyDescent="0.25">
      <c r="A310">
        <v>307</v>
      </c>
      <c r="B310" s="4">
        <f t="shared" si="41"/>
        <v>44231</v>
      </c>
      <c r="C310">
        <f t="shared" si="51"/>
        <v>6.4283485347450819E-2</v>
      </c>
      <c r="D310">
        <f t="shared" si="52"/>
        <v>7.5272455360651233E-2</v>
      </c>
      <c r="E310">
        <f t="shared" si="53"/>
        <v>0</v>
      </c>
      <c r="F310" s="5">
        <f t="shared" si="54"/>
        <v>3.378453383246481E-3</v>
      </c>
      <c r="G310" s="1">
        <f t="shared" si="60"/>
        <v>83379833.87994954</v>
      </c>
      <c r="H310" s="1">
        <f t="shared" si="61"/>
        <v>780.16646529762397</v>
      </c>
      <c r="I310" s="1">
        <f t="shared" si="62"/>
        <v>0</v>
      </c>
      <c r="J310" s="1">
        <f t="shared" si="63"/>
        <v>385719.83349283418</v>
      </c>
      <c r="K310" s="1">
        <f t="shared" si="64"/>
        <v>17608.120092414196</v>
      </c>
    </row>
    <row r="311" spans="1:11" x14ac:dyDescent="0.25">
      <c r="A311">
        <v>308</v>
      </c>
      <c r="B311" s="4">
        <f t="shared" si="41"/>
        <v>44232</v>
      </c>
      <c r="C311">
        <f t="shared" si="51"/>
        <v>6.4283485347450819E-2</v>
      </c>
      <c r="D311">
        <f t="shared" si="52"/>
        <v>7.5272455360651233E-2</v>
      </c>
      <c r="E311">
        <f t="shared" si="53"/>
        <v>0</v>
      </c>
      <c r="F311" s="5">
        <f t="shared" si="54"/>
        <v>3.378453383246481E-3</v>
      </c>
      <c r="G311" s="1">
        <f t="shared" si="60"/>
        <v>83379783.970023096</v>
      </c>
      <c r="H311" s="1">
        <f t="shared" si="61"/>
        <v>768.71559027037449</v>
      </c>
      <c r="I311" s="1">
        <f t="shared" si="62"/>
        <v>0</v>
      </c>
      <c r="J311" s="1">
        <f t="shared" si="63"/>
        <v>385778.55853826716</v>
      </c>
      <c r="K311" s="1">
        <f t="shared" si="64"/>
        <v>17610.755848448374</v>
      </c>
    </row>
    <row r="312" spans="1:11" x14ac:dyDescent="0.25">
      <c r="A312">
        <v>309</v>
      </c>
      <c r="B312" s="4">
        <f t="shared" si="41"/>
        <v>44233</v>
      </c>
      <c r="C312">
        <f t="shared" si="51"/>
        <v>6.4283485347450819E-2</v>
      </c>
      <c r="D312">
        <f t="shared" si="52"/>
        <v>7.5272455360651233E-2</v>
      </c>
      <c r="E312">
        <f t="shared" si="53"/>
        <v>0</v>
      </c>
      <c r="F312" s="5">
        <f t="shared" si="54"/>
        <v>3.378453383246481E-3</v>
      </c>
      <c r="G312" s="1">
        <f t="shared" si="60"/>
        <v>83379734.792677864</v>
      </c>
      <c r="H312" s="1">
        <f t="shared" si="61"/>
        <v>757.43275575637779</v>
      </c>
      <c r="I312" s="1">
        <f t="shared" si="62"/>
        <v>0</v>
      </c>
      <c r="J312" s="1">
        <f t="shared" si="63"/>
        <v>385836.4216482208</v>
      </c>
      <c r="K312" s="1">
        <f t="shared" si="64"/>
        <v>17613.352918235076</v>
      </c>
    </row>
    <row r="313" spans="1:11" x14ac:dyDescent="0.25">
      <c r="A313">
        <v>310</v>
      </c>
      <c r="B313" s="4">
        <f t="shared" si="41"/>
        <v>44234</v>
      </c>
      <c r="C313">
        <f t="shared" si="51"/>
        <v>6.4283485347450819E-2</v>
      </c>
      <c r="D313">
        <f t="shared" si="52"/>
        <v>7.5272455360651233E-2</v>
      </c>
      <c r="E313">
        <f t="shared" si="53"/>
        <v>0</v>
      </c>
      <c r="F313" s="5">
        <f t="shared" si="54"/>
        <v>3.378453383246481E-3</v>
      </c>
      <c r="G313" s="1">
        <f t="shared" si="60"/>
        <v>83379686.337162435</v>
      </c>
      <c r="H313" s="1">
        <f t="shared" si="61"/>
        <v>746.31549663478881</v>
      </c>
      <c r="I313" s="1">
        <f t="shared" si="62"/>
        <v>0</v>
      </c>
      <c r="J313" s="1">
        <f t="shared" si="63"/>
        <v>385893.43547151715</v>
      </c>
      <c r="K313" s="1">
        <f t="shared" si="64"/>
        <v>17615.911869491341</v>
      </c>
    </row>
    <row r="314" spans="1:11" x14ac:dyDescent="0.25">
      <c r="A314">
        <v>311</v>
      </c>
      <c r="B314" s="4">
        <f t="shared" si="41"/>
        <v>44235</v>
      </c>
      <c r="C314">
        <f t="shared" si="51"/>
        <v>6.4283485347450819E-2</v>
      </c>
      <c r="D314">
        <f t="shared" si="52"/>
        <v>7.5272455360651233E-2</v>
      </c>
      <c r="E314">
        <f t="shared" si="53"/>
        <v>0</v>
      </c>
      <c r="F314" s="5">
        <f t="shared" si="54"/>
        <v>3.378453383246481E-3</v>
      </c>
      <c r="G314" s="1">
        <f t="shared" si="60"/>
        <v>83379638.592883125</v>
      </c>
      <c r="H314" s="1">
        <f t="shared" si="61"/>
        <v>735.36138392259193</v>
      </c>
      <c r="I314" s="1">
        <f t="shared" si="62"/>
        <v>0</v>
      </c>
      <c r="J314" s="1">
        <f t="shared" si="63"/>
        <v>385949.61247142253</v>
      </c>
      <c r="K314" s="1">
        <f t="shared" si="64"/>
        <v>17618.433261605918</v>
      </c>
    </row>
    <row r="315" spans="1:11" x14ac:dyDescent="0.25">
      <c r="A315">
        <v>312</v>
      </c>
      <c r="B315" s="4">
        <f t="shared" si="41"/>
        <v>44236</v>
      </c>
      <c r="C315">
        <f t="shared" si="51"/>
        <v>6.4283485347450819E-2</v>
      </c>
      <c r="D315">
        <f t="shared" si="52"/>
        <v>7.5272455360651233E-2</v>
      </c>
      <c r="E315">
        <f t="shared" si="53"/>
        <v>0</v>
      </c>
      <c r="F315" s="5">
        <f t="shared" si="54"/>
        <v>3.378453383246481E-3</v>
      </c>
      <c r="G315" s="1">
        <f t="shared" si="60"/>
        <v>83379591.5494017</v>
      </c>
      <c r="H315" s="1">
        <f t="shared" si="61"/>
        <v>724.56802424556156</v>
      </c>
      <c r="I315" s="1">
        <f t="shared" si="62"/>
        <v>0</v>
      </c>
      <c r="J315" s="1">
        <f t="shared" si="63"/>
        <v>386004.96492836782</v>
      </c>
      <c r="K315" s="1">
        <f t="shared" si="64"/>
        <v>17620.917645761339</v>
      </c>
    </row>
    <row r="316" spans="1:11" x14ac:dyDescent="0.25">
      <c r="A316">
        <v>313</v>
      </c>
      <c r="B316" s="4">
        <f t="shared" si="41"/>
        <v>44237</v>
      </c>
      <c r="C316">
        <f t="shared" si="51"/>
        <v>6.4283485347450819E-2</v>
      </c>
      <c r="D316">
        <f t="shared" si="52"/>
        <v>7.5272455360651233E-2</v>
      </c>
      <c r="E316">
        <f t="shared" si="53"/>
        <v>0</v>
      </c>
      <c r="F316" s="5">
        <f t="shared" si="54"/>
        <v>3.378453383246481E-3</v>
      </c>
      <c r="G316" s="1">
        <f t="shared" si="60"/>
        <v>83379545.196433082</v>
      </c>
      <c r="H316" s="1">
        <f t="shared" si="61"/>
        <v>713.93305931694601</v>
      </c>
      <c r="I316" s="1">
        <f t="shared" si="62"/>
        <v>0</v>
      </c>
      <c r="J316" s="1">
        <f t="shared" si="63"/>
        <v>386059.50494262861</v>
      </c>
      <c r="K316" s="1">
        <f t="shared" si="64"/>
        <v>17623.365565054242</v>
      </c>
    </row>
    <row r="317" spans="1:11" x14ac:dyDescent="0.25">
      <c r="A317">
        <v>314</v>
      </c>
      <c r="B317" s="4">
        <f t="shared" si="41"/>
        <v>44238</v>
      </c>
      <c r="C317">
        <f t="shared" si="51"/>
        <v>6.4283485347450819E-2</v>
      </c>
      <c r="D317">
        <f t="shared" si="52"/>
        <v>7.5272455360651233E-2</v>
      </c>
      <c r="E317">
        <f t="shared" si="53"/>
        <v>0</v>
      </c>
      <c r="F317" s="5">
        <f t="shared" si="54"/>
        <v>3.378453383246481E-3</v>
      </c>
      <c r="G317" s="1">
        <f t="shared" si="60"/>
        <v>83379499.52384308</v>
      </c>
      <c r="H317" s="1">
        <f t="shared" si="61"/>
        <v>703.45416542376404</v>
      </c>
      <c r="I317" s="1">
        <f t="shared" si="62"/>
        <v>0</v>
      </c>
      <c r="J317" s="1">
        <f t="shared" si="63"/>
        <v>386113.24443696655</v>
      </c>
      <c r="K317" s="1">
        <f t="shared" si="64"/>
        <v>17625.777554613902</v>
      </c>
    </row>
    <row r="318" spans="1:11" x14ac:dyDescent="0.25">
      <c r="A318">
        <v>315</v>
      </c>
      <c r="B318" s="4">
        <f t="shared" si="41"/>
        <v>44239</v>
      </c>
      <c r="C318">
        <f t="shared" si="51"/>
        <v>6.4283485347450819E-2</v>
      </c>
      <c r="D318">
        <f t="shared" si="52"/>
        <v>7.5272455360651233E-2</v>
      </c>
      <c r="E318">
        <f t="shared" si="53"/>
        <v>0</v>
      </c>
      <c r="F318" s="5">
        <f t="shared" si="54"/>
        <v>3.378453383246481E-3</v>
      </c>
      <c r="G318" s="1">
        <f t="shared" si="60"/>
        <v>83379454.521646217</v>
      </c>
      <c r="H318" s="1">
        <f t="shared" si="61"/>
        <v>693.12905292060054</v>
      </c>
      <c r="I318" s="1">
        <f t="shared" si="62"/>
        <v>0</v>
      </c>
      <c r="J318" s="1">
        <f t="shared" si="63"/>
        <v>386166.19515923166</v>
      </c>
      <c r="K318" s="1">
        <f t="shared" si="64"/>
        <v>17628.154141719038</v>
      </c>
    </row>
    <row r="319" spans="1:11" x14ac:dyDescent="0.25">
      <c r="A319">
        <v>316</v>
      </c>
      <c r="B319" s="4">
        <f t="shared" si="41"/>
        <v>44240</v>
      </c>
      <c r="C319">
        <f t="shared" si="51"/>
        <v>6.4283485347450819E-2</v>
      </c>
      <c r="D319">
        <f t="shared" si="52"/>
        <v>7.5272455360651233E-2</v>
      </c>
      <c r="E319">
        <f t="shared" si="53"/>
        <v>0</v>
      </c>
      <c r="F319" s="5">
        <f t="shared" si="54"/>
        <v>3.378453383246481E-3</v>
      </c>
      <c r="G319" s="1">
        <f t="shared" si="60"/>
        <v>83379410.180003524</v>
      </c>
      <c r="H319" s="1">
        <f t="shared" si="61"/>
        <v>682.95546573079548</v>
      </c>
      <c r="I319" s="1">
        <f t="shared" si="62"/>
        <v>0</v>
      </c>
      <c r="J319" s="1">
        <f t="shared" si="63"/>
        <v>386218.36868492683</v>
      </c>
      <c r="K319" s="1">
        <f t="shared" si="64"/>
        <v>17630.495845912905</v>
      </c>
    </row>
    <row r="320" spans="1:11" x14ac:dyDescent="0.25">
      <c r="A320">
        <v>317</v>
      </c>
      <c r="B320" s="4">
        <f t="shared" si="41"/>
        <v>44241</v>
      </c>
      <c r="C320">
        <f t="shared" si="51"/>
        <v>6.4283485347450819E-2</v>
      </c>
      <c r="D320">
        <f t="shared" si="52"/>
        <v>7.5272455360651233E-2</v>
      </c>
      <c r="E320">
        <f t="shared" si="53"/>
        <v>0</v>
      </c>
      <c r="F320" s="5">
        <f t="shared" si="54"/>
        <v>3.378453383246481E-3</v>
      </c>
      <c r="G320" s="1">
        <f t="shared" si="60"/>
        <v>83379366.489220396</v>
      </c>
      <c r="H320" s="1">
        <f t="shared" si="61"/>
        <v>672.93118085491699</v>
      </c>
      <c r="I320" s="1">
        <f t="shared" si="62"/>
        <v>0</v>
      </c>
      <c r="J320" s="1">
        <f t="shared" si="63"/>
        <v>386269.77641973435</v>
      </c>
      <c r="K320" s="1">
        <f t="shared" si="64"/>
        <v>17632.803179116709</v>
      </c>
    </row>
    <row r="321" spans="1:11" x14ac:dyDescent="0.25">
      <c r="A321">
        <v>318</v>
      </c>
      <c r="B321" s="4">
        <f t="shared" si="41"/>
        <v>44242</v>
      </c>
      <c r="C321">
        <f t="shared" si="51"/>
        <v>6.4283485347450819E-2</v>
      </c>
      <c r="D321">
        <f t="shared" si="52"/>
        <v>7.5272455360651233E-2</v>
      </c>
      <c r="E321">
        <f t="shared" si="53"/>
        <v>0</v>
      </c>
      <c r="F321" s="5">
        <f t="shared" si="54"/>
        <v>3.378453383246481E-3</v>
      </c>
      <c r="G321" s="1">
        <f t="shared" si="60"/>
        <v>83379323.439744473</v>
      </c>
      <c r="H321" s="1">
        <f t="shared" si="61"/>
        <v>663.05400788641396</v>
      </c>
      <c r="I321" s="1">
        <f t="shared" si="62"/>
        <v>0</v>
      </c>
      <c r="J321" s="1">
        <f t="shared" si="63"/>
        <v>386320.42960200604</v>
      </c>
      <c r="K321" s="1">
        <f t="shared" si="64"/>
        <v>17635.076645741359</v>
      </c>
    </row>
    <row r="322" spans="1:11" x14ac:dyDescent="0.25">
      <c r="A322">
        <v>319</v>
      </c>
      <c r="B322" s="4">
        <f t="shared" si="41"/>
        <v>44243</v>
      </c>
      <c r="C322">
        <f t="shared" si="51"/>
        <v>6.4283485347450819E-2</v>
      </c>
      <c r="D322">
        <f t="shared" si="52"/>
        <v>7.5272455360651233E-2</v>
      </c>
      <c r="E322">
        <f t="shared" si="53"/>
        <v>0</v>
      </c>
      <c r="F322" s="5">
        <f t="shared" si="54"/>
        <v>3.378453383246481E-3</v>
      </c>
      <c r="G322" s="1">
        <f t="shared" si="60"/>
        <v>83379281.022163555</v>
      </c>
      <c r="H322" s="1">
        <f t="shared" si="61"/>
        <v>653.32178853434152</v>
      </c>
      <c r="I322" s="1">
        <f t="shared" si="62"/>
        <v>0</v>
      </c>
      <c r="J322" s="1">
        <f t="shared" si="63"/>
        <v>386370.33930521639</v>
      </c>
      <c r="K322" s="1">
        <f t="shared" si="64"/>
        <v>17637.316742797579</v>
      </c>
    </row>
    <row r="323" spans="1:11" x14ac:dyDescent="0.25">
      <c r="A323">
        <v>320</v>
      </c>
      <c r="B323" s="4">
        <f t="shared" si="41"/>
        <v>44244</v>
      </c>
      <c r="C323">
        <f t="shared" si="51"/>
        <v>6.4283485347450819E-2</v>
      </c>
      <c r="D323">
        <f t="shared" si="52"/>
        <v>7.5272455360651233E-2</v>
      </c>
      <c r="E323">
        <f t="shared" si="53"/>
        <v>0</v>
      </c>
      <c r="F323" s="5">
        <f t="shared" si="54"/>
        <v>3.378453383246481E-3</v>
      </c>
      <c r="G323" s="1">
        <f t="shared" si="60"/>
        <v>83379239.227203563</v>
      </c>
      <c r="H323" s="1">
        <f t="shared" si="61"/>
        <v>643.73239615306045</v>
      </c>
      <c r="I323" s="1">
        <f t="shared" si="62"/>
        <v>0</v>
      </c>
      <c r="J323" s="1">
        <f t="shared" si="63"/>
        <v>386419.51644037996</v>
      </c>
      <c r="K323" s="1">
        <f t="shared" si="64"/>
        <v>17639.523960004401</v>
      </c>
    </row>
    <row r="324" spans="1:11" x14ac:dyDescent="0.25">
      <c r="A324">
        <v>321</v>
      </c>
      <c r="B324" s="4">
        <f t="shared" si="41"/>
        <v>44245</v>
      </c>
      <c r="C324">
        <f t="shared" si="51"/>
        <v>6.4283485347450819E-2</v>
      </c>
      <c r="D324">
        <f t="shared" si="52"/>
        <v>7.5272455360651233E-2</v>
      </c>
      <c r="E324">
        <f t="shared" si="53"/>
        <v>0</v>
      </c>
      <c r="F324" s="5">
        <f t="shared" si="54"/>
        <v>3.378453383246481E-3</v>
      </c>
      <c r="G324" s="1">
        <f t="shared" si="60"/>
        <v>83379198.045726493</v>
      </c>
      <c r="H324" s="1">
        <f t="shared" si="61"/>
        <v>634.28373527880456</v>
      </c>
      <c r="I324" s="1">
        <f t="shared" si="62"/>
        <v>0</v>
      </c>
      <c r="J324" s="1">
        <f t="shared" si="63"/>
        <v>386467.97175843362</v>
      </c>
      <c r="K324" s="1">
        <f t="shared" si="64"/>
        <v>17641.698779896091</v>
      </c>
    </row>
    <row r="325" spans="1:11" x14ac:dyDescent="0.25">
      <c r="A325">
        <v>322</v>
      </c>
      <c r="B325" s="4">
        <f t="shared" si="41"/>
        <v>44246</v>
      </c>
      <c r="C325">
        <f t="shared" si="51"/>
        <v>6.4283485347450819E-2</v>
      </c>
      <c r="D325">
        <f t="shared" si="52"/>
        <v>7.5272455360651233E-2</v>
      </c>
      <c r="E325">
        <f t="shared" si="53"/>
        <v>0</v>
      </c>
      <c r="F325" s="5">
        <f t="shared" si="54"/>
        <v>3.378453383246481E-3</v>
      </c>
      <c r="G325" s="1">
        <f t="shared" si="60"/>
        <v>83379157.468728423</v>
      </c>
      <c r="H325" s="1">
        <f t="shared" si="61"/>
        <v>624.97374117302058</v>
      </c>
      <c r="I325" s="1">
        <f t="shared" si="62"/>
        <v>0</v>
      </c>
      <c r="J325" s="1">
        <f t="shared" si="63"/>
        <v>386515.71585258335</v>
      </c>
      <c r="K325" s="1">
        <f t="shared" si="64"/>
        <v>17643.841677927481</v>
      </c>
    </row>
    <row r="326" spans="1:11" x14ac:dyDescent="0.25">
      <c r="A326">
        <v>323</v>
      </c>
      <c r="B326" s="4">
        <f t="shared" si="41"/>
        <v>44247</v>
      </c>
      <c r="C326">
        <f t="shared" si="51"/>
        <v>6.4283485347450819E-2</v>
      </c>
      <c r="D326">
        <f t="shared" si="52"/>
        <v>7.5272455360651233E-2</v>
      </c>
      <c r="E326">
        <f t="shared" si="53"/>
        <v>0</v>
      </c>
      <c r="F326" s="5">
        <f t="shared" si="54"/>
        <v>3.378453383246481E-3</v>
      </c>
      <c r="G326" s="1">
        <f t="shared" si="60"/>
        <v>83379117.487337545</v>
      </c>
      <c r="H326" s="1">
        <f t="shared" si="61"/>
        <v>615.80037937237853</v>
      </c>
      <c r="I326" s="1">
        <f t="shared" si="62"/>
        <v>0</v>
      </c>
      <c r="J326" s="1">
        <f t="shared" si="63"/>
        <v>386562.75916061737</v>
      </c>
      <c r="K326" s="1">
        <f t="shared" si="64"/>
        <v>17645.953122577786</v>
      </c>
    </row>
    <row r="327" spans="1:11" x14ac:dyDescent="0.25">
      <c r="A327">
        <v>324</v>
      </c>
      <c r="B327" s="4">
        <f t="shared" ref="B327:B368" si="65">B326+1</f>
        <v>44248</v>
      </c>
      <c r="C327">
        <f t="shared" si="51"/>
        <v>6.4283485347450819E-2</v>
      </c>
      <c r="D327">
        <f t="shared" si="52"/>
        <v>7.5272455360651233E-2</v>
      </c>
      <c r="E327">
        <f t="shared" si="53"/>
        <v>0</v>
      </c>
      <c r="F327" s="5">
        <f t="shared" si="54"/>
        <v>3.378453383246481E-3</v>
      </c>
      <c r="G327" s="1">
        <f t="shared" si="60"/>
        <v>83379078.092812225</v>
      </c>
      <c r="H327" s="1">
        <f t="shared" si="61"/>
        <v>606.76164524535807</v>
      </c>
      <c r="I327" s="1">
        <f t="shared" si="62"/>
        <v>0</v>
      </c>
      <c r="J327" s="1">
        <f t="shared" si="63"/>
        <v>386609.11196718476</v>
      </c>
      <c r="K327" s="1">
        <f t="shared" si="64"/>
        <v>17648.033575452882</v>
      </c>
    </row>
    <row r="328" spans="1:11" x14ac:dyDescent="0.25">
      <c r="A328">
        <v>325</v>
      </c>
      <c r="B328" s="4">
        <f t="shared" si="65"/>
        <v>44249</v>
      </c>
      <c r="C328">
        <f t="shared" si="51"/>
        <v>6.4283485347450819E-2</v>
      </c>
      <c r="D328">
        <f t="shared" si="52"/>
        <v>7.5272455360651233E-2</v>
      </c>
      <c r="E328">
        <f t="shared" si="53"/>
        <v>0</v>
      </c>
      <c r="F328" s="5">
        <f t="shared" si="54"/>
        <v>3.378453383246481E-3</v>
      </c>
      <c r="G328" s="1">
        <f t="shared" si="60"/>
        <v>83379039.276539132</v>
      </c>
      <c r="H328" s="1">
        <f t="shared" si="61"/>
        <v>597.85556355531378</v>
      </c>
      <c r="I328" s="1">
        <f t="shared" si="62"/>
        <v>0</v>
      </c>
      <c r="J328" s="1">
        <f t="shared" si="63"/>
        <v>386654.78440604103</v>
      </c>
      <c r="K328" s="1">
        <f t="shared" si="64"/>
        <v>17650.083491386085</v>
      </c>
    </row>
    <row r="329" spans="1:11" x14ac:dyDescent="0.25">
      <c r="A329">
        <v>326</v>
      </c>
      <c r="B329" s="4">
        <f t="shared" si="65"/>
        <v>44250</v>
      </c>
      <c r="C329">
        <f t="shared" si="51"/>
        <v>6.4283485347450819E-2</v>
      </c>
      <c r="D329">
        <f t="shared" si="52"/>
        <v>7.5272455360651233E-2</v>
      </c>
      <c r="E329">
        <f t="shared" si="53"/>
        <v>0</v>
      </c>
      <c r="F329" s="5">
        <f t="shared" si="54"/>
        <v>3.378453383246481E-3</v>
      </c>
      <c r="G329" s="1">
        <f t="shared" si="60"/>
        <v>83379001.030031279</v>
      </c>
      <c r="H329" s="1">
        <f t="shared" si="61"/>
        <v>589.08018802992581</v>
      </c>
      <c r="I329" s="1">
        <f t="shared" si="62"/>
        <v>0</v>
      </c>
      <c r="J329" s="1">
        <f t="shared" si="63"/>
        <v>386699.78646226088</v>
      </c>
      <c r="K329" s="1">
        <f t="shared" si="64"/>
        <v>17652.103318537473</v>
      </c>
    </row>
    <row r="330" spans="1:11" x14ac:dyDescent="0.25">
      <c r="A330">
        <v>327</v>
      </c>
      <c r="B330" s="4">
        <f t="shared" si="65"/>
        <v>44251</v>
      </c>
      <c r="C330">
        <f t="shared" si="51"/>
        <v>6.4283485347450819E-2</v>
      </c>
      <c r="D330">
        <f t="shared" si="52"/>
        <v>7.5272455360651233E-2</v>
      </c>
      <c r="E330">
        <f t="shared" si="53"/>
        <v>0</v>
      </c>
      <c r="F330" s="5">
        <f t="shared" si="54"/>
        <v>3.378453383246481E-3</v>
      </c>
      <c r="G330" s="1">
        <f t="shared" si="60"/>
        <v>83378963.344926253</v>
      </c>
      <c r="H330" s="1">
        <f t="shared" si="61"/>
        <v>580.43360093694241</v>
      </c>
      <c r="I330" s="1">
        <f t="shared" si="62"/>
        <v>0</v>
      </c>
      <c r="J330" s="1">
        <f t="shared" si="63"/>
        <v>386744.12797441822</v>
      </c>
      <c r="K330" s="1">
        <f t="shared" si="64"/>
        <v>17654.093498491726</v>
      </c>
    </row>
    <row r="331" spans="1:11" x14ac:dyDescent="0.25">
      <c r="A331">
        <v>328</v>
      </c>
      <c r="B331" s="4">
        <f t="shared" si="65"/>
        <v>44252</v>
      </c>
      <c r="C331">
        <f t="shared" si="51"/>
        <v>6.4283485347450819E-2</v>
      </c>
      <c r="D331">
        <f t="shared" si="52"/>
        <v>7.5272455360651233E-2</v>
      </c>
      <c r="E331">
        <f t="shared" si="53"/>
        <v>0</v>
      </c>
      <c r="F331" s="5">
        <f t="shared" si="54"/>
        <v>3.378453383246481E-3</v>
      </c>
      <c r="G331" s="1">
        <f t="shared" si="60"/>
        <v>83378926.212984338</v>
      </c>
      <c r="H331" s="1">
        <f t="shared" si="61"/>
        <v>571.91391266612391</v>
      </c>
      <c r="I331" s="1">
        <f t="shared" si="62"/>
        <v>0</v>
      </c>
      <c r="J331" s="1">
        <f t="shared" si="63"/>
        <v>386787.81863673456</v>
      </c>
      <c r="K331" s="1">
        <f t="shared" si="64"/>
        <v>17656.054466354562</v>
      </c>
    </row>
    <row r="332" spans="1:11" x14ac:dyDescent="0.25">
      <c r="A332">
        <v>329</v>
      </c>
      <c r="B332" s="4">
        <f t="shared" si="65"/>
        <v>44253</v>
      </c>
      <c r="C332">
        <f t="shared" si="51"/>
        <v>6.4283485347450819E-2</v>
      </c>
      <c r="D332">
        <f t="shared" si="52"/>
        <v>7.5272455360651233E-2</v>
      </c>
      <c r="E332">
        <f t="shared" si="53"/>
        <v>0</v>
      </c>
      <c r="F332" s="5">
        <f t="shared" si="54"/>
        <v>3.378453383246481E-3</v>
      </c>
      <c r="G332" s="1">
        <f t="shared" si="60"/>
        <v>83378889.626086727</v>
      </c>
      <c r="H332" s="1">
        <f t="shared" si="61"/>
        <v>563.51926131729613</v>
      </c>
      <c r="I332" s="1">
        <f t="shared" si="62"/>
        <v>0</v>
      </c>
      <c r="J332" s="1">
        <f t="shared" si="63"/>
        <v>386830.86800119583</v>
      </c>
      <c r="K332" s="1">
        <f t="shared" si="64"/>
        <v>17657.986650847735</v>
      </c>
    </row>
    <row r="333" spans="1:11" x14ac:dyDescent="0.25">
      <c r="A333">
        <v>330</v>
      </c>
      <c r="B333" s="4">
        <f t="shared" si="65"/>
        <v>44254</v>
      </c>
      <c r="C333">
        <f t="shared" si="51"/>
        <v>6.4283485347450819E-2</v>
      </c>
      <c r="D333">
        <f t="shared" si="52"/>
        <v>7.5272455360651233E-2</v>
      </c>
      <c r="E333">
        <f t="shared" si="53"/>
        <v>0</v>
      </c>
      <c r="F333" s="5">
        <f t="shared" si="54"/>
        <v>3.378453383246481E-3</v>
      </c>
      <c r="G333" s="1">
        <f t="shared" si="60"/>
        <v>83378853.57623376</v>
      </c>
      <c r="H333" s="1">
        <f t="shared" si="61"/>
        <v>555.24781229442658</v>
      </c>
      <c r="I333" s="1">
        <f t="shared" si="62"/>
        <v>0</v>
      </c>
      <c r="J333" s="1">
        <f t="shared" si="63"/>
        <v>386873.2854796382</v>
      </c>
      <c r="K333" s="1">
        <f t="shared" si="64"/>
        <v>17659.890474402659</v>
      </c>
    </row>
    <row r="334" spans="1:11" x14ac:dyDescent="0.25">
      <c r="A334">
        <v>331</v>
      </c>
      <c r="B334" s="4">
        <f t="shared" si="65"/>
        <v>44255</v>
      </c>
      <c r="C334">
        <f t="shared" si="51"/>
        <v>6.4283485347450819E-2</v>
      </c>
      <c r="D334">
        <f t="shared" si="52"/>
        <v>7.5272455360651233E-2</v>
      </c>
      <c r="E334">
        <f t="shared" si="53"/>
        <v>0</v>
      </c>
      <c r="F334" s="5">
        <f t="shared" si="54"/>
        <v>3.378453383246481E-3</v>
      </c>
      <c r="G334" s="1">
        <f t="shared" si="60"/>
        <v>83378818.05554314</v>
      </c>
      <c r="H334" s="1">
        <f t="shared" si="61"/>
        <v>547.09775790563288</v>
      </c>
      <c r="I334" s="1">
        <f t="shared" si="62"/>
        <v>0</v>
      </c>
      <c r="J334" s="1">
        <f t="shared" si="63"/>
        <v>386915.08034580323</v>
      </c>
      <c r="K334" s="1">
        <f t="shared" si="64"/>
        <v>17661.766353252646</v>
      </c>
    </row>
    <row r="335" spans="1:11" x14ac:dyDescent="0.25">
      <c r="A335">
        <v>332</v>
      </c>
      <c r="B335" s="4">
        <f t="shared" si="65"/>
        <v>44256</v>
      </c>
      <c r="C335">
        <f t="shared" si="51"/>
        <v>6.4283485347450819E-2</v>
      </c>
      <c r="D335">
        <f t="shared" si="52"/>
        <v>7.5272455360651233E-2</v>
      </c>
      <c r="E335">
        <f t="shared" si="53"/>
        <v>0</v>
      </c>
      <c r="F335" s="5">
        <f t="shared" si="54"/>
        <v>3.378453383246481E-3</v>
      </c>
      <c r="G335" s="1">
        <f t="shared" si="60"/>
        <v>83378783.056248248</v>
      </c>
      <c r="H335" s="1">
        <f t="shared" si="61"/>
        <v>539.0673169690408</v>
      </c>
      <c r="I335" s="1">
        <f t="shared" si="62"/>
        <v>0</v>
      </c>
      <c r="J335" s="1">
        <f t="shared" si="63"/>
        <v>386956.26173736312</v>
      </c>
      <c r="K335" s="1">
        <f t="shared" si="64"/>
        <v>17663.614697523808</v>
      </c>
    </row>
    <row r="336" spans="1:11" x14ac:dyDescent="0.25">
      <c r="A336">
        <v>333</v>
      </c>
      <c r="B336" s="4">
        <f t="shared" si="65"/>
        <v>44257</v>
      </c>
      <c r="C336">
        <f t="shared" si="51"/>
        <v>6.4283485347450819E-2</v>
      </c>
      <c r="D336">
        <f t="shared" si="52"/>
        <v>7.5272455360651233E-2</v>
      </c>
      <c r="E336">
        <f t="shared" si="53"/>
        <v>0</v>
      </c>
      <c r="F336" s="5">
        <f t="shared" si="54"/>
        <v>3.378453383246481E-3</v>
      </c>
      <c r="G336" s="1">
        <f t="shared" si="60"/>
        <v>83378748.570696443</v>
      </c>
      <c r="H336" s="1">
        <f t="shared" si="61"/>
        <v>531.15473442440282</v>
      </c>
      <c r="I336" s="1">
        <f t="shared" si="62"/>
        <v>0</v>
      </c>
      <c r="J336" s="1">
        <f t="shared" si="63"/>
        <v>386996.83865791606</v>
      </c>
      <c r="K336" s="1">
        <f t="shared" si="64"/>
        <v>17665.435911324621</v>
      </c>
    </row>
    <row r="337" spans="1:11" x14ac:dyDescent="0.25">
      <c r="A337">
        <v>334</v>
      </c>
      <c r="B337" s="4">
        <f t="shared" si="65"/>
        <v>44258</v>
      </c>
      <c r="C337">
        <f t="shared" si="51"/>
        <v>6.4283485347450819E-2</v>
      </c>
      <c r="D337">
        <f t="shared" si="52"/>
        <v>7.5272455360651233E-2</v>
      </c>
      <c r="E337">
        <f t="shared" si="53"/>
        <v>0</v>
      </c>
      <c r="F337" s="5">
        <f t="shared" si="54"/>
        <v>3.378453383246481E-3</v>
      </c>
      <c r="G337" s="1">
        <f t="shared" si="60"/>
        <v>83378714.591347367</v>
      </c>
      <c r="H337" s="1">
        <f t="shared" si="61"/>
        <v>523.35828095039653</v>
      </c>
      <c r="I337" s="1">
        <f t="shared" si="62"/>
        <v>0</v>
      </c>
      <c r="J337" s="1">
        <f t="shared" si="63"/>
        <v>387036.81997895264</v>
      </c>
      <c r="K337" s="1">
        <f t="shared" si="64"/>
        <v>17667.230392834164</v>
      </c>
    </row>
    <row r="338" spans="1:11" x14ac:dyDescent="0.25">
      <c r="A338">
        <v>335</v>
      </c>
      <c r="B338" s="4">
        <f t="shared" si="65"/>
        <v>44259</v>
      </c>
      <c r="C338">
        <f t="shared" si="51"/>
        <v>6.4283485347450819E-2</v>
      </c>
      <c r="D338">
        <f t="shared" si="52"/>
        <v>7.5272455360651233E-2</v>
      </c>
      <c r="E338">
        <f t="shared" si="53"/>
        <v>0</v>
      </c>
      <c r="F338" s="5">
        <f t="shared" si="54"/>
        <v>3.378453383246481E-3</v>
      </c>
      <c r="G338" s="1">
        <f t="shared" si="60"/>
        <v>83378681.110771328</v>
      </c>
      <c r="H338" s="1">
        <f t="shared" si="61"/>
        <v>515.67625258751775</v>
      </c>
      <c r="I338" s="1">
        <f t="shared" si="62"/>
        <v>0</v>
      </c>
      <c r="J338" s="1">
        <f t="shared" si="63"/>
        <v>387076.2144417931</v>
      </c>
      <c r="K338" s="1">
        <f t="shared" si="64"/>
        <v>17668.998534389091</v>
      </c>
    </row>
    <row r="339" spans="1:11" x14ac:dyDescent="0.25">
      <c r="A339">
        <v>336</v>
      </c>
      <c r="B339" s="4">
        <f t="shared" si="65"/>
        <v>44260</v>
      </c>
      <c r="C339">
        <f t="shared" si="51"/>
        <v>6.4283485347450819E-2</v>
      </c>
      <c r="D339">
        <f t="shared" si="52"/>
        <v>7.5272455360651233E-2</v>
      </c>
      <c r="E339">
        <f t="shared" si="53"/>
        <v>0</v>
      </c>
      <c r="F339" s="5">
        <f t="shared" si="54"/>
        <v>3.378453383246481E-3</v>
      </c>
      <c r="G339" s="1">
        <f t="shared" si="60"/>
        <v>83378648.121647671</v>
      </c>
      <c r="H339" s="1">
        <f t="shared" si="61"/>
        <v>508.10697036648872</v>
      </c>
      <c r="I339" s="1">
        <f t="shared" si="62"/>
        <v>0</v>
      </c>
      <c r="J339" s="1">
        <f t="shared" si="63"/>
        <v>387115.03065949655</v>
      </c>
      <c r="K339" s="1">
        <f t="shared" si="64"/>
        <v>17670.740722569306</v>
      </c>
    </row>
    <row r="340" spans="1:11" x14ac:dyDescent="0.25">
      <c r="A340">
        <v>337</v>
      </c>
      <c r="B340" s="4">
        <f t="shared" si="65"/>
        <v>44261</v>
      </c>
      <c r="C340">
        <f t="shared" si="51"/>
        <v>6.4283485347450819E-2</v>
      </c>
      <c r="D340">
        <f t="shared" si="52"/>
        <v>7.5272455360651233E-2</v>
      </c>
      <c r="E340">
        <f t="shared" si="53"/>
        <v>0</v>
      </c>
      <c r="F340" s="5">
        <f t="shared" si="54"/>
        <v>3.378453383246481E-3</v>
      </c>
      <c r="G340" s="1">
        <f t="shared" si="60"/>
        <v>83378615.61676313</v>
      </c>
      <c r="H340" s="1">
        <f t="shared" si="61"/>
        <v>500.64877994210019</v>
      </c>
      <c r="I340" s="1">
        <f t="shared" si="62"/>
        <v>0</v>
      </c>
      <c r="J340" s="1">
        <f t="shared" si="63"/>
        <v>387153.27711874188</v>
      </c>
      <c r="K340" s="1">
        <f t="shared" si="64"/>
        <v>17672.457338282391</v>
      </c>
    </row>
    <row r="341" spans="1:11" x14ac:dyDescent="0.25">
      <c r="A341">
        <v>338</v>
      </c>
      <c r="B341" s="4">
        <f t="shared" si="65"/>
        <v>44262</v>
      </c>
      <c r="C341">
        <f t="shared" si="51"/>
        <v>6.4283485347450819E-2</v>
      </c>
      <c r="D341">
        <f t="shared" si="52"/>
        <v>7.5272455360651233E-2</v>
      </c>
      <c r="E341">
        <f t="shared" si="53"/>
        <v>0</v>
      </c>
      <c r="F341" s="5">
        <f t="shared" si="54"/>
        <v>3.378453383246481E-3</v>
      </c>
      <c r="G341" s="1">
        <f t="shared" si="60"/>
        <v>83378583.589010343</v>
      </c>
      <c r="H341" s="1">
        <f t="shared" si="61"/>
        <v>493.30005123240784</v>
      </c>
      <c r="I341" s="1">
        <f t="shared" si="62"/>
        <v>0</v>
      </c>
      <c r="J341" s="1">
        <f t="shared" si="63"/>
        <v>387190.96218168142</v>
      </c>
      <c r="K341" s="1">
        <f t="shared" si="64"/>
        <v>17674.148756846804</v>
      </c>
    </row>
    <row r="342" spans="1:11" x14ac:dyDescent="0.25">
      <c r="A342">
        <v>339</v>
      </c>
      <c r="B342" s="4">
        <f t="shared" si="65"/>
        <v>44263</v>
      </c>
      <c r="C342">
        <f t="shared" si="51"/>
        <v>6.4283485347450819E-2</v>
      </c>
      <c r="D342">
        <f t="shared" si="52"/>
        <v>7.5272455360651233E-2</v>
      </c>
      <c r="E342">
        <f t="shared" si="53"/>
        <v>0</v>
      </c>
      <c r="F342" s="5">
        <f t="shared" si="54"/>
        <v>3.378453383246481E-3</v>
      </c>
      <c r="G342" s="1">
        <f t="shared" si="60"/>
        <v>83378552.031386197</v>
      </c>
      <c r="H342" s="1">
        <f t="shared" si="61"/>
        <v>486.05917806320593</v>
      </c>
      <c r="I342" s="1">
        <f t="shared" si="62"/>
        <v>0</v>
      </c>
      <c r="J342" s="1">
        <f t="shared" si="63"/>
        <v>387228.09408776724</v>
      </c>
      <c r="K342" s="1">
        <f t="shared" si="64"/>
        <v>17675.815348073844</v>
      </c>
    </row>
    <row r="343" spans="1:11" x14ac:dyDescent="0.25">
      <c r="A343">
        <v>340</v>
      </c>
      <c r="B343" s="4">
        <f t="shared" si="65"/>
        <v>44264</v>
      </c>
      <c r="C343">
        <f t="shared" si="51"/>
        <v>6.4283485347450819E-2</v>
      </c>
      <c r="D343">
        <f t="shared" si="52"/>
        <v>7.5272455360651233E-2</v>
      </c>
      <c r="E343">
        <f t="shared" si="53"/>
        <v>0</v>
      </c>
      <c r="F343" s="5">
        <f t="shared" si="54"/>
        <v>3.378453383246481E-3</v>
      </c>
      <c r="G343" s="1">
        <f t="shared" si="60"/>
        <v>83378520.93699038</v>
      </c>
      <c r="H343" s="1">
        <f t="shared" si="61"/>
        <v>478.92457781770094</v>
      </c>
      <c r="I343" s="1">
        <f t="shared" si="62"/>
        <v>0</v>
      </c>
      <c r="J343" s="1">
        <f t="shared" si="63"/>
        <v>387264.68095555063</v>
      </c>
      <c r="K343" s="1">
        <f t="shared" si="64"/>
        <v>17677.457476348431</v>
      </c>
    </row>
    <row r="344" spans="1:11" x14ac:dyDescent="0.25">
      <c r="A344">
        <v>341</v>
      </c>
      <c r="B344" s="4">
        <f t="shared" si="65"/>
        <v>44265</v>
      </c>
      <c r="C344">
        <f t="shared" si="51"/>
        <v>6.4283485347450819E-2</v>
      </c>
      <c r="D344">
        <f t="shared" si="52"/>
        <v>7.5272455360651233E-2</v>
      </c>
      <c r="E344">
        <f t="shared" si="53"/>
        <v>0</v>
      </c>
      <c r="F344" s="5">
        <f t="shared" si="54"/>
        <v>3.378453383246481E-3</v>
      </c>
      <c r="G344" s="1">
        <f t="shared" si="60"/>
        <v>83378490.299023837</v>
      </c>
      <c r="H344" s="1">
        <f t="shared" si="61"/>
        <v>471.89469109130891</v>
      </c>
      <c r="I344" s="1">
        <f t="shared" si="62"/>
        <v>0</v>
      </c>
      <c r="J344" s="1">
        <f t="shared" si="63"/>
        <v>387300.73078445555</v>
      </c>
      <c r="K344" s="1">
        <f t="shared" si="64"/>
        <v>17679.075500708677</v>
      </c>
    </row>
    <row r="345" spans="1:11" x14ac:dyDescent="0.25">
      <c r="A345">
        <v>342</v>
      </c>
      <c r="B345" s="4">
        <f t="shared" si="65"/>
        <v>44266</v>
      </c>
      <c r="C345">
        <f t="shared" si="51"/>
        <v>6.4283485347450819E-2</v>
      </c>
      <c r="D345">
        <f t="shared" si="52"/>
        <v>7.5272455360651233E-2</v>
      </c>
      <c r="E345">
        <f t="shared" si="53"/>
        <v>0</v>
      </c>
      <c r="F345" s="5">
        <f t="shared" si="54"/>
        <v>3.378453383246481E-3</v>
      </c>
      <c r="G345" s="1">
        <f t="shared" si="60"/>
        <v>83378460.110787287</v>
      </c>
      <c r="H345" s="1">
        <f t="shared" si="61"/>
        <v>464.96798135150266</v>
      </c>
      <c r="I345" s="1">
        <f t="shared" si="62"/>
        <v>0</v>
      </c>
      <c r="J345" s="1">
        <f t="shared" si="63"/>
        <v>387336.25145652564</v>
      </c>
      <c r="K345" s="1">
        <f t="shared" si="64"/>
        <v>17680.669774924332</v>
      </c>
    </row>
    <row r="346" spans="1:11" x14ac:dyDescent="0.25">
      <c r="A346">
        <v>343</v>
      </c>
      <c r="B346" s="4">
        <f t="shared" si="65"/>
        <v>44267</v>
      </c>
      <c r="C346">
        <f t="shared" si="51"/>
        <v>6.4283485347450819E-2</v>
      </c>
      <c r="D346">
        <f t="shared" si="52"/>
        <v>7.5272455360651233E-2</v>
      </c>
      <c r="E346">
        <f t="shared" si="53"/>
        <v>0</v>
      </c>
      <c r="F346" s="5">
        <f t="shared" si="54"/>
        <v>3.378453383246481E-3</v>
      </c>
      <c r="G346" s="1">
        <f t="shared" si="60"/>
        <v>83378430.365679771</v>
      </c>
      <c r="H346" s="1">
        <f t="shared" si="61"/>
        <v>458.1429346026348</v>
      </c>
      <c r="I346" s="1">
        <f t="shared" si="62"/>
        <v>0</v>
      </c>
      <c r="J346" s="1">
        <f t="shared" si="63"/>
        <v>387371.25073814607</v>
      </c>
      <c r="K346" s="1">
        <f t="shared" si="64"/>
        <v>17682.240647574032</v>
      </c>
    </row>
    <row r="347" spans="1:11" x14ac:dyDescent="0.25">
      <c r="A347">
        <v>344</v>
      </c>
      <c r="B347" s="4">
        <f t="shared" si="65"/>
        <v>44268</v>
      </c>
      <c r="C347">
        <f t="shared" si="51"/>
        <v>6.4283485347450819E-2</v>
      </c>
      <c r="D347">
        <f t="shared" si="52"/>
        <v>7.5272455360651233E-2</v>
      </c>
      <c r="E347">
        <f t="shared" si="53"/>
        <v>0</v>
      </c>
      <c r="F347" s="5">
        <f t="shared" si="54"/>
        <v>3.378453383246481E-3</v>
      </c>
      <c r="G347" s="1">
        <f t="shared" si="60"/>
        <v>83378401.057197183</v>
      </c>
      <c r="H347" s="1">
        <f t="shared" si="61"/>
        <v>451.41805905566389</v>
      </c>
      <c r="I347" s="1">
        <f t="shared" si="62"/>
        <v>0</v>
      </c>
      <c r="J347" s="1">
        <f t="shared" si="63"/>
        <v>387405.73628173972</v>
      </c>
      <c r="K347" s="1">
        <f t="shared" si="64"/>
        <v>17683.788462121451</v>
      </c>
    </row>
    <row r="348" spans="1:11" x14ac:dyDescent="0.25">
      <c r="A348">
        <v>345</v>
      </c>
      <c r="B348" s="4">
        <f t="shared" si="65"/>
        <v>44269</v>
      </c>
      <c r="C348">
        <f t="shared" si="51"/>
        <v>6.4283485347450819E-2</v>
      </c>
      <c r="D348">
        <f t="shared" si="52"/>
        <v>7.5272455360651233E-2</v>
      </c>
      <c r="E348">
        <f t="shared" si="53"/>
        <v>0</v>
      </c>
      <c r="F348" s="5">
        <f t="shared" si="54"/>
        <v>3.378453383246481E-3</v>
      </c>
      <c r="G348" s="1">
        <f t="shared" si="60"/>
        <v>83378372.178930864</v>
      </c>
      <c r="H348" s="1">
        <f t="shared" si="61"/>
        <v>444.79188480271267</v>
      </c>
      <c r="I348" s="1">
        <f t="shared" si="62"/>
        <v>0</v>
      </c>
      <c r="J348" s="1">
        <f t="shared" si="63"/>
        <v>387439.71562743897</v>
      </c>
      <c r="K348" s="1">
        <f t="shared" si="64"/>
        <v>17685.313556990324</v>
      </c>
    </row>
    <row r="349" spans="1:11" x14ac:dyDescent="0.25">
      <c r="A349">
        <v>346</v>
      </c>
      <c r="B349" s="4">
        <f t="shared" si="65"/>
        <v>44270</v>
      </c>
      <c r="C349">
        <f t="shared" si="51"/>
        <v>6.4283485347450819E-2</v>
      </c>
      <c r="D349">
        <f t="shared" si="52"/>
        <v>7.5272455360651233E-2</v>
      </c>
      <c r="E349">
        <f t="shared" si="53"/>
        <v>0</v>
      </c>
      <c r="F349" s="5">
        <f t="shared" si="54"/>
        <v>3.378453383246481E-3</v>
      </c>
      <c r="G349" s="1">
        <f t="shared" ref="G349:G368" si="66">G348-C349*H348*G348/SUM(G348:K348)-E349*G348</f>
        <v>83378343.724566221</v>
      </c>
      <c r="H349" s="1">
        <f t="shared" ref="H349:H368" si="67">H348+C349*G348*H348/SUM(G348:K348)-D349*H348-F349*H348</f>
        <v>438.26296349638756</v>
      </c>
      <c r="I349" s="1">
        <f t="shared" ref="I349:I368" si="68">I348+E349*G348</f>
        <v>0</v>
      </c>
      <c r="J349" s="1">
        <f t="shared" ref="J349:J368" si="69">J348+D349*H348</f>
        <v>387473.19620473258</v>
      </c>
      <c r="K349" s="1">
        <f t="shared" ref="K349:K368" si="70">K348+F349*H348</f>
        <v>17686.816265638376</v>
      </c>
    </row>
    <row r="350" spans="1:11" x14ac:dyDescent="0.25">
      <c r="A350">
        <v>347</v>
      </c>
      <c r="B350" s="4">
        <f t="shared" si="65"/>
        <v>44271</v>
      </c>
      <c r="C350">
        <f t="shared" si="51"/>
        <v>6.4283485347450819E-2</v>
      </c>
      <c r="D350">
        <f t="shared" si="52"/>
        <v>7.5272455360651233E-2</v>
      </c>
      <c r="E350">
        <f t="shared" si="53"/>
        <v>0</v>
      </c>
      <c r="F350" s="5">
        <f t="shared" si="54"/>
        <v>3.378453383246481E-3</v>
      </c>
      <c r="G350" s="1">
        <f t="shared" si="66"/>
        <v>83378315.687881336</v>
      </c>
      <c r="H350" s="1">
        <f t="shared" si="67"/>
        <v>431.82986803379004</v>
      </c>
      <c r="I350" s="1">
        <f t="shared" si="68"/>
        <v>0</v>
      </c>
      <c r="J350" s="1">
        <f t="shared" si="69"/>
        <v>387506.18533408857</v>
      </c>
      <c r="K350" s="1">
        <f t="shared" si="70"/>
        <v>17688.296916630152</v>
      </c>
    </row>
    <row r="351" spans="1:11" x14ac:dyDescent="0.25">
      <c r="A351">
        <v>348</v>
      </c>
      <c r="B351" s="4">
        <f t="shared" si="65"/>
        <v>44272</v>
      </c>
      <c r="C351">
        <f t="shared" si="51"/>
        <v>6.4283485347450819E-2</v>
      </c>
      <c r="D351">
        <f t="shared" si="52"/>
        <v>7.5272455360651233E-2</v>
      </c>
      <c r="E351">
        <f t="shared" si="53"/>
        <v>0</v>
      </c>
      <c r="F351" s="5">
        <f t="shared" si="54"/>
        <v>3.378453383246481E-3</v>
      </c>
      <c r="G351" s="1">
        <f t="shared" si="66"/>
        <v>83378288.062745586</v>
      </c>
      <c r="H351" s="1">
        <f t="shared" si="67"/>
        <v>425.49119224515204</v>
      </c>
      <c r="I351" s="1">
        <f t="shared" si="68"/>
        <v>0</v>
      </c>
      <c r="J351" s="1">
        <f t="shared" si="69"/>
        <v>387538.69022855355</v>
      </c>
      <c r="K351" s="1">
        <f t="shared" si="70"/>
        <v>17689.755833708798</v>
      </c>
    </row>
    <row r="352" spans="1:11" x14ac:dyDescent="0.25">
      <c r="A352">
        <v>349</v>
      </c>
      <c r="B352" s="4">
        <f t="shared" si="65"/>
        <v>44273</v>
      </c>
      <c r="C352">
        <f t="shared" si="51"/>
        <v>6.4283485347450819E-2</v>
      </c>
      <c r="D352">
        <f t="shared" si="52"/>
        <v>7.5272455360651233E-2</v>
      </c>
      <c r="E352">
        <f t="shared" si="53"/>
        <v>0</v>
      </c>
      <c r="F352" s="5">
        <f t="shared" si="54"/>
        <v>3.378453383246481E-3</v>
      </c>
      <c r="G352" s="1">
        <f t="shared" si="66"/>
        <v>83378260.84311831</v>
      </c>
      <c r="H352" s="1">
        <f t="shared" si="67"/>
        <v>419.2455505870268</v>
      </c>
      <c r="I352" s="1">
        <f t="shared" si="68"/>
        <v>0</v>
      </c>
      <c r="J352" s="1">
        <f t="shared" si="69"/>
        <v>387570.71799532819</v>
      </c>
      <c r="K352" s="1">
        <f t="shared" si="70"/>
        <v>17691.193335866781</v>
      </c>
    </row>
    <row r="353" spans="1:11" x14ac:dyDescent="0.25">
      <c r="A353">
        <v>350</v>
      </c>
      <c r="B353" s="4">
        <f t="shared" si="65"/>
        <v>44274</v>
      </c>
      <c r="C353">
        <f t="shared" si="51"/>
        <v>6.4283485347450819E-2</v>
      </c>
      <c r="D353">
        <f t="shared" si="52"/>
        <v>7.5272455360651233E-2</v>
      </c>
      <c r="E353">
        <f t="shared" si="53"/>
        <v>0</v>
      </c>
      <c r="F353" s="5">
        <f t="shared" si="54"/>
        <v>3.378453383246481E-3</v>
      </c>
      <c r="G353" s="1">
        <f t="shared" si="66"/>
        <v>83378234.023047522</v>
      </c>
      <c r="H353" s="1">
        <f t="shared" si="67"/>
        <v>413.09157783996994</v>
      </c>
      <c r="I353" s="1">
        <f t="shared" si="68"/>
        <v>0</v>
      </c>
      <c r="J353" s="1">
        <f t="shared" si="69"/>
        <v>387602.27563731989</v>
      </c>
      <c r="K353" s="1">
        <f t="shared" si="70"/>
        <v>17692.609737415572</v>
      </c>
    </row>
    <row r="354" spans="1:11" x14ac:dyDescent="0.25">
      <c r="A354">
        <v>351</v>
      </c>
      <c r="B354" s="4">
        <f t="shared" si="65"/>
        <v>44275</v>
      </c>
      <c r="C354">
        <f t="shared" si="51"/>
        <v>6.4283485347450819E-2</v>
      </c>
      <c r="D354">
        <f t="shared" si="52"/>
        <v>7.5272455360651233E-2</v>
      </c>
      <c r="E354">
        <f t="shared" si="53"/>
        <v>0</v>
      </c>
      <c r="F354" s="5">
        <f t="shared" si="54"/>
        <v>3.378453383246481E-3</v>
      </c>
      <c r="G354" s="1">
        <f t="shared" si="66"/>
        <v>83378207.596668556</v>
      </c>
      <c r="H354" s="1">
        <f t="shared" si="67"/>
        <v>407.02792881064437</v>
      </c>
      <c r="I354" s="1">
        <f t="shared" si="68"/>
        <v>0</v>
      </c>
      <c r="J354" s="1">
        <f t="shared" si="69"/>
        <v>387633.37005467271</v>
      </c>
      <c r="K354" s="1">
        <f t="shared" si="70"/>
        <v>17694.005348054317</v>
      </c>
    </row>
    <row r="355" spans="1:11" x14ac:dyDescent="0.25">
      <c r="A355">
        <v>352</v>
      </c>
      <c r="B355" s="4">
        <f t="shared" si="65"/>
        <v>44276</v>
      </c>
      <c r="C355">
        <f t="shared" si="51"/>
        <v>6.4283485347450819E-2</v>
      </c>
      <c r="D355">
        <f t="shared" si="52"/>
        <v>7.5272455360651233E-2</v>
      </c>
      <c r="E355">
        <f t="shared" si="53"/>
        <v>0</v>
      </c>
      <c r="F355" s="5">
        <f t="shared" si="54"/>
        <v>3.378453383246481E-3</v>
      </c>
      <c r="G355" s="1">
        <f t="shared" si="66"/>
        <v>83378181.558202848</v>
      </c>
      <c r="H355" s="1">
        <f t="shared" si="67"/>
        <v>401.05327803828493</v>
      </c>
      <c r="I355" s="1">
        <f t="shared" si="68"/>
        <v>0</v>
      </c>
      <c r="J355" s="1">
        <f t="shared" si="69"/>
        <v>387664.00804627466</v>
      </c>
      <c r="K355" s="1">
        <f t="shared" si="70"/>
        <v>17695.380472937482</v>
      </c>
    </row>
    <row r="356" spans="1:11" x14ac:dyDescent="0.25">
      <c r="A356">
        <v>353</v>
      </c>
      <c r="B356" s="4">
        <f t="shared" si="65"/>
        <v>44277</v>
      </c>
      <c r="C356">
        <f t="shared" si="51"/>
        <v>6.4283485347450819E-2</v>
      </c>
      <c r="D356">
        <f t="shared" si="52"/>
        <v>7.5272455360651233E-2</v>
      </c>
      <c r="E356">
        <f t="shared" si="53"/>
        <v>0</v>
      </c>
      <c r="F356" s="5">
        <f t="shared" si="54"/>
        <v>3.378453383246481E-3</v>
      </c>
      <c r="G356" s="1">
        <f t="shared" si="66"/>
        <v>83378155.901956603</v>
      </c>
      <c r="H356" s="1">
        <f t="shared" si="67"/>
        <v>395.16631950545917</v>
      </c>
      <c r="I356" s="1">
        <f t="shared" si="68"/>
        <v>0</v>
      </c>
      <c r="J356" s="1">
        <f t="shared" si="69"/>
        <v>387694.19631124305</v>
      </c>
      <c r="K356" s="1">
        <f t="shared" si="70"/>
        <v>17696.735412741535</v>
      </c>
    </row>
    <row r="357" spans="1:11" x14ac:dyDescent="0.25">
      <c r="A357">
        <v>354</v>
      </c>
      <c r="B357" s="4">
        <f t="shared" si="65"/>
        <v>44278</v>
      </c>
      <c r="C357">
        <f t="shared" si="51"/>
        <v>6.4283485347450819E-2</v>
      </c>
      <c r="D357">
        <f t="shared" si="52"/>
        <v>7.5272455360651233E-2</v>
      </c>
      <c r="E357">
        <f t="shared" si="53"/>
        <v>0</v>
      </c>
      <c r="F357" s="5">
        <f t="shared" si="54"/>
        <v>3.378453383246481E-3</v>
      </c>
      <c r="G357" s="1">
        <f t="shared" si="66"/>
        <v>83378130.622319624</v>
      </c>
      <c r="H357" s="1">
        <f t="shared" si="67"/>
        <v>389.3657663530613</v>
      </c>
      <c r="I357" s="1">
        <f t="shared" si="68"/>
        <v>0</v>
      </c>
      <c r="J357" s="1">
        <f t="shared" si="69"/>
        <v>387723.94145038805</v>
      </c>
      <c r="K357" s="1">
        <f t="shared" si="70"/>
        <v>17698.070463730612</v>
      </c>
    </row>
    <row r="358" spans="1:11" x14ac:dyDescent="0.25">
      <c r="A358">
        <v>355</v>
      </c>
      <c r="B358" s="4">
        <f t="shared" si="65"/>
        <v>44279</v>
      </c>
      <c r="C358">
        <f t="shared" si="51"/>
        <v>6.4283485347450819E-2</v>
      </c>
      <c r="D358">
        <f t="shared" si="52"/>
        <v>7.5272455360651233E-2</v>
      </c>
      <c r="E358">
        <f t="shared" si="53"/>
        <v>0</v>
      </c>
      <c r="F358" s="5">
        <f t="shared" si="54"/>
        <v>3.378453383246481E-3</v>
      </c>
      <c r="G358" s="1">
        <f t="shared" si="66"/>
        <v>83378105.713764027</v>
      </c>
      <c r="H358" s="1">
        <f t="shared" si="67"/>
        <v>383.65035059947775</v>
      </c>
      <c r="I358" s="1">
        <f t="shared" si="68"/>
        <v>0</v>
      </c>
      <c r="J358" s="1">
        <f t="shared" si="69"/>
        <v>387753.24996765482</v>
      </c>
      <c r="K358" s="1">
        <f t="shared" si="70"/>
        <v>17699.385917821266</v>
      </c>
    </row>
    <row r="359" spans="1:11" x14ac:dyDescent="0.25">
      <c r="A359">
        <v>356</v>
      </c>
      <c r="B359" s="4">
        <f t="shared" si="65"/>
        <v>44280</v>
      </c>
      <c r="C359">
        <f t="shared" si="51"/>
        <v>6.4283485347450819E-2</v>
      </c>
      <c r="D359">
        <f t="shared" si="52"/>
        <v>7.5272455360651233E-2</v>
      </c>
      <c r="E359">
        <f t="shared" si="53"/>
        <v>0</v>
      </c>
      <c r="F359" s="5">
        <f t="shared" si="54"/>
        <v>3.378453383246481E-3</v>
      </c>
      <c r="G359" s="1">
        <f t="shared" si="66"/>
        <v>83378081.17084305</v>
      </c>
      <c r="H359" s="1">
        <f t="shared" si="67"/>
        <v>378.01882286386348</v>
      </c>
      <c r="I359" s="1">
        <f t="shared" si="68"/>
        <v>0</v>
      </c>
      <c r="J359" s="1">
        <f t="shared" si="69"/>
        <v>387782.12827154441</v>
      </c>
      <c r="K359" s="1">
        <f t="shared" si="70"/>
        <v>17700.682062646232</v>
      </c>
    </row>
    <row r="360" spans="1:11" x14ac:dyDescent="0.25">
      <c r="A360">
        <v>357</v>
      </c>
      <c r="B360" s="4">
        <f t="shared" si="65"/>
        <v>44281</v>
      </c>
      <c r="C360">
        <f t="shared" si="51"/>
        <v>6.4283485347450819E-2</v>
      </c>
      <c r="D360">
        <f t="shared" si="52"/>
        <v>7.5272455360651233E-2</v>
      </c>
      <c r="E360">
        <f t="shared" si="53"/>
        <v>0</v>
      </c>
      <c r="F360" s="5">
        <f t="shared" si="54"/>
        <v>3.378453383246481E-3</v>
      </c>
      <c r="G360" s="1">
        <f t="shared" si="66"/>
        <v>83378056.988189876</v>
      </c>
      <c r="H360" s="1">
        <f t="shared" si="67"/>
        <v>372.46995209346898</v>
      </c>
      <c r="I360" s="1">
        <f t="shared" si="68"/>
        <v>0</v>
      </c>
      <c r="J360" s="1">
        <f t="shared" si="69"/>
        <v>387810.58267651394</v>
      </c>
      <c r="K360" s="1">
        <f t="shared" si="70"/>
        <v>17701.959181617269</v>
      </c>
    </row>
    <row r="361" spans="1:11" x14ac:dyDescent="0.25">
      <c r="A361">
        <v>358</v>
      </c>
      <c r="B361" s="4">
        <f t="shared" si="65"/>
        <v>44282</v>
      </c>
      <c r="C361">
        <f t="shared" si="51"/>
        <v>6.4283485347450819E-2</v>
      </c>
      <c r="D361">
        <f t="shared" si="52"/>
        <v>7.5272455360651233E-2</v>
      </c>
      <c r="E361">
        <f t="shared" si="53"/>
        <v>0</v>
      </c>
      <c r="F361" s="5">
        <f t="shared" si="54"/>
        <v>3.378453383246481E-3</v>
      </c>
      <c r="G361" s="1">
        <f t="shared" si="66"/>
        <v>83378033.160516456</v>
      </c>
      <c r="H361" s="1">
        <f t="shared" si="67"/>
        <v>367.00252529495867</v>
      </c>
      <c r="I361" s="1">
        <f t="shared" si="68"/>
        <v>0</v>
      </c>
      <c r="J361" s="1">
        <f t="shared" si="69"/>
        <v>387838.61940435605</v>
      </c>
      <c r="K361" s="1">
        <f t="shared" si="70"/>
        <v>17703.217553987077</v>
      </c>
    </row>
    <row r="362" spans="1:11" x14ac:dyDescent="0.25">
      <c r="A362">
        <v>359</v>
      </c>
      <c r="B362" s="4">
        <f t="shared" si="65"/>
        <v>44283</v>
      </c>
      <c r="C362">
        <f t="shared" si="51"/>
        <v>6.4283485347450819E-2</v>
      </c>
      <c r="D362">
        <f t="shared" si="52"/>
        <v>7.5272455360651233E-2</v>
      </c>
      <c r="E362">
        <f t="shared" si="53"/>
        <v>0</v>
      </c>
      <c r="F362" s="5">
        <f t="shared" si="54"/>
        <v>3.378453383246481E-3</v>
      </c>
      <c r="G362" s="1">
        <f t="shared" si="66"/>
        <v>83378009.68261236</v>
      </c>
      <c r="H362" s="1">
        <f t="shared" si="67"/>
        <v>361.61534726966283</v>
      </c>
      <c r="I362" s="1">
        <f t="shared" si="68"/>
        <v>0</v>
      </c>
      <c r="J362" s="1">
        <f t="shared" si="69"/>
        <v>387866.24458555854</v>
      </c>
      <c r="K362" s="1">
        <f t="shared" si="70"/>
        <v>17704.45745491032</v>
      </c>
    </row>
    <row r="363" spans="1:11" x14ac:dyDescent="0.25">
      <c r="A363">
        <v>360</v>
      </c>
      <c r="B363" s="4">
        <f t="shared" si="65"/>
        <v>44284</v>
      </c>
      <c r="C363">
        <f t="shared" si="51"/>
        <v>6.4283485347450819E-2</v>
      </c>
      <c r="D363">
        <f t="shared" si="52"/>
        <v>7.5272455360651233E-2</v>
      </c>
      <c r="E363">
        <f t="shared" si="53"/>
        <v>0</v>
      </c>
      <c r="F363" s="5">
        <f t="shared" si="54"/>
        <v>3.378453383246481E-3</v>
      </c>
      <c r="G363" s="1">
        <f t="shared" si="66"/>
        <v>83377986.549343601</v>
      </c>
      <c r="H363" s="1">
        <f t="shared" si="67"/>
        <v>356.30724035270532</v>
      </c>
      <c r="I363" s="1">
        <f t="shared" si="68"/>
        <v>0</v>
      </c>
      <c r="J363" s="1">
        <f t="shared" si="69"/>
        <v>387893.46426064364</v>
      </c>
      <c r="K363" s="1">
        <f t="shared" si="70"/>
        <v>17705.679155503738</v>
      </c>
    </row>
    <row r="364" spans="1:11" x14ac:dyDescent="0.25">
      <c r="A364">
        <v>361</v>
      </c>
      <c r="B364" s="4">
        <f t="shared" si="65"/>
        <v>44285</v>
      </c>
      <c r="C364">
        <f t="shared" si="51"/>
        <v>6.4283485347450819E-2</v>
      </c>
      <c r="D364">
        <f t="shared" si="52"/>
        <v>7.5272455360651233E-2</v>
      </c>
      <c r="E364">
        <f t="shared" si="53"/>
        <v>0</v>
      </c>
      <c r="F364" s="5">
        <f t="shared" si="54"/>
        <v>3.378453383246481E-3</v>
      </c>
      <c r="G364" s="1">
        <f t="shared" si="66"/>
        <v>83377963.755651549</v>
      </c>
      <c r="H364" s="1">
        <f t="shared" si="67"/>
        <v>351.07704415595038</v>
      </c>
      <c r="I364" s="1">
        <f t="shared" si="68"/>
        <v>0</v>
      </c>
      <c r="J364" s="1">
        <f t="shared" si="69"/>
        <v>387920.28438148776</v>
      </c>
      <c r="K364" s="1">
        <f t="shared" si="70"/>
        <v>17706.882922905384</v>
      </c>
    </row>
    <row r="365" spans="1:11" x14ac:dyDescent="0.25">
      <c r="A365">
        <v>362</v>
      </c>
      <c r="B365" s="4">
        <f t="shared" si="65"/>
        <v>44286</v>
      </c>
      <c r="C365">
        <f t="shared" si="51"/>
        <v>6.4283485347450819E-2</v>
      </c>
      <c r="D365">
        <f t="shared" si="52"/>
        <v>7.5272455360651233E-2</v>
      </c>
      <c r="E365">
        <f t="shared" si="53"/>
        <v>0</v>
      </c>
      <c r="F365" s="5">
        <f t="shared" si="54"/>
        <v>3.378453383246481E-3</v>
      </c>
      <c r="G365" s="1">
        <f t="shared" si="66"/>
        <v>83377941.296551824</v>
      </c>
      <c r="H365" s="1">
        <f t="shared" si="67"/>
        <v>345.92361531471329</v>
      </c>
      <c r="I365" s="1">
        <f t="shared" si="68"/>
        <v>0</v>
      </c>
      <c r="J365" s="1">
        <f t="shared" si="69"/>
        <v>387946.71081262216</v>
      </c>
      <c r="K365" s="1">
        <f t="shared" si="70"/>
        <v>17708.069020332994</v>
      </c>
    </row>
    <row r="366" spans="1:11" x14ac:dyDescent="0.25">
      <c r="A366">
        <v>363</v>
      </c>
      <c r="B366" s="4">
        <f t="shared" si="65"/>
        <v>44287</v>
      </c>
      <c r="C366">
        <f t="shared" si="51"/>
        <v>6.4283485347450819E-2</v>
      </c>
      <c r="D366">
        <f t="shared" si="52"/>
        <v>7.5272455360651233E-2</v>
      </c>
      <c r="E366">
        <f t="shared" si="53"/>
        <v>0</v>
      </c>
      <c r="F366" s="5">
        <f t="shared" si="54"/>
        <v>3.378453383246481E-3</v>
      </c>
      <c r="G366" s="1">
        <f t="shared" si="66"/>
        <v>83377919.167133197</v>
      </c>
      <c r="H366" s="1">
        <f t="shared" si="67"/>
        <v>340.84582723817937</v>
      </c>
      <c r="I366" s="1">
        <f t="shared" si="68"/>
        <v>0</v>
      </c>
      <c r="J366" s="1">
        <f t="shared" si="69"/>
        <v>387972.74933251413</v>
      </c>
      <c r="K366" s="1">
        <f t="shared" si="70"/>
        <v>17709.237707141499</v>
      </c>
    </row>
    <row r="367" spans="1:11" x14ac:dyDescent="0.25">
      <c r="A367">
        <v>364</v>
      </c>
      <c r="B367" s="4">
        <f t="shared" si="65"/>
        <v>44288</v>
      </c>
      <c r="C367">
        <f t="shared" si="51"/>
        <v>6.4283485347450819E-2</v>
      </c>
      <c r="D367">
        <f t="shared" si="52"/>
        <v>7.5272455360651233E-2</v>
      </c>
      <c r="E367">
        <f t="shared" si="53"/>
        <v>0</v>
      </c>
      <c r="F367" s="5">
        <f t="shared" si="54"/>
        <v>3.378453383246481E-3</v>
      </c>
      <c r="G367" s="1">
        <f t="shared" si="66"/>
        <v>83377897.362556517</v>
      </c>
      <c r="H367" s="1">
        <f t="shared" si="67"/>
        <v>335.84256986347759</v>
      </c>
      <c r="I367" s="1">
        <f t="shared" si="68"/>
        <v>0</v>
      </c>
      <c r="J367" s="1">
        <f t="shared" si="69"/>
        <v>387998.40563482977</v>
      </c>
      <c r="K367" s="1">
        <f t="shared" si="70"/>
        <v>17710.389238879699</v>
      </c>
    </row>
    <row r="368" spans="1:11" x14ac:dyDescent="0.25">
      <c r="A368">
        <v>365</v>
      </c>
      <c r="B368" s="4">
        <f t="shared" si="65"/>
        <v>44289</v>
      </c>
      <c r="C368">
        <f t="shared" ref="C368:F368" si="71">C367</f>
        <v>6.4283485347450819E-2</v>
      </c>
      <c r="D368">
        <f t="shared" si="71"/>
        <v>7.5272455360651233E-2</v>
      </c>
      <c r="E368">
        <f t="shared" si="71"/>
        <v>0</v>
      </c>
      <c r="F368" s="5">
        <f t="shared" si="71"/>
        <v>3.378453383246481E-3</v>
      </c>
      <c r="G368" s="1">
        <f t="shared" si="66"/>
        <v>83377875.87805365</v>
      </c>
      <c r="H368" s="1">
        <f t="shared" si="67"/>
        <v>330.9127494133549</v>
      </c>
      <c r="I368" s="1">
        <f t="shared" si="68"/>
        <v>0</v>
      </c>
      <c r="J368" s="1">
        <f t="shared" si="69"/>
        <v>388023.685329678</v>
      </c>
      <c r="K368" s="1">
        <f t="shared" si="70"/>
        <v>17711.523867346092</v>
      </c>
    </row>
  </sheetData>
  <mergeCells count="1">
    <mergeCell ref="A1:K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E169"/>
  <sheetViews>
    <sheetView workbookViewId="0">
      <pane xSplit="1" ySplit="3" topLeftCell="R112" activePane="bottomRight" state="frozen"/>
      <selection pane="topRight" activeCell="B1" sqref="B1"/>
      <selection pane="bottomLeft" activeCell="A4" sqref="A4"/>
      <selection pane="bottomRight" activeCell="AA161" sqref="AA161"/>
    </sheetView>
  </sheetViews>
  <sheetFormatPr defaultColWidth="10.6640625" defaultRowHeight="13.2" x14ac:dyDescent="0.25"/>
  <sheetData>
    <row r="1" spans="1:31" ht="27.6" x14ac:dyDescent="0.25">
      <c r="A1" s="2" t="s">
        <v>38</v>
      </c>
      <c r="B1" s="69">
        <f>B134/B2</f>
        <v>3.9427268749079982E-3</v>
      </c>
      <c r="C1" s="69">
        <f>C134/B2</f>
        <v>6.0583910284550376E-4</v>
      </c>
      <c r="D1" t="s">
        <v>186</v>
      </c>
      <c r="AC1" s="37">
        <f>SUM(AC4:AC182)</f>
        <v>44817.142857142855</v>
      </c>
      <c r="AD1" s="37">
        <f>SUM(AD4:AD182)</f>
        <v>57067.9714285714</v>
      </c>
      <c r="AE1" s="95" t="s">
        <v>212</v>
      </c>
    </row>
    <row r="2" spans="1:31" ht="13.8" x14ac:dyDescent="0.25">
      <c r="A2" t="s">
        <v>70</v>
      </c>
      <c r="B2">
        <v>67886011</v>
      </c>
      <c r="D2" s="24" t="s">
        <v>71</v>
      </c>
      <c r="E2" s="24"/>
      <c r="N2" s="45">
        <f>N134/'Country Statistics'!$J$30</f>
        <v>7.4178400635455555</v>
      </c>
      <c r="O2" s="45"/>
      <c r="P2" s="45"/>
      <c r="Q2" s="45"/>
      <c r="R2" s="45"/>
      <c r="S2" s="45"/>
      <c r="T2" s="45"/>
      <c r="U2" s="45"/>
      <c r="AC2" t="s">
        <v>213</v>
      </c>
      <c r="AD2" s="97">
        <v>0.2</v>
      </c>
      <c r="AE2" s="90"/>
    </row>
    <row r="3" spans="1:31" s="2" customFormat="1" ht="13.8" x14ac:dyDescent="0.25">
      <c r="A3" s="2" t="s">
        <v>20</v>
      </c>
      <c r="B3" s="2" t="s">
        <v>21</v>
      </c>
      <c r="C3" s="2" t="s">
        <v>22</v>
      </c>
      <c r="D3" s="2" t="s">
        <v>8</v>
      </c>
      <c r="E3" s="2" t="s">
        <v>152</v>
      </c>
      <c r="F3" s="2" t="s">
        <v>23</v>
      </c>
      <c r="G3" s="2" t="s">
        <v>24</v>
      </c>
      <c r="H3" s="2" t="s">
        <v>25</v>
      </c>
      <c r="I3" s="2" t="s">
        <v>53</v>
      </c>
      <c r="J3" s="2" t="s">
        <v>26</v>
      </c>
      <c r="K3" s="2" t="s">
        <v>27</v>
      </c>
      <c r="L3" s="2" t="s">
        <v>28</v>
      </c>
      <c r="M3" s="2" t="s">
        <v>69</v>
      </c>
      <c r="N3" s="2" t="s">
        <v>66</v>
      </c>
      <c r="P3" s="61" t="s">
        <v>195</v>
      </c>
      <c r="Q3" s="64" t="s">
        <v>196</v>
      </c>
      <c r="R3" s="68" t="s">
        <v>197</v>
      </c>
      <c r="AB3" s="89" t="s">
        <v>21</v>
      </c>
      <c r="AC3" s="89" t="s">
        <v>22</v>
      </c>
      <c r="AD3" s="94">
        <v>7</v>
      </c>
      <c r="AE3" s="91">
        <f>COUNT(AB11:AB32)-AD3</f>
        <v>15</v>
      </c>
    </row>
    <row r="4" spans="1:31" ht="13.8" x14ac:dyDescent="0.25">
      <c r="A4" s="4">
        <v>43862</v>
      </c>
      <c r="B4">
        <v>2</v>
      </c>
      <c r="C4">
        <v>0</v>
      </c>
      <c r="D4">
        <v>0</v>
      </c>
      <c r="I4">
        <f>B4-C4-D4</f>
        <v>2</v>
      </c>
      <c r="J4" s="58"/>
      <c r="K4" s="58"/>
      <c r="L4" s="58"/>
      <c r="P4" s="62"/>
      <c r="Q4" s="65"/>
      <c r="R4" s="67" t="str">
        <f>IF(P4="","",1-SUM(P4:Q4))</f>
        <v/>
      </c>
      <c r="AB4" s="90"/>
      <c r="AC4" s="90"/>
      <c r="AD4" s="90"/>
      <c r="AE4" s="90"/>
    </row>
    <row r="5" spans="1:31" ht="13.8" x14ac:dyDescent="0.25">
      <c r="A5" s="4">
        <v>43863</v>
      </c>
      <c r="B5">
        <v>2</v>
      </c>
      <c r="C5">
        <v>0</v>
      </c>
      <c r="D5">
        <v>0</v>
      </c>
      <c r="F5">
        <f t="shared" ref="F5:F36" si="0">B5-B4</f>
        <v>0</v>
      </c>
      <c r="G5">
        <f t="shared" ref="G5:G36" si="1">C5-C4</f>
        <v>0</v>
      </c>
      <c r="H5">
        <f t="shared" ref="H5:H36" si="2">D5-D4</f>
        <v>0</v>
      </c>
      <c r="I5">
        <f t="shared" ref="I5:I54" si="3">B5-C5-D5</f>
        <v>2</v>
      </c>
      <c r="J5" s="58"/>
      <c r="K5" s="58"/>
      <c r="L5" s="58"/>
      <c r="P5" s="63"/>
      <c r="Q5" s="66"/>
      <c r="R5" s="67" t="str">
        <f t="shared" ref="R5:R32" si="4">IF(P5="","",1-SUM(P5:Q5))</f>
        <v/>
      </c>
      <c r="AB5" s="90"/>
      <c r="AC5" s="90"/>
      <c r="AD5" s="90"/>
      <c r="AE5" s="90"/>
    </row>
    <row r="6" spans="1:31" ht="13.8" x14ac:dyDescent="0.25">
      <c r="A6" s="4">
        <v>43864</v>
      </c>
      <c r="B6">
        <v>8</v>
      </c>
      <c r="C6">
        <v>0</v>
      </c>
      <c r="D6">
        <v>0</v>
      </c>
      <c r="F6">
        <f t="shared" si="0"/>
        <v>6</v>
      </c>
      <c r="G6">
        <f t="shared" si="1"/>
        <v>0</v>
      </c>
      <c r="H6">
        <f t="shared" si="2"/>
        <v>0</v>
      </c>
      <c r="I6">
        <f t="shared" si="3"/>
        <v>8</v>
      </c>
      <c r="J6" s="58"/>
      <c r="K6" s="58"/>
      <c r="L6" s="58"/>
      <c r="P6" s="63"/>
      <c r="Q6" s="66"/>
      <c r="R6" s="67" t="str">
        <f t="shared" si="4"/>
        <v/>
      </c>
      <c r="AB6" s="90"/>
      <c r="AC6" s="90"/>
      <c r="AD6" s="90"/>
      <c r="AE6" s="90"/>
    </row>
    <row r="7" spans="1:31" ht="13.8" x14ac:dyDescent="0.25">
      <c r="A7" s="4">
        <v>43865</v>
      </c>
      <c r="B7">
        <v>8</v>
      </c>
      <c r="C7">
        <v>0</v>
      </c>
      <c r="D7">
        <v>0</v>
      </c>
      <c r="F7">
        <f t="shared" si="0"/>
        <v>0</v>
      </c>
      <c r="G7">
        <f t="shared" si="1"/>
        <v>0</v>
      </c>
      <c r="H7">
        <f t="shared" si="2"/>
        <v>0</v>
      </c>
      <c r="I7">
        <f t="shared" si="3"/>
        <v>8</v>
      </c>
      <c r="J7" s="58"/>
      <c r="K7" s="58"/>
      <c r="L7" s="58"/>
      <c r="P7" s="63"/>
      <c r="Q7" s="66"/>
      <c r="R7" s="67" t="str">
        <f t="shared" si="4"/>
        <v/>
      </c>
      <c r="AB7" s="90"/>
      <c r="AC7" s="90"/>
      <c r="AD7" s="90"/>
      <c r="AE7" s="90"/>
    </row>
    <row r="8" spans="1:31" ht="13.8" x14ac:dyDescent="0.25">
      <c r="A8" s="4">
        <v>43866</v>
      </c>
      <c r="B8">
        <v>9</v>
      </c>
      <c r="C8">
        <v>0</v>
      </c>
      <c r="D8">
        <v>0</v>
      </c>
      <c r="F8">
        <f t="shared" si="0"/>
        <v>1</v>
      </c>
      <c r="G8">
        <f t="shared" si="1"/>
        <v>0</v>
      </c>
      <c r="H8">
        <f t="shared" si="2"/>
        <v>0</v>
      </c>
      <c r="I8">
        <f t="shared" si="3"/>
        <v>9</v>
      </c>
      <c r="J8" s="58"/>
      <c r="K8" s="58"/>
      <c r="L8" s="58"/>
      <c r="P8" s="63"/>
      <c r="Q8" s="66"/>
      <c r="R8" s="67" t="str">
        <f t="shared" si="4"/>
        <v/>
      </c>
      <c r="AB8" s="90"/>
      <c r="AC8" s="90"/>
      <c r="AD8" s="90"/>
      <c r="AE8" s="90"/>
    </row>
    <row r="9" spans="1:31" ht="13.8" x14ac:dyDescent="0.25">
      <c r="A9" s="4">
        <v>43867</v>
      </c>
      <c r="B9">
        <v>9</v>
      </c>
      <c r="C9">
        <v>0</v>
      </c>
      <c r="D9">
        <v>0</v>
      </c>
      <c r="F9">
        <f t="shared" si="0"/>
        <v>0</v>
      </c>
      <c r="G9">
        <f t="shared" si="1"/>
        <v>0</v>
      </c>
      <c r="H9">
        <f t="shared" si="2"/>
        <v>0</v>
      </c>
      <c r="I9">
        <f t="shared" si="3"/>
        <v>9</v>
      </c>
      <c r="J9" s="58"/>
      <c r="K9" s="58"/>
      <c r="L9" s="58"/>
      <c r="P9" s="63"/>
      <c r="Q9" s="66"/>
      <c r="R9" s="67" t="str">
        <f t="shared" si="4"/>
        <v/>
      </c>
      <c r="AB9" s="90"/>
      <c r="AC9" s="90"/>
      <c r="AD9" s="90"/>
      <c r="AE9" s="90"/>
    </row>
    <row r="10" spans="1:31" ht="13.8" x14ac:dyDescent="0.25">
      <c r="A10" s="4">
        <v>43868</v>
      </c>
      <c r="B10">
        <v>9</v>
      </c>
      <c r="C10">
        <v>0</v>
      </c>
      <c r="D10">
        <v>0</v>
      </c>
      <c r="F10">
        <f t="shared" si="0"/>
        <v>0</v>
      </c>
      <c r="G10">
        <f t="shared" si="1"/>
        <v>0</v>
      </c>
      <c r="H10">
        <f t="shared" si="2"/>
        <v>0</v>
      </c>
      <c r="I10">
        <f t="shared" si="3"/>
        <v>9</v>
      </c>
      <c r="J10" s="58"/>
      <c r="K10" s="58"/>
      <c r="L10" s="58"/>
      <c r="P10" s="63"/>
      <c r="Q10" s="66"/>
      <c r="R10" s="67" t="str">
        <f t="shared" si="4"/>
        <v/>
      </c>
      <c r="AB10" s="90"/>
      <c r="AC10" s="90"/>
      <c r="AD10" s="90"/>
      <c r="AE10" s="90"/>
    </row>
    <row r="11" spans="1:31" ht="13.8" x14ac:dyDescent="0.25">
      <c r="A11" s="4">
        <v>43869</v>
      </c>
      <c r="B11">
        <v>13</v>
      </c>
      <c r="C11">
        <v>0</v>
      </c>
      <c r="D11">
        <v>0</v>
      </c>
      <c r="F11">
        <f t="shared" si="0"/>
        <v>4</v>
      </c>
      <c r="G11">
        <f t="shared" si="1"/>
        <v>0</v>
      </c>
      <c r="H11">
        <f t="shared" si="2"/>
        <v>0</v>
      </c>
      <c r="I11">
        <f t="shared" si="3"/>
        <v>13</v>
      </c>
      <c r="J11" s="58"/>
      <c r="K11" s="58"/>
      <c r="L11" s="58"/>
      <c r="P11" s="63"/>
      <c r="Q11" s="66"/>
      <c r="R11" s="67" t="str">
        <f t="shared" si="4"/>
        <v/>
      </c>
      <c r="AB11" s="91">
        <f>AVERAGE(F5:F11)</f>
        <v>1.5714285714285714</v>
      </c>
      <c r="AC11" s="91">
        <f>AVERAGE(G5:G11)</f>
        <v>0</v>
      </c>
      <c r="AD11" s="90"/>
      <c r="AE11" s="90"/>
    </row>
    <row r="12" spans="1:31" ht="13.8" x14ac:dyDescent="0.25">
      <c r="A12" s="4">
        <v>43870</v>
      </c>
      <c r="B12">
        <v>14</v>
      </c>
      <c r="C12">
        <v>0</v>
      </c>
      <c r="D12">
        <v>0</v>
      </c>
      <c r="F12">
        <f t="shared" si="0"/>
        <v>1</v>
      </c>
      <c r="G12">
        <f t="shared" si="1"/>
        <v>0</v>
      </c>
      <c r="H12">
        <f t="shared" si="2"/>
        <v>0</v>
      </c>
      <c r="I12">
        <f t="shared" si="3"/>
        <v>14</v>
      </c>
      <c r="J12" s="58"/>
      <c r="K12" s="58"/>
      <c r="L12" s="58"/>
      <c r="P12" s="63"/>
      <c r="Q12" s="66"/>
      <c r="R12" s="67" t="str">
        <f t="shared" si="4"/>
        <v/>
      </c>
      <c r="AB12" s="91">
        <f t="shared" ref="AB12:AC27" si="5">AVERAGE(F6:F12)</f>
        <v>1.7142857142857142</v>
      </c>
      <c r="AC12" s="91">
        <f t="shared" si="5"/>
        <v>0</v>
      </c>
      <c r="AD12" s="90"/>
      <c r="AE12" s="90"/>
    </row>
    <row r="13" spans="1:31" ht="13.8" x14ac:dyDescent="0.25">
      <c r="A13" s="4">
        <v>43871</v>
      </c>
      <c r="B13">
        <v>14</v>
      </c>
      <c r="C13">
        <v>0</v>
      </c>
      <c r="D13">
        <v>0</v>
      </c>
      <c r="F13">
        <f t="shared" si="0"/>
        <v>0</v>
      </c>
      <c r="G13">
        <f t="shared" si="1"/>
        <v>0</v>
      </c>
      <c r="H13">
        <f t="shared" si="2"/>
        <v>0</v>
      </c>
      <c r="I13">
        <f t="shared" si="3"/>
        <v>14</v>
      </c>
      <c r="J13" s="58"/>
      <c r="K13" s="58"/>
      <c r="L13" s="58"/>
      <c r="P13" s="63"/>
      <c r="Q13" s="66"/>
      <c r="R13" s="67" t="str">
        <f t="shared" si="4"/>
        <v/>
      </c>
      <c r="AB13" s="91">
        <f t="shared" si="5"/>
        <v>0.8571428571428571</v>
      </c>
      <c r="AC13" s="91">
        <f t="shared" si="5"/>
        <v>0</v>
      </c>
      <c r="AD13" s="90"/>
      <c r="AE13" s="90"/>
    </row>
    <row r="14" spans="1:31" ht="13.8" x14ac:dyDescent="0.25">
      <c r="A14" s="4">
        <v>43872</v>
      </c>
      <c r="B14">
        <v>15</v>
      </c>
      <c r="C14">
        <v>0</v>
      </c>
      <c r="D14">
        <v>0</v>
      </c>
      <c r="F14">
        <f t="shared" si="0"/>
        <v>1</v>
      </c>
      <c r="G14">
        <f t="shared" si="1"/>
        <v>0</v>
      </c>
      <c r="H14">
        <f t="shared" si="2"/>
        <v>0</v>
      </c>
      <c r="I14">
        <f t="shared" si="3"/>
        <v>15</v>
      </c>
      <c r="J14" s="58"/>
      <c r="K14" s="58"/>
      <c r="L14" s="58"/>
      <c r="P14" s="63"/>
      <c r="Q14" s="66"/>
      <c r="R14" s="67" t="str">
        <f t="shared" si="4"/>
        <v/>
      </c>
      <c r="AB14" s="91">
        <f t="shared" si="5"/>
        <v>1</v>
      </c>
      <c r="AC14" s="91">
        <f t="shared" si="5"/>
        <v>0</v>
      </c>
      <c r="AD14" s="90"/>
      <c r="AE14" s="90"/>
    </row>
    <row r="15" spans="1:31" ht="13.8" x14ac:dyDescent="0.25">
      <c r="A15" s="4">
        <v>43873</v>
      </c>
      <c r="B15">
        <v>16</v>
      </c>
      <c r="C15">
        <v>0</v>
      </c>
      <c r="D15">
        <v>1</v>
      </c>
      <c r="F15">
        <f t="shared" si="0"/>
        <v>1</v>
      </c>
      <c r="G15">
        <f t="shared" si="1"/>
        <v>0</v>
      </c>
      <c r="H15">
        <f t="shared" si="2"/>
        <v>1</v>
      </c>
      <c r="I15">
        <f t="shared" si="3"/>
        <v>15</v>
      </c>
      <c r="J15" s="58"/>
      <c r="K15" s="58"/>
      <c r="L15" s="58"/>
      <c r="P15" s="63"/>
      <c r="Q15" s="66"/>
      <c r="R15" s="67" t="str">
        <f t="shared" si="4"/>
        <v/>
      </c>
      <c r="AB15" s="91">
        <f t="shared" si="5"/>
        <v>1</v>
      </c>
      <c r="AC15" s="91">
        <f t="shared" si="5"/>
        <v>0</v>
      </c>
      <c r="AD15" s="90"/>
      <c r="AE15" s="90"/>
    </row>
    <row r="16" spans="1:31" ht="13.8" x14ac:dyDescent="0.25">
      <c r="A16" s="4">
        <v>43874</v>
      </c>
      <c r="B16">
        <v>17</v>
      </c>
      <c r="C16">
        <v>0</v>
      </c>
      <c r="D16">
        <v>1</v>
      </c>
      <c r="F16">
        <f t="shared" si="0"/>
        <v>1</v>
      </c>
      <c r="G16">
        <f t="shared" si="1"/>
        <v>0</v>
      </c>
      <c r="H16">
        <f t="shared" si="2"/>
        <v>0</v>
      </c>
      <c r="I16">
        <f t="shared" si="3"/>
        <v>16</v>
      </c>
      <c r="J16" s="58"/>
      <c r="K16" s="58"/>
      <c r="L16" s="58"/>
      <c r="P16" s="63"/>
      <c r="Q16" s="66"/>
      <c r="R16" s="67" t="str">
        <f t="shared" si="4"/>
        <v/>
      </c>
      <c r="AB16" s="91">
        <f t="shared" si="5"/>
        <v>1.1428571428571428</v>
      </c>
      <c r="AC16" s="91">
        <f t="shared" si="5"/>
        <v>0</v>
      </c>
      <c r="AD16" s="90"/>
      <c r="AE16" s="90"/>
    </row>
    <row r="17" spans="1:31" ht="13.8" x14ac:dyDescent="0.25">
      <c r="A17" s="4">
        <v>43875</v>
      </c>
      <c r="B17">
        <v>18</v>
      </c>
      <c r="C17">
        <v>0</v>
      </c>
      <c r="D17">
        <v>1</v>
      </c>
      <c r="F17">
        <f t="shared" si="0"/>
        <v>1</v>
      </c>
      <c r="G17">
        <f t="shared" si="1"/>
        <v>0</v>
      </c>
      <c r="H17">
        <f t="shared" si="2"/>
        <v>0</v>
      </c>
      <c r="I17">
        <f t="shared" si="3"/>
        <v>17</v>
      </c>
      <c r="J17" s="58"/>
      <c r="K17" s="58"/>
      <c r="L17" s="58"/>
      <c r="P17" s="63"/>
      <c r="Q17" s="66"/>
      <c r="R17" s="67" t="str">
        <f t="shared" si="4"/>
        <v/>
      </c>
      <c r="AB17" s="91">
        <f t="shared" si="5"/>
        <v>1.2857142857142858</v>
      </c>
      <c r="AC17" s="91">
        <f t="shared" si="5"/>
        <v>0</v>
      </c>
      <c r="AD17" s="90"/>
      <c r="AE17" s="90"/>
    </row>
    <row r="18" spans="1:31" ht="13.8" x14ac:dyDescent="0.25">
      <c r="A18" s="4">
        <v>43876</v>
      </c>
      <c r="B18">
        <v>18</v>
      </c>
      <c r="C18">
        <v>0</v>
      </c>
      <c r="D18">
        <v>1</v>
      </c>
      <c r="F18">
        <f t="shared" si="0"/>
        <v>0</v>
      </c>
      <c r="G18">
        <f t="shared" si="1"/>
        <v>0</v>
      </c>
      <c r="H18">
        <f t="shared" si="2"/>
        <v>0</v>
      </c>
      <c r="I18">
        <f t="shared" si="3"/>
        <v>17</v>
      </c>
      <c r="J18" s="58"/>
      <c r="K18" s="58"/>
      <c r="L18" s="58"/>
      <c r="P18" s="63"/>
      <c r="Q18" s="66"/>
      <c r="R18" s="67" t="str">
        <f t="shared" si="4"/>
        <v/>
      </c>
      <c r="AB18" s="91">
        <f t="shared" si="5"/>
        <v>0.7142857142857143</v>
      </c>
      <c r="AC18" s="91">
        <f t="shared" si="5"/>
        <v>0</v>
      </c>
      <c r="AD18" s="90"/>
      <c r="AE18" s="45"/>
    </row>
    <row r="19" spans="1:31" ht="13.8" x14ac:dyDescent="0.25">
      <c r="A19" s="4">
        <v>43877</v>
      </c>
      <c r="B19">
        <v>18</v>
      </c>
      <c r="C19">
        <v>0</v>
      </c>
      <c r="D19">
        <v>8</v>
      </c>
      <c r="F19">
        <f t="shared" si="0"/>
        <v>0</v>
      </c>
      <c r="G19">
        <f t="shared" si="1"/>
        <v>0</v>
      </c>
      <c r="H19">
        <f t="shared" si="2"/>
        <v>7</v>
      </c>
      <c r="I19">
        <f t="shared" si="3"/>
        <v>10</v>
      </c>
      <c r="J19" s="58"/>
      <c r="K19" s="58"/>
      <c r="L19" s="58"/>
      <c r="P19" s="63"/>
      <c r="Q19" s="66"/>
      <c r="R19" s="67" t="str">
        <f t="shared" si="4"/>
        <v/>
      </c>
      <c r="AB19" s="91">
        <f t="shared" si="5"/>
        <v>0.5714285714285714</v>
      </c>
      <c r="AC19" s="91">
        <f t="shared" si="5"/>
        <v>0</v>
      </c>
      <c r="AD19" s="90"/>
      <c r="AE19" s="45"/>
    </row>
    <row r="20" spans="1:31" ht="13.8" x14ac:dyDescent="0.25">
      <c r="A20" s="4">
        <v>43878</v>
      </c>
      <c r="B20">
        <v>19</v>
      </c>
      <c r="C20">
        <v>0</v>
      </c>
      <c r="D20">
        <v>8</v>
      </c>
      <c r="F20">
        <f t="shared" si="0"/>
        <v>1</v>
      </c>
      <c r="G20">
        <f t="shared" si="1"/>
        <v>0</v>
      </c>
      <c r="H20">
        <f t="shared" si="2"/>
        <v>0</v>
      </c>
      <c r="I20">
        <f t="shared" si="3"/>
        <v>11</v>
      </c>
      <c r="J20" s="58"/>
      <c r="K20" s="58"/>
      <c r="L20" s="58"/>
      <c r="P20" s="63"/>
      <c r="Q20" s="66"/>
      <c r="R20" s="67" t="str">
        <f t="shared" si="4"/>
        <v/>
      </c>
      <c r="AB20" s="91">
        <f t="shared" si="5"/>
        <v>0.7142857142857143</v>
      </c>
      <c r="AC20" s="91">
        <f t="shared" si="5"/>
        <v>0</v>
      </c>
      <c r="AD20" s="90"/>
      <c r="AE20" s="45"/>
    </row>
    <row r="21" spans="1:31" ht="13.8" x14ac:dyDescent="0.25">
      <c r="A21" s="4">
        <v>43879</v>
      </c>
      <c r="B21">
        <v>19</v>
      </c>
      <c r="C21">
        <v>0</v>
      </c>
      <c r="D21">
        <v>8</v>
      </c>
      <c r="F21">
        <f t="shared" si="0"/>
        <v>0</v>
      </c>
      <c r="G21">
        <f t="shared" si="1"/>
        <v>0</v>
      </c>
      <c r="H21">
        <f t="shared" si="2"/>
        <v>0</v>
      </c>
      <c r="I21">
        <f t="shared" si="3"/>
        <v>11</v>
      </c>
      <c r="J21" s="58"/>
      <c r="K21" s="58"/>
      <c r="L21" s="58"/>
      <c r="P21" s="63"/>
      <c r="Q21" s="66"/>
      <c r="R21" s="67" t="str">
        <f t="shared" si="4"/>
        <v/>
      </c>
      <c r="AB21" s="91">
        <f t="shared" si="5"/>
        <v>0.5714285714285714</v>
      </c>
      <c r="AC21" s="91">
        <f t="shared" si="5"/>
        <v>0</v>
      </c>
      <c r="AD21" s="90"/>
      <c r="AE21" s="45"/>
    </row>
    <row r="22" spans="1:31" ht="13.8" x14ac:dyDescent="0.25">
      <c r="A22" s="4">
        <v>43880</v>
      </c>
      <c r="B22">
        <v>20</v>
      </c>
      <c r="C22">
        <v>0</v>
      </c>
      <c r="D22">
        <v>8</v>
      </c>
      <c r="F22">
        <f t="shared" si="0"/>
        <v>1</v>
      </c>
      <c r="G22">
        <f t="shared" si="1"/>
        <v>0</v>
      </c>
      <c r="H22">
        <f t="shared" si="2"/>
        <v>0</v>
      </c>
      <c r="I22">
        <f t="shared" si="3"/>
        <v>12</v>
      </c>
      <c r="J22" s="58"/>
      <c r="K22" s="58"/>
      <c r="L22" s="58"/>
      <c r="P22" s="63"/>
      <c r="Q22" s="66"/>
      <c r="R22" s="67" t="str">
        <f t="shared" si="4"/>
        <v/>
      </c>
      <c r="AB22" s="91">
        <f t="shared" si="5"/>
        <v>0.5714285714285714</v>
      </c>
      <c r="AC22" s="91">
        <f t="shared" si="5"/>
        <v>0</v>
      </c>
      <c r="AD22" s="90">
        <f t="shared" ref="AD22:AD85" si="6">INDEX(AB1:AB22,$AE$3)*$AD$2</f>
        <v>0.2</v>
      </c>
      <c r="AE22" s="45"/>
    </row>
    <row r="23" spans="1:31" ht="13.8" x14ac:dyDescent="0.25">
      <c r="A23" s="4">
        <v>43881</v>
      </c>
      <c r="B23">
        <v>22</v>
      </c>
      <c r="C23">
        <v>0</v>
      </c>
      <c r="D23">
        <v>8</v>
      </c>
      <c r="F23">
        <f t="shared" si="0"/>
        <v>2</v>
      </c>
      <c r="G23">
        <f t="shared" si="1"/>
        <v>0</v>
      </c>
      <c r="H23">
        <f t="shared" si="2"/>
        <v>0</v>
      </c>
      <c r="I23">
        <f t="shared" si="3"/>
        <v>14</v>
      </c>
      <c r="J23" s="58"/>
      <c r="K23" s="58"/>
      <c r="L23" s="58"/>
      <c r="P23" s="63"/>
      <c r="Q23" s="66"/>
      <c r="R23" s="67" t="str">
        <f t="shared" si="4"/>
        <v/>
      </c>
      <c r="AB23" s="91">
        <f t="shared" si="5"/>
        <v>0.7142857142857143</v>
      </c>
      <c r="AC23" s="91">
        <f t="shared" si="5"/>
        <v>0</v>
      </c>
      <c r="AD23" s="90">
        <f t="shared" si="6"/>
        <v>0.22857142857142856</v>
      </c>
      <c r="AE23" s="45"/>
    </row>
    <row r="24" spans="1:31" ht="13.8" x14ac:dyDescent="0.25">
      <c r="A24" s="4">
        <v>43882</v>
      </c>
      <c r="B24">
        <v>23</v>
      </c>
      <c r="C24">
        <v>0</v>
      </c>
      <c r="D24">
        <v>8</v>
      </c>
      <c r="F24">
        <f t="shared" si="0"/>
        <v>1</v>
      </c>
      <c r="G24">
        <f t="shared" si="1"/>
        <v>0</v>
      </c>
      <c r="H24">
        <f t="shared" si="2"/>
        <v>0</v>
      </c>
      <c r="I24">
        <f t="shared" si="3"/>
        <v>15</v>
      </c>
      <c r="J24" s="58"/>
      <c r="K24" s="58"/>
      <c r="L24" s="58"/>
      <c r="P24" s="63"/>
      <c r="Q24" s="66"/>
      <c r="R24" s="67" t="str">
        <f t="shared" si="4"/>
        <v/>
      </c>
      <c r="AB24" s="91">
        <f t="shared" si="5"/>
        <v>0.7142857142857143</v>
      </c>
      <c r="AC24" s="91">
        <f t="shared" si="5"/>
        <v>0</v>
      </c>
      <c r="AD24" s="90">
        <f t="shared" si="6"/>
        <v>0.25714285714285717</v>
      </c>
      <c r="AE24" s="45"/>
    </row>
    <row r="25" spans="1:31" ht="13.8" x14ac:dyDescent="0.25">
      <c r="A25" s="4">
        <v>43883</v>
      </c>
      <c r="B25">
        <v>23</v>
      </c>
      <c r="C25">
        <v>0</v>
      </c>
      <c r="D25">
        <v>8</v>
      </c>
      <c r="F25">
        <f t="shared" si="0"/>
        <v>0</v>
      </c>
      <c r="G25">
        <f t="shared" si="1"/>
        <v>0</v>
      </c>
      <c r="H25">
        <f t="shared" si="2"/>
        <v>0</v>
      </c>
      <c r="I25">
        <f t="shared" si="3"/>
        <v>15</v>
      </c>
      <c r="J25" s="58"/>
      <c r="K25" s="58"/>
      <c r="L25" s="58"/>
      <c r="P25" s="63"/>
      <c r="Q25" s="66"/>
      <c r="R25" s="67" t="str">
        <f t="shared" si="4"/>
        <v/>
      </c>
      <c r="AB25" s="91">
        <f t="shared" si="5"/>
        <v>0.7142857142857143</v>
      </c>
      <c r="AC25" s="91">
        <f t="shared" si="5"/>
        <v>0</v>
      </c>
      <c r="AD25" s="90">
        <f t="shared" si="6"/>
        <v>0.14285714285714288</v>
      </c>
      <c r="AE25" s="45"/>
    </row>
    <row r="26" spans="1:31" ht="13.8" x14ac:dyDescent="0.25">
      <c r="A26" s="4">
        <v>43884</v>
      </c>
      <c r="B26">
        <v>28</v>
      </c>
      <c r="C26">
        <v>0</v>
      </c>
      <c r="D26">
        <v>8</v>
      </c>
      <c r="F26">
        <f t="shared" si="0"/>
        <v>5</v>
      </c>
      <c r="G26">
        <f t="shared" si="1"/>
        <v>0</v>
      </c>
      <c r="H26">
        <f t="shared" si="2"/>
        <v>0</v>
      </c>
      <c r="I26">
        <f t="shared" si="3"/>
        <v>20</v>
      </c>
      <c r="J26" s="58"/>
      <c r="K26" s="58"/>
      <c r="L26" s="58"/>
      <c r="P26" s="63"/>
      <c r="Q26" s="66"/>
      <c r="R26" s="67" t="str">
        <f t="shared" si="4"/>
        <v/>
      </c>
      <c r="AB26" s="91">
        <f t="shared" si="5"/>
        <v>1.4285714285714286</v>
      </c>
      <c r="AC26" s="91">
        <f t="shared" si="5"/>
        <v>0</v>
      </c>
      <c r="AD26" s="90">
        <f t="shared" si="6"/>
        <v>0.11428571428571428</v>
      </c>
      <c r="AE26" s="45"/>
    </row>
    <row r="27" spans="1:31" ht="13.8" x14ac:dyDescent="0.25">
      <c r="A27" s="4">
        <v>43885</v>
      </c>
      <c r="B27">
        <v>30</v>
      </c>
      <c r="C27">
        <v>0</v>
      </c>
      <c r="D27">
        <v>8</v>
      </c>
      <c r="F27">
        <f t="shared" si="0"/>
        <v>2</v>
      </c>
      <c r="G27">
        <f t="shared" si="1"/>
        <v>0</v>
      </c>
      <c r="H27">
        <f t="shared" si="2"/>
        <v>0</v>
      </c>
      <c r="I27">
        <f t="shared" si="3"/>
        <v>22</v>
      </c>
      <c r="J27" s="58"/>
      <c r="K27" s="58"/>
      <c r="L27" s="58"/>
      <c r="P27" s="63"/>
      <c r="Q27" s="66"/>
      <c r="R27" s="67" t="str">
        <f t="shared" si="4"/>
        <v/>
      </c>
      <c r="AB27" s="91">
        <f t="shared" si="5"/>
        <v>1.5714285714285714</v>
      </c>
      <c r="AC27" s="91">
        <f t="shared" si="5"/>
        <v>0</v>
      </c>
      <c r="AD27" s="90">
        <f t="shared" si="6"/>
        <v>0.14285714285714288</v>
      </c>
      <c r="AE27" s="45"/>
    </row>
    <row r="28" spans="1:31" ht="13.8" x14ac:dyDescent="0.25">
      <c r="A28" s="4">
        <v>43886</v>
      </c>
      <c r="B28">
        <v>34</v>
      </c>
      <c r="C28">
        <v>0</v>
      </c>
      <c r="D28">
        <v>8</v>
      </c>
      <c r="F28">
        <f t="shared" si="0"/>
        <v>4</v>
      </c>
      <c r="G28">
        <f t="shared" si="1"/>
        <v>0</v>
      </c>
      <c r="H28">
        <f t="shared" si="2"/>
        <v>0</v>
      </c>
      <c r="I28">
        <f t="shared" si="3"/>
        <v>26</v>
      </c>
      <c r="J28" s="58"/>
      <c r="K28" s="58"/>
      <c r="L28" s="58"/>
      <c r="P28" s="63"/>
      <c r="Q28" s="66"/>
      <c r="R28" s="67" t="str">
        <f t="shared" si="4"/>
        <v/>
      </c>
      <c r="AB28" s="91">
        <f t="shared" ref="AB28:AC43" si="7">AVERAGE(F22:F28)</f>
        <v>2.1428571428571428</v>
      </c>
      <c r="AC28" s="91">
        <f t="shared" si="7"/>
        <v>0</v>
      </c>
      <c r="AD28" s="90">
        <f t="shared" si="6"/>
        <v>0.11428571428571428</v>
      </c>
      <c r="AE28" s="45"/>
    </row>
    <row r="29" spans="1:31" ht="13.8" x14ac:dyDescent="0.25">
      <c r="A29" s="4">
        <v>43887</v>
      </c>
      <c r="B29">
        <v>37</v>
      </c>
      <c r="C29">
        <v>0</v>
      </c>
      <c r="D29">
        <v>8</v>
      </c>
      <c r="F29">
        <f t="shared" si="0"/>
        <v>3</v>
      </c>
      <c r="G29">
        <f t="shared" si="1"/>
        <v>0</v>
      </c>
      <c r="H29">
        <f t="shared" si="2"/>
        <v>0</v>
      </c>
      <c r="I29">
        <f t="shared" si="3"/>
        <v>29</v>
      </c>
      <c r="J29" s="58"/>
      <c r="K29" s="58"/>
      <c r="L29" s="58"/>
      <c r="P29" s="63"/>
      <c r="Q29" s="66"/>
      <c r="R29" s="67" t="str">
        <f t="shared" si="4"/>
        <v/>
      </c>
      <c r="AB29" s="91">
        <f t="shared" si="7"/>
        <v>2.4285714285714284</v>
      </c>
      <c r="AC29" s="91">
        <f t="shared" si="7"/>
        <v>0</v>
      </c>
      <c r="AD29" s="90">
        <f t="shared" si="6"/>
        <v>0.11428571428571428</v>
      </c>
      <c r="AE29" s="45"/>
    </row>
    <row r="30" spans="1:31" ht="13.8" x14ac:dyDescent="0.25">
      <c r="A30" s="4">
        <v>43888</v>
      </c>
      <c r="B30">
        <v>44</v>
      </c>
      <c r="C30">
        <v>0</v>
      </c>
      <c r="D30">
        <v>8</v>
      </c>
      <c r="F30">
        <f t="shared" si="0"/>
        <v>7</v>
      </c>
      <c r="G30">
        <f t="shared" si="1"/>
        <v>0</v>
      </c>
      <c r="H30">
        <f t="shared" si="2"/>
        <v>0</v>
      </c>
      <c r="I30">
        <f t="shared" si="3"/>
        <v>36</v>
      </c>
      <c r="J30" s="58"/>
      <c r="K30" s="58"/>
      <c r="L30" s="58"/>
      <c r="P30" s="63"/>
      <c r="Q30" s="66"/>
      <c r="R30" s="67" t="str">
        <f t="shared" si="4"/>
        <v/>
      </c>
      <c r="AB30" s="91">
        <f t="shared" si="7"/>
        <v>3.1428571428571428</v>
      </c>
      <c r="AC30" s="91">
        <f t="shared" si="7"/>
        <v>0</v>
      </c>
      <c r="AD30" s="90">
        <f t="shared" si="6"/>
        <v>0.14285714285714288</v>
      </c>
      <c r="AE30" s="45"/>
    </row>
    <row r="31" spans="1:31" ht="13.8" x14ac:dyDescent="0.25">
      <c r="A31" s="4">
        <v>43889</v>
      </c>
      <c r="B31">
        <v>56</v>
      </c>
      <c r="C31">
        <v>0</v>
      </c>
      <c r="D31">
        <v>8</v>
      </c>
      <c r="F31">
        <f t="shared" si="0"/>
        <v>12</v>
      </c>
      <c r="G31">
        <f t="shared" si="1"/>
        <v>0</v>
      </c>
      <c r="H31">
        <f t="shared" si="2"/>
        <v>0</v>
      </c>
      <c r="I31">
        <f t="shared" si="3"/>
        <v>48</v>
      </c>
      <c r="J31" s="58"/>
      <c r="K31" s="58"/>
      <c r="L31" s="58"/>
      <c r="P31" s="63"/>
      <c r="Q31" s="66"/>
      <c r="R31" s="67" t="str">
        <f t="shared" si="4"/>
        <v/>
      </c>
      <c r="AB31" s="91">
        <f t="shared" si="7"/>
        <v>4.7142857142857144</v>
      </c>
      <c r="AC31" s="91">
        <f t="shared" si="7"/>
        <v>0</v>
      </c>
      <c r="AD31" s="90">
        <f t="shared" si="6"/>
        <v>0.14285714285714288</v>
      </c>
      <c r="AE31" s="45"/>
    </row>
    <row r="32" spans="1:31" ht="13.8" x14ac:dyDescent="0.25">
      <c r="A32" s="4">
        <v>43890</v>
      </c>
      <c r="B32">
        <v>61</v>
      </c>
      <c r="C32">
        <v>0</v>
      </c>
      <c r="D32">
        <v>8</v>
      </c>
      <c r="F32">
        <f t="shared" si="0"/>
        <v>5</v>
      </c>
      <c r="G32">
        <f t="shared" si="1"/>
        <v>0</v>
      </c>
      <c r="H32">
        <f t="shared" si="2"/>
        <v>0</v>
      </c>
      <c r="I32">
        <f t="shared" si="3"/>
        <v>53</v>
      </c>
      <c r="J32" s="58"/>
      <c r="K32" s="58"/>
      <c r="L32" s="58"/>
      <c r="P32" s="63"/>
      <c r="Q32" s="66"/>
      <c r="R32" s="67" t="str">
        <f t="shared" si="4"/>
        <v/>
      </c>
      <c r="AB32" s="91">
        <f t="shared" si="7"/>
        <v>5.4285714285714288</v>
      </c>
      <c r="AC32" s="91">
        <f t="shared" si="7"/>
        <v>0</v>
      </c>
      <c r="AD32" s="90">
        <f t="shared" si="6"/>
        <v>0.14285714285714288</v>
      </c>
      <c r="AE32" s="45"/>
    </row>
    <row r="33" spans="1:31" ht="13.8" x14ac:dyDescent="0.25">
      <c r="A33" s="4">
        <v>43891</v>
      </c>
      <c r="B33">
        <v>94</v>
      </c>
      <c r="C33">
        <v>0</v>
      </c>
      <c r="D33">
        <v>8</v>
      </c>
      <c r="F33">
        <f t="shared" si="0"/>
        <v>33</v>
      </c>
      <c r="G33">
        <f t="shared" si="1"/>
        <v>0</v>
      </c>
      <c r="H33">
        <f t="shared" si="2"/>
        <v>0</v>
      </c>
      <c r="I33">
        <f t="shared" si="3"/>
        <v>86</v>
      </c>
      <c r="J33" s="58">
        <f>F33/I32*$B$2/($B$2-B32)</f>
        <v>0.6226420689183928</v>
      </c>
      <c r="K33" s="58">
        <f>G33/I32</f>
        <v>0</v>
      </c>
      <c r="L33" s="58">
        <f>H33/I32</f>
        <v>0</v>
      </c>
      <c r="M33" s="19">
        <v>0</v>
      </c>
      <c r="N33" s="47">
        <f>C33/B33</f>
        <v>0</v>
      </c>
      <c r="O33" s="47"/>
      <c r="P33" s="63">
        <f>D33/B33</f>
        <v>8.5106382978723402E-2</v>
      </c>
      <c r="Q33" s="86">
        <f>N33</f>
        <v>0</v>
      </c>
      <c r="R33" s="67">
        <f t="shared" ref="R33" si="8">IF(P33="","",1-SUM(P33:Q33))</f>
        <v>0.91489361702127658</v>
      </c>
      <c r="S33" s="47"/>
      <c r="T33" s="47"/>
      <c r="U33" s="47"/>
      <c r="AB33" s="91">
        <f t="shared" si="7"/>
        <v>9.4285714285714288</v>
      </c>
      <c r="AC33" s="91">
        <f t="shared" si="7"/>
        <v>0</v>
      </c>
      <c r="AD33" s="90">
        <f t="shared" si="6"/>
        <v>0.28571428571428575</v>
      </c>
      <c r="AE33" s="45"/>
    </row>
    <row r="34" spans="1:31" ht="13.8" x14ac:dyDescent="0.25">
      <c r="A34" s="4">
        <v>43892</v>
      </c>
      <c r="B34">
        <v>134</v>
      </c>
      <c r="C34">
        <v>0</v>
      </c>
      <c r="D34">
        <v>8</v>
      </c>
      <c r="F34">
        <f t="shared" si="0"/>
        <v>40</v>
      </c>
      <c r="G34">
        <f t="shared" si="1"/>
        <v>0</v>
      </c>
      <c r="H34">
        <f t="shared" si="2"/>
        <v>0</v>
      </c>
      <c r="I34">
        <f t="shared" si="3"/>
        <v>126</v>
      </c>
      <c r="J34" s="58">
        <f t="shared" ref="J34:J72" si="9">F34/I33*$B$2/($B$2-B33)</f>
        <v>0.46511692310511621</v>
      </c>
      <c r="K34" s="58">
        <f t="shared" ref="K34:K69" si="10">G34/I33</f>
        <v>0</v>
      </c>
      <c r="L34" s="58">
        <f t="shared" ref="L34:L69" si="11">H34/I33</f>
        <v>0</v>
      </c>
      <c r="M34" s="19">
        <v>0</v>
      </c>
      <c r="N34" s="47">
        <f t="shared" ref="N34:N82" si="12">C34/B34</f>
        <v>0</v>
      </c>
      <c r="O34" s="47"/>
      <c r="P34" s="63">
        <f t="shared" ref="P34:P97" si="13">D34/B34</f>
        <v>5.9701492537313432E-2</v>
      </c>
      <c r="Q34" s="86">
        <f t="shared" ref="Q34:Q97" si="14">N34</f>
        <v>0</v>
      </c>
      <c r="R34" s="67">
        <f t="shared" ref="R34:R97" si="15">IF(P34="","",1-SUM(P34:Q34))</f>
        <v>0.94029850746268662</v>
      </c>
      <c r="S34" s="47"/>
      <c r="T34" s="47"/>
      <c r="U34" s="47"/>
      <c r="AB34" s="91">
        <f t="shared" si="7"/>
        <v>14.857142857142858</v>
      </c>
      <c r="AC34" s="91">
        <f t="shared" si="7"/>
        <v>0</v>
      </c>
      <c r="AD34" s="90">
        <f t="shared" si="6"/>
        <v>0.31428571428571428</v>
      </c>
      <c r="AE34" s="45"/>
    </row>
    <row r="35" spans="1:31" ht="13.8" x14ac:dyDescent="0.25">
      <c r="A35" s="4">
        <v>43893</v>
      </c>
      <c r="B35">
        <v>189</v>
      </c>
      <c r="C35">
        <v>0</v>
      </c>
      <c r="D35">
        <v>8</v>
      </c>
      <c r="F35">
        <f t="shared" si="0"/>
        <v>55</v>
      </c>
      <c r="G35">
        <f t="shared" si="1"/>
        <v>0</v>
      </c>
      <c r="H35">
        <f t="shared" si="2"/>
        <v>0</v>
      </c>
      <c r="I35">
        <f t="shared" si="3"/>
        <v>181</v>
      </c>
      <c r="J35" s="58">
        <f t="shared" si="9"/>
        <v>0.43650879813138571</v>
      </c>
      <c r="K35" s="58">
        <f t="shared" si="10"/>
        <v>0</v>
      </c>
      <c r="L35" s="58">
        <f t="shared" si="11"/>
        <v>0</v>
      </c>
      <c r="M35" s="19">
        <v>0</v>
      </c>
      <c r="N35" s="47">
        <f t="shared" si="12"/>
        <v>0</v>
      </c>
      <c r="O35" s="47"/>
      <c r="P35" s="63">
        <f t="shared" si="13"/>
        <v>4.2328042328042326E-2</v>
      </c>
      <c r="Q35" s="86">
        <f t="shared" si="14"/>
        <v>0</v>
      </c>
      <c r="R35" s="67">
        <f t="shared" si="15"/>
        <v>0.95767195767195767</v>
      </c>
      <c r="S35" s="47"/>
      <c r="T35" s="47"/>
      <c r="U35" s="47"/>
      <c r="AB35" s="91">
        <f t="shared" si="7"/>
        <v>22.142857142857142</v>
      </c>
      <c r="AC35" s="91">
        <f t="shared" si="7"/>
        <v>0</v>
      </c>
      <c r="AD35" s="90">
        <f t="shared" si="6"/>
        <v>0.4285714285714286</v>
      </c>
      <c r="AE35" s="45"/>
    </row>
    <row r="36" spans="1:31" ht="13.8" x14ac:dyDescent="0.25">
      <c r="A36" s="4">
        <v>43894</v>
      </c>
      <c r="B36">
        <v>245</v>
      </c>
      <c r="C36">
        <v>0</v>
      </c>
      <c r="D36">
        <v>8</v>
      </c>
      <c r="F36">
        <f t="shared" si="0"/>
        <v>56</v>
      </c>
      <c r="G36">
        <f t="shared" si="1"/>
        <v>0</v>
      </c>
      <c r="H36">
        <f t="shared" si="2"/>
        <v>0</v>
      </c>
      <c r="I36">
        <f t="shared" si="3"/>
        <v>237</v>
      </c>
      <c r="J36" s="58">
        <f t="shared" si="9"/>
        <v>0.30939312656819629</v>
      </c>
      <c r="K36" s="58">
        <f t="shared" si="10"/>
        <v>0</v>
      </c>
      <c r="L36" s="58">
        <f t="shared" si="11"/>
        <v>0</v>
      </c>
      <c r="M36" s="19">
        <v>0</v>
      </c>
      <c r="N36" s="47">
        <f t="shared" si="12"/>
        <v>0</v>
      </c>
      <c r="O36" s="47"/>
      <c r="P36" s="63">
        <f t="shared" si="13"/>
        <v>3.2653061224489799E-2</v>
      </c>
      <c r="Q36" s="86">
        <f t="shared" si="14"/>
        <v>0</v>
      </c>
      <c r="R36" s="67">
        <f t="shared" si="15"/>
        <v>0.96734693877551026</v>
      </c>
      <c r="S36" s="47"/>
      <c r="T36" s="47"/>
      <c r="U36" s="47"/>
      <c r="AB36" s="91">
        <f t="shared" si="7"/>
        <v>29.714285714285715</v>
      </c>
      <c r="AC36" s="91">
        <f t="shared" si="7"/>
        <v>0</v>
      </c>
      <c r="AD36" s="90">
        <f t="shared" si="6"/>
        <v>0.48571428571428571</v>
      </c>
      <c r="AE36" s="45"/>
    </row>
    <row r="37" spans="1:31" ht="13.8" x14ac:dyDescent="0.25">
      <c r="A37" s="4">
        <v>43895</v>
      </c>
      <c r="B37">
        <v>294</v>
      </c>
      <c r="C37">
        <v>0</v>
      </c>
      <c r="D37">
        <v>8</v>
      </c>
      <c r="F37">
        <f t="shared" ref="F37:F54" si="16">B37-B36</f>
        <v>49</v>
      </c>
      <c r="G37">
        <f t="shared" ref="G37:G54" si="17">C37-C36</f>
        <v>0</v>
      </c>
      <c r="H37">
        <f t="shared" ref="H37:H54" si="18">D37-D36</f>
        <v>0</v>
      </c>
      <c r="I37">
        <f t="shared" si="3"/>
        <v>286</v>
      </c>
      <c r="J37" s="58">
        <f t="shared" si="9"/>
        <v>0.20675180101770149</v>
      </c>
      <c r="K37" s="58">
        <f t="shared" si="10"/>
        <v>0</v>
      </c>
      <c r="L37" s="58">
        <f t="shared" si="11"/>
        <v>0</v>
      </c>
      <c r="M37" t="e">
        <f t="shared" ref="M37:M65" si="19">J37/(K37+L37)</f>
        <v>#DIV/0!</v>
      </c>
      <c r="N37" s="47">
        <f t="shared" si="12"/>
        <v>0</v>
      </c>
      <c r="O37" s="47"/>
      <c r="P37" s="63">
        <f t="shared" si="13"/>
        <v>2.7210884353741496E-2</v>
      </c>
      <c r="Q37" s="86">
        <f t="shared" si="14"/>
        <v>0</v>
      </c>
      <c r="R37" s="67">
        <f t="shared" si="15"/>
        <v>0.97278911564625847</v>
      </c>
      <c r="S37" s="47"/>
      <c r="T37" s="47"/>
      <c r="U37" s="47"/>
      <c r="AB37" s="91">
        <f t="shared" si="7"/>
        <v>35.714285714285715</v>
      </c>
      <c r="AC37" s="91">
        <f t="shared" si="7"/>
        <v>0</v>
      </c>
      <c r="AD37" s="90">
        <f t="shared" si="6"/>
        <v>0.62857142857142856</v>
      </c>
      <c r="AE37" s="45"/>
    </row>
    <row r="38" spans="1:31" ht="13.8" x14ac:dyDescent="0.25">
      <c r="A38" s="4">
        <v>43896</v>
      </c>
      <c r="B38">
        <v>373</v>
      </c>
      <c r="C38">
        <v>1</v>
      </c>
      <c r="D38">
        <v>8</v>
      </c>
      <c r="F38">
        <f t="shared" si="16"/>
        <v>79</v>
      </c>
      <c r="G38">
        <f t="shared" si="17"/>
        <v>1</v>
      </c>
      <c r="H38">
        <f t="shared" si="18"/>
        <v>0</v>
      </c>
      <c r="I38">
        <f t="shared" si="3"/>
        <v>364</v>
      </c>
      <c r="J38" s="58">
        <f t="shared" si="9"/>
        <v>0.27622497249589056</v>
      </c>
      <c r="K38" s="58">
        <f t="shared" si="10"/>
        <v>3.4965034965034965E-3</v>
      </c>
      <c r="L38" s="58">
        <f t="shared" si="11"/>
        <v>0</v>
      </c>
      <c r="M38">
        <f t="shared" si="19"/>
        <v>79.000342133824702</v>
      </c>
      <c r="N38" s="47">
        <f t="shared" si="12"/>
        <v>2.6809651474530832E-3</v>
      </c>
      <c r="O38" s="47"/>
      <c r="P38" s="63">
        <f t="shared" si="13"/>
        <v>2.1447721179624665E-2</v>
      </c>
      <c r="Q38" s="86">
        <f t="shared" si="14"/>
        <v>2.6809651474530832E-3</v>
      </c>
      <c r="R38" s="67">
        <f t="shared" si="15"/>
        <v>0.97587131367292224</v>
      </c>
      <c r="S38" s="47"/>
      <c r="T38" s="47"/>
      <c r="U38" s="47"/>
      <c r="AB38" s="91">
        <f t="shared" si="7"/>
        <v>45.285714285714285</v>
      </c>
      <c r="AC38" s="91">
        <f t="shared" si="7"/>
        <v>0.14285714285714285</v>
      </c>
      <c r="AD38" s="90">
        <f t="shared" si="6"/>
        <v>0.94285714285714295</v>
      </c>
      <c r="AE38" s="45"/>
    </row>
    <row r="39" spans="1:31" ht="13.8" x14ac:dyDescent="0.25">
      <c r="A39" s="4">
        <v>43897</v>
      </c>
      <c r="B39">
        <v>428</v>
      </c>
      <c r="C39">
        <v>2</v>
      </c>
      <c r="D39">
        <v>18</v>
      </c>
      <c r="F39">
        <f t="shared" si="16"/>
        <v>55</v>
      </c>
      <c r="G39">
        <f t="shared" si="17"/>
        <v>1</v>
      </c>
      <c r="H39">
        <f t="shared" si="18"/>
        <v>10</v>
      </c>
      <c r="I39">
        <f t="shared" si="3"/>
        <v>408</v>
      </c>
      <c r="J39" s="58">
        <f t="shared" si="9"/>
        <v>0.1510997313170705</v>
      </c>
      <c r="K39" s="58">
        <f t="shared" si="10"/>
        <v>2.7472527472527475E-3</v>
      </c>
      <c r="L39" s="58">
        <f t="shared" si="11"/>
        <v>2.7472527472527472E-2</v>
      </c>
      <c r="M39">
        <f t="shared" si="19"/>
        <v>5.0000274726739695</v>
      </c>
      <c r="N39" s="47">
        <f t="shared" si="12"/>
        <v>4.6728971962616819E-3</v>
      </c>
      <c r="O39" s="47"/>
      <c r="P39" s="63">
        <f t="shared" si="13"/>
        <v>4.2056074766355138E-2</v>
      </c>
      <c r="Q39" s="86">
        <f t="shared" si="14"/>
        <v>4.6728971962616819E-3</v>
      </c>
      <c r="R39" s="67">
        <f t="shared" si="15"/>
        <v>0.95327102803738317</v>
      </c>
      <c r="S39" s="47"/>
      <c r="T39" s="47"/>
      <c r="U39" s="47"/>
      <c r="AB39" s="91">
        <f t="shared" si="7"/>
        <v>52.428571428571431</v>
      </c>
      <c r="AC39" s="91">
        <f t="shared" si="7"/>
        <v>0.2857142857142857</v>
      </c>
      <c r="AD39" s="90">
        <f t="shared" si="6"/>
        <v>1.0857142857142859</v>
      </c>
      <c r="AE39" s="45">
        <f t="shared" ref="AE39:AE102" si="20">AC39/AD39</f>
        <v>0.26315789473684204</v>
      </c>
    </row>
    <row r="40" spans="1:31" ht="13.8" x14ac:dyDescent="0.25">
      <c r="A40" s="4">
        <v>43898</v>
      </c>
      <c r="B40">
        <v>482</v>
      </c>
      <c r="C40">
        <v>2</v>
      </c>
      <c r="D40">
        <v>18</v>
      </c>
      <c r="F40">
        <f t="shared" si="16"/>
        <v>54</v>
      </c>
      <c r="G40">
        <f t="shared" si="17"/>
        <v>0</v>
      </c>
      <c r="H40">
        <f t="shared" si="18"/>
        <v>0</v>
      </c>
      <c r="I40">
        <f t="shared" si="3"/>
        <v>462</v>
      </c>
      <c r="J40" s="58">
        <f t="shared" si="9"/>
        <v>0.13235377562549969</v>
      </c>
      <c r="K40" s="58">
        <f t="shared" si="10"/>
        <v>0</v>
      </c>
      <c r="L40" s="58">
        <f t="shared" si="11"/>
        <v>0</v>
      </c>
      <c r="M40" t="e">
        <f t="shared" si="19"/>
        <v>#DIV/0!</v>
      </c>
      <c r="N40" s="47">
        <f t="shared" si="12"/>
        <v>4.1493775933609959E-3</v>
      </c>
      <c r="O40" s="47"/>
      <c r="P40" s="63">
        <f t="shared" si="13"/>
        <v>3.7344398340248962E-2</v>
      </c>
      <c r="Q40" s="86">
        <f t="shared" si="14"/>
        <v>4.1493775933609959E-3</v>
      </c>
      <c r="R40" s="67">
        <f t="shared" si="15"/>
        <v>0.95850622406639008</v>
      </c>
      <c r="S40" s="47"/>
      <c r="T40" s="47"/>
      <c r="U40" s="47"/>
      <c r="AB40" s="91">
        <f t="shared" si="7"/>
        <v>55.428571428571431</v>
      </c>
      <c r="AC40" s="91">
        <f t="shared" si="7"/>
        <v>0.2857142857142857</v>
      </c>
      <c r="AD40" s="90">
        <f t="shared" si="6"/>
        <v>1.8857142857142859</v>
      </c>
      <c r="AE40" s="45">
        <f t="shared" si="20"/>
        <v>0.15151515151515149</v>
      </c>
    </row>
    <row r="41" spans="1:31" ht="13.8" x14ac:dyDescent="0.25">
      <c r="A41" s="4">
        <v>43899</v>
      </c>
      <c r="B41">
        <v>629</v>
      </c>
      <c r="C41">
        <v>3</v>
      </c>
      <c r="D41">
        <v>18</v>
      </c>
      <c r="F41">
        <f t="shared" si="16"/>
        <v>147</v>
      </c>
      <c r="G41">
        <f t="shared" si="17"/>
        <v>1</v>
      </c>
      <c r="H41">
        <f t="shared" si="18"/>
        <v>0</v>
      </c>
      <c r="I41">
        <f t="shared" si="3"/>
        <v>608</v>
      </c>
      <c r="J41" s="58">
        <f t="shared" si="9"/>
        <v>0.31818407733245935</v>
      </c>
      <c r="K41" s="58">
        <f t="shared" si="10"/>
        <v>2.1645021645021645E-3</v>
      </c>
      <c r="L41" s="58">
        <f t="shared" si="11"/>
        <v>0</v>
      </c>
      <c r="M41">
        <f t="shared" si="19"/>
        <v>147.00104372759623</v>
      </c>
      <c r="N41" s="47">
        <f t="shared" si="12"/>
        <v>4.7694753577106515E-3</v>
      </c>
      <c r="O41" s="47"/>
      <c r="P41" s="63">
        <f t="shared" si="13"/>
        <v>2.8616852146263912E-2</v>
      </c>
      <c r="Q41" s="86">
        <f t="shared" si="14"/>
        <v>4.7694753577106515E-3</v>
      </c>
      <c r="R41" s="67">
        <f t="shared" si="15"/>
        <v>0.96661367249602548</v>
      </c>
      <c r="S41" s="47"/>
      <c r="T41" s="47"/>
      <c r="U41" s="47"/>
      <c r="AB41" s="91">
        <f t="shared" si="7"/>
        <v>70.714285714285708</v>
      </c>
      <c r="AC41" s="91">
        <f t="shared" si="7"/>
        <v>0.42857142857142855</v>
      </c>
      <c r="AD41" s="90">
        <f t="shared" si="6"/>
        <v>2.9714285714285715</v>
      </c>
      <c r="AE41" s="45">
        <f t="shared" si="20"/>
        <v>0.14423076923076922</v>
      </c>
    </row>
    <row r="42" spans="1:31" ht="13.8" x14ac:dyDescent="0.25">
      <c r="A42" s="4">
        <v>43900</v>
      </c>
      <c r="B42">
        <v>887</v>
      </c>
      <c r="C42">
        <v>7</v>
      </c>
      <c r="D42">
        <v>18</v>
      </c>
      <c r="F42">
        <f t="shared" si="16"/>
        <v>258</v>
      </c>
      <c r="G42">
        <f t="shared" si="17"/>
        <v>4</v>
      </c>
      <c r="H42">
        <f t="shared" si="18"/>
        <v>0</v>
      </c>
      <c r="I42">
        <f t="shared" si="3"/>
        <v>862</v>
      </c>
      <c r="J42" s="58">
        <f t="shared" si="9"/>
        <v>0.42434603705489787</v>
      </c>
      <c r="K42" s="58">
        <f t="shared" si="10"/>
        <v>6.5789473684210523E-3</v>
      </c>
      <c r="L42" s="58">
        <f t="shared" si="11"/>
        <v>0</v>
      </c>
      <c r="M42">
        <f t="shared" si="19"/>
        <v>64.50059763234448</v>
      </c>
      <c r="N42" s="47">
        <f t="shared" si="12"/>
        <v>7.8917700112739568E-3</v>
      </c>
      <c r="O42" s="47"/>
      <c r="P42" s="63">
        <f t="shared" si="13"/>
        <v>2.0293122886133032E-2</v>
      </c>
      <c r="Q42" s="86">
        <f t="shared" si="14"/>
        <v>7.8917700112739568E-3</v>
      </c>
      <c r="R42" s="67">
        <f t="shared" si="15"/>
        <v>0.971815107102593</v>
      </c>
      <c r="S42" s="47"/>
      <c r="T42" s="47"/>
      <c r="U42" s="47"/>
      <c r="AB42" s="91">
        <f t="shared" si="7"/>
        <v>99.714285714285708</v>
      </c>
      <c r="AC42" s="91">
        <f t="shared" si="7"/>
        <v>1</v>
      </c>
      <c r="AD42" s="90">
        <f t="shared" si="6"/>
        <v>4.4285714285714288</v>
      </c>
      <c r="AE42" s="45">
        <f t="shared" si="20"/>
        <v>0.22580645161290322</v>
      </c>
    </row>
    <row r="43" spans="1:31" ht="13.8" x14ac:dyDescent="0.25">
      <c r="A43" s="4">
        <v>43901</v>
      </c>
      <c r="B43">
        <v>1298</v>
      </c>
      <c r="C43">
        <v>7</v>
      </c>
      <c r="D43">
        <v>18</v>
      </c>
      <c r="F43">
        <f t="shared" si="16"/>
        <v>411</v>
      </c>
      <c r="G43">
        <f t="shared" si="17"/>
        <v>0</v>
      </c>
      <c r="H43">
        <f t="shared" si="18"/>
        <v>0</v>
      </c>
      <c r="I43">
        <f t="shared" si="3"/>
        <v>1273</v>
      </c>
      <c r="J43" s="58">
        <f t="shared" si="9"/>
        <v>0.47680437378715051</v>
      </c>
      <c r="K43" s="58">
        <f t="shared" si="10"/>
        <v>0</v>
      </c>
      <c r="L43" s="58">
        <f t="shared" si="11"/>
        <v>0</v>
      </c>
      <c r="M43" t="e">
        <f t="shared" si="19"/>
        <v>#DIV/0!</v>
      </c>
      <c r="N43" s="47">
        <f t="shared" si="12"/>
        <v>5.3929121725731898E-3</v>
      </c>
      <c r="O43" s="47"/>
      <c r="P43" s="63">
        <f t="shared" si="13"/>
        <v>1.386748844375963E-2</v>
      </c>
      <c r="Q43" s="86">
        <f t="shared" si="14"/>
        <v>5.3929121725731898E-3</v>
      </c>
      <c r="R43" s="67">
        <f t="shared" si="15"/>
        <v>0.98073959938366717</v>
      </c>
      <c r="S43" s="47"/>
      <c r="T43" s="47"/>
      <c r="U43" s="47"/>
      <c r="AB43" s="91">
        <f t="shared" si="7"/>
        <v>150.42857142857142</v>
      </c>
      <c r="AC43" s="91">
        <f t="shared" si="7"/>
        <v>1</v>
      </c>
      <c r="AD43" s="90">
        <f t="shared" si="6"/>
        <v>5.9428571428571431</v>
      </c>
      <c r="AE43" s="45">
        <f t="shared" si="20"/>
        <v>0.16826923076923075</v>
      </c>
    </row>
    <row r="44" spans="1:31" ht="13.8" x14ac:dyDescent="0.25">
      <c r="A44" s="4">
        <v>43902</v>
      </c>
      <c r="B44">
        <v>1787</v>
      </c>
      <c r="C44">
        <v>9</v>
      </c>
      <c r="D44">
        <v>18</v>
      </c>
      <c r="E44" s="21" t="s">
        <v>164</v>
      </c>
      <c r="F44">
        <f t="shared" si="16"/>
        <v>489</v>
      </c>
      <c r="G44">
        <f t="shared" si="17"/>
        <v>2</v>
      </c>
      <c r="H44">
        <f t="shared" si="18"/>
        <v>0</v>
      </c>
      <c r="I44">
        <f t="shared" si="3"/>
        <v>1760</v>
      </c>
      <c r="J44" s="58">
        <f t="shared" si="9"/>
        <v>0.38413931657424955</v>
      </c>
      <c r="K44" s="58">
        <f t="shared" si="10"/>
        <v>1.5710919088766694E-3</v>
      </c>
      <c r="L44" s="58">
        <f t="shared" si="11"/>
        <v>0</v>
      </c>
      <c r="M44" s="19">
        <v>0</v>
      </c>
      <c r="N44" s="47">
        <f t="shared" si="12"/>
        <v>5.0363738108561837E-3</v>
      </c>
      <c r="O44" s="47"/>
      <c r="P44" s="63">
        <f t="shared" si="13"/>
        <v>1.0072747621712367E-2</v>
      </c>
      <c r="Q44" s="86">
        <f t="shared" si="14"/>
        <v>5.0363738108561837E-3</v>
      </c>
      <c r="R44" s="67">
        <f t="shared" si="15"/>
        <v>0.9848908785674314</v>
      </c>
      <c r="S44" s="47"/>
      <c r="T44" s="47"/>
      <c r="U44" s="47"/>
      <c r="AB44" s="91">
        <f t="shared" ref="AB44:AC59" si="21">AVERAGE(F38:F44)</f>
        <v>213.28571428571428</v>
      </c>
      <c r="AC44" s="91">
        <f t="shared" si="21"/>
        <v>1.2857142857142858</v>
      </c>
      <c r="AD44" s="90">
        <f t="shared" si="6"/>
        <v>7.1428571428571432</v>
      </c>
      <c r="AE44" s="45">
        <f t="shared" si="20"/>
        <v>0.18</v>
      </c>
    </row>
    <row r="45" spans="1:31" ht="13.8" x14ac:dyDescent="0.25">
      <c r="A45" s="4">
        <v>43903</v>
      </c>
      <c r="B45">
        <v>2266</v>
      </c>
      <c r="C45">
        <v>10</v>
      </c>
      <c r="D45">
        <v>18</v>
      </c>
      <c r="F45">
        <f t="shared" si="16"/>
        <v>479</v>
      </c>
      <c r="G45">
        <f t="shared" si="17"/>
        <v>1</v>
      </c>
      <c r="H45">
        <f t="shared" si="18"/>
        <v>0</v>
      </c>
      <c r="I45">
        <f t="shared" si="3"/>
        <v>2238</v>
      </c>
      <c r="J45" s="58">
        <f t="shared" si="9"/>
        <v>0.27216625528789345</v>
      </c>
      <c r="K45" s="58">
        <f t="shared" si="10"/>
        <v>5.6818181818181815E-4</v>
      </c>
      <c r="L45" s="58">
        <f t="shared" si="11"/>
        <v>0</v>
      </c>
      <c r="M45" s="19">
        <v>0</v>
      </c>
      <c r="N45" s="47">
        <f t="shared" si="12"/>
        <v>4.4130626654898496E-3</v>
      </c>
      <c r="O45" s="47"/>
      <c r="P45" s="63">
        <f t="shared" si="13"/>
        <v>7.9435127978817292E-3</v>
      </c>
      <c r="Q45" s="86">
        <f t="shared" si="14"/>
        <v>4.4130626654898496E-3</v>
      </c>
      <c r="R45" s="67">
        <f t="shared" si="15"/>
        <v>0.98764342453662846</v>
      </c>
      <c r="S45" s="47"/>
      <c r="T45" s="47"/>
      <c r="U45" s="47"/>
      <c r="AB45" s="91">
        <f t="shared" si="21"/>
        <v>270.42857142857144</v>
      </c>
      <c r="AC45" s="91">
        <f t="shared" si="21"/>
        <v>1.2857142857142858</v>
      </c>
      <c r="AD45" s="90">
        <f t="shared" si="6"/>
        <v>9.0571428571428569</v>
      </c>
      <c r="AE45" s="45">
        <f t="shared" si="20"/>
        <v>0.14195583596214512</v>
      </c>
    </row>
    <row r="46" spans="1:31" ht="13.8" x14ac:dyDescent="0.25">
      <c r="A46" s="4">
        <v>43904</v>
      </c>
      <c r="B46">
        <v>2630</v>
      </c>
      <c r="C46">
        <v>28</v>
      </c>
      <c r="D46">
        <v>18</v>
      </c>
      <c r="F46">
        <f t="shared" si="16"/>
        <v>364</v>
      </c>
      <c r="G46">
        <f t="shared" si="17"/>
        <v>18</v>
      </c>
      <c r="H46">
        <f t="shared" si="18"/>
        <v>0</v>
      </c>
      <c r="I46">
        <f t="shared" si="3"/>
        <v>2584</v>
      </c>
      <c r="J46" s="58">
        <f t="shared" si="9"/>
        <v>0.16265064814015109</v>
      </c>
      <c r="K46" s="59">
        <f t="shared" si="10"/>
        <v>8.0428954423592495E-3</v>
      </c>
      <c r="L46" s="59">
        <f t="shared" si="11"/>
        <v>0</v>
      </c>
      <c r="M46">
        <f t="shared" si="19"/>
        <v>20.222897252092118</v>
      </c>
      <c r="N46" s="47">
        <f t="shared" si="12"/>
        <v>1.064638783269962E-2</v>
      </c>
      <c r="O46" s="47"/>
      <c r="P46" s="63">
        <f t="shared" si="13"/>
        <v>6.8441064638783272E-3</v>
      </c>
      <c r="Q46" s="86">
        <f t="shared" si="14"/>
        <v>1.064638783269962E-2</v>
      </c>
      <c r="R46" s="67">
        <f t="shared" si="15"/>
        <v>0.9825095057034221</v>
      </c>
      <c r="S46" s="47"/>
      <c r="T46" s="47"/>
      <c r="U46" s="47"/>
      <c r="AB46" s="91">
        <f t="shared" si="21"/>
        <v>314.57142857142856</v>
      </c>
      <c r="AC46" s="91">
        <f t="shared" si="21"/>
        <v>3.7142857142857144</v>
      </c>
      <c r="AD46" s="90">
        <f t="shared" si="6"/>
        <v>10.485714285714288</v>
      </c>
      <c r="AE46" s="45">
        <f t="shared" si="20"/>
        <v>0.35422343324250677</v>
      </c>
    </row>
    <row r="47" spans="1:31" ht="13.8" x14ac:dyDescent="0.25">
      <c r="A47" s="4">
        <v>43905</v>
      </c>
      <c r="B47">
        <v>3072</v>
      </c>
      <c r="C47">
        <v>43</v>
      </c>
      <c r="D47">
        <v>18</v>
      </c>
      <c r="F47">
        <f t="shared" si="16"/>
        <v>442</v>
      </c>
      <c r="G47">
        <f t="shared" si="17"/>
        <v>15</v>
      </c>
      <c r="H47">
        <f t="shared" si="18"/>
        <v>0</v>
      </c>
      <c r="I47">
        <f t="shared" si="3"/>
        <v>3011</v>
      </c>
      <c r="J47" s="60">
        <f t="shared" si="9"/>
        <v>0.17105925865636198</v>
      </c>
      <c r="K47" s="60">
        <f t="shared" si="10"/>
        <v>5.8049535603715173E-3</v>
      </c>
      <c r="L47" s="60">
        <f t="shared" si="11"/>
        <v>0</v>
      </c>
      <c r="M47" s="19">
        <v>0</v>
      </c>
      <c r="N47" s="47">
        <f t="shared" si="12"/>
        <v>1.3997395833333334E-2</v>
      </c>
      <c r="O47" s="47"/>
      <c r="P47" s="63">
        <f t="shared" si="13"/>
        <v>5.859375E-3</v>
      </c>
      <c r="Q47" s="86">
        <f t="shared" si="14"/>
        <v>1.3997395833333334E-2</v>
      </c>
      <c r="R47" s="67">
        <f t="shared" si="15"/>
        <v>0.98014322916666663</v>
      </c>
      <c r="S47" s="47"/>
      <c r="T47" s="47"/>
      <c r="U47" s="47"/>
      <c r="AB47" s="91">
        <f t="shared" si="21"/>
        <v>370</v>
      </c>
      <c r="AC47" s="91">
        <f t="shared" si="21"/>
        <v>5.8571428571428568</v>
      </c>
      <c r="AD47" s="90">
        <f t="shared" si="6"/>
        <v>11.085714285714287</v>
      </c>
      <c r="AE47" s="45">
        <f t="shared" si="20"/>
        <v>0.52835051546391743</v>
      </c>
    </row>
    <row r="48" spans="1:31" ht="13.8" x14ac:dyDescent="0.25">
      <c r="A48" s="4">
        <v>43906</v>
      </c>
      <c r="B48">
        <v>3684</v>
      </c>
      <c r="C48">
        <v>65</v>
      </c>
      <c r="D48">
        <v>20</v>
      </c>
      <c r="E48" s="21" t="s">
        <v>165</v>
      </c>
      <c r="F48">
        <f t="shared" si="16"/>
        <v>612</v>
      </c>
      <c r="G48">
        <f t="shared" si="17"/>
        <v>22</v>
      </c>
      <c r="H48">
        <f t="shared" si="18"/>
        <v>2</v>
      </c>
      <c r="I48">
        <f t="shared" si="3"/>
        <v>3599</v>
      </c>
      <c r="J48" s="58">
        <f t="shared" si="9"/>
        <v>0.20326393081291994</v>
      </c>
      <c r="K48" s="59">
        <f t="shared" si="10"/>
        <v>7.3065426768515445E-3</v>
      </c>
      <c r="L48" s="59">
        <f t="shared" si="11"/>
        <v>6.6423115244104952E-4</v>
      </c>
      <c r="M48">
        <f t="shared" si="19"/>
        <v>25.501153986570916</v>
      </c>
      <c r="N48" s="47">
        <f t="shared" si="12"/>
        <v>1.7643865363735071E-2</v>
      </c>
      <c r="O48" s="47"/>
      <c r="P48" s="63">
        <f t="shared" si="13"/>
        <v>5.4288816503800215E-3</v>
      </c>
      <c r="Q48" s="86">
        <f t="shared" si="14"/>
        <v>1.7643865363735071E-2</v>
      </c>
      <c r="R48" s="67">
        <f t="shared" si="15"/>
        <v>0.9769272529858849</v>
      </c>
      <c r="S48" s="47"/>
      <c r="T48" s="47"/>
      <c r="U48" s="47"/>
      <c r="AB48" s="91">
        <f t="shared" si="21"/>
        <v>436.42857142857144</v>
      </c>
      <c r="AC48" s="91">
        <f t="shared" si="21"/>
        <v>8.8571428571428577</v>
      </c>
      <c r="AD48" s="90">
        <f t="shared" si="6"/>
        <v>14.142857142857142</v>
      </c>
      <c r="AE48" s="45">
        <f t="shared" si="20"/>
        <v>0.6262626262626263</v>
      </c>
    </row>
    <row r="49" spans="1:31" ht="13.8" x14ac:dyDescent="0.25">
      <c r="A49" s="4">
        <v>43907</v>
      </c>
      <c r="B49">
        <v>4452</v>
      </c>
      <c r="C49">
        <v>81</v>
      </c>
      <c r="D49">
        <v>52</v>
      </c>
      <c r="F49">
        <f t="shared" si="16"/>
        <v>768</v>
      </c>
      <c r="G49">
        <f t="shared" si="17"/>
        <v>16</v>
      </c>
      <c r="H49">
        <f t="shared" si="18"/>
        <v>32</v>
      </c>
      <c r="I49">
        <f t="shared" si="3"/>
        <v>4319</v>
      </c>
      <c r="J49" s="58">
        <f t="shared" si="9"/>
        <v>0.21340418995705548</v>
      </c>
      <c r="K49" s="59">
        <f t="shared" si="10"/>
        <v>4.4456793553764931E-3</v>
      </c>
      <c r="L49" s="59">
        <f t="shared" si="11"/>
        <v>8.8913587107529862E-3</v>
      </c>
      <c r="M49">
        <f t="shared" si="19"/>
        <v>16.000868326155057</v>
      </c>
      <c r="N49" s="47">
        <f t="shared" si="12"/>
        <v>1.8194070080862535E-2</v>
      </c>
      <c r="O49" s="47"/>
      <c r="P49" s="63">
        <f t="shared" si="13"/>
        <v>1.1680143755615454E-2</v>
      </c>
      <c r="Q49" s="86">
        <f t="shared" si="14"/>
        <v>1.8194070080862535E-2</v>
      </c>
      <c r="R49" s="67">
        <f t="shared" si="15"/>
        <v>0.97012578616352196</v>
      </c>
      <c r="S49" s="47"/>
      <c r="T49" s="47"/>
      <c r="U49" s="47"/>
      <c r="AB49" s="91">
        <f t="shared" si="21"/>
        <v>509.28571428571428</v>
      </c>
      <c r="AC49" s="91">
        <f t="shared" si="21"/>
        <v>10.571428571428571</v>
      </c>
      <c r="AD49" s="90">
        <f t="shared" si="6"/>
        <v>19.942857142857143</v>
      </c>
      <c r="AE49" s="45">
        <f t="shared" si="20"/>
        <v>0.53008595988538676</v>
      </c>
    </row>
    <row r="50" spans="1:31" ht="13.8" x14ac:dyDescent="0.25">
      <c r="A50" s="4">
        <v>43908</v>
      </c>
      <c r="B50">
        <v>5451</v>
      </c>
      <c r="C50">
        <v>115</v>
      </c>
      <c r="D50">
        <v>65</v>
      </c>
      <c r="F50">
        <f t="shared" si="16"/>
        <v>999</v>
      </c>
      <c r="G50">
        <f t="shared" si="17"/>
        <v>34</v>
      </c>
      <c r="H50">
        <f t="shared" si="18"/>
        <v>13</v>
      </c>
      <c r="I50">
        <f t="shared" si="3"/>
        <v>5271</v>
      </c>
      <c r="J50" s="58">
        <f t="shared" si="9"/>
        <v>0.23131871248847102</v>
      </c>
      <c r="K50" s="59">
        <f t="shared" si="10"/>
        <v>7.8721926371845326E-3</v>
      </c>
      <c r="L50" s="59">
        <f t="shared" si="11"/>
        <v>3.0099560083352629E-3</v>
      </c>
      <c r="M50">
        <f t="shared" si="19"/>
        <v>21.256713175270349</v>
      </c>
      <c r="N50" s="47">
        <f t="shared" si="12"/>
        <v>2.1097046413502109E-2</v>
      </c>
      <c r="O50" s="47"/>
      <c r="P50" s="63">
        <f t="shared" si="13"/>
        <v>1.1924417538066411E-2</v>
      </c>
      <c r="Q50" s="86">
        <f t="shared" si="14"/>
        <v>2.1097046413502109E-2</v>
      </c>
      <c r="R50" s="67">
        <f t="shared" si="15"/>
        <v>0.96697853604843154</v>
      </c>
      <c r="S50" s="47"/>
      <c r="T50" s="47"/>
      <c r="U50" s="47"/>
      <c r="AB50" s="91">
        <f t="shared" si="21"/>
        <v>593.28571428571433</v>
      </c>
      <c r="AC50" s="91">
        <f t="shared" si="21"/>
        <v>15.428571428571429</v>
      </c>
      <c r="AD50" s="90">
        <f t="shared" si="6"/>
        <v>30.085714285714285</v>
      </c>
      <c r="AE50" s="45">
        <f t="shared" si="20"/>
        <v>0.51282051282051289</v>
      </c>
    </row>
    <row r="51" spans="1:31" ht="13.8" x14ac:dyDescent="0.25">
      <c r="A51" s="4">
        <v>43909</v>
      </c>
      <c r="B51">
        <v>6506</v>
      </c>
      <c r="C51">
        <v>158</v>
      </c>
      <c r="D51">
        <v>65</v>
      </c>
      <c r="F51">
        <f t="shared" si="16"/>
        <v>1055</v>
      </c>
      <c r="G51">
        <f t="shared" si="17"/>
        <v>43</v>
      </c>
      <c r="H51">
        <f t="shared" si="18"/>
        <v>0</v>
      </c>
      <c r="I51">
        <f t="shared" si="3"/>
        <v>6283</v>
      </c>
      <c r="J51" s="58">
        <f t="shared" si="9"/>
        <v>0.20016784660766843</v>
      </c>
      <c r="K51" s="59">
        <f t="shared" si="10"/>
        <v>8.1578448112312654E-3</v>
      </c>
      <c r="L51" s="59">
        <f t="shared" si="11"/>
        <v>0</v>
      </c>
      <c r="M51">
        <f t="shared" si="19"/>
        <v>24.536853941140006</v>
      </c>
      <c r="N51" s="47">
        <f t="shared" si="12"/>
        <v>2.4285275130648633E-2</v>
      </c>
      <c r="O51" s="47"/>
      <c r="P51" s="63">
        <f t="shared" si="13"/>
        <v>9.9907777436212732E-3</v>
      </c>
      <c r="Q51" s="86">
        <f t="shared" si="14"/>
        <v>2.4285275130648633E-2</v>
      </c>
      <c r="R51" s="67">
        <f t="shared" si="15"/>
        <v>0.96572394712573006</v>
      </c>
      <c r="S51" s="47"/>
      <c r="T51" s="47"/>
      <c r="U51" s="47"/>
      <c r="AB51" s="91">
        <f t="shared" si="21"/>
        <v>674.14285714285711</v>
      </c>
      <c r="AC51" s="91">
        <f t="shared" si="21"/>
        <v>21.285714285714285</v>
      </c>
      <c r="AD51" s="90">
        <f t="shared" si="6"/>
        <v>42.657142857142858</v>
      </c>
      <c r="AE51" s="45">
        <f t="shared" si="20"/>
        <v>0.49899531145344939</v>
      </c>
    </row>
    <row r="52" spans="1:31" ht="13.8" x14ac:dyDescent="0.25">
      <c r="A52" s="4">
        <v>43910</v>
      </c>
      <c r="B52">
        <v>7760</v>
      </c>
      <c r="C52">
        <v>194</v>
      </c>
      <c r="D52">
        <v>65</v>
      </c>
      <c r="F52">
        <f t="shared" si="16"/>
        <v>1254</v>
      </c>
      <c r="G52">
        <f t="shared" si="17"/>
        <v>36</v>
      </c>
      <c r="H52">
        <f t="shared" si="18"/>
        <v>0</v>
      </c>
      <c r="I52">
        <f t="shared" si="3"/>
        <v>7501</v>
      </c>
      <c r="J52" s="58">
        <f t="shared" si="9"/>
        <v>0.19960531454262023</v>
      </c>
      <c r="K52" s="59">
        <f t="shared" si="10"/>
        <v>5.7297469361769857E-3</v>
      </c>
      <c r="L52" s="59">
        <f t="shared" si="11"/>
        <v>0</v>
      </c>
      <c r="M52">
        <f t="shared" si="19"/>
        <v>34.83667197975786</v>
      </c>
      <c r="N52" s="47">
        <f t="shared" si="12"/>
        <v>2.5000000000000001E-2</v>
      </c>
      <c r="O52" s="47"/>
      <c r="P52" s="63">
        <f t="shared" si="13"/>
        <v>8.3762886597938142E-3</v>
      </c>
      <c r="Q52" s="86">
        <f t="shared" si="14"/>
        <v>2.5000000000000001E-2</v>
      </c>
      <c r="R52" s="67">
        <f t="shared" si="15"/>
        <v>0.96662371134020619</v>
      </c>
      <c r="S52" s="47"/>
      <c r="T52" s="47"/>
      <c r="U52" s="47"/>
      <c r="AB52" s="91">
        <f t="shared" si="21"/>
        <v>784.85714285714289</v>
      </c>
      <c r="AC52" s="91">
        <f t="shared" si="21"/>
        <v>26.285714285714285</v>
      </c>
      <c r="AD52" s="90">
        <f t="shared" si="6"/>
        <v>54.085714285714289</v>
      </c>
      <c r="AE52" s="45">
        <f t="shared" si="20"/>
        <v>0.48600105652403586</v>
      </c>
    </row>
    <row r="53" spans="1:31" ht="13.8" x14ac:dyDescent="0.25">
      <c r="A53" s="4">
        <v>43911</v>
      </c>
      <c r="B53">
        <v>8957</v>
      </c>
      <c r="C53">
        <v>250</v>
      </c>
      <c r="D53">
        <v>65</v>
      </c>
      <c r="E53" s="21" t="s">
        <v>166</v>
      </c>
      <c r="F53">
        <f t="shared" si="16"/>
        <v>1197</v>
      </c>
      <c r="G53">
        <f t="shared" si="17"/>
        <v>56</v>
      </c>
      <c r="H53">
        <f t="shared" si="18"/>
        <v>0</v>
      </c>
      <c r="I53">
        <f t="shared" si="3"/>
        <v>8642</v>
      </c>
      <c r="J53" s="58">
        <f t="shared" si="9"/>
        <v>0.15959696624881337</v>
      </c>
      <c r="K53" s="59">
        <f t="shared" si="10"/>
        <v>7.4656712438341552E-3</v>
      </c>
      <c r="L53" s="59">
        <f t="shared" si="11"/>
        <v>0</v>
      </c>
      <c r="M53">
        <f t="shared" si="19"/>
        <v>21.377443639863376</v>
      </c>
      <c r="N53" s="47">
        <f t="shared" si="12"/>
        <v>2.7911130959026458E-2</v>
      </c>
      <c r="O53" s="47"/>
      <c r="P53" s="63">
        <f t="shared" si="13"/>
        <v>7.2568940493468797E-3</v>
      </c>
      <c r="Q53" s="86">
        <f t="shared" si="14"/>
        <v>2.7911130959026458E-2</v>
      </c>
      <c r="R53" s="67">
        <f t="shared" si="15"/>
        <v>0.96483197499162665</v>
      </c>
      <c r="S53" s="47"/>
      <c r="T53" s="47"/>
      <c r="U53" s="47"/>
      <c r="AB53" s="91">
        <f t="shared" si="21"/>
        <v>903.85714285714289</v>
      </c>
      <c r="AC53" s="91">
        <f t="shared" si="21"/>
        <v>31.714285714285715</v>
      </c>
      <c r="AD53" s="90">
        <f t="shared" si="6"/>
        <v>62.914285714285711</v>
      </c>
      <c r="AE53" s="45">
        <f t="shared" si="20"/>
        <v>0.50408719346049047</v>
      </c>
    </row>
    <row r="54" spans="1:31" ht="13.8" x14ac:dyDescent="0.25">
      <c r="A54" s="4">
        <v>43912</v>
      </c>
      <c r="B54">
        <v>10333</v>
      </c>
      <c r="C54">
        <v>285</v>
      </c>
      <c r="D54">
        <v>65</v>
      </c>
      <c r="F54">
        <f t="shared" si="16"/>
        <v>1376</v>
      </c>
      <c r="G54">
        <f t="shared" si="17"/>
        <v>35</v>
      </c>
      <c r="H54">
        <f t="shared" si="18"/>
        <v>0</v>
      </c>
      <c r="I54">
        <f t="shared" si="3"/>
        <v>9983</v>
      </c>
      <c r="J54" s="58">
        <f t="shared" si="9"/>
        <v>0.15924341307843573</v>
      </c>
      <c r="K54" s="58">
        <f t="shared" si="10"/>
        <v>4.0499884286044896E-3</v>
      </c>
      <c r="L54" s="58">
        <f t="shared" si="11"/>
        <v>0</v>
      </c>
      <c r="M54">
        <f t="shared" si="19"/>
        <v>39.319473594966901</v>
      </c>
      <c r="N54" s="47">
        <f t="shared" si="12"/>
        <v>2.7581534888222202E-2</v>
      </c>
      <c r="O54" s="47"/>
      <c r="P54" s="63">
        <f t="shared" si="13"/>
        <v>6.2905255008226073E-3</v>
      </c>
      <c r="Q54" s="86">
        <f t="shared" si="14"/>
        <v>2.7581534888222202E-2</v>
      </c>
      <c r="R54" s="67">
        <f t="shared" si="15"/>
        <v>0.96612793961095522</v>
      </c>
      <c r="S54" s="47"/>
      <c r="T54" s="47"/>
      <c r="U54" s="47"/>
      <c r="AB54" s="91">
        <f t="shared" si="21"/>
        <v>1037.2857142857142</v>
      </c>
      <c r="AC54" s="91">
        <f t="shared" si="21"/>
        <v>34.571428571428569</v>
      </c>
      <c r="AD54" s="90">
        <f t="shared" si="6"/>
        <v>74</v>
      </c>
      <c r="AE54" s="45">
        <f t="shared" si="20"/>
        <v>0.46718146718146714</v>
      </c>
    </row>
    <row r="55" spans="1:31" ht="13.8" x14ac:dyDescent="0.25">
      <c r="A55" s="4">
        <v>43913</v>
      </c>
      <c r="B55">
        <v>12668</v>
      </c>
      <c r="C55">
        <v>359</v>
      </c>
      <c r="D55">
        <v>65</v>
      </c>
      <c r="F55">
        <f t="shared" ref="F55:F61" si="22">B55-B54</f>
        <v>2335</v>
      </c>
      <c r="G55">
        <f t="shared" ref="G55:G61" si="23">C55-C54</f>
        <v>74</v>
      </c>
      <c r="H55">
        <f t="shared" ref="H55:H61" si="24">D55-D54</f>
        <v>0</v>
      </c>
      <c r="I55">
        <f t="shared" ref="I55:I61" si="25">B55-C55-D55</f>
        <v>12244</v>
      </c>
      <c r="J55" s="58">
        <f t="shared" si="9"/>
        <v>0.23393323318369547</v>
      </c>
      <c r="K55" s="58">
        <f t="shared" si="10"/>
        <v>7.4126014224181105E-3</v>
      </c>
      <c r="L55" s="58">
        <f t="shared" si="11"/>
        <v>0</v>
      </c>
      <c r="M55">
        <f t="shared" si="19"/>
        <v>31.558857660443675</v>
      </c>
      <c r="N55" s="47">
        <f t="shared" si="12"/>
        <v>2.8339122197663404E-2</v>
      </c>
      <c r="O55" s="47"/>
      <c r="P55" s="63">
        <f t="shared" si="13"/>
        <v>5.1310388380170508E-3</v>
      </c>
      <c r="Q55" s="86">
        <f t="shared" si="14"/>
        <v>2.8339122197663404E-2</v>
      </c>
      <c r="R55" s="67">
        <f t="shared" si="15"/>
        <v>0.96652983896431954</v>
      </c>
      <c r="S55" s="47"/>
      <c r="T55" s="47"/>
      <c r="U55" s="47"/>
      <c r="AB55" s="91">
        <f t="shared" si="21"/>
        <v>1283.4285714285713</v>
      </c>
      <c r="AC55" s="91">
        <f t="shared" si="21"/>
        <v>42</v>
      </c>
      <c r="AD55" s="90">
        <f t="shared" si="6"/>
        <v>87.285714285714292</v>
      </c>
      <c r="AE55" s="45">
        <f t="shared" si="20"/>
        <v>0.48117839607201307</v>
      </c>
    </row>
    <row r="56" spans="1:31" ht="13.8" x14ac:dyDescent="0.25">
      <c r="A56" s="4">
        <v>43914</v>
      </c>
      <c r="B56">
        <v>15039</v>
      </c>
      <c r="C56">
        <v>508</v>
      </c>
      <c r="D56">
        <v>135</v>
      </c>
      <c r="E56" s="21" t="s">
        <v>167</v>
      </c>
      <c r="F56">
        <f t="shared" si="22"/>
        <v>2371</v>
      </c>
      <c r="G56">
        <f t="shared" si="23"/>
        <v>149</v>
      </c>
      <c r="H56">
        <f t="shared" si="24"/>
        <v>70</v>
      </c>
      <c r="I56">
        <f t="shared" si="25"/>
        <v>14396</v>
      </c>
      <c r="J56" s="58">
        <f t="shared" si="9"/>
        <v>0.1936820097685529</v>
      </c>
      <c r="K56" s="58">
        <f t="shared" si="10"/>
        <v>1.2169225743221169E-2</v>
      </c>
      <c r="L56" s="58">
        <f t="shared" si="11"/>
        <v>5.7170859196341061E-3</v>
      </c>
      <c r="M56">
        <f t="shared" si="19"/>
        <v>10.828504692265579</v>
      </c>
      <c r="N56" s="47">
        <f t="shared" si="12"/>
        <v>3.3778841678303077E-2</v>
      </c>
      <c r="O56" s="47"/>
      <c r="P56" s="63">
        <f t="shared" si="13"/>
        <v>8.9766606822262122E-3</v>
      </c>
      <c r="Q56" s="86">
        <f t="shared" si="14"/>
        <v>3.3778841678303077E-2</v>
      </c>
      <c r="R56" s="67">
        <f t="shared" si="15"/>
        <v>0.95724449763947073</v>
      </c>
      <c r="S56" s="47"/>
      <c r="T56" s="47"/>
      <c r="U56" s="47"/>
      <c r="AB56" s="91">
        <f t="shared" si="21"/>
        <v>1512.4285714285713</v>
      </c>
      <c r="AC56" s="91">
        <f t="shared" si="21"/>
        <v>61</v>
      </c>
      <c r="AD56" s="90">
        <f t="shared" si="6"/>
        <v>101.85714285714286</v>
      </c>
      <c r="AE56" s="45">
        <f t="shared" si="20"/>
        <v>0.59887798036465634</v>
      </c>
    </row>
    <row r="57" spans="1:31" ht="13.8" x14ac:dyDescent="0.25">
      <c r="A57" s="4">
        <v>43915</v>
      </c>
      <c r="B57">
        <v>17732</v>
      </c>
      <c r="C57">
        <v>694</v>
      </c>
      <c r="D57">
        <v>135</v>
      </c>
      <c r="F57">
        <f t="shared" si="22"/>
        <v>2693</v>
      </c>
      <c r="G57">
        <f t="shared" si="23"/>
        <v>186</v>
      </c>
      <c r="H57">
        <f t="shared" si="24"/>
        <v>0</v>
      </c>
      <c r="I57">
        <f t="shared" si="25"/>
        <v>16903</v>
      </c>
      <c r="J57" s="58">
        <f t="shared" si="9"/>
        <v>0.1871073020903512</v>
      </c>
      <c r="K57" s="58">
        <f t="shared" si="10"/>
        <v>1.2920255626562934E-2</v>
      </c>
      <c r="L57" s="58">
        <f t="shared" si="11"/>
        <v>0</v>
      </c>
      <c r="M57">
        <f t="shared" si="19"/>
        <v>14.481702800498365</v>
      </c>
      <c r="N57" s="47">
        <f t="shared" si="12"/>
        <v>3.9138281073764943E-2</v>
      </c>
      <c r="O57" s="47"/>
      <c r="P57" s="63">
        <f t="shared" si="13"/>
        <v>7.6133543875479357E-3</v>
      </c>
      <c r="Q57" s="86">
        <f t="shared" si="14"/>
        <v>3.9138281073764943E-2</v>
      </c>
      <c r="R57" s="67">
        <f t="shared" si="15"/>
        <v>0.95324836453868711</v>
      </c>
      <c r="S57" s="47"/>
      <c r="T57" s="47"/>
      <c r="U57" s="47"/>
      <c r="AB57" s="91">
        <f t="shared" si="21"/>
        <v>1754.4285714285713</v>
      </c>
      <c r="AC57" s="91">
        <f t="shared" si="21"/>
        <v>82.714285714285708</v>
      </c>
      <c r="AD57" s="90">
        <f t="shared" si="6"/>
        <v>118.65714285714287</v>
      </c>
      <c r="AE57" s="45">
        <f t="shared" si="20"/>
        <v>0.69708644353479399</v>
      </c>
    </row>
    <row r="58" spans="1:31" ht="13.8" x14ac:dyDescent="0.25">
      <c r="A58" s="4">
        <v>43916</v>
      </c>
      <c r="B58">
        <v>20816</v>
      </c>
      <c r="C58">
        <v>877</v>
      </c>
      <c r="D58">
        <v>135</v>
      </c>
      <c r="F58">
        <f t="shared" si="22"/>
        <v>3084</v>
      </c>
      <c r="G58">
        <f t="shared" si="23"/>
        <v>183</v>
      </c>
      <c r="H58">
        <f t="shared" si="24"/>
        <v>0</v>
      </c>
      <c r="I58">
        <f t="shared" si="25"/>
        <v>19804</v>
      </c>
      <c r="J58" s="58">
        <f t="shared" si="9"/>
        <v>0.18250048862141016</v>
      </c>
      <c r="K58" s="58">
        <f t="shared" si="10"/>
        <v>1.0826480506418979E-2</v>
      </c>
      <c r="L58" s="58">
        <f t="shared" si="11"/>
        <v>0</v>
      </c>
      <c r="M58">
        <f t="shared" si="19"/>
        <v>16.856862071954623</v>
      </c>
      <c r="N58" s="47">
        <f t="shared" si="12"/>
        <v>4.2131053036126055E-2</v>
      </c>
      <c r="O58" s="47"/>
      <c r="P58" s="63">
        <f t="shared" si="13"/>
        <v>6.4853958493466561E-3</v>
      </c>
      <c r="Q58" s="86">
        <f t="shared" si="14"/>
        <v>4.2131053036126055E-2</v>
      </c>
      <c r="R58" s="67">
        <f t="shared" si="15"/>
        <v>0.95138355111452733</v>
      </c>
      <c r="S58" s="47"/>
      <c r="T58" s="47"/>
      <c r="U58" s="47"/>
      <c r="AB58" s="91">
        <f t="shared" si="21"/>
        <v>2044.2857142857142</v>
      </c>
      <c r="AC58" s="91">
        <f t="shared" si="21"/>
        <v>102.71428571428571</v>
      </c>
      <c r="AD58" s="90">
        <f t="shared" si="6"/>
        <v>134.82857142857142</v>
      </c>
      <c r="AE58" s="45">
        <f t="shared" si="20"/>
        <v>0.7618139436321254</v>
      </c>
    </row>
    <row r="59" spans="1:31" ht="13.8" x14ac:dyDescent="0.25">
      <c r="A59" s="4">
        <v>43917</v>
      </c>
      <c r="B59">
        <v>24017</v>
      </c>
      <c r="C59">
        <v>1161</v>
      </c>
      <c r="D59">
        <v>135</v>
      </c>
      <c r="F59">
        <f t="shared" si="22"/>
        <v>3201</v>
      </c>
      <c r="G59">
        <f t="shared" si="23"/>
        <v>284</v>
      </c>
      <c r="H59">
        <f t="shared" si="24"/>
        <v>0</v>
      </c>
      <c r="I59">
        <f t="shared" si="25"/>
        <v>22721</v>
      </c>
      <c r="J59" s="58">
        <f t="shared" si="9"/>
        <v>0.16168359063785187</v>
      </c>
      <c r="K59" s="58">
        <f t="shared" si="10"/>
        <v>1.434053726519895E-2</v>
      </c>
      <c r="L59" s="58">
        <f t="shared" si="11"/>
        <v>0</v>
      </c>
      <c r="M59">
        <f t="shared" si="19"/>
        <v>11.274583904901473</v>
      </c>
      <c r="N59" s="47">
        <f t="shared" si="12"/>
        <v>4.8340758629304245E-2</v>
      </c>
      <c r="O59" s="47"/>
      <c r="P59" s="63">
        <f t="shared" si="13"/>
        <v>5.6210184452679356E-3</v>
      </c>
      <c r="Q59" s="86">
        <f t="shared" si="14"/>
        <v>4.8340758629304245E-2</v>
      </c>
      <c r="R59" s="67">
        <f t="shared" si="15"/>
        <v>0.94603822292542783</v>
      </c>
      <c r="S59" s="47"/>
      <c r="T59" s="47"/>
      <c r="U59" s="47"/>
      <c r="AB59" s="91">
        <f t="shared" si="21"/>
        <v>2322.4285714285716</v>
      </c>
      <c r="AC59" s="91">
        <f t="shared" si="21"/>
        <v>138.14285714285714</v>
      </c>
      <c r="AD59" s="90">
        <f t="shared" si="6"/>
        <v>156.97142857142859</v>
      </c>
      <c r="AE59" s="45">
        <f t="shared" si="20"/>
        <v>0.88005096468875121</v>
      </c>
    </row>
    <row r="60" spans="1:31" ht="13.8" x14ac:dyDescent="0.25">
      <c r="A60" s="4">
        <v>43918</v>
      </c>
      <c r="B60">
        <v>26839</v>
      </c>
      <c r="C60">
        <v>1455</v>
      </c>
      <c r="D60">
        <v>135</v>
      </c>
      <c r="F60">
        <f t="shared" si="22"/>
        <v>2822</v>
      </c>
      <c r="G60">
        <f t="shared" si="23"/>
        <v>294</v>
      </c>
      <c r="H60">
        <f t="shared" si="24"/>
        <v>0</v>
      </c>
      <c r="I60">
        <f t="shared" si="25"/>
        <v>25249</v>
      </c>
      <c r="J60" s="58">
        <f t="shared" si="9"/>
        <v>0.1242462361879962</v>
      </c>
      <c r="K60" s="58">
        <f t="shared" si="10"/>
        <v>1.2939571321684785E-2</v>
      </c>
      <c r="L60" s="58">
        <f t="shared" si="11"/>
        <v>0</v>
      </c>
      <c r="M60">
        <f t="shared" si="19"/>
        <v>9.6020365048553113</v>
      </c>
      <c r="N60" s="47">
        <f t="shared" si="12"/>
        <v>5.4212153955065387E-2</v>
      </c>
      <c r="O60" s="47"/>
      <c r="P60" s="63">
        <f t="shared" si="13"/>
        <v>5.0299936659339017E-3</v>
      </c>
      <c r="Q60" s="86">
        <f t="shared" si="14"/>
        <v>5.4212153955065387E-2</v>
      </c>
      <c r="R60" s="67">
        <f t="shared" si="15"/>
        <v>0.94075785237900067</v>
      </c>
      <c r="S60" s="47"/>
      <c r="T60" s="47"/>
      <c r="U60" s="47"/>
      <c r="AB60" s="91">
        <f t="shared" ref="AB60:AC75" si="26">AVERAGE(F54:F60)</f>
        <v>2554.5714285714284</v>
      </c>
      <c r="AC60" s="91">
        <f t="shared" si="26"/>
        <v>172.14285714285714</v>
      </c>
      <c r="AD60" s="90">
        <f t="shared" si="6"/>
        <v>180.7714285714286</v>
      </c>
      <c r="AE60" s="45">
        <f t="shared" si="20"/>
        <v>0.95226805753121524</v>
      </c>
    </row>
    <row r="61" spans="1:31" ht="13.8" x14ac:dyDescent="0.25">
      <c r="A61" s="4">
        <v>43919</v>
      </c>
      <c r="B61">
        <v>29696</v>
      </c>
      <c r="C61">
        <v>1669</v>
      </c>
      <c r="D61">
        <v>135</v>
      </c>
      <c r="F61">
        <f t="shared" si="22"/>
        <v>2857</v>
      </c>
      <c r="G61">
        <f t="shared" si="23"/>
        <v>214</v>
      </c>
      <c r="H61">
        <f t="shared" si="24"/>
        <v>0</v>
      </c>
      <c r="I61">
        <f t="shared" si="25"/>
        <v>27892</v>
      </c>
      <c r="J61" s="58">
        <f t="shared" si="9"/>
        <v>0.11319774933125985</v>
      </c>
      <c r="K61" s="58">
        <f t="shared" si="10"/>
        <v>8.4755831914135205E-3</v>
      </c>
      <c r="L61" s="58">
        <f t="shared" si="11"/>
        <v>0</v>
      </c>
      <c r="M61">
        <f t="shared" si="19"/>
        <v>13.355747536752244</v>
      </c>
      <c r="N61" s="47">
        <f t="shared" si="12"/>
        <v>5.6202855603448273E-2</v>
      </c>
      <c r="O61" s="47"/>
      <c r="P61" s="63">
        <f t="shared" si="13"/>
        <v>4.5460668103448273E-3</v>
      </c>
      <c r="Q61" s="86">
        <f t="shared" si="14"/>
        <v>5.6202855603448273E-2</v>
      </c>
      <c r="R61" s="67">
        <f t="shared" si="15"/>
        <v>0.93925107758620685</v>
      </c>
      <c r="S61" s="47"/>
      <c r="T61" s="47"/>
      <c r="U61" s="47"/>
      <c r="AB61" s="91">
        <f t="shared" si="26"/>
        <v>2766.1428571428573</v>
      </c>
      <c r="AC61" s="91">
        <f t="shared" si="26"/>
        <v>197.71428571428572</v>
      </c>
      <c r="AD61" s="90">
        <f t="shared" si="6"/>
        <v>207.45714285714286</v>
      </c>
      <c r="AE61" s="45">
        <f t="shared" si="20"/>
        <v>0.95303677179451873</v>
      </c>
    </row>
    <row r="62" spans="1:31" ht="13.8" x14ac:dyDescent="0.25">
      <c r="A62" s="4">
        <v>43920</v>
      </c>
      <c r="B62">
        <v>33969</v>
      </c>
      <c r="C62">
        <v>2043</v>
      </c>
      <c r="D62">
        <v>135</v>
      </c>
      <c r="F62">
        <f t="shared" ref="F62" si="27">B62-B61</f>
        <v>4273</v>
      </c>
      <c r="G62">
        <f t="shared" ref="G62" si="28">C62-C61</f>
        <v>374</v>
      </c>
      <c r="H62">
        <f t="shared" ref="H62" si="29">D62-D61</f>
        <v>0</v>
      </c>
      <c r="I62">
        <f t="shared" ref="I62" si="30">B62-C62-D62</f>
        <v>31791</v>
      </c>
      <c r="J62" s="58">
        <f t="shared" si="9"/>
        <v>0.15326509377468162</v>
      </c>
      <c r="K62" s="58">
        <f t="shared" si="10"/>
        <v>1.3408862756345905E-2</v>
      </c>
      <c r="L62" s="58">
        <f t="shared" si="11"/>
        <v>0</v>
      </c>
      <c r="M62">
        <f t="shared" si="19"/>
        <v>11.430133677977059</v>
      </c>
      <c r="N62" s="47">
        <f t="shared" si="12"/>
        <v>6.0143071624127881E-2</v>
      </c>
      <c r="O62" s="47"/>
      <c r="P62" s="63">
        <f t="shared" si="13"/>
        <v>3.9742117813300363E-3</v>
      </c>
      <c r="Q62" s="86">
        <f t="shared" si="14"/>
        <v>6.0143071624127881E-2</v>
      </c>
      <c r="R62" s="67">
        <f t="shared" si="15"/>
        <v>0.93588271659454203</v>
      </c>
      <c r="S62" s="47"/>
      <c r="T62" s="47"/>
      <c r="U62" s="47"/>
      <c r="AB62" s="91">
        <f t="shared" si="26"/>
        <v>3043</v>
      </c>
      <c r="AC62" s="91">
        <f t="shared" si="26"/>
        <v>240.57142857142858</v>
      </c>
      <c r="AD62" s="90">
        <f t="shared" si="6"/>
        <v>256.68571428571425</v>
      </c>
      <c r="AE62" s="45">
        <f t="shared" si="20"/>
        <v>0.93722172751558341</v>
      </c>
    </row>
    <row r="63" spans="1:31" ht="13.8" x14ac:dyDescent="0.25">
      <c r="A63" s="4">
        <v>43921</v>
      </c>
      <c r="B63">
        <v>38484</v>
      </c>
      <c r="C63">
        <v>2425</v>
      </c>
      <c r="D63">
        <v>135</v>
      </c>
      <c r="F63">
        <f t="shared" ref="F63:F64" si="31">B63-B62</f>
        <v>4515</v>
      </c>
      <c r="G63">
        <f t="shared" ref="G63:G64" si="32">C63-C62</f>
        <v>382</v>
      </c>
      <c r="H63">
        <f t="shared" ref="H63:H64" si="33">D63-D62</f>
        <v>0</v>
      </c>
      <c r="I63">
        <f t="shared" ref="I63:I64" si="34">B63-C63-D63</f>
        <v>35924</v>
      </c>
      <c r="J63" s="58">
        <f t="shared" si="9"/>
        <v>0.14209242741347919</v>
      </c>
      <c r="K63" s="58">
        <f t="shared" si="10"/>
        <v>1.2015979365229154E-2</v>
      </c>
      <c r="L63" s="58">
        <f t="shared" si="11"/>
        <v>0</v>
      </c>
      <c r="M63">
        <f t="shared" si="19"/>
        <v>11.825288900266797</v>
      </c>
      <c r="N63" s="47">
        <f t="shared" si="12"/>
        <v>6.3013200291030039E-2</v>
      </c>
      <c r="O63" s="47"/>
      <c r="P63" s="63">
        <f t="shared" si="13"/>
        <v>3.5079513564078577E-3</v>
      </c>
      <c r="Q63" s="86">
        <f t="shared" si="14"/>
        <v>6.3013200291030039E-2</v>
      </c>
      <c r="R63" s="67">
        <f t="shared" si="15"/>
        <v>0.93347884835256212</v>
      </c>
      <c r="S63" s="47"/>
      <c r="T63" s="47"/>
      <c r="U63" s="47"/>
      <c r="AB63" s="91">
        <f t="shared" si="26"/>
        <v>3349.2857142857142</v>
      </c>
      <c r="AC63" s="91">
        <f t="shared" si="26"/>
        <v>273.85714285714283</v>
      </c>
      <c r="AD63" s="90">
        <f t="shared" si="6"/>
        <v>302.48571428571427</v>
      </c>
      <c r="AE63" s="45">
        <f t="shared" si="20"/>
        <v>0.905355624822896</v>
      </c>
    </row>
    <row r="64" spans="1:31" ht="13.8" x14ac:dyDescent="0.25">
      <c r="A64" s="4">
        <v>43922</v>
      </c>
      <c r="B64">
        <v>43398</v>
      </c>
      <c r="C64">
        <v>3095</v>
      </c>
      <c r="D64">
        <v>135</v>
      </c>
      <c r="F64">
        <f t="shared" si="31"/>
        <v>4914</v>
      </c>
      <c r="G64">
        <f t="shared" si="32"/>
        <v>670</v>
      </c>
      <c r="H64">
        <f t="shared" si="33"/>
        <v>0</v>
      </c>
      <c r="I64">
        <f t="shared" si="34"/>
        <v>40168</v>
      </c>
      <c r="J64" s="58">
        <f t="shared" si="9"/>
        <v>0.13686636467905477</v>
      </c>
      <c r="K64" s="58">
        <f t="shared" si="10"/>
        <v>1.8650484355862376E-2</v>
      </c>
      <c r="L64" s="58">
        <f t="shared" si="11"/>
        <v>0</v>
      </c>
      <c r="M64">
        <f t="shared" si="19"/>
        <v>7.338488484672185</v>
      </c>
      <c r="N64" s="47">
        <f t="shared" si="12"/>
        <v>7.1316650536891096E-2</v>
      </c>
      <c r="O64" s="47"/>
      <c r="P64" s="63">
        <f t="shared" si="13"/>
        <v>3.1107424305267524E-3</v>
      </c>
      <c r="Q64" s="86">
        <f t="shared" si="14"/>
        <v>7.1316650536891096E-2</v>
      </c>
      <c r="R64" s="67">
        <f t="shared" si="15"/>
        <v>0.92557260703258215</v>
      </c>
      <c r="S64" s="47"/>
      <c r="T64" s="47"/>
      <c r="U64" s="47"/>
      <c r="AB64" s="91">
        <f t="shared" si="26"/>
        <v>3666.5714285714284</v>
      </c>
      <c r="AC64" s="91">
        <f t="shared" si="26"/>
        <v>343</v>
      </c>
      <c r="AD64" s="90">
        <f t="shared" si="6"/>
        <v>350.8857142857143</v>
      </c>
      <c r="AE64" s="45">
        <f t="shared" si="20"/>
        <v>0.97752626007654098</v>
      </c>
    </row>
    <row r="65" spans="1:31" ht="13.8" x14ac:dyDescent="0.25">
      <c r="A65" s="4">
        <v>43923</v>
      </c>
      <c r="B65">
        <v>48263</v>
      </c>
      <c r="C65">
        <v>3747</v>
      </c>
      <c r="D65">
        <v>135</v>
      </c>
      <c r="F65">
        <f t="shared" ref="F65" si="35">B65-B64</f>
        <v>4865</v>
      </c>
      <c r="G65">
        <f t="shared" ref="G65" si="36">C65-C64</f>
        <v>652</v>
      </c>
      <c r="H65">
        <f t="shared" ref="H65" si="37">D65-D64</f>
        <v>0</v>
      </c>
      <c r="I65">
        <f t="shared" ref="I65" si="38">B65-C65-D65</f>
        <v>44381</v>
      </c>
      <c r="J65" s="58">
        <f t="shared" si="9"/>
        <v>0.12119378795459027</v>
      </c>
      <c r="K65" s="58">
        <f t="shared" si="10"/>
        <v>1.623182632941645E-2</v>
      </c>
      <c r="L65" s="58">
        <f t="shared" si="11"/>
        <v>0</v>
      </c>
      <c r="M65">
        <f t="shared" si="19"/>
        <v>7.4664295622085612</v>
      </c>
      <c r="N65" s="47">
        <f t="shared" si="12"/>
        <v>7.7637113316619363E-2</v>
      </c>
      <c r="O65" s="47"/>
      <c r="P65" s="63">
        <f t="shared" si="13"/>
        <v>2.7971738184530593E-3</v>
      </c>
      <c r="Q65" s="86">
        <f t="shared" si="14"/>
        <v>7.7637113316619363E-2</v>
      </c>
      <c r="R65" s="67">
        <f t="shared" si="15"/>
        <v>0.91956571286492761</v>
      </c>
      <c r="S65" s="47"/>
      <c r="T65" s="47"/>
      <c r="U65" s="47"/>
      <c r="AB65" s="91">
        <f t="shared" si="26"/>
        <v>3921</v>
      </c>
      <c r="AC65" s="91">
        <f t="shared" si="26"/>
        <v>410</v>
      </c>
      <c r="AD65" s="90">
        <f t="shared" si="6"/>
        <v>408.85714285714289</v>
      </c>
      <c r="AE65" s="45">
        <f t="shared" si="20"/>
        <v>1.0027952480782669</v>
      </c>
    </row>
    <row r="66" spans="1:31" ht="13.8" x14ac:dyDescent="0.25">
      <c r="A66" s="4">
        <v>43924</v>
      </c>
      <c r="B66">
        <v>53178</v>
      </c>
      <c r="C66">
        <v>4461</v>
      </c>
      <c r="D66">
        <v>135</v>
      </c>
      <c r="F66">
        <f t="shared" ref="F66:F67" si="39">B66-B65</f>
        <v>4915</v>
      </c>
      <c r="G66">
        <f t="shared" ref="G66:G67" si="40">C66-C65</f>
        <v>714</v>
      </c>
      <c r="H66">
        <f t="shared" ref="H66:H67" si="41">D66-D65</f>
        <v>0</v>
      </c>
      <c r="I66">
        <f t="shared" ref="I66:I67" si="42">B66-C66-D66</f>
        <v>48582</v>
      </c>
      <c r="J66" s="58">
        <f t="shared" si="9"/>
        <v>0.1108243790076013</v>
      </c>
      <c r="K66" s="58">
        <f t="shared" si="10"/>
        <v>1.6087965570852392E-2</v>
      </c>
      <c r="L66" s="58">
        <f t="shared" si="11"/>
        <v>0</v>
      </c>
      <c r="M66">
        <f t="shared" ref="M66:M67" si="43">J66/(K66+L66)</f>
        <v>6.8886509310032951</v>
      </c>
      <c r="N66" s="47">
        <f t="shared" si="12"/>
        <v>8.3888074015570344E-2</v>
      </c>
      <c r="O66" s="47"/>
      <c r="P66" s="63">
        <f t="shared" si="13"/>
        <v>2.5386438000676971E-3</v>
      </c>
      <c r="Q66" s="86">
        <f t="shared" si="14"/>
        <v>8.3888074015570344E-2</v>
      </c>
      <c r="R66" s="67">
        <f t="shared" si="15"/>
        <v>0.91357328218436196</v>
      </c>
      <c r="S66" s="47"/>
      <c r="T66" s="47"/>
      <c r="U66" s="47"/>
      <c r="AB66" s="91">
        <f t="shared" si="26"/>
        <v>4165.8571428571431</v>
      </c>
      <c r="AC66" s="91">
        <f t="shared" si="26"/>
        <v>471.42857142857144</v>
      </c>
      <c r="AD66" s="90">
        <f t="shared" si="6"/>
        <v>464.48571428571432</v>
      </c>
      <c r="AE66" s="45">
        <f t="shared" si="20"/>
        <v>1.0149474072707141</v>
      </c>
    </row>
    <row r="67" spans="1:31" ht="13.8" x14ac:dyDescent="0.25">
      <c r="A67" s="4">
        <v>43925</v>
      </c>
      <c r="B67">
        <v>57198</v>
      </c>
      <c r="C67">
        <v>5221</v>
      </c>
      <c r="D67">
        <v>135</v>
      </c>
      <c r="F67">
        <f t="shared" si="39"/>
        <v>4020</v>
      </c>
      <c r="G67">
        <f t="shared" si="40"/>
        <v>760</v>
      </c>
      <c r="H67">
        <f t="shared" si="41"/>
        <v>0</v>
      </c>
      <c r="I67">
        <f t="shared" si="42"/>
        <v>51842</v>
      </c>
      <c r="J67" s="58">
        <f t="shared" si="9"/>
        <v>8.2811566129477182E-2</v>
      </c>
      <c r="K67" s="58">
        <f t="shared" si="10"/>
        <v>1.5643654028240913E-2</v>
      </c>
      <c r="L67" s="58">
        <f t="shared" si="11"/>
        <v>0</v>
      </c>
      <c r="M67">
        <f t="shared" si="43"/>
        <v>5.2936204022398163</v>
      </c>
      <c r="N67" s="47">
        <f t="shared" si="12"/>
        <v>9.1279415364173569E-2</v>
      </c>
      <c r="O67" s="47"/>
      <c r="P67" s="63">
        <f t="shared" si="13"/>
        <v>2.360222385398091E-3</v>
      </c>
      <c r="Q67" s="86">
        <f t="shared" si="14"/>
        <v>9.1279415364173569E-2</v>
      </c>
      <c r="R67" s="67">
        <f t="shared" si="15"/>
        <v>0.90636036225042838</v>
      </c>
      <c r="S67" s="47"/>
      <c r="T67" s="47"/>
      <c r="U67" s="47"/>
      <c r="AB67" s="91">
        <f t="shared" si="26"/>
        <v>4337</v>
      </c>
      <c r="AC67" s="91">
        <f t="shared" si="26"/>
        <v>538</v>
      </c>
      <c r="AD67" s="90">
        <f t="shared" si="6"/>
        <v>510.91428571428571</v>
      </c>
      <c r="AE67" s="45">
        <f t="shared" si="20"/>
        <v>1.0530142042277151</v>
      </c>
    </row>
    <row r="68" spans="1:31" ht="13.8" x14ac:dyDescent="0.25">
      <c r="A68" s="4">
        <v>43926</v>
      </c>
      <c r="B68">
        <v>60792</v>
      </c>
      <c r="C68">
        <v>5865</v>
      </c>
      <c r="D68">
        <v>135</v>
      </c>
      <c r="F68">
        <f t="shared" ref="F68" si="44">B68-B67</f>
        <v>3594</v>
      </c>
      <c r="G68">
        <f t="shared" ref="G68" si="45">C68-C67</f>
        <v>644</v>
      </c>
      <c r="H68">
        <f t="shared" ref="H68" si="46">D68-D67</f>
        <v>0</v>
      </c>
      <c r="I68">
        <f t="shared" ref="I68" si="47">B68-C68-D68</f>
        <v>54792</v>
      </c>
      <c r="J68" s="58">
        <f t="shared" si="9"/>
        <v>6.9384489645725508E-2</v>
      </c>
      <c r="K68" s="58">
        <f t="shared" si="10"/>
        <v>1.2422360248447204E-2</v>
      </c>
      <c r="L68" s="58">
        <f t="shared" si="11"/>
        <v>0</v>
      </c>
      <c r="M68">
        <f t="shared" ref="M68" si="48">J68/(K68+L68)</f>
        <v>5.5854514164809039</v>
      </c>
      <c r="N68" s="47">
        <f t="shared" si="12"/>
        <v>9.6476510067114093E-2</v>
      </c>
      <c r="O68" s="47"/>
      <c r="P68" s="63">
        <f t="shared" si="13"/>
        <v>2.2206869324911172E-3</v>
      </c>
      <c r="Q68" s="86">
        <f t="shared" si="14"/>
        <v>9.6476510067114093E-2</v>
      </c>
      <c r="R68" s="67">
        <f t="shared" si="15"/>
        <v>0.90130280300039478</v>
      </c>
      <c r="S68" s="47"/>
      <c r="T68" s="47"/>
      <c r="U68" s="47"/>
      <c r="AB68" s="91">
        <f t="shared" si="26"/>
        <v>4442.2857142857147</v>
      </c>
      <c r="AC68" s="91">
        <f t="shared" si="26"/>
        <v>599.42857142857144</v>
      </c>
      <c r="AD68" s="90">
        <f t="shared" si="6"/>
        <v>553.22857142857151</v>
      </c>
      <c r="AE68" s="45">
        <f t="shared" si="20"/>
        <v>1.0835097867066052</v>
      </c>
    </row>
    <row r="69" spans="1:31" ht="13.8" x14ac:dyDescent="0.25">
      <c r="A69" s="4">
        <v>43927</v>
      </c>
      <c r="B69">
        <v>66067</v>
      </c>
      <c r="C69">
        <v>6433</v>
      </c>
      <c r="D69">
        <v>135</v>
      </c>
      <c r="F69">
        <f t="shared" ref="F69" si="49">B69-B68</f>
        <v>5275</v>
      </c>
      <c r="G69">
        <f t="shared" ref="G69" si="50">C69-C68</f>
        <v>568</v>
      </c>
      <c r="H69">
        <f t="shared" ref="H69" si="51">D69-D68</f>
        <v>0</v>
      </c>
      <c r="I69">
        <f t="shared" ref="I69" si="52">B69-C69-D69</f>
        <v>59499</v>
      </c>
      <c r="J69" s="58">
        <f t="shared" si="9"/>
        <v>9.6359468579835642E-2</v>
      </c>
      <c r="K69" s="58">
        <f t="shared" si="10"/>
        <v>1.0366476857935465E-2</v>
      </c>
      <c r="L69" s="58">
        <f t="shared" si="11"/>
        <v>0</v>
      </c>
      <c r="M69">
        <f t="shared" ref="M69" si="53">J69/(K69+L69)</f>
        <v>9.2952957789196375</v>
      </c>
      <c r="N69" s="47">
        <f t="shared" si="12"/>
        <v>9.7370850802972739E-2</v>
      </c>
      <c r="O69" s="47"/>
      <c r="P69" s="63">
        <f t="shared" si="13"/>
        <v>2.0433802049434663E-3</v>
      </c>
      <c r="Q69" s="86">
        <f t="shared" si="14"/>
        <v>9.7370850802972739E-2</v>
      </c>
      <c r="R69" s="67">
        <f t="shared" si="15"/>
        <v>0.90058576899208376</v>
      </c>
      <c r="S69" s="47"/>
      <c r="T69" s="47"/>
      <c r="U69" s="47"/>
      <c r="AB69" s="91">
        <f t="shared" si="26"/>
        <v>4585.4285714285716</v>
      </c>
      <c r="AC69" s="91">
        <f t="shared" si="26"/>
        <v>627.14285714285711</v>
      </c>
      <c r="AD69" s="90">
        <f t="shared" si="6"/>
        <v>608.6</v>
      </c>
      <c r="AE69" s="45">
        <f t="shared" si="20"/>
        <v>1.0304680531430448</v>
      </c>
    </row>
    <row r="70" spans="1:31" ht="13.8" x14ac:dyDescent="0.25">
      <c r="A70" s="4">
        <v>43928</v>
      </c>
      <c r="B70">
        <v>71517</v>
      </c>
      <c r="C70">
        <v>7471</v>
      </c>
      <c r="D70">
        <v>135</v>
      </c>
      <c r="F70">
        <f t="shared" ref="F70" si="54">B70-B69</f>
        <v>5450</v>
      </c>
      <c r="G70">
        <f t="shared" ref="G70" si="55">C70-C69</f>
        <v>1038</v>
      </c>
      <c r="H70">
        <f t="shared" ref="H70" si="56">D70-D69</f>
        <v>0</v>
      </c>
      <c r="I70">
        <f t="shared" ref="I70" si="57">B70-C70-D70</f>
        <v>63911</v>
      </c>
      <c r="J70" s="58">
        <f t="shared" si="9"/>
        <v>9.1687408758075239E-2</v>
      </c>
      <c r="K70" s="58">
        <f t="shared" ref="K70" si="58">G70/I69</f>
        <v>1.7445671355821105E-2</v>
      </c>
      <c r="L70" s="58">
        <f t="shared" ref="L70" si="59">H70/I69</f>
        <v>0</v>
      </c>
      <c r="M70">
        <f t="shared" ref="M70" si="60">J70/(K70+L70)</f>
        <v>5.2555964679159146</v>
      </c>
      <c r="N70" s="47">
        <f t="shared" si="12"/>
        <v>0.10446467273515388</v>
      </c>
      <c r="O70" s="47"/>
      <c r="P70" s="63">
        <f t="shared" si="13"/>
        <v>1.887663073115483E-3</v>
      </c>
      <c r="Q70" s="86">
        <f t="shared" si="14"/>
        <v>0.10446467273515388</v>
      </c>
      <c r="R70" s="67">
        <f t="shared" si="15"/>
        <v>0.89364766419173058</v>
      </c>
      <c r="S70" s="47"/>
      <c r="T70" s="47"/>
      <c r="U70" s="47"/>
      <c r="AB70" s="91">
        <f t="shared" si="26"/>
        <v>4719</v>
      </c>
      <c r="AC70" s="91">
        <f t="shared" si="26"/>
        <v>720.85714285714289</v>
      </c>
      <c r="AD70" s="90">
        <f t="shared" si="6"/>
        <v>669.85714285714289</v>
      </c>
      <c r="AE70" s="45">
        <f t="shared" si="20"/>
        <v>1.0761356365962891</v>
      </c>
    </row>
    <row r="71" spans="1:31" ht="13.8" x14ac:dyDescent="0.25">
      <c r="A71" s="4">
        <v>43929</v>
      </c>
      <c r="B71">
        <v>76646</v>
      </c>
      <c r="C71">
        <v>8505</v>
      </c>
      <c r="D71">
        <v>135</v>
      </c>
      <c r="F71">
        <f t="shared" ref="F71" si="61">B71-B70</f>
        <v>5129</v>
      </c>
      <c r="G71">
        <f t="shared" ref="G71" si="62">C71-C70</f>
        <v>1034</v>
      </c>
      <c r="H71">
        <f t="shared" ref="H71" si="63">D71-D70</f>
        <v>0</v>
      </c>
      <c r="I71">
        <f t="shared" ref="I71" si="64">B71-C71-D71</f>
        <v>68006</v>
      </c>
      <c r="J71" s="58">
        <f t="shared" si="9"/>
        <v>8.0336859553010009E-2</v>
      </c>
      <c r="K71" s="58">
        <f t="shared" ref="K71" si="65">G71/I70</f>
        <v>1.6178748572233261E-2</v>
      </c>
      <c r="L71" s="58">
        <f t="shared" ref="L71" si="66">H71/I70</f>
        <v>0</v>
      </c>
      <c r="M71">
        <f t="shared" ref="M71" si="67">J71/(K71+L71)</f>
        <v>4.9655793335516663</v>
      </c>
      <c r="N71" s="47">
        <f t="shared" si="12"/>
        <v>0.11096469483078047</v>
      </c>
      <c r="O71" s="47"/>
      <c r="P71" s="63">
        <f t="shared" si="13"/>
        <v>1.7613443623933408E-3</v>
      </c>
      <c r="Q71" s="86">
        <f t="shared" si="14"/>
        <v>0.11096469483078047</v>
      </c>
      <c r="R71" s="67">
        <f t="shared" si="15"/>
        <v>0.88727396080682619</v>
      </c>
      <c r="S71" s="47"/>
      <c r="T71" s="47"/>
      <c r="U71" s="47"/>
      <c r="AB71" s="91">
        <f t="shared" si="26"/>
        <v>4749.7142857142853</v>
      </c>
      <c r="AC71" s="91">
        <f t="shared" si="26"/>
        <v>772.85714285714289</v>
      </c>
      <c r="AD71" s="90">
        <f t="shared" si="6"/>
        <v>733.31428571428569</v>
      </c>
      <c r="AE71" s="45">
        <f t="shared" si="20"/>
        <v>1.05392347853191</v>
      </c>
    </row>
    <row r="72" spans="1:31" ht="13.8" x14ac:dyDescent="0.25">
      <c r="A72" s="4">
        <v>43930</v>
      </c>
      <c r="B72">
        <v>81498</v>
      </c>
      <c r="C72">
        <v>9608</v>
      </c>
      <c r="D72">
        <v>135</v>
      </c>
      <c r="F72">
        <f t="shared" ref="F72" si="68">B72-B71</f>
        <v>4852</v>
      </c>
      <c r="G72">
        <f t="shared" ref="G72" si="69">C72-C71</f>
        <v>1103</v>
      </c>
      <c r="H72">
        <f t="shared" ref="H72" si="70">D72-D71</f>
        <v>0</v>
      </c>
      <c r="I72">
        <f t="shared" ref="I72" si="71">B72-C72-D72</f>
        <v>71755</v>
      </c>
      <c r="J72" s="58">
        <f t="shared" si="9"/>
        <v>7.1427290128834017E-2</v>
      </c>
      <c r="K72" s="58">
        <f t="shared" ref="K72" si="72">G72/I71</f>
        <v>1.6219157133194131E-2</v>
      </c>
      <c r="L72" s="58">
        <f t="shared" ref="L72" si="73">H72/I71</f>
        <v>0</v>
      </c>
      <c r="M72">
        <f t="shared" ref="M72" si="74">J72/(K72+L72)</f>
        <v>4.4038842180430517</v>
      </c>
      <c r="N72" s="47">
        <f t="shared" si="12"/>
        <v>0.1178924636187391</v>
      </c>
      <c r="O72" s="47"/>
      <c r="P72" s="63">
        <f t="shared" si="13"/>
        <v>1.6564823676654642E-3</v>
      </c>
      <c r="Q72" s="86">
        <f t="shared" si="14"/>
        <v>0.1178924636187391</v>
      </c>
      <c r="R72" s="67">
        <f t="shared" si="15"/>
        <v>0.88045105401359547</v>
      </c>
      <c r="S72" s="47"/>
      <c r="T72" s="47"/>
      <c r="U72" s="47"/>
      <c r="AB72" s="91">
        <f t="shared" si="26"/>
        <v>4747.8571428571431</v>
      </c>
      <c r="AC72" s="91">
        <f t="shared" si="26"/>
        <v>837.28571428571433</v>
      </c>
      <c r="AD72" s="90">
        <f t="shared" si="6"/>
        <v>784.2</v>
      </c>
      <c r="AE72" s="45">
        <f t="shared" si="20"/>
        <v>1.0676941013589827</v>
      </c>
    </row>
    <row r="73" spans="1:31" ht="13.8" x14ac:dyDescent="0.25">
      <c r="A73" s="4">
        <v>43931</v>
      </c>
      <c r="B73">
        <v>85813</v>
      </c>
      <c r="C73">
        <v>10760</v>
      </c>
      <c r="D73">
        <v>344</v>
      </c>
      <c r="F73">
        <f t="shared" ref="F73" si="75">B73-B72</f>
        <v>4315</v>
      </c>
      <c r="G73">
        <f t="shared" ref="G73" si="76">C73-C72</f>
        <v>1152</v>
      </c>
      <c r="H73">
        <f t="shared" ref="H73" si="77">D73-D72</f>
        <v>209</v>
      </c>
      <c r="I73">
        <f t="shared" ref="I73" si="78">B73-C73-D73</f>
        <v>74709</v>
      </c>
      <c r="J73" s="58">
        <f t="shared" ref="J73" si="79">F73/I72*$B$2/($B$2-B72)</f>
        <v>6.0207462023780009E-2</v>
      </c>
      <c r="K73" s="58">
        <f t="shared" ref="K73" si="80">G73/I72</f>
        <v>1.6054630339349174E-2</v>
      </c>
      <c r="L73" s="58">
        <f t="shared" ref="L73" si="81">H73/I72</f>
        <v>2.9126890112187304E-3</v>
      </c>
      <c r="M73">
        <f t="shared" ref="M73" si="82">J73/(K73+L73)</f>
        <v>3.1742736499017887</v>
      </c>
      <c r="N73" s="47">
        <f t="shared" si="12"/>
        <v>0.1253889270856397</v>
      </c>
      <c r="O73" s="47"/>
      <c r="P73" s="63">
        <f t="shared" si="13"/>
        <v>4.0087166280167339E-3</v>
      </c>
      <c r="Q73" s="86">
        <f t="shared" si="14"/>
        <v>0.1253889270856397</v>
      </c>
      <c r="R73" s="67">
        <f t="shared" si="15"/>
        <v>0.87060235628634353</v>
      </c>
      <c r="S73" s="47"/>
      <c r="T73" s="47"/>
      <c r="U73" s="47"/>
      <c r="AB73" s="91">
        <f t="shared" si="26"/>
        <v>4662.1428571428569</v>
      </c>
      <c r="AC73" s="91">
        <f t="shared" si="26"/>
        <v>899.85714285714289</v>
      </c>
      <c r="AD73" s="90">
        <f t="shared" si="6"/>
        <v>833.17142857142869</v>
      </c>
      <c r="AE73" s="45">
        <f t="shared" si="20"/>
        <v>1.0800384074620211</v>
      </c>
    </row>
    <row r="74" spans="1:31" ht="13.8" x14ac:dyDescent="0.25">
      <c r="A74" s="4">
        <v>43932</v>
      </c>
      <c r="B74">
        <v>89390</v>
      </c>
      <c r="C74">
        <v>11599</v>
      </c>
      <c r="D74">
        <v>344</v>
      </c>
      <c r="F74">
        <f t="shared" ref="F74" si="83">B74-B73</f>
        <v>3577</v>
      </c>
      <c r="G74">
        <f t="shared" ref="G74" si="84">C74-C73</f>
        <v>839</v>
      </c>
      <c r="H74">
        <f t="shared" ref="H74" si="85">D74-D73</f>
        <v>0</v>
      </c>
      <c r="I74">
        <f t="shared" ref="I74" si="86">B74-C74-D74</f>
        <v>77447</v>
      </c>
      <c r="J74" s="58">
        <f t="shared" ref="J74" si="87">F74/I73*$B$2/($B$2-B73)</f>
        <v>4.7939703632116387E-2</v>
      </c>
      <c r="K74" s="58">
        <f t="shared" ref="K74" si="88">G74/I73</f>
        <v>1.1230239997858358E-2</v>
      </c>
      <c r="L74" s="58">
        <f t="shared" ref="L74" si="89">H74/I73</f>
        <v>0</v>
      </c>
      <c r="M74">
        <f t="shared" ref="M74" si="90">J74/(K74+L74)</f>
        <v>4.2688049090009335</v>
      </c>
      <c r="N74" s="47">
        <f t="shared" si="12"/>
        <v>0.12975724353954582</v>
      </c>
      <c r="O74" s="47"/>
      <c r="P74" s="63">
        <f t="shared" si="13"/>
        <v>3.8483051795502854E-3</v>
      </c>
      <c r="Q74" s="86">
        <f t="shared" si="14"/>
        <v>0.12975724353954582</v>
      </c>
      <c r="R74" s="67">
        <f t="shared" si="15"/>
        <v>0.86639445128090387</v>
      </c>
      <c r="S74" s="47"/>
      <c r="T74" s="47"/>
      <c r="U74" s="47"/>
      <c r="AB74" s="91">
        <f t="shared" si="26"/>
        <v>4598.8571428571431</v>
      </c>
      <c r="AC74" s="91">
        <f t="shared" si="26"/>
        <v>911.14285714285711</v>
      </c>
      <c r="AD74" s="90">
        <f t="shared" si="6"/>
        <v>867.40000000000009</v>
      </c>
      <c r="AE74" s="45">
        <f t="shared" si="20"/>
        <v>1.0504298560558647</v>
      </c>
    </row>
    <row r="75" spans="1:31" ht="13.8" x14ac:dyDescent="0.25">
      <c r="A75" s="4">
        <v>43933</v>
      </c>
      <c r="B75">
        <v>92885</v>
      </c>
      <c r="C75">
        <v>12285</v>
      </c>
      <c r="D75">
        <v>344</v>
      </c>
      <c r="F75">
        <f t="shared" ref="F75" si="91">B75-B74</f>
        <v>3495</v>
      </c>
      <c r="G75">
        <f t="shared" ref="G75" si="92">C75-C74</f>
        <v>686</v>
      </c>
      <c r="H75">
        <f t="shared" ref="H75" si="93">D75-D74</f>
        <v>0</v>
      </c>
      <c r="I75">
        <f t="shared" ref="I75" si="94">B75-C75-D75</f>
        <v>80256</v>
      </c>
      <c r="J75" s="58">
        <f t="shared" ref="J75" si="95">F75/I74*$B$2/($B$2-B74)</f>
        <v>4.518713656437752E-2</v>
      </c>
      <c r="K75" s="58">
        <f t="shared" ref="K75" si="96">G75/I74</f>
        <v>8.8576704068588849E-3</v>
      </c>
      <c r="L75" s="58">
        <f t="shared" ref="L75" si="97">H75/I74</f>
        <v>0</v>
      </c>
      <c r="M75">
        <f t="shared" ref="M75" si="98">J75/(K75+L75)</f>
        <v>5.1014696290107073</v>
      </c>
      <c r="N75" s="47">
        <f t="shared" si="12"/>
        <v>0.13226032190342898</v>
      </c>
      <c r="O75" s="47"/>
      <c r="P75" s="63">
        <f t="shared" si="13"/>
        <v>3.7035043333153899E-3</v>
      </c>
      <c r="Q75" s="86">
        <f t="shared" si="14"/>
        <v>0.13226032190342898</v>
      </c>
      <c r="R75" s="67">
        <f t="shared" si="15"/>
        <v>0.86403617376325559</v>
      </c>
      <c r="S75" s="47"/>
      <c r="T75" s="47"/>
      <c r="U75" s="47"/>
      <c r="AB75" s="91">
        <f t="shared" si="26"/>
        <v>4584.7142857142853</v>
      </c>
      <c r="AC75" s="91">
        <f t="shared" si="26"/>
        <v>917.14285714285711</v>
      </c>
      <c r="AD75" s="90">
        <f t="shared" si="6"/>
        <v>888.45714285714303</v>
      </c>
      <c r="AE75" s="45">
        <f t="shared" si="20"/>
        <v>1.0322871108824283</v>
      </c>
    </row>
    <row r="76" spans="1:31" ht="13.8" x14ac:dyDescent="0.25">
      <c r="A76" s="4">
        <v>43934</v>
      </c>
      <c r="B76">
        <v>97068</v>
      </c>
      <c r="C76">
        <v>13029</v>
      </c>
      <c r="D76">
        <v>0</v>
      </c>
      <c r="F76">
        <f t="shared" ref="F76" si="99">B76-B75</f>
        <v>4183</v>
      </c>
      <c r="G76">
        <f t="shared" ref="G76" si="100">C76-C75</f>
        <v>744</v>
      </c>
      <c r="H76">
        <f t="shared" ref="H76" si="101">D76-D75</f>
        <v>-344</v>
      </c>
      <c r="I76">
        <f t="shared" ref="I76" si="102">B76-C76-D76</f>
        <v>84039</v>
      </c>
      <c r="J76" s="58">
        <f t="shared" ref="J76" si="103">F76/I75*$B$2/($B$2-B75)</f>
        <v>5.2192125565349939E-2</v>
      </c>
      <c r="K76" s="58">
        <f t="shared" ref="K76" si="104">G76/I75</f>
        <v>9.2703349282296649E-3</v>
      </c>
      <c r="L76" s="58">
        <f t="shared" ref="L76" si="105">H76/I75</f>
        <v>-4.2862838915470498E-3</v>
      </c>
      <c r="M76">
        <f t="shared" ref="M76" si="106">J76/(K76+L76)</f>
        <v>10.471828073431814</v>
      </c>
      <c r="N76" s="47">
        <f t="shared" si="12"/>
        <v>0.13422549140808504</v>
      </c>
      <c r="O76" s="47"/>
      <c r="P76" s="63">
        <f t="shared" si="13"/>
        <v>0</v>
      </c>
      <c r="Q76" s="86">
        <f t="shared" si="14"/>
        <v>0.13422549140808504</v>
      </c>
      <c r="R76" s="67">
        <f t="shared" si="15"/>
        <v>0.86577450859191496</v>
      </c>
      <c r="S76" s="47"/>
      <c r="T76" s="47"/>
      <c r="U76" s="47"/>
      <c r="AB76" s="91">
        <f t="shared" ref="AB76:AC91" si="107">AVERAGE(F70:F76)</f>
        <v>4428.7142857142853</v>
      </c>
      <c r="AC76" s="91">
        <f t="shared" si="107"/>
        <v>942.28571428571433</v>
      </c>
      <c r="AD76" s="90">
        <f t="shared" si="6"/>
        <v>917.0857142857144</v>
      </c>
      <c r="AE76" s="45">
        <f t="shared" si="20"/>
        <v>1.0274783475605955</v>
      </c>
    </row>
    <row r="77" spans="1:31" ht="13.8" x14ac:dyDescent="0.25">
      <c r="A77" s="4">
        <v>43935</v>
      </c>
      <c r="B77">
        <v>101393</v>
      </c>
      <c r="C77">
        <v>14073</v>
      </c>
      <c r="D77">
        <v>0</v>
      </c>
      <c r="F77">
        <f t="shared" ref="F77" si="108">B77-B76</f>
        <v>4325</v>
      </c>
      <c r="G77">
        <f t="shared" ref="G77" si="109">C77-C76</f>
        <v>1044</v>
      </c>
      <c r="H77">
        <f t="shared" ref="H77" si="110">D77-D76</f>
        <v>0</v>
      </c>
      <c r="I77">
        <f t="shared" ref="I77" si="111">B77-C77-D77</f>
        <v>87320</v>
      </c>
      <c r="J77" s="58">
        <f t="shared" ref="J77" si="112">F77/I76*$B$2/($B$2-B76)</f>
        <v>5.153789350301223E-2</v>
      </c>
      <c r="K77" s="58">
        <f t="shared" ref="K77" si="113">G77/I76</f>
        <v>1.242280369828294E-2</v>
      </c>
      <c r="L77" s="58">
        <f t="shared" ref="L77" si="114">H77/I76</f>
        <v>0</v>
      </c>
      <c r="M77">
        <f t="shared" ref="M77" si="115">J77/(K77+L77)</f>
        <v>4.1486523295973612</v>
      </c>
      <c r="N77" s="47">
        <f t="shared" si="12"/>
        <v>0.1387965638653556</v>
      </c>
      <c r="O77" s="47"/>
      <c r="P77" s="63">
        <f t="shared" si="13"/>
        <v>0</v>
      </c>
      <c r="Q77" s="86">
        <f t="shared" si="14"/>
        <v>0.1387965638653556</v>
      </c>
      <c r="R77" s="67">
        <f t="shared" si="15"/>
        <v>0.86120343613464434</v>
      </c>
      <c r="S77" s="47"/>
      <c r="T77" s="47"/>
      <c r="U77" s="47"/>
      <c r="AB77" s="91">
        <f t="shared" si="107"/>
        <v>4268</v>
      </c>
      <c r="AC77" s="91">
        <f t="shared" si="107"/>
        <v>943.14285714285711</v>
      </c>
      <c r="AD77" s="90">
        <f t="shared" si="6"/>
        <v>943.80000000000007</v>
      </c>
      <c r="AE77" s="45">
        <f t="shared" si="20"/>
        <v>0.99930372657645372</v>
      </c>
    </row>
    <row r="78" spans="1:31" ht="13.8" x14ac:dyDescent="0.25">
      <c r="A78" s="4">
        <v>43936</v>
      </c>
      <c r="B78">
        <v>106458</v>
      </c>
      <c r="C78">
        <v>14915</v>
      </c>
      <c r="D78">
        <v>0</v>
      </c>
      <c r="F78">
        <f t="shared" ref="F78" si="116">B78-B77</f>
        <v>5065</v>
      </c>
      <c r="G78">
        <f t="shared" ref="G78" si="117">C78-C77</f>
        <v>842</v>
      </c>
      <c r="H78">
        <f t="shared" ref="H78" si="118">D78-D77</f>
        <v>0</v>
      </c>
      <c r="I78">
        <f t="shared" ref="I78" si="119">B78-C78-D78</f>
        <v>91543</v>
      </c>
      <c r="J78" s="58">
        <f t="shared" ref="J78" si="120">F78/I77*$B$2/($B$2-B77)</f>
        <v>5.8091803532020508E-2</v>
      </c>
      <c r="K78" s="58">
        <f t="shared" ref="K78" si="121">G78/I77</f>
        <v>9.6426935409986252E-3</v>
      </c>
      <c r="L78" s="58">
        <f t="shared" ref="L78" si="122">H78/I77</f>
        <v>0</v>
      </c>
      <c r="M78">
        <f t="shared" ref="M78" si="123">J78/(K78+L78)</f>
        <v>6.024437392418089</v>
      </c>
      <c r="N78" s="47">
        <f t="shared" si="12"/>
        <v>0.14010219992861034</v>
      </c>
      <c r="O78" s="47"/>
      <c r="P78" s="63">
        <f t="shared" si="13"/>
        <v>0</v>
      </c>
      <c r="Q78" s="86">
        <f t="shared" si="14"/>
        <v>0.14010219992861034</v>
      </c>
      <c r="R78" s="67">
        <f t="shared" si="15"/>
        <v>0.85989780007138972</v>
      </c>
      <c r="S78" s="47"/>
      <c r="T78" s="47"/>
      <c r="U78" s="47"/>
      <c r="AB78" s="91">
        <f t="shared" si="107"/>
        <v>4258.8571428571431</v>
      </c>
      <c r="AC78" s="91">
        <f t="shared" si="107"/>
        <v>915.71428571428567</v>
      </c>
      <c r="AD78" s="90">
        <f t="shared" si="6"/>
        <v>949.94285714285706</v>
      </c>
      <c r="AE78" s="45">
        <f t="shared" si="20"/>
        <v>0.96396775745909535</v>
      </c>
    </row>
    <row r="79" spans="1:31" ht="13.8" x14ac:dyDescent="0.25">
      <c r="A79" s="4">
        <v>43937</v>
      </c>
      <c r="B79">
        <v>111756</v>
      </c>
      <c r="C79">
        <v>15944</v>
      </c>
      <c r="D79">
        <v>0</v>
      </c>
      <c r="F79">
        <f t="shared" ref="F79" si="124">B79-B78</f>
        <v>5298</v>
      </c>
      <c r="G79">
        <f t="shared" ref="G79" si="125">C79-C78</f>
        <v>1029</v>
      </c>
      <c r="H79">
        <f t="shared" ref="H79" si="126">D79-D78</f>
        <v>0</v>
      </c>
      <c r="I79">
        <f t="shared" ref="I79" si="127">B79-C79-D79</f>
        <v>95812</v>
      </c>
      <c r="J79" s="58">
        <f t="shared" ref="J79" si="128">F79/I78*$B$2/($B$2-B78)</f>
        <v>5.7965342049350888E-2</v>
      </c>
      <c r="K79" s="58">
        <f t="shared" ref="K79" si="129">G79/I78</f>
        <v>1.1240619162579334E-2</v>
      </c>
      <c r="L79" s="58">
        <f t="shared" ref="L79" si="130">H79/I78</f>
        <v>0</v>
      </c>
      <c r="M79">
        <f t="shared" ref="M79" si="131">J79/(K79+L79)</f>
        <v>5.1567748369521169</v>
      </c>
      <c r="N79" s="47">
        <f t="shared" si="12"/>
        <v>0.14266795518808834</v>
      </c>
      <c r="O79" s="47"/>
      <c r="P79" s="63">
        <f t="shared" si="13"/>
        <v>0</v>
      </c>
      <c r="Q79" s="86">
        <f t="shared" si="14"/>
        <v>0.14266795518808834</v>
      </c>
      <c r="R79" s="67">
        <f t="shared" si="15"/>
        <v>0.85733204481191172</v>
      </c>
      <c r="S79" s="47"/>
      <c r="T79" s="47"/>
      <c r="U79" s="47"/>
      <c r="AB79" s="91">
        <f t="shared" si="107"/>
        <v>4322.5714285714284</v>
      </c>
      <c r="AC79" s="91">
        <f t="shared" si="107"/>
        <v>905.14285714285711</v>
      </c>
      <c r="AD79" s="90">
        <f t="shared" si="6"/>
        <v>949.57142857142867</v>
      </c>
      <c r="AE79" s="45">
        <f t="shared" si="20"/>
        <v>0.95321197532721513</v>
      </c>
    </row>
    <row r="80" spans="1:31" ht="13.8" x14ac:dyDescent="0.25">
      <c r="A80" s="4">
        <v>43938</v>
      </c>
      <c r="B80">
        <v>116721</v>
      </c>
      <c r="C80">
        <v>16879</v>
      </c>
      <c r="D80">
        <v>0</v>
      </c>
      <c r="F80">
        <f t="shared" ref="F80" si="132">B80-B79</f>
        <v>4965</v>
      </c>
      <c r="G80">
        <f t="shared" ref="G80" si="133">C80-C79</f>
        <v>935</v>
      </c>
      <c r="H80">
        <f t="shared" ref="H80" si="134">D80-D79</f>
        <v>0</v>
      </c>
      <c r="I80">
        <f t="shared" ref="I80" si="135">B80-C80-D80</f>
        <v>99842</v>
      </c>
      <c r="J80" s="58">
        <f t="shared" ref="J80" si="136">F80/I79*$B$2/($B$2-B79)</f>
        <v>5.1905679983087941E-2</v>
      </c>
      <c r="K80" s="58">
        <f t="shared" ref="K80" si="137">G80/I79</f>
        <v>9.7586941092973733E-3</v>
      </c>
      <c r="L80" s="58">
        <f t="shared" ref="L80" si="138">H80/I79</f>
        <v>0</v>
      </c>
      <c r="M80">
        <f t="shared" ref="M80" si="139">J80/(K80+L80)</f>
        <v>5.3189165888124297</v>
      </c>
      <c r="N80" s="47">
        <f t="shared" si="12"/>
        <v>0.14460979600928711</v>
      </c>
      <c r="O80" s="47"/>
      <c r="P80" s="63">
        <f t="shared" si="13"/>
        <v>0</v>
      </c>
      <c r="Q80" s="86">
        <f t="shared" si="14"/>
        <v>0.14460979600928711</v>
      </c>
      <c r="R80" s="67">
        <f t="shared" si="15"/>
        <v>0.85539020399071286</v>
      </c>
      <c r="S80" s="47"/>
      <c r="T80" s="47"/>
      <c r="U80" s="47"/>
      <c r="AB80" s="91">
        <f t="shared" si="107"/>
        <v>4415.4285714285716</v>
      </c>
      <c r="AC80" s="91">
        <f t="shared" si="107"/>
        <v>874.14285714285711</v>
      </c>
      <c r="AD80" s="90">
        <f t="shared" si="6"/>
        <v>932.42857142857144</v>
      </c>
      <c r="AE80" s="45">
        <f t="shared" si="20"/>
        <v>0.93749042439099117</v>
      </c>
    </row>
    <row r="81" spans="1:31" ht="13.8" x14ac:dyDescent="0.25">
      <c r="A81" s="4">
        <v>43939</v>
      </c>
      <c r="B81">
        <v>121437</v>
      </c>
      <c r="C81">
        <v>17994</v>
      </c>
      <c r="D81">
        <v>0</v>
      </c>
      <c r="F81">
        <f t="shared" ref="F81" si="140">B81-B80</f>
        <v>4716</v>
      </c>
      <c r="G81">
        <f t="shared" ref="G81" si="141">C81-C80</f>
        <v>1115</v>
      </c>
      <c r="H81">
        <f t="shared" ref="H81" si="142">D81-D80</f>
        <v>0</v>
      </c>
      <c r="I81">
        <f t="shared" ref="I81" si="143">B81-C81-D81</f>
        <v>103443</v>
      </c>
      <c r="J81" s="58">
        <f t="shared" ref="J81" si="144">F81/I80*$B$2/($B$2-B80)</f>
        <v>4.7315984281426547E-2</v>
      </c>
      <c r="K81" s="58">
        <f t="shared" ref="K81" si="145">G81/I80</f>
        <v>1.1167644878908676E-2</v>
      </c>
      <c r="L81" s="58">
        <f t="shared" ref="L81" si="146">H81/I80</f>
        <v>0</v>
      </c>
      <c r="M81">
        <f t="shared" ref="M81" si="147">J81/(K81+L81)</f>
        <v>4.2368811682746088</v>
      </c>
      <c r="N81" s="47">
        <f t="shared" si="12"/>
        <v>0.14817559722325158</v>
      </c>
      <c r="O81" s="47"/>
      <c r="P81" s="63">
        <f t="shared" si="13"/>
        <v>0</v>
      </c>
      <c r="Q81" s="86">
        <f t="shared" si="14"/>
        <v>0.14817559722325158</v>
      </c>
      <c r="R81" s="67">
        <f t="shared" si="15"/>
        <v>0.85182440277674842</v>
      </c>
      <c r="S81" s="47"/>
      <c r="T81" s="47"/>
      <c r="U81" s="47"/>
      <c r="AB81" s="91">
        <f t="shared" si="107"/>
        <v>4578.1428571428569</v>
      </c>
      <c r="AC81" s="91">
        <f t="shared" si="107"/>
        <v>913.57142857142856</v>
      </c>
      <c r="AD81" s="90">
        <f t="shared" si="6"/>
        <v>919.77142857142871</v>
      </c>
      <c r="AE81" s="45">
        <f t="shared" si="20"/>
        <v>0.99325919483101377</v>
      </c>
    </row>
    <row r="82" spans="1:31" ht="13.8" x14ac:dyDescent="0.25">
      <c r="A82" s="4">
        <v>43940</v>
      </c>
      <c r="B82">
        <v>125289</v>
      </c>
      <c r="C82">
        <v>18492</v>
      </c>
      <c r="D82">
        <v>0</v>
      </c>
      <c r="F82">
        <f t="shared" ref="F82" si="148">B82-B81</f>
        <v>3852</v>
      </c>
      <c r="G82">
        <f t="shared" ref="G82" si="149">C82-C81</f>
        <v>498</v>
      </c>
      <c r="H82">
        <f t="shared" ref="H82" si="150">D82-D81</f>
        <v>0</v>
      </c>
      <c r="I82">
        <f t="shared" ref="I82" si="151">B82-C82-D82</f>
        <v>106797</v>
      </c>
      <c r="J82" s="58">
        <f t="shared" ref="J82" si="152">F82/I81*$B$2/($B$2-B81)</f>
        <v>3.730463103257961E-2</v>
      </c>
      <c r="K82" s="58">
        <f t="shared" ref="K82" si="153">G82/I81</f>
        <v>4.814245526521853E-3</v>
      </c>
      <c r="L82" s="58">
        <f t="shared" ref="L82" si="154">H82/I81</f>
        <v>0</v>
      </c>
      <c r="M82">
        <f t="shared" ref="M82" si="155">J82/(K82+L82)</f>
        <v>7.7488011002070927</v>
      </c>
      <c r="N82" s="47">
        <f t="shared" si="12"/>
        <v>0.14759476091276968</v>
      </c>
      <c r="O82" s="47"/>
      <c r="P82" s="63">
        <f t="shared" si="13"/>
        <v>0</v>
      </c>
      <c r="Q82" s="86">
        <f t="shared" si="14"/>
        <v>0.14759476091276968</v>
      </c>
      <c r="R82" s="67">
        <f t="shared" si="15"/>
        <v>0.85240523908723032</v>
      </c>
      <c r="S82" s="47"/>
      <c r="T82" s="47"/>
      <c r="U82" s="47"/>
      <c r="AB82" s="91">
        <f t="shared" si="107"/>
        <v>4629.1428571428569</v>
      </c>
      <c r="AC82" s="91">
        <f t="shared" si="107"/>
        <v>886.71428571428567</v>
      </c>
      <c r="AD82" s="90">
        <f t="shared" si="6"/>
        <v>916.94285714285706</v>
      </c>
      <c r="AE82" s="45">
        <f t="shared" si="20"/>
        <v>0.96703330944442711</v>
      </c>
    </row>
    <row r="83" spans="1:31" ht="13.8" x14ac:dyDescent="0.25">
      <c r="A83" s="4">
        <v>43941</v>
      </c>
      <c r="B83">
        <v>130147</v>
      </c>
      <c r="C83">
        <v>19051</v>
      </c>
      <c r="D83">
        <v>0</v>
      </c>
      <c r="F83">
        <f t="shared" ref="F83:F84" si="156">B83-B82</f>
        <v>4858</v>
      </c>
      <c r="G83">
        <f t="shared" ref="G83:G84" si="157">C83-C82</f>
        <v>559</v>
      </c>
      <c r="H83">
        <f t="shared" ref="H83:H84" si="158">D83-D82</f>
        <v>0</v>
      </c>
      <c r="I83">
        <f t="shared" ref="I83:I84" si="159">B83-C83-D83</f>
        <v>111096</v>
      </c>
      <c r="J83" s="58">
        <f t="shared" ref="J83:J84" si="160">F83/I82*$B$2/($B$2-B82)</f>
        <v>4.5572276382087912E-2</v>
      </c>
      <c r="K83" s="58">
        <f t="shared" ref="K83:K84" si="161">G83/I82</f>
        <v>5.2342294259202036E-3</v>
      </c>
      <c r="L83" s="58">
        <f t="shared" ref="L83:L84" si="162">H83/I82</f>
        <v>0</v>
      </c>
      <c r="M83">
        <f t="shared" ref="M83:M84" si="163">J83/(K83+L83)</f>
        <v>8.7065874790301301</v>
      </c>
      <c r="N83" s="47">
        <f t="shared" ref="N83:N87" si="164">C83/B83</f>
        <v>0.14638063113248864</v>
      </c>
      <c r="O83" s="47"/>
      <c r="P83" s="63">
        <f t="shared" si="13"/>
        <v>0</v>
      </c>
      <c r="Q83" s="86">
        <f t="shared" si="14"/>
        <v>0.14638063113248864</v>
      </c>
      <c r="R83" s="67">
        <f t="shared" si="15"/>
        <v>0.85361936886751133</v>
      </c>
      <c r="S83" s="47"/>
      <c r="T83" s="47"/>
      <c r="U83" s="47"/>
      <c r="AB83" s="91">
        <f t="shared" si="107"/>
        <v>4725.5714285714284</v>
      </c>
      <c r="AC83" s="91">
        <f t="shared" si="107"/>
        <v>860.28571428571433</v>
      </c>
      <c r="AD83" s="90">
        <f t="shared" si="6"/>
        <v>885.74285714285713</v>
      </c>
      <c r="AE83" s="45">
        <f t="shared" si="20"/>
        <v>0.97125899164543084</v>
      </c>
    </row>
    <row r="84" spans="1:31" ht="13.8" x14ac:dyDescent="0.25">
      <c r="A84" s="4">
        <v>43942</v>
      </c>
      <c r="B84">
        <v>134907</v>
      </c>
      <c r="C84">
        <v>20223</v>
      </c>
      <c r="D84">
        <v>0</v>
      </c>
      <c r="F84">
        <f t="shared" si="156"/>
        <v>4760</v>
      </c>
      <c r="G84">
        <f t="shared" si="157"/>
        <v>1172</v>
      </c>
      <c r="H84">
        <f t="shared" si="158"/>
        <v>0</v>
      </c>
      <c r="I84">
        <f t="shared" si="159"/>
        <v>114684</v>
      </c>
      <c r="J84" s="58">
        <f t="shared" si="160"/>
        <v>4.292812626861036E-2</v>
      </c>
      <c r="K84" s="58">
        <f t="shared" si="161"/>
        <v>1.0549434723122345E-2</v>
      </c>
      <c r="L84" s="58">
        <f t="shared" si="162"/>
        <v>0</v>
      </c>
      <c r="M84">
        <f t="shared" si="163"/>
        <v>4.0692347405610381</v>
      </c>
      <c r="N84" s="47">
        <f t="shared" si="164"/>
        <v>0.14990326669483423</v>
      </c>
      <c r="O84" s="47"/>
      <c r="P84" s="63">
        <f t="shared" si="13"/>
        <v>0</v>
      </c>
      <c r="Q84" s="86">
        <f t="shared" si="14"/>
        <v>0.14990326669483423</v>
      </c>
      <c r="R84" s="67">
        <f t="shared" si="15"/>
        <v>0.85009673330516577</v>
      </c>
      <c r="S84" s="47"/>
      <c r="T84" s="47"/>
      <c r="U84" s="47"/>
      <c r="AB84" s="91">
        <f t="shared" si="107"/>
        <v>4787.7142857142853</v>
      </c>
      <c r="AC84" s="91">
        <f t="shared" si="107"/>
        <v>878.57142857142856</v>
      </c>
      <c r="AD84" s="90">
        <f t="shared" si="6"/>
        <v>853.6</v>
      </c>
      <c r="AE84" s="45">
        <f t="shared" si="20"/>
        <v>1.0292542509037355</v>
      </c>
    </row>
    <row r="85" spans="1:31" ht="13.8" x14ac:dyDescent="0.25">
      <c r="A85" s="4">
        <v>43943</v>
      </c>
      <c r="B85">
        <v>140397</v>
      </c>
      <c r="C85">
        <v>21060</v>
      </c>
      <c r="D85">
        <v>0</v>
      </c>
      <c r="F85">
        <f t="shared" ref="F85" si="165">B85-B84</f>
        <v>5490</v>
      </c>
      <c r="G85">
        <f t="shared" ref="G85" si="166">C85-C84</f>
        <v>837</v>
      </c>
      <c r="H85">
        <f t="shared" ref="H85" si="167">D85-D84</f>
        <v>0</v>
      </c>
      <c r="I85">
        <f t="shared" ref="I85" si="168">B85-C85-D85</f>
        <v>119337</v>
      </c>
      <c r="J85" s="58">
        <f t="shared" ref="J85" si="169">F85/I84*$B$2/($B$2-B84)</f>
        <v>4.7965991499868119E-2</v>
      </c>
      <c r="K85" s="58">
        <f t="shared" ref="K85" si="170">G85/I84</f>
        <v>7.298315370932301E-3</v>
      </c>
      <c r="L85" s="58">
        <f t="shared" ref="L85" si="171">H85/I84</f>
        <v>0</v>
      </c>
      <c r="M85">
        <f t="shared" ref="M85" si="172">J85/(K85+L85)</f>
        <v>6.5722004410643668</v>
      </c>
      <c r="N85" s="47">
        <f t="shared" si="164"/>
        <v>0.15000320519669225</v>
      </c>
      <c r="O85" s="47"/>
      <c r="P85" s="63">
        <f t="shared" si="13"/>
        <v>0</v>
      </c>
      <c r="Q85" s="86">
        <f t="shared" si="14"/>
        <v>0.15000320519669225</v>
      </c>
      <c r="R85" s="67">
        <f t="shared" si="15"/>
        <v>0.84999679480330781</v>
      </c>
      <c r="S85" s="47"/>
      <c r="T85" s="47"/>
      <c r="U85" s="47"/>
      <c r="AB85" s="91">
        <f t="shared" si="107"/>
        <v>4848.4285714285716</v>
      </c>
      <c r="AC85" s="91">
        <f t="shared" si="107"/>
        <v>877.85714285714289</v>
      </c>
      <c r="AD85" s="90">
        <f t="shared" si="6"/>
        <v>851.77142857142871</v>
      </c>
      <c r="AE85" s="45">
        <f t="shared" si="20"/>
        <v>1.0306252515765462</v>
      </c>
    </row>
    <row r="86" spans="1:31" ht="13.8" x14ac:dyDescent="0.25">
      <c r="A86" s="4">
        <v>43944</v>
      </c>
      <c r="B86">
        <v>145540</v>
      </c>
      <c r="C86">
        <v>21787</v>
      </c>
      <c r="D86">
        <v>0</v>
      </c>
      <c r="F86">
        <f t="shared" ref="F86" si="173">B86-B85</f>
        <v>5143</v>
      </c>
      <c r="G86">
        <f t="shared" ref="G86" si="174">C86-C85</f>
        <v>727</v>
      </c>
      <c r="H86">
        <f t="shared" ref="H86" si="175">D86-D85</f>
        <v>0</v>
      </c>
      <c r="I86">
        <f t="shared" ref="I86" si="176">B86-C86-D86</f>
        <v>123753</v>
      </c>
      <c r="J86" s="58">
        <f t="shared" ref="J86" si="177">F86/I85*$B$2/($B$2-B85)</f>
        <v>4.3185754864985333E-2</v>
      </c>
      <c r="K86" s="58">
        <f t="shared" ref="K86" si="178">G86/I85</f>
        <v>6.0919915868506832E-3</v>
      </c>
      <c r="L86" s="58">
        <f t="shared" ref="L86" si="179">H86/I85</f>
        <v>0</v>
      </c>
      <c r="M86">
        <f t="shared" ref="M86" si="180">J86/(K86+L86)</f>
        <v>7.0889386909528955</v>
      </c>
      <c r="N86" s="47">
        <f t="shared" si="164"/>
        <v>0.14969767761440153</v>
      </c>
      <c r="O86" s="47"/>
      <c r="P86" s="63">
        <f t="shared" si="13"/>
        <v>0</v>
      </c>
      <c r="Q86" s="86">
        <f t="shared" si="14"/>
        <v>0.14969767761440153</v>
      </c>
      <c r="R86" s="67">
        <f t="shared" si="15"/>
        <v>0.85030232238559844</v>
      </c>
      <c r="S86" s="47"/>
      <c r="T86" s="47"/>
      <c r="U86" s="47"/>
      <c r="AB86" s="91">
        <f t="shared" si="107"/>
        <v>4826.2857142857147</v>
      </c>
      <c r="AC86" s="91">
        <f t="shared" si="107"/>
        <v>834.71428571428567</v>
      </c>
      <c r="AD86" s="90">
        <f t="shared" ref="AD86:AD149" si="181">INDEX(AB65:AB86,$AE$3)*$AD$2</f>
        <v>864.51428571428573</v>
      </c>
      <c r="AE86" s="45">
        <f t="shared" si="20"/>
        <v>0.96552977724899192</v>
      </c>
    </row>
    <row r="87" spans="1:31" ht="13.8" x14ac:dyDescent="0.25">
      <c r="A87" s="4">
        <v>43945</v>
      </c>
      <c r="B87">
        <v>150513</v>
      </c>
      <c r="C87">
        <v>22792</v>
      </c>
      <c r="D87">
        <v>0</v>
      </c>
      <c r="F87">
        <f t="shared" ref="F87" si="182">B87-B86</f>
        <v>4973</v>
      </c>
      <c r="G87">
        <f t="shared" ref="G87" si="183">C87-C86</f>
        <v>1005</v>
      </c>
      <c r="H87">
        <f t="shared" ref="H87" si="184">D87-D86</f>
        <v>0</v>
      </c>
      <c r="I87">
        <f t="shared" ref="I87" si="185">B87-C87-D87</f>
        <v>127721</v>
      </c>
      <c r="J87" s="58">
        <f t="shared" ref="J87" si="186">F87/I86*$B$2/($B$2-B86)</f>
        <v>4.0271221392550537E-2</v>
      </c>
      <c r="K87" s="58">
        <f t="shared" ref="K87" si="187">G87/I86</f>
        <v>8.1210152481151973E-3</v>
      </c>
      <c r="L87" s="58">
        <f t="shared" ref="L87" si="188">H87/I86</f>
        <v>0</v>
      </c>
      <c r="M87">
        <f t="shared" ref="M87" si="189">J87/(K87+L87)</f>
        <v>4.9588900109376182</v>
      </c>
      <c r="N87" s="47">
        <f t="shared" si="164"/>
        <v>0.15142878023825185</v>
      </c>
      <c r="O87" s="47"/>
      <c r="P87" s="63">
        <f t="shared" si="13"/>
        <v>0</v>
      </c>
      <c r="Q87" s="86">
        <f t="shared" si="14"/>
        <v>0.15142878023825185</v>
      </c>
      <c r="R87" s="67">
        <f t="shared" si="15"/>
        <v>0.8485712197617481</v>
      </c>
      <c r="S87" s="47"/>
      <c r="T87" s="47"/>
      <c r="U87" s="47"/>
      <c r="AB87" s="91">
        <f t="shared" si="107"/>
        <v>4827.4285714285716</v>
      </c>
      <c r="AC87" s="91">
        <f t="shared" si="107"/>
        <v>844.71428571428567</v>
      </c>
      <c r="AD87" s="90">
        <f t="shared" si="181"/>
        <v>883.0857142857144</v>
      </c>
      <c r="AE87" s="45">
        <f t="shared" si="20"/>
        <v>0.95654846641646163</v>
      </c>
    </row>
    <row r="88" spans="1:31" ht="13.8" x14ac:dyDescent="0.25">
      <c r="A88" s="4">
        <v>43946</v>
      </c>
      <c r="B88">
        <v>154261</v>
      </c>
      <c r="C88">
        <v>23635</v>
      </c>
      <c r="D88">
        <v>0</v>
      </c>
      <c r="F88">
        <f t="shared" ref="F88" si="190">B88-B87</f>
        <v>3748</v>
      </c>
      <c r="G88">
        <f t="shared" ref="G88" si="191">C88-C87</f>
        <v>843</v>
      </c>
      <c r="H88">
        <f t="shared" ref="H88" si="192">D88-D87</f>
        <v>0</v>
      </c>
      <c r="I88">
        <f t="shared" ref="I88" si="193">B88-C88-D88</f>
        <v>130626</v>
      </c>
      <c r="J88" s="58">
        <f t="shared" ref="J88" si="194">F88/I87*$B$2/($B$2-B87)</f>
        <v>2.9410420505333868E-2</v>
      </c>
      <c r="K88" s="58">
        <f t="shared" ref="K88" si="195">G88/I87</f>
        <v>6.6003241440326967E-3</v>
      </c>
      <c r="L88" s="58">
        <f t="shared" ref="L88" si="196">H88/I87</f>
        <v>0</v>
      </c>
      <c r="M88">
        <f t="shared" ref="M88" si="197">J88/(K88+L88)</f>
        <v>4.4559054772974456</v>
      </c>
      <c r="N88" s="47">
        <f t="shared" ref="N88" si="198">C88/B88</f>
        <v>0.15321435748504159</v>
      </c>
      <c r="O88" s="47"/>
      <c r="P88" s="63">
        <f t="shared" si="13"/>
        <v>0</v>
      </c>
      <c r="Q88" s="86">
        <f t="shared" si="14"/>
        <v>0.15321435748504159</v>
      </c>
      <c r="R88" s="67">
        <f t="shared" si="15"/>
        <v>0.84678564251495847</v>
      </c>
      <c r="S88" s="47"/>
      <c r="T88" s="47"/>
      <c r="U88" s="47"/>
      <c r="AB88" s="91">
        <f t="shared" si="107"/>
        <v>4689.1428571428569</v>
      </c>
      <c r="AC88" s="91">
        <f t="shared" si="107"/>
        <v>805.85714285714289</v>
      </c>
      <c r="AD88" s="90">
        <f t="shared" si="181"/>
        <v>915.62857142857138</v>
      </c>
      <c r="AE88" s="45">
        <f t="shared" si="20"/>
        <v>0.88011358317471222</v>
      </c>
    </row>
    <row r="89" spans="1:31" ht="13.8" x14ac:dyDescent="0.25">
      <c r="A89" s="4">
        <v>43947</v>
      </c>
      <c r="B89">
        <v>157729</v>
      </c>
      <c r="C89">
        <v>24055</v>
      </c>
      <c r="D89">
        <v>0</v>
      </c>
      <c r="F89">
        <f t="shared" ref="F89" si="199">B89-B88</f>
        <v>3468</v>
      </c>
      <c r="G89">
        <f t="shared" ref="G89" si="200">C89-C88</f>
        <v>420</v>
      </c>
      <c r="H89">
        <f t="shared" ref="H89" si="201">D89-D88</f>
        <v>0</v>
      </c>
      <c r="I89">
        <f t="shared" ref="I89" si="202">B89-C89-D89</f>
        <v>133674</v>
      </c>
      <c r="J89" s="58">
        <f t="shared" ref="J89" si="203">F89/I88*$B$2/($B$2-B88)</f>
        <v>2.6609545337833572E-2</v>
      </c>
      <c r="K89" s="58">
        <f t="shared" ref="K89" si="204">G89/I88</f>
        <v>3.2152863901520369E-3</v>
      </c>
      <c r="L89" s="58">
        <f t="shared" ref="L89" si="205">H89/I88</f>
        <v>0</v>
      </c>
      <c r="M89">
        <f t="shared" ref="M89" si="206">J89/(K89+L89)</f>
        <v>8.2759487364282105</v>
      </c>
      <c r="N89" s="47">
        <f t="shared" ref="N89" si="207">C89/B89</f>
        <v>0.15250841633434561</v>
      </c>
      <c r="O89" s="47"/>
      <c r="P89" s="63">
        <f t="shared" si="13"/>
        <v>0</v>
      </c>
      <c r="Q89" s="86">
        <f t="shared" si="14"/>
        <v>0.15250841633434561</v>
      </c>
      <c r="R89" s="67">
        <f t="shared" si="15"/>
        <v>0.84749158366565436</v>
      </c>
      <c r="S89" s="47"/>
      <c r="T89" s="47"/>
      <c r="U89" s="47"/>
      <c r="AB89" s="91">
        <f t="shared" si="107"/>
        <v>4634.2857142857147</v>
      </c>
      <c r="AC89" s="91">
        <f t="shared" si="107"/>
        <v>794.71428571428567</v>
      </c>
      <c r="AD89" s="90">
        <f t="shared" si="181"/>
        <v>925.82857142857142</v>
      </c>
      <c r="AE89" s="45">
        <f t="shared" si="20"/>
        <v>0.85838168127391679</v>
      </c>
    </row>
    <row r="90" spans="1:31" ht="13.8" x14ac:dyDescent="0.25">
      <c r="A90" s="4">
        <v>43948</v>
      </c>
      <c r="B90">
        <v>162431</v>
      </c>
      <c r="C90">
        <v>24393</v>
      </c>
      <c r="D90">
        <v>0</v>
      </c>
      <c r="F90">
        <f t="shared" ref="F90" si="208">B90-B89</f>
        <v>4702</v>
      </c>
      <c r="G90">
        <f t="shared" ref="G90" si="209">C90-C89</f>
        <v>338</v>
      </c>
      <c r="H90">
        <f t="shared" ref="H90" si="210">D90-D89</f>
        <v>0</v>
      </c>
      <c r="I90">
        <f t="shared" ref="I90" si="211">B90-C90-D90</f>
        <v>138038</v>
      </c>
      <c r="J90" s="58">
        <f t="shared" ref="J90" si="212">F90/I89*$B$2/($B$2-B89)</f>
        <v>3.5257045139952342E-2</v>
      </c>
      <c r="K90" s="58">
        <f t="shared" ref="K90" si="213">G90/I89</f>
        <v>2.5285395813696007E-3</v>
      </c>
      <c r="L90" s="58">
        <f t="shared" ref="L90" si="214">H90/I89</f>
        <v>0</v>
      </c>
      <c r="M90">
        <f t="shared" ref="M90" si="215">J90/(K90+L90)</f>
        <v>13.943639798928963</v>
      </c>
      <c r="N90" s="47">
        <f t="shared" ref="N90" si="216">C90/B90</f>
        <v>0.15017453564898325</v>
      </c>
      <c r="O90" s="47"/>
      <c r="P90" s="63">
        <f t="shared" si="13"/>
        <v>0</v>
      </c>
      <c r="Q90" s="86">
        <f t="shared" si="14"/>
        <v>0.15017453564898325</v>
      </c>
      <c r="R90" s="67">
        <f t="shared" si="15"/>
        <v>0.8498254643510168</v>
      </c>
      <c r="S90" s="47"/>
      <c r="T90" s="47"/>
      <c r="U90" s="47"/>
      <c r="AB90" s="91">
        <f t="shared" si="107"/>
        <v>4612</v>
      </c>
      <c r="AC90" s="91">
        <f t="shared" si="107"/>
        <v>763.14285714285711</v>
      </c>
      <c r="AD90" s="90">
        <f t="shared" si="181"/>
        <v>945.11428571428576</v>
      </c>
      <c r="AE90" s="45">
        <f t="shared" si="20"/>
        <v>0.80746092687203352</v>
      </c>
    </row>
    <row r="91" spans="1:31" ht="13.8" x14ac:dyDescent="0.25">
      <c r="A91" s="4">
        <v>43949</v>
      </c>
      <c r="B91">
        <v>167152</v>
      </c>
      <c r="C91">
        <v>25302</v>
      </c>
      <c r="D91">
        <v>0</v>
      </c>
      <c r="F91">
        <f t="shared" ref="F91" si="217">B91-B90</f>
        <v>4721</v>
      </c>
      <c r="G91">
        <f t="shared" ref="G91" si="218">C91-C90</f>
        <v>909</v>
      </c>
      <c r="H91">
        <f t="shared" ref="H91" si="219">D91-D90</f>
        <v>0</v>
      </c>
      <c r="I91">
        <f t="shared" ref="I91" si="220">B91-C91-D91</f>
        <v>141850</v>
      </c>
      <c r="J91" s="58">
        <f t="shared" ref="J91" si="221">F91/I90*$B$2/($B$2-B90)</f>
        <v>3.4282755757099194E-2</v>
      </c>
      <c r="K91" s="58">
        <f t="shared" ref="K91" si="222">G91/I90</f>
        <v>6.5851432214317799E-3</v>
      </c>
      <c r="L91" s="58">
        <f t="shared" ref="L91" si="223">H91/I90</f>
        <v>0</v>
      </c>
      <c r="M91">
        <f t="shared" ref="M91" si="224">J91/(K91+L91)</f>
        <v>5.2060759507133758</v>
      </c>
      <c r="N91" s="47">
        <f t="shared" ref="N91" si="225">C91/B91</f>
        <v>0.15137120704508472</v>
      </c>
      <c r="O91" s="47"/>
      <c r="P91" s="63">
        <f t="shared" si="13"/>
        <v>0</v>
      </c>
      <c r="Q91" s="86">
        <f t="shared" si="14"/>
        <v>0.15137120704508472</v>
      </c>
      <c r="R91" s="67">
        <f t="shared" si="15"/>
        <v>0.84862879295491522</v>
      </c>
      <c r="S91" s="47"/>
      <c r="T91" s="47"/>
      <c r="U91" s="47"/>
      <c r="AB91" s="91">
        <f t="shared" si="107"/>
        <v>4606.4285714285716</v>
      </c>
      <c r="AC91" s="91">
        <f t="shared" si="107"/>
        <v>725.57142857142856</v>
      </c>
      <c r="AD91" s="90">
        <f t="shared" si="181"/>
        <v>957.54285714285709</v>
      </c>
      <c r="AE91" s="45">
        <f t="shared" si="20"/>
        <v>0.75774303276242772</v>
      </c>
    </row>
    <row r="92" spans="1:31" ht="13.8" x14ac:dyDescent="0.25">
      <c r="A92" s="4">
        <v>43950</v>
      </c>
      <c r="B92">
        <v>172587</v>
      </c>
      <c r="C92">
        <v>26097</v>
      </c>
      <c r="D92">
        <v>0</v>
      </c>
      <c r="F92">
        <f t="shared" ref="F92" si="226">B92-B91</f>
        <v>5435</v>
      </c>
      <c r="G92">
        <f t="shared" ref="G92" si="227">C92-C91</f>
        <v>795</v>
      </c>
      <c r="H92">
        <f t="shared" ref="H92" si="228">D92-D91</f>
        <v>0</v>
      </c>
      <c r="I92">
        <f t="shared" ref="I92" si="229">B92-C92-D92</f>
        <v>146490</v>
      </c>
      <c r="J92" s="58">
        <f t="shared" ref="J92" si="230">F92/I91*$B$2/($B$2-B91)</f>
        <v>3.8409695693509195E-2</v>
      </c>
      <c r="K92" s="58">
        <f t="shared" ref="K92" si="231">G92/I91</f>
        <v>5.6045118082481494E-3</v>
      </c>
      <c r="L92" s="58">
        <f t="shared" ref="L92" si="232">H92/I91</f>
        <v>0</v>
      </c>
      <c r="M92">
        <f t="shared" ref="M92" si="233">J92/(K92+L92)</f>
        <v>6.8533526215399743</v>
      </c>
      <c r="N92" s="47">
        <f t="shared" ref="N92" si="234">C92/B92</f>
        <v>0.15121069373707174</v>
      </c>
      <c r="O92" s="47"/>
      <c r="P92" s="63">
        <f t="shared" si="13"/>
        <v>0</v>
      </c>
      <c r="Q92" s="86">
        <f t="shared" si="14"/>
        <v>0.15121069373707174</v>
      </c>
      <c r="R92" s="67">
        <f t="shared" si="15"/>
        <v>0.84878930626292826</v>
      </c>
      <c r="S92" s="47"/>
      <c r="T92" s="47"/>
      <c r="U92" s="47"/>
      <c r="AB92" s="91">
        <f t="shared" ref="AB92:AC107" si="235">AVERAGE(F86:F92)</f>
        <v>4598.5714285714284</v>
      </c>
      <c r="AC92" s="91">
        <f t="shared" si="235"/>
        <v>719.57142857142856</v>
      </c>
      <c r="AD92" s="90">
        <f t="shared" si="181"/>
        <v>969.68571428571431</v>
      </c>
      <c r="AE92" s="45">
        <f t="shared" si="20"/>
        <v>0.74206664898788999</v>
      </c>
    </row>
    <row r="93" spans="1:31" ht="13.8" x14ac:dyDescent="0.25">
      <c r="A93" s="4">
        <v>43951</v>
      </c>
      <c r="B93">
        <v>177543</v>
      </c>
      <c r="C93">
        <v>26771</v>
      </c>
      <c r="D93">
        <v>0</v>
      </c>
      <c r="F93">
        <f t="shared" ref="F93" si="236">B93-B92</f>
        <v>4956</v>
      </c>
      <c r="G93">
        <f t="shared" ref="G93" si="237">C93-C92</f>
        <v>674</v>
      </c>
      <c r="H93">
        <f t="shared" ref="H93" si="238">D93-D92</f>
        <v>0</v>
      </c>
      <c r="I93">
        <f t="shared" ref="I93" si="239">B93-C93-D93</f>
        <v>150772</v>
      </c>
      <c r="J93" s="58">
        <f t="shared" ref="J93" si="240">F93/I92*$B$2/($B$2-B92)</f>
        <v>3.3917890514248684E-2</v>
      </c>
      <c r="K93" s="58">
        <f t="shared" ref="K93" si="241">G93/I92</f>
        <v>4.6009966550617787E-3</v>
      </c>
      <c r="L93" s="58">
        <f t="shared" ref="L93" si="242">H93/I92</f>
        <v>0</v>
      </c>
      <c r="M93">
        <f t="shared" ref="M93" si="243">J93/(K93+L93)</f>
        <v>7.3718572424811422</v>
      </c>
      <c r="N93" s="47">
        <f t="shared" ref="N93" si="244">C93/B93</f>
        <v>0.15078600677019088</v>
      </c>
      <c r="O93" s="47"/>
      <c r="P93" s="63">
        <f t="shared" si="13"/>
        <v>0</v>
      </c>
      <c r="Q93" s="86">
        <f t="shared" si="14"/>
        <v>0.15078600677019088</v>
      </c>
      <c r="R93" s="67">
        <f t="shared" si="15"/>
        <v>0.84921399322980906</v>
      </c>
      <c r="S93" s="47"/>
      <c r="T93" s="47"/>
      <c r="U93" s="47"/>
      <c r="AB93" s="91">
        <f t="shared" si="235"/>
        <v>4571.8571428571431</v>
      </c>
      <c r="AC93" s="91">
        <f t="shared" si="235"/>
        <v>712</v>
      </c>
      <c r="AD93" s="90">
        <f t="shared" si="181"/>
        <v>965.25714285714298</v>
      </c>
      <c r="AE93" s="45">
        <f t="shared" si="20"/>
        <v>0.73762727918541315</v>
      </c>
    </row>
    <row r="94" spans="1:31" ht="13.8" x14ac:dyDescent="0.25">
      <c r="A94" s="4">
        <v>43952</v>
      </c>
      <c r="B94">
        <v>182270</v>
      </c>
      <c r="C94">
        <v>27510</v>
      </c>
      <c r="D94">
        <v>0</v>
      </c>
      <c r="F94">
        <f t="shared" ref="F94" si="245">B94-B93</f>
        <v>4727</v>
      </c>
      <c r="G94">
        <f t="shared" ref="G94" si="246">C94-C93</f>
        <v>739</v>
      </c>
      <c r="H94">
        <f t="shared" ref="H94" si="247">D94-D93</f>
        <v>0</v>
      </c>
      <c r="I94">
        <f t="shared" ref="I94" si="248">B94-C94-D94</f>
        <v>154760</v>
      </c>
      <c r="J94" s="58">
        <f t="shared" ref="J94" si="249">F94/I93*$B$2/($B$2-B93)</f>
        <v>3.1434185323956879E-2</v>
      </c>
      <c r="K94" s="58">
        <f t="shared" ref="K94" si="250">G94/I93</f>
        <v>4.9014405857851591E-3</v>
      </c>
      <c r="L94" s="58">
        <f t="shared" ref="L94" si="251">H94/I93</f>
        <v>0</v>
      </c>
      <c r="M94">
        <f t="shared" ref="M94" si="252">J94/(K94+L94)</f>
        <v>6.4132543838479386</v>
      </c>
      <c r="N94" s="47">
        <f t="shared" ref="N94" si="253">C94/B94</f>
        <v>0.15092993910133318</v>
      </c>
      <c r="O94" s="47"/>
      <c r="P94" s="63">
        <f t="shared" si="13"/>
        <v>0</v>
      </c>
      <c r="Q94" s="86">
        <f t="shared" si="14"/>
        <v>0.15092993910133318</v>
      </c>
      <c r="R94" s="67">
        <f t="shared" si="15"/>
        <v>0.84907006089866677</v>
      </c>
      <c r="S94" s="47"/>
      <c r="T94" s="47"/>
      <c r="U94" s="47"/>
      <c r="AB94" s="91">
        <f t="shared" si="235"/>
        <v>4536.7142857142853</v>
      </c>
      <c r="AC94" s="91">
        <f t="shared" si="235"/>
        <v>674</v>
      </c>
      <c r="AD94" s="90">
        <f t="shared" si="181"/>
        <v>965.48571428571438</v>
      </c>
      <c r="AE94" s="45">
        <f t="shared" si="20"/>
        <v>0.6980942234848484</v>
      </c>
    </row>
    <row r="95" spans="1:31" ht="13.8" x14ac:dyDescent="0.25">
      <c r="A95" s="4">
        <v>43953</v>
      </c>
      <c r="B95">
        <v>185491</v>
      </c>
      <c r="C95">
        <v>28131</v>
      </c>
      <c r="D95">
        <v>0</v>
      </c>
      <c r="F95">
        <f t="shared" ref="F95" si="254">B95-B94</f>
        <v>3221</v>
      </c>
      <c r="G95">
        <f t="shared" ref="G95" si="255">C95-C94</f>
        <v>621</v>
      </c>
      <c r="H95">
        <f t="shared" ref="H95" si="256">D95-D94</f>
        <v>0</v>
      </c>
      <c r="I95">
        <f t="shared" ref="I95" si="257">B95-C95-D95</f>
        <v>157360</v>
      </c>
      <c r="J95" s="58">
        <f t="shared" ref="J95" si="258">F95/I94*$B$2/($B$2-B94)</f>
        <v>2.0868903337439189E-2</v>
      </c>
      <c r="K95" s="58">
        <f t="shared" ref="K95" si="259">G95/I94</f>
        <v>4.0126647712587235E-3</v>
      </c>
      <c r="L95" s="58">
        <f t="shared" ref="L95" si="260">H95/I94</f>
        <v>0</v>
      </c>
      <c r="M95">
        <f t="shared" ref="M95" si="261">J95/(K95+L95)</f>
        <v>5.2007592278616563</v>
      </c>
      <c r="N95" s="47">
        <f t="shared" ref="N95" si="262">C95/B95</f>
        <v>0.15165695370664883</v>
      </c>
      <c r="O95" s="47"/>
      <c r="P95" s="63">
        <f t="shared" si="13"/>
        <v>0</v>
      </c>
      <c r="Q95" s="86">
        <f t="shared" si="14"/>
        <v>0.15165695370664883</v>
      </c>
      <c r="R95" s="67">
        <f t="shared" si="15"/>
        <v>0.84834304629335122</v>
      </c>
      <c r="S95" s="47"/>
      <c r="T95" s="47"/>
      <c r="U95" s="47"/>
      <c r="AB95" s="91">
        <f t="shared" si="235"/>
        <v>4461.4285714285716</v>
      </c>
      <c r="AC95" s="91">
        <f t="shared" si="235"/>
        <v>642.28571428571433</v>
      </c>
      <c r="AD95" s="90">
        <f t="shared" si="181"/>
        <v>937.82857142857142</v>
      </c>
      <c r="AE95" s="45">
        <f t="shared" si="20"/>
        <v>0.68486473312210583</v>
      </c>
    </row>
    <row r="96" spans="1:31" ht="13.8" x14ac:dyDescent="0.25">
      <c r="A96" s="4">
        <v>43954</v>
      </c>
      <c r="B96">
        <v>188465</v>
      </c>
      <c r="C96">
        <v>28446</v>
      </c>
      <c r="D96">
        <v>0</v>
      </c>
      <c r="F96">
        <f t="shared" ref="F96" si="263">B96-B95</f>
        <v>2974</v>
      </c>
      <c r="G96">
        <f t="shared" ref="G96" si="264">C96-C95</f>
        <v>315</v>
      </c>
      <c r="H96">
        <f t="shared" ref="H96" si="265">D96-D95</f>
        <v>0</v>
      </c>
      <c r="I96">
        <f t="shared" ref="I96" si="266">B96-C96-D96</f>
        <v>160019</v>
      </c>
      <c r="J96" s="58">
        <f t="shared" ref="J96" si="267">F96/I95*$B$2/($B$2-B95)</f>
        <v>1.8951120932314245E-2</v>
      </c>
      <c r="K96" s="58">
        <f t="shared" ref="K96" si="268">G96/I95</f>
        <v>2.001779359430605E-3</v>
      </c>
      <c r="L96" s="58">
        <f t="shared" ref="L96" si="269">H96/I95</f>
        <v>0</v>
      </c>
      <c r="M96">
        <f t="shared" ref="M96" si="270">J96/(K96+L96)</f>
        <v>9.467137745742761</v>
      </c>
      <c r="N96" s="47">
        <f t="shared" ref="N96" si="271">C96/B96</f>
        <v>0.15093518690473032</v>
      </c>
      <c r="O96" s="47"/>
      <c r="P96" s="63">
        <f t="shared" si="13"/>
        <v>0</v>
      </c>
      <c r="Q96" s="86">
        <f t="shared" si="14"/>
        <v>0.15093518690473032</v>
      </c>
      <c r="R96" s="67">
        <f t="shared" si="15"/>
        <v>0.84906481309526971</v>
      </c>
      <c r="S96" s="47"/>
      <c r="T96" s="47"/>
      <c r="U96" s="47"/>
      <c r="AB96" s="91">
        <f t="shared" si="235"/>
        <v>4390.8571428571431</v>
      </c>
      <c r="AC96" s="91">
        <f t="shared" si="235"/>
        <v>627.28571428571433</v>
      </c>
      <c r="AD96" s="90">
        <f t="shared" si="181"/>
        <v>926.857142857143</v>
      </c>
      <c r="AE96" s="45">
        <f t="shared" si="20"/>
        <v>0.67678791615289757</v>
      </c>
    </row>
    <row r="97" spans="1:31" ht="13.8" x14ac:dyDescent="0.25">
      <c r="A97" s="4">
        <v>43955</v>
      </c>
      <c r="B97">
        <v>191843</v>
      </c>
      <c r="C97">
        <v>28734</v>
      </c>
      <c r="D97">
        <v>0</v>
      </c>
      <c r="F97">
        <f t="shared" ref="F97" si="272">B97-B96</f>
        <v>3378</v>
      </c>
      <c r="G97">
        <f t="shared" ref="G97" si="273">C97-C96</f>
        <v>288</v>
      </c>
      <c r="H97">
        <f t="shared" ref="H97" si="274">D97-D96</f>
        <v>0</v>
      </c>
      <c r="I97">
        <f t="shared" ref="I97" si="275">B97-C97-D97</f>
        <v>163109</v>
      </c>
      <c r="J97" s="58">
        <f t="shared" ref="J97" si="276">F97/I96*$B$2/($B$2-B96)</f>
        <v>2.1168761860163476E-2</v>
      </c>
      <c r="K97" s="58">
        <f t="shared" ref="K97" si="277">G97/I96</f>
        <v>1.7997862753797987E-3</v>
      </c>
      <c r="L97" s="58">
        <f t="shared" ref="L97" si="278">H97/I96</f>
        <v>0</v>
      </c>
      <c r="M97">
        <f t="shared" ref="M97" si="279">J97/(K97+L97)</f>
        <v>11.761819805907983</v>
      </c>
      <c r="N97" s="47">
        <f t="shared" ref="N97" si="280">C97/B97</f>
        <v>0.14977872531184355</v>
      </c>
      <c r="O97" s="47"/>
      <c r="P97" s="63">
        <f t="shared" si="13"/>
        <v>0</v>
      </c>
      <c r="Q97" s="86">
        <f t="shared" si="14"/>
        <v>0.14977872531184355</v>
      </c>
      <c r="R97" s="67">
        <f t="shared" si="15"/>
        <v>0.85022127468815645</v>
      </c>
      <c r="S97" s="47"/>
      <c r="T97" s="47"/>
      <c r="U97" s="47"/>
      <c r="AB97" s="91">
        <f t="shared" si="235"/>
        <v>4201.7142857142853</v>
      </c>
      <c r="AC97" s="91">
        <f t="shared" si="235"/>
        <v>620.14285714285711</v>
      </c>
      <c r="AD97" s="90">
        <f t="shared" si="181"/>
        <v>922.40000000000009</v>
      </c>
      <c r="AE97" s="45">
        <f t="shared" si="20"/>
        <v>0.67231445917482335</v>
      </c>
    </row>
    <row r="98" spans="1:31" ht="13.8" x14ac:dyDescent="0.25">
      <c r="A98" s="4">
        <v>43956</v>
      </c>
      <c r="B98">
        <v>195527</v>
      </c>
      <c r="C98">
        <v>29427</v>
      </c>
      <c r="D98">
        <v>0</v>
      </c>
      <c r="F98">
        <f t="shared" ref="F98" si="281">B98-B97</f>
        <v>3684</v>
      </c>
      <c r="G98">
        <f t="shared" ref="G98" si="282">C98-C97</f>
        <v>693</v>
      </c>
      <c r="H98">
        <f t="shared" ref="H98" si="283">D98-D97</f>
        <v>0</v>
      </c>
      <c r="I98">
        <f t="shared" ref="I98" si="284">B98-C98-D98</f>
        <v>166100</v>
      </c>
      <c r="J98" s="58">
        <f t="shared" ref="J98" si="285">F98/I97*$B$2/($B$2-B97)</f>
        <v>2.2650131705478339E-2</v>
      </c>
      <c r="K98" s="58">
        <f t="shared" ref="K98" si="286">G98/I97</f>
        <v>4.248692592070333E-3</v>
      </c>
      <c r="L98" s="58">
        <f t="shared" ref="L98" si="287">H98/I97</f>
        <v>0</v>
      </c>
      <c r="M98">
        <f t="shared" ref="M98" si="288">J98/(K98+L98)</f>
        <v>5.3310827306621453</v>
      </c>
      <c r="N98" s="47">
        <f t="shared" ref="N98" si="289">C98/B98</f>
        <v>0.15050095383246304</v>
      </c>
      <c r="O98" s="47"/>
      <c r="P98" s="63">
        <f t="shared" ref="P98:P134" si="290">D98/B98</f>
        <v>0</v>
      </c>
      <c r="Q98" s="86">
        <f t="shared" ref="Q98:Q134" si="291">N98</f>
        <v>0.15050095383246304</v>
      </c>
      <c r="R98" s="67">
        <f t="shared" ref="R98:R134" si="292">IF(P98="","",1-SUM(P98:Q98))</f>
        <v>0.84949904616753691</v>
      </c>
      <c r="S98" s="47"/>
      <c r="T98" s="47"/>
      <c r="U98" s="47"/>
      <c r="AB98" s="91">
        <f t="shared" si="235"/>
        <v>4053.5714285714284</v>
      </c>
      <c r="AC98" s="91">
        <f t="shared" si="235"/>
        <v>589.28571428571433</v>
      </c>
      <c r="AD98" s="90">
        <f t="shared" si="181"/>
        <v>921.28571428571433</v>
      </c>
      <c r="AE98" s="45">
        <f t="shared" si="20"/>
        <v>0.63963405179097532</v>
      </c>
    </row>
    <row r="99" spans="1:31" ht="13.8" x14ac:dyDescent="0.25">
      <c r="A99" s="4">
        <v>43957</v>
      </c>
      <c r="B99">
        <v>199358</v>
      </c>
      <c r="C99">
        <v>30076</v>
      </c>
      <c r="D99">
        <v>0</v>
      </c>
      <c r="F99">
        <f t="shared" ref="F99" si="293">B99-B98</f>
        <v>3831</v>
      </c>
      <c r="G99">
        <f t="shared" ref="G99" si="294">C99-C98</f>
        <v>649</v>
      </c>
      <c r="H99">
        <f t="shared" ref="H99" si="295">D99-D98</f>
        <v>0</v>
      </c>
      <c r="I99">
        <f t="shared" ref="I99" si="296">B99-C99-D99</f>
        <v>169282</v>
      </c>
      <c r="J99" s="58">
        <f t="shared" ref="J99" si="297">F99/I98*$B$2/($B$2-B98)</f>
        <v>2.3131041633832936E-2</v>
      </c>
      <c r="K99" s="58">
        <f t="shared" ref="K99" si="298">G99/I98</f>
        <v>3.9072847682119207E-3</v>
      </c>
      <c r="L99" s="58">
        <f t="shared" ref="L99" si="299">H99/I98</f>
        <v>0</v>
      </c>
      <c r="M99">
        <f t="shared" ref="M99" si="300">J99/(K99+L99)</f>
        <v>5.9199784520487677</v>
      </c>
      <c r="N99" s="47">
        <f t="shared" ref="N99" si="301">C99/B99</f>
        <v>0.15086427432056904</v>
      </c>
      <c r="O99" s="47"/>
      <c r="P99" s="63">
        <f t="shared" si="290"/>
        <v>0</v>
      </c>
      <c r="Q99" s="86">
        <f t="shared" si="291"/>
        <v>0.15086427432056904</v>
      </c>
      <c r="R99" s="67">
        <f t="shared" si="292"/>
        <v>0.84913572567943096</v>
      </c>
      <c r="S99" s="47"/>
      <c r="T99" s="47"/>
      <c r="U99" s="47"/>
      <c r="AB99" s="91">
        <f t="shared" si="235"/>
        <v>3824.4285714285716</v>
      </c>
      <c r="AC99" s="91">
        <f t="shared" si="235"/>
        <v>568.42857142857144</v>
      </c>
      <c r="AD99" s="90">
        <f t="shared" si="181"/>
        <v>919.71428571428578</v>
      </c>
      <c r="AE99" s="45">
        <f t="shared" si="20"/>
        <v>0.61804908356632493</v>
      </c>
    </row>
    <row r="100" spans="1:31" ht="13.8" x14ac:dyDescent="0.25">
      <c r="A100" s="4">
        <v>43958</v>
      </c>
      <c r="B100">
        <v>203125</v>
      </c>
      <c r="C100">
        <v>30615</v>
      </c>
      <c r="D100">
        <v>0</v>
      </c>
      <c r="F100">
        <f t="shared" ref="F100:F134" si="302">B100-B99</f>
        <v>3767</v>
      </c>
      <c r="G100">
        <f t="shared" ref="G100:G134" si="303">C100-C99</f>
        <v>539</v>
      </c>
      <c r="H100">
        <f t="shared" ref="H100:H134" si="304">D100-D99</f>
        <v>0</v>
      </c>
      <c r="I100">
        <f t="shared" ref="I100:I134" si="305">B100-C100-D100</f>
        <v>172510</v>
      </c>
      <c r="J100" s="58">
        <f t="shared" ref="J100:J134" si="306">F100/I99*$B$2/($B$2-B99)</f>
        <v>2.2318350285192207E-2</v>
      </c>
      <c r="K100" s="58">
        <f t="shared" ref="K100:K134" si="307">G100/I99</f>
        <v>3.1840361054335368E-3</v>
      </c>
      <c r="L100" s="58">
        <f t="shared" ref="L100:L134" si="308">H100/I99</f>
        <v>0</v>
      </c>
      <c r="M100">
        <f t="shared" ref="M100:M134" si="309">J100/(K100+L100)</f>
        <v>7.0094526400332233</v>
      </c>
      <c r="N100" s="47">
        <f t="shared" ref="N100:N134" si="310">C100/B100</f>
        <v>0.15071999999999999</v>
      </c>
      <c r="P100" s="63">
        <f t="shared" si="290"/>
        <v>0</v>
      </c>
      <c r="Q100" s="86">
        <f t="shared" si="291"/>
        <v>0.15071999999999999</v>
      </c>
      <c r="R100" s="67">
        <f t="shared" si="292"/>
        <v>0.84928000000000003</v>
      </c>
      <c r="AB100" s="91">
        <f t="shared" si="235"/>
        <v>3654.5714285714284</v>
      </c>
      <c r="AC100" s="91">
        <f t="shared" si="235"/>
        <v>549.14285714285711</v>
      </c>
      <c r="AD100" s="90">
        <f t="shared" si="181"/>
        <v>914.37142857142862</v>
      </c>
      <c r="AE100" s="45">
        <f t="shared" si="20"/>
        <v>0.60056869668468571</v>
      </c>
    </row>
    <row r="101" spans="1:31" ht="13.8" x14ac:dyDescent="0.25">
      <c r="A101" s="4">
        <v>43959</v>
      </c>
      <c r="B101">
        <v>206174</v>
      </c>
      <c r="C101">
        <v>31241</v>
      </c>
      <c r="D101">
        <v>0</v>
      </c>
      <c r="F101">
        <f t="shared" si="302"/>
        <v>3049</v>
      </c>
      <c r="G101">
        <f t="shared" si="303"/>
        <v>626</v>
      </c>
      <c r="H101">
        <f t="shared" si="304"/>
        <v>0</v>
      </c>
      <c r="I101">
        <f t="shared" si="305"/>
        <v>174933</v>
      </c>
      <c r="J101" s="58">
        <f t="shared" si="306"/>
        <v>1.7727380668242414E-2</v>
      </c>
      <c r="K101" s="58">
        <f t="shared" si="307"/>
        <v>3.6287751434699437E-3</v>
      </c>
      <c r="L101" s="58">
        <f t="shared" si="308"/>
        <v>0</v>
      </c>
      <c r="M101">
        <f t="shared" si="309"/>
        <v>4.8852243435758771</v>
      </c>
      <c r="N101" s="47">
        <f t="shared" si="310"/>
        <v>0.1515273506843734</v>
      </c>
      <c r="P101" s="63">
        <f t="shared" si="290"/>
        <v>0</v>
      </c>
      <c r="Q101" s="86">
        <f t="shared" si="291"/>
        <v>0.1515273506843734</v>
      </c>
      <c r="R101" s="67">
        <f t="shared" si="292"/>
        <v>0.8484726493156266</v>
      </c>
      <c r="AB101" s="91">
        <f t="shared" si="235"/>
        <v>3414.8571428571427</v>
      </c>
      <c r="AC101" s="91">
        <f>AVERAGE(G95:G101)</f>
        <v>533</v>
      </c>
      <c r="AD101" s="90">
        <f t="shared" si="181"/>
        <v>907.34285714285716</v>
      </c>
      <c r="AE101" s="45">
        <f t="shared" si="20"/>
        <v>0.58742954309286144</v>
      </c>
    </row>
    <row r="102" spans="1:31" ht="13.8" x14ac:dyDescent="0.25">
      <c r="A102" s="4">
        <v>43960</v>
      </c>
      <c r="B102">
        <v>208324</v>
      </c>
      <c r="C102">
        <v>31587</v>
      </c>
      <c r="D102">
        <v>0</v>
      </c>
      <c r="F102">
        <f t="shared" si="302"/>
        <v>2150</v>
      </c>
      <c r="G102">
        <f t="shared" si="303"/>
        <v>346</v>
      </c>
      <c r="H102">
        <f t="shared" si="304"/>
        <v>0</v>
      </c>
      <c r="I102">
        <f t="shared" si="305"/>
        <v>176737</v>
      </c>
      <c r="J102" s="58">
        <f t="shared" si="306"/>
        <v>1.232786023214073E-2</v>
      </c>
      <c r="K102" s="58">
        <f t="shared" si="307"/>
        <v>1.9779001103279541E-3</v>
      </c>
      <c r="L102" s="58">
        <f t="shared" si="308"/>
        <v>0</v>
      </c>
      <c r="M102">
        <f t="shared" si="309"/>
        <v>6.2328022369626428</v>
      </c>
      <c r="N102" s="47">
        <f t="shared" si="310"/>
        <v>0.15162439277279621</v>
      </c>
      <c r="P102" s="63">
        <f t="shared" si="290"/>
        <v>0</v>
      </c>
      <c r="Q102" s="86">
        <f t="shared" si="291"/>
        <v>0.15162439277279621</v>
      </c>
      <c r="R102" s="67">
        <f t="shared" si="292"/>
        <v>0.84837560722720373</v>
      </c>
      <c r="AB102" s="91">
        <f t="shared" si="235"/>
        <v>3261.8571428571427</v>
      </c>
      <c r="AC102" s="91">
        <f t="shared" si="235"/>
        <v>493.71428571428572</v>
      </c>
      <c r="AD102" s="90">
        <f t="shared" si="181"/>
        <v>892.28571428571433</v>
      </c>
      <c r="AE102" s="45">
        <f t="shared" si="20"/>
        <v>0.55331412103746391</v>
      </c>
    </row>
    <row r="103" spans="1:31" ht="13.8" x14ac:dyDescent="0.25">
      <c r="A103" s="4">
        <v>43961</v>
      </c>
      <c r="B103">
        <v>210645</v>
      </c>
      <c r="C103">
        <v>31855</v>
      </c>
      <c r="D103">
        <v>0</v>
      </c>
      <c r="F103">
        <f t="shared" si="302"/>
        <v>2321</v>
      </c>
      <c r="G103">
        <f t="shared" si="303"/>
        <v>268</v>
      </c>
      <c r="H103">
        <f t="shared" si="304"/>
        <v>0</v>
      </c>
      <c r="I103">
        <f t="shared" si="305"/>
        <v>178790</v>
      </c>
      <c r="J103" s="58">
        <f t="shared" si="306"/>
        <v>1.317293182673907E-2</v>
      </c>
      <c r="K103" s="58">
        <f t="shared" si="307"/>
        <v>1.5163774421881101E-3</v>
      </c>
      <c r="L103" s="58">
        <f t="shared" si="308"/>
        <v>0</v>
      </c>
      <c r="M103">
        <f t="shared" si="309"/>
        <v>8.6871061651581449</v>
      </c>
      <c r="N103" s="47">
        <f t="shared" si="310"/>
        <v>0.15122599634456074</v>
      </c>
      <c r="P103" s="63">
        <f t="shared" si="290"/>
        <v>0</v>
      </c>
      <c r="Q103" s="86">
        <f t="shared" si="291"/>
        <v>0.15122599634456074</v>
      </c>
      <c r="R103" s="67">
        <f t="shared" si="292"/>
        <v>0.8487740036554392</v>
      </c>
      <c r="AB103" s="91">
        <f t="shared" si="235"/>
        <v>3168.5714285714284</v>
      </c>
      <c r="AC103" s="91">
        <f t="shared" si="235"/>
        <v>487</v>
      </c>
      <c r="AD103" s="90">
        <f t="shared" si="181"/>
        <v>878.17142857142869</v>
      </c>
      <c r="AE103" s="45">
        <f t="shared" ref="AE103:AE162" si="311">AC103/AD103</f>
        <v>0.55456142634044758</v>
      </c>
    </row>
    <row r="104" spans="1:31" ht="13.8" x14ac:dyDescent="0.25">
      <c r="A104" s="4">
        <v>43962</v>
      </c>
      <c r="B104">
        <v>214228</v>
      </c>
      <c r="C104">
        <v>32065</v>
      </c>
      <c r="D104">
        <v>0</v>
      </c>
      <c r="F104">
        <f t="shared" si="302"/>
        <v>3583</v>
      </c>
      <c r="G104">
        <f t="shared" si="303"/>
        <v>210</v>
      </c>
      <c r="H104">
        <f t="shared" si="304"/>
        <v>0</v>
      </c>
      <c r="I104">
        <f t="shared" si="305"/>
        <v>182163</v>
      </c>
      <c r="J104" s="58">
        <f t="shared" si="306"/>
        <v>2.0102647657207626E-2</v>
      </c>
      <c r="K104" s="58">
        <f t="shared" si="307"/>
        <v>1.1745623357011018E-3</v>
      </c>
      <c r="L104" s="58">
        <f t="shared" si="308"/>
        <v>0</v>
      </c>
      <c r="M104">
        <f t="shared" si="309"/>
        <v>17.11501130777215</v>
      </c>
      <c r="N104" s="47">
        <f t="shared" si="310"/>
        <v>0.14967697966652352</v>
      </c>
      <c r="P104" s="63">
        <f t="shared" si="290"/>
        <v>0</v>
      </c>
      <c r="Q104" s="86">
        <f t="shared" si="291"/>
        <v>0.14967697966652352</v>
      </c>
      <c r="R104" s="67">
        <f t="shared" si="292"/>
        <v>0.85032302033347651</v>
      </c>
      <c r="AB104" s="91">
        <f t="shared" si="235"/>
        <v>3197.8571428571427</v>
      </c>
      <c r="AC104" s="91">
        <f t="shared" si="235"/>
        <v>475.85714285714283</v>
      </c>
      <c r="AD104" s="90">
        <f t="shared" si="181"/>
        <v>840.34285714285716</v>
      </c>
      <c r="AE104" s="45">
        <f t="shared" si="311"/>
        <v>0.56626546987624093</v>
      </c>
    </row>
    <row r="105" spans="1:31" ht="13.8" x14ac:dyDescent="0.25">
      <c r="A105" s="4">
        <v>43963</v>
      </c>
      <c r="B105">
        <v>217617</v>
      </c>
      <c r="C105">
        <v>32692</v>
      </c>
      <c r="D105">
        <v>0</v>
      </c>
      <c r="F105">
        <f t="shared" si="302"/>
        <v>3389</v>
      </c>
      <c r="G105">
        <f t="shared" si="303"/>
        <v>627</v>
      </c>
      <c r="H105">
        <f t="shared" si="304"/>
        <v>0</v>
      </c>
      <c r="I105">
        <f t="shared" si="305"/>
        <v>184925</v>
      </c>
      <c r="J105" s="58">
        <f t="shared" si="306"/>
        <v>1.866311231744533E-2</v>
      </c>
      <c r="K105" s="58">
        <f t="shared" si="307"/>
        <v>3.4419722995339339E-3</v>
      </c>
      <c r="L105" s="58">
        <f t="shared" si="308"/>
        <v>0</v>
      </c>
      <c r="M105">
        <f t="shared" si="309"/>
        <v>5.4222145599406595</v>
      </c>
      <c r="N105" s="47">
        <f t="shared" si="310"/>
        <v>0.15022723408557237</v>
      </c>
      <c r="P105" s="63">
        <f t="shared" si="290"/>
        <v>0</v>
      </c>
      <c r="Q105" s="86">
        <f t="shared" si="291"/>
        <v>0.15022723408557237</v>
      </c>
      <c r="R105" s="67">
        <f t="shared" si="292"/>
        <v>0.84977276591442763</v>
      </c>
      <c r="AB105" s="91">
        <f t="shared" si="235"/>
        <v>3155.7142857142858</v>
      </c>
      <c r="AC105" s="91">
        <f t="shared" si="235"/>
        <v>466.42857142857144</v>
      </c>
      <c r="AD105" s="90">
        <f t="shared" si="181"/>
        <v>810.71428571428578</v>
      </c>
      <c r="AE105" s="45">
        <f t="shared" si="311"/>
        <v>0.57533039647577089</v>
      </c>
    </row>
    <row r="106" spans="1:31" ht="13.8" x14ac:dyDescent="0.25">
      <c r="A106" s="4">
        <v>43964</v>
      </c>
      <c r="B106">
        <v>220915</v>
      </c>
      <c r="C106">
        <v>33186</v>
      </c>
      <c r="D106">
        <v>0</v>
      </c>
      <c r="F106">
        <f t="shared" si="302"/>
        <v>3298</v>
      </c>
      <c r="G106">
        <f t="shared" si="303"/>
        <v>494</v>
      </c>
      <c r="H106">
        <f t="shared" si="304"/>
        <v>0</v>
      </c>
      <c r="I106">
        <f t="shared" si="305"/>
        <v>187729</v>
      </c>
      <c r="J106" s="58">
        <f t="shared" si="306"/>
        <v>1.7891610901688979E-2</v>
      </c>
      <c r="K106" s="58">
        <f t="shared" si="307"/>
        <v>2.6713532513181018E-3</v>
      </c>
      <c r="L106" s="58">
        <f t="shared" si="308"/>
        <v>0</v>
      </c>
      <c r="M106">
        <f t="shared" si="309"/>
        <v>6.6975832914875193</v>
      </c>
      <c r="N106" s="47">
        <f t="shared" si="310"/>
        <v>0.15022067310956702</v>
      </c>
      <c r="P106" s="63">
        <f t="shared" si="290"/>
        <v>0</v>
      </c>
      <c r="Q106" s="86">
        <f t="shared" si="291"/>
        <v>0.15022067310956702</v>
      </c>
      <c r="R106" s="67">
        <f t="shared" si="292"/>
        <v>0.84977932689043301</v>
      </c>
      <c r="AB106" s="91">
        <f t="shared" si="235"/>
        <v>3079.5714285714284</v>
      </c>
      <c r="AC106" s="91">
        <f t="shared" si="235"/>
        <v>444.28571428571428</v>
      </c>
      <c r="AD106" s="90">
        <f t="shared" si="181"/>
        <v>764.88571428571436</v>
      </c>
      <c r="AE106" s="45">
        <f t="shared" si="311"/>
        <v>0.58085241492659956</v>
      </c>
    </row>
    <row r="107" spans="1:31" ht="13.8" x14ac:dyDescent="0.25">
      <c r="A107" s="4">
        <v>43965</v>
      </c>
      <c r="B107">
        <v>223524</v>
      </c>
      <c r="C107">
        <v>33614</v>
      </c>
      <c r="D107">
        <v>0</v>
      </c>
      <c r="F107">
        <f t="shared" si="302"/>
        <v>2609</v>
      </c>
      <c r="G107">
        <f t="shared" si="303"/>
        <v>428</v>
      </c>
      <c r="H107">
        <f t="shared" si="304"/>
        <v>0</v>
      </c>
      <c r="I107">
        <f t="shared" si="305"/>
        <v>189910</v>
      </c>
      <c r="J107" s="58">
        <f t="shared" si="306"/>
        <v>1.3943066548621033E-2</v>
      </c>
      <c r="K107" s="58">
        <f t="shared" si="307"/>
        <v>2.2798821705756703E-3</v>
      </c>
      <c r="L107" s="58">
        <f t="shared" si="308"/>
        <v>0</v>
      </c>
      <c r="M107">
        <f t="shared" si="309"/>
        <v>6.1156961217431727</v>
      </c>
      <c r="N107" s="47">
        <f t="shared" si="310"/>
        <v>0.15038206188149819</v>
      </c>
      <c r="P107" s="63">
        <f t="shared" si="290"/>
        <v>0</v>
      </c>
      <c r="Q107" s="86">
        <f t="shared" si="291"/>
        <v>0.15038206188149819</v>
      </c>
      <c r="R107" s="67">
        <f t="shared" si="292"/>
        <v>0.84961793811850184</v>
      </c>
      <c r="AB107" s="91">
        <f t="shared" si="235"/>
        <v>2914.1428571428573</v>
      </c>
      <c r="AC107" s="91">
        <f t="shared" si="235"/>
        <v>428.42857142857144</v>
      </c>
      <c r="AD107" s="90">
        <f t="shared" si="181"/>
        <v>730.91428571428571</v>
      </c>
      <c r="AE107" s="45">
        <f t="shared" si="311"/>
        <v>0.58615432726135563</v>
      </c>
    </row>
    <row r="108" spans="1:31" ht="13.8" x14ac:dyDescent="0.25">
      <c r="A108" s="4">
        <v>43966</v>
      </c>
      <c r="B108">
        <v>226041</v>
      </c>
      <c r="C108">
        <v>33998</v>
      </c>
      <c r="D108">
        <v>0</v>
      </c>
      <c r="F108">
        <f t="shared" si="302"/>
        <v>2517</v>
      </c>
      <c r="G108">
        <f t="shared" si="303"/>
        <v>384</v>
      </c>
      <c r="H108">
        <f t="shared" si="304"/>
        <v>0</v>
      </c>
      <c r="I108">
        <f t="shared" si="305"/>
        <v>192043</v>
      </c>
      <c r="J108" s="58">
        <f t="shared" si="306"/>
        <v>1.3297430076033024E-2</v>
      </c>
      <c r="K108" s="58">
        <f t="shared" si="307"/>
        <v>2.0220104259912591E-3</v>
      </c>
      <c r="L108" s="58">
        <f t="shared" si="308"/>
        <v>0</v>
      </c>
      <c r="M108">
        <f t="shared" si="309"/>
        <v>6.5763410045297697</v>
      </c>
      <c r="N108" s="47">
        <f t="shared" si="310"/>
        <v>0.15040634221225352</v>
      </c>
      <c r="P108" s="63">
        <f t="shared" si="290"/>
        <v>0</v>
      </c>
      <c r="Q108" s="86">
        <f t="shared" si="291"/>
        <v>0.15040634221225352</v>
      </c>
      <c r="R108" s="67">
        <f t="shared" si="292"/>
        <v>0.84959365778774654</v>
      </c>
      <c r="AB108" s="91">
        <f t="shared" ref="AB108:AC123" si="312">AVERAGE(F102:F108)</f>
        <v>2838.1428571428573</v>
      </c>
      <c r="AC108" s="91">
        <f t="shared" si="312"/>
        <v>393.85714285714283</v>
      </c>
      <c r="AD108" s="90">
        <f t="shared" si="181"/>
        <v>682.97142857142853</v>
      </c>
      <c r="AE108" s="45">
        <f t="shared" si="311"/>
        <v>0.57668172690763053</v>
      </c>
    </row>
    <row r="109" spans="1:31" ht="13.8" x14ac:dyDescent="0.25">
      <c r="A109" s="4">
        <v>43967</v>
      </c>
      <c r="B109">
        <v>228106</v>
      </c>
      <c r="C109">
        <v>34466</v>
      </c>
      <c r="D109">
        <v>0</v>
      </c>
      <c r="F109">
        <f t="shared" si="302"/>
        <v>2065</v>
      </c>
      <c r="G109">
        <f t="shared" si="303"/>
        <v>468</v>
      </c>
      <c r="H109">
        <f t="shared" si="304"/>
        <v>0</v>
      </c>
      <c r="I109">
        <f t="shared" si="305"/>
        <v>193640</v>
      </c>
      <c r="J109" s="58">
        <f t="shared" si="306"/>
        <v>1.0788723517675469E-2</v>
      </c>
      <c r="K109" s="58">
        <f t="shared" si="307"/>
        <v>2.4369542237936298E-3</v>
      </c>
      <c r="L109" s="58">
        <f t="shared" si="308"/>
        <v>0</v>
      </c>
      <c r="M109">
        <f t="shared" si="309"/>
        <v>4.427134253215705</v>
      </c>
      <c r="N109" s="47">
        <f t="shared" si="310"/>
        <v>0.15109642008539889</v>
      </c>
      <c r="P109" s="63">
        <f t="shared" si="290"/>
        <v>0</v>
      </c>
      <c r="Q109" s="86">
        <f t="shared" si="291"/>
        <v>0.15109642008539889</v>
      </c>
      <c r="R109" s="67">
        <f t="shared" si="292"/>
        <v>0.84890357991460108</v>
      </c>
      <c r="AB109" s="91">
        <f t="shared" si="312"/>
        <v>2826</v>
      </c>
      <c r="AC109" s="91">
        <f t="shared" si="312"/>
        <v>411.28571428571428</v>
      </c>
      <c r="AD109" s="90">
        <f t="shared" si="181"/>
        <v>652.37142857142862</v>
      </c>
      <c r="AE109" s="45">
        <f t="shared" si="311"/>
        <v>0.63044715981255195</v>
      </c>
    </row>
    <row r="110" spans="1:31" ht="13.8" x14ac:dyDescent="0.25">
      <c r="A110" s="4">
        <v>43968</v>
      </c>
      <c r="B110">
        <v>229932</v>
      </c>
      <c r="C110">
        <v>34636</v>
      </c>
      <c r="D110">
        <v>0</v>
      </c>
      <c r="F110">
        <f t="shared" si="302"/>
        <v>1826</v>
      </c>
      <c r="G110">
        <f t="shared" si="303"/>
        <v>170</v>
      </c>
      <c r="H110">
        <f t="shared" si="304"/>
        <v>0</v>
      </c>
      <c r="I110">
        <f t="shared" si="305"/>
        <v>195296</v>
      </c>
      <c r="J110" s="58">
        <f t="shared" si="306"/>
        <v>9.4616623017379498E-3</v>
      </c>
      <c r="K110" s="58">
        <f t="shared" si="307"/>
        <v>8.7791778558149144E-4</v>
      </c>
      <c r="L110" s="58">
        <f t="shared" si="308"/>
        <v>0</v>
      </c>
      <c r="M110">
        <f t="shared" si="309"/>
        <v>10.777389930050216</v>
      </c>
      <c r="N110" s="47">
        <f t="shared" si="310"/>
        <v>0.15063584016143902</v>
      </c>
      <c r="P110" s="63">
        <f t="shared" si="290"/>
        <v>0</v>
      </c>
      <c r="Q110" s="86">
        <f t="shared" si="291"/>
        <v>0.15063584016143902</v>
      </c>
      <c r="R110" s="67">
        <f t="shared" si="292"/>
        <v>0.84936415983856095</v>
      </c>
      <c r="AB110" s="91">
        <f t="shared" si="312"/>
        <v>2755.2857142857142</v>
      </c>
      <c r="AC110" s="91">
        <f t="shared" si="312"/>
        <v>397.28571428571428</v>
      </c>
      <c r="AD110" s="90">
        <f t="shared" si="181"/>
        <v>633.71428571428578</v>
      </c>
      <c r="AE110" s="45">
        <f t="shared" si="311"/>
        <v>0.62691614066726775</v>
      </c>
    </row>
    <row r="111" spans="1:31" ht="13.8" x14ac:dyDescent="0.25">
      <c r="A111" s="4">
        <v>43969</v>
      </c>
      <c r="B111">
        <v>232506</v>
      </c>
      <c r="C111">
        <v>34796</v>
      </c>
      <c r="D111">
        <v>0</v>
      </c>
      <c r="F111">
        <f t="shared" si="302"/>
        <v>2574</v>
      </c>
      <c r="G111">
        <f t="shared" si="303"/>
        <v>160</v>
      </c>
      <c r="H111">
        <f t="shared" si="304"/>
        <v>0</v>
      </c>
      <c r="I111">
        <f t="shared" si="305"/>
        <v>197710</v>
      </c>
      <c r="J111" s="58">
        <f t="shared" si="306"/>
        <v>1.322478620205954E-2</v>
      </c>
      <c r="K111" s="58">
        <f t="shared" si="307"/>
        <v>8.192692118630182E-4</v>
      </c>
      <c r="L111" s="58">
        <f t="shared" si="308"/>
        <v>0</v>
      </c>
      <c r="M111">
        <f t="shared" si="309"/>
        <v>16.142174038233875</v>
      </c>
      <c r="N111" s="47">
        <f t="shared" si="310"/>
        <v>0.14965635295433236</v>
      </c>
      <c r="P111" s="63">
        <f t="shared" si="290"/>
        <v>0</v>
      </c>
      <c r="Q111" s="86">
        <f t="shared" si="291"/>
        <v>0.14965635295433236</v>
      </c>
      <c r="R111" s="67">
        <f t="shared" si="292"/>
        <v>0.85034364704566767</v>
      </c>
      <c r="AB111" s="91">
        <f t="shared" si="312"/>
        <v>2611.1428571428573</v>
      </c>
      <c r="AC111" s="91">
        <f t="shared" si="312"/>
        <v>390.14285714285717</v>
      </c>
      <c r="AD111" s="90">
        <f t="shared" si="181"/>
        <v>639.57142857142856</v>
      </c>
      <c r="AE111" s="45">
        <f t="shared" si="311"/>
        <v>0.6100067009157919</v>
      </c>
    </row>
    <row r="112" spans="1:31" ht="13.8" x14ac:dyDescent="0.25">
      <c r="A112" s="4">
        <v>43970</v>
      </c>
      <c r="B112">
        <v>235547</v>
      </c>
      <c r="C112">
        <v>35341</v>
      </c>
      <c r="D112">
        <v>0</v>
      </c>
      <c r="F112">
        <f t="shared" si="302"/>
        <v>3041</v>
      </c>
      <c r="G112">
        <f t="shared" si="303"/>
        <v>545</v>
      </c>
      <c r="H112">
        <f t="shared" si="304"/>
        <v>0</v>
      </c>
      <c r="I112">
        <f t="shared" si="305"/>
        <v>200206</v>
      </c>
      <c r="J112" s="58">
        <f t="shared" si="306"/>
        <v>1.5433974298776389E-2</v>
      </c>
      <c r="K112" s="58">
        <f t="shared" si="307"/>
        <v>2.7565626422538063E-3</v>
      </c>
      <c r="L112" s="58">
        <f t="shared" si="308"/>
        <v>0</v>
      </c>
      <c r="M112">
        <f t="shared" si="309"/>
        <v>5.5989927680937237</v>
      </c>
      <c r="N112" s="47">
        <f t="shared" si="310"/>
        <v>0.15003799666308634</v>
      </c>
      <c r="P112" s="63">
        <f t="shared" si="290"/>
        <v>0</v>
      </c>
      <c r="Q112" s="86">
        <f t="shared" si="291"/>
        <v>0.15003799666308634</v>
      </c>
      <c r="R112" s="67">
        <f t="shared" si="292"/>
        <v>0.84996200333691363</v>
      </c>
      <c r="AB112" s="91">
        <f t="shared" si="312"/>
        <v>2561.4285714285716</v>
      </c>
      <c r="AC112" s="91">
        <f t="shared" si="312"/>
        <v>378.42857142857144</v>
      </c>
      <c r="AD112" s="90">
        <f t="shared" si="181"/>
        <v>631.14285714285722</v>
      </c>
      <c r="AE112" s="45">
        <f t="shared" si="311"/>
        <v>0.59959257582616565</v>
      </c>
    </row>
    <row r="113" spans="1:31" ht="13.8" x14ac:dyDescent="0.25">
      <c r="A113" s="4">
        <v>43971</v>
      </c>
      <c r="B113">
        <v>238253</v>
      </c>
      <c r="C113">
        <v>35704</v>
      </c>
      <c r="D113">
        <v>0</v>
      </c>
      <c r="F113">
        <f t="shared" si="302"/>
        <v>2706</v>
      </c>
      <c r="G113">
        <f t="shared" si="303"/>
        <v>363</v>
      </c>
      <c r="H113">
        <f t="shared" si="304"/>
        <v>0</v>
      </c>
      <c r="I113">
        <f t="shared" si="305"/>
        <v>202549</v>
      </c>
      <c r="J113" s="58">
        <f t="shared" si="306"/>
        <v>1.3563139043671764E-2</v>
      </c>
      <c r="K113" s="58">
        <f t="shared" si="307"/>
        <v>1.8131324735522411E-3</v>
      </c>
      <c r="L113" s="58">
        <f t="shared" si="308"/>
        <v>0</v>
      </c>
      <c r="M113">
        <f t="shared" si="309"/>
        <v>7.4805008688081251</v>
      </c>
      <c r="N113" s="47">
        <f t="shared" si="310"/>
        <v>0.14985750441757292</v>
      </c>
      <c r="P113" s="63">
        <f t="shared" si="290"/>
        <v>0</v>
      </c>
      <c r="Q113" s="86">
        <f t="shared" si="291"/>
        <v>0.14985750441757292</v>
      </c>
      <c r="R113" s="67">
        <f t="shared" si="292"/>
        <v>0.85014249558242705</v>
      </c>
      <c r="AB113" s="91">
        <f t="shared" si="312"/>
        <v>2476.8571428571427</v>
      </c>
      <c r="AC113" s="91">
        <f t="shared" si="312"/>
        <v>359.71428571428572</v>
      </c>
      <c r="AD113" s="90">
        <f t="shared" si="181"/>
        <v>615.91428571428571</v>
      </c>
      <c r="AE113" s="45">
        <f t="shared" si="311"/>
        <v>0.58403302871457063</v>
      </c>
    </row>
    <row r="114" spans="1:31" ht="13.8" x14ac:dyDescent="0.25">
      <c r="A114" s="4">
        <v>43972</v>
      </c>
      <c r="B114">
        <v>240795</v>
      </c>
      <c r="C114">
        <v>36042</v>
      </c>
      <c r="D114">
        <v>0</v>
      </c>
      <c r="F114">
        <f t="shared" si="302"/>
        <v>2542</v>
      </c>
      <c r="G114">
        <f t="shared" si="303"/>
        <v>338</v>
      </c>
      <c r="H114">
        <f t="shared" si="304"/>
        <v>0</v>
      </c>
      <c r="I114">
        <f t="shared" si="305"/>
        <v>204753</v>
      </c>
      <c r="J114" s="58">
        <f t="shared" si="306"/>
        <v>1.2594250446445354E-2</v>
      </c>
      <c r="K114" s="58">
        <f t="shared" si="307"/>
        <v>1.668732010525848E-3</v>
      </c>
      <c r="L114" s="58">
        <f t="shared" si="308"/>
        <v>0</v>
      </c>
      <c r="M114">
        <f t="shared" si="309"/>
        <v>7.5471977327723669</v>
      </c>
      <c r="N114" s="47">
        <f t="shared" si="310"/>
        <v>0.14967918769077432</v>
      </c>
      <c r="P114" s="63">
        <f t="shared" si="290"/>
        <v>0</v>
      </c>
      <c r="Q114" s="86">
        <f t="shared" si="291"/>
        <v>0.14967918769077432</v>
      </c>
      <c r="R114" s="67">
        <f t="shared" si="292"/>
        <v>0.85032081230922563</v>
      </c>
      <c r="AB114" s="91">
        <f t="shared" si="312"/>
        <v>2467.2857142857142</v>
      </c>
      <c r="AC114" s="91">
        <f t="shared" si="312"/>
        <v>346.85714285714283</v>
      </c>
      <c r="AD114" s="90">
        <f t="shared" si="181"/>
        <v>582.82857142857154</v>
      </c>
      <c r="AE114" s="45">
        <f t="shared" si="311"/>
        <v>0.59512721211824093</v>
      </c>
    </row>
    <row r="115" spans="1:31" ht="13.8" x14ac:dyDescent="0.25">
      <c r="A115" s="4">
        <v>43973</v>
      </c>
      <c r="B115">
        <v>242825</v>
      </c>
      <c r="C115">
        <v>36393</v>
      </c>
      <c r="D115">
        <v>0</v>
      </c>
      <c r="F115">
        <f t="shared" si="302"/>
        <v>2030</v>
      </c>
      <c r="G115">
        <f t="shared" si="303"/>
        <v>351</v>
      </c>
      <c r="H115">
        <f t="shared" si="304"/>
        <v>0</v>
      </c>
      <c r="I115">
        <f t="shared" si="305"/>
        <v>206432</v>
      </c>
      <c r="J115" s="58">
        <f t="shared" si="306"/>
        <v>9.9496766383017875E-3</v>
      </c>
      <c r="K115" s="58">
        <f t="shared" si="307"/>
        <v>1.7142605969143309E-3</v>
      </c>
      <c r="L115" s="58">
        <f t="shared" si="308"/>
        <v>0</v>
      </c>
      <c r="M115">
        <f t="shared" si="309"/>
        <v>5.8040630789806436</v>
      </c>
      <c r="N115" s="47">
        <f t="shared" si="310"/>
        <v>0.14987336559250489</v>
      </c>
      <c r="P115" s="63">
        <f t="shared" si="290"/>
        <v>0</v>
      </c>
      <c r="Q115" s="86">
        <f t="shared" si="291"/>
        <v>0.14987336559250489</v>
      </c>
      <c r="R115" s="67">
        <f t="shared" si="292"/>
        <v>0.85012663440749514</v>
      </c>
      <c r="AB115" s="91">
        <f t="shared" si="312"/>
        <v>2397.7142857142858</v>
      </c>
      <c r="AC115" s="91">
        <f t="shared" si="312"/>
        <v>342.14285714285717</v>
      </c>
      <c r="AD115" s="90">
        <f t="shared" si="181"/>
        <v>567.62857142857149</v>
      </c>
      <c r="AE115" s="45">
        <f t="shared" si="311"/>
        <v>0.60275834298082243</v>
      </c>
    </row>
    <row r="116" spans="1:31" ht="13.8" x14ac:dyDescent="0.25">
      <c r="A116" s="4">
        <v>43974</v>
      </c>
      <c r="B116">
        <v>244332</v>
      </c>
      <c r="C116">
        <v>36675</v>
      </c>
      <c r="D116">
        <v>0</v>
      </c>
      <c r="F116">
        <f t="shared" si="302"/>
        <v>1507</v>
      </c>
      <c r="G116">
        <f t="shared" si="303"/>
        <v>282</v>
      </c>
      <c r="H116">
        <f t="shared" si="304"/>
        <v>0</v>
      </c>
      <c r="I116">
        <f t="shared" si="305"/>
        <v>207657</v>
      </c>
      <c r="J116" s="58">
        <f t="shared" si="306"/>
        <v>7.3264310632938125E-3</v>
      </c>
      <c r="K116" s="58">
        <f t="shared" si="307"/>
        <v>1.3660672763912572E-3</v>
      </c>
      <c r="L116" s="58">
        <f t="shared" si="308"/>
        <v>0</v>
      </c>
      <c r="M116">
        <f t="shared" si="309"/>
        <v>5.3631553803470506</v>
      </c>
      <c r="N116" s="47">
        <f t="shared" si="310"/>
        <v>0.15010313835273317</v>
      </c>
      <c r="P116" s="63">
        <f t="shared" si="290"/>
        <v>0</v>
      </c>
      <c r="Q116" s="86">
        <f t="shared" si="291"/>
        <v>0.15010313835273317</v>
      </c>
      <c r="R116" s="67">
        <f t="shared" si="292"/>
        <v>0.84989686164726685</v>
      </c>
      <c r="AB116" s="91">
        <f t="shared" si="312"/>
        <v>2318</v>
      </c>
      <c r="AC116" s="91">
        <f t="shared" si="312"/>
        <v>315.57142857142856</v>
      </c>
      <c r="AD116" s="90">
        <f t="shared" si="181"/>
        <v>565.20000000000005</v>
      </c>
      <c r="AE116" s="45">
        <f t="shared" si="311"/>
        <v>0.55833586088363152</v>
      </c>
    </row>
    <row r="117" spans="1:31" ht="13.8" x14ac:dyDescent="0.25">
      <c r="A117" s="4">
        <v>43975</v>
      </c>
      <c r="B117">
        <v>245680</v>
      </c>
      <c r="C117">
        <v>36793</v>
      </c>
      <c r="D117">
        <v>0</v>
      </c>
      <c r="F117">
        <f t="shared" si="302"/>
        <v>1348</v>
      </c>
      <c r="G117">
        <f t="shared" si="303"/>
        <v>118</v>
      </c>
      <c r="H117">
        <f t="shared" si="304"/>
        <v>0</v>
      </c>
      <c r="I117">
        <f t="shared" si="305"/>
        <v>208887</v>
      </c>
      <c r="J117" s="58">
        <f t="shared" si="306"/>
        <v>6.5149221089402217E-3</v>
      </c>
      <c r="K117" s="58">
        <f t="shared" si="307"/>
        <v>5.6824474975560664E-4</v>
      </c>
      <c r="L117" s="58">
        <f t="shared" si="308"/>
        <v>0</v>
      </c>
      <c r="M117">
        <f t="shared" si="309"/>
        <v>11.46499305403559</v>
      </c>
      <c r="N117" s="47">
        <f t="shared" si="310"/>
        <v>0.14975985021165744</v>
      </c>
      <c r="P117" s="63">
        <f t="shared" si="290"/>
        <v>0</v>
      </c>
      <c r="Q117" s="86">
        <f t="shared" si="291"/>
        <v>0.14975985021165744</v>
      </c>
      <c r="R117" s="67">
        <f t="shared" si="292"/>
        <v>0.8502401497883425</v>
      </c>
      <c r="AB117" s="91">
        <f t="shared" si="312"/>
        <v>2249.7142857142858</v>
      </c>
      <c r="AC117" s="91">
        <f>AVERAGE(G111:G117)</f>
        <v>308.14285714285717</v>
      </c>
      <c r="AD117" s="90">
        <f t="shared" si="181"/>
        <v>551.05714285714282</v>
      </c>
      <c r="AE117" s="45">
        <f t="shared" si="311"/>
        <v>0.5591849432260072</v>
      </c>
    </row>
    <row r="118" spans="1:31" ht="13.8" x14ac:dyDescent="0.25">
      <c r="A118" s="4">
        <v>43976</v>
      </c>
      <c r="B118">
        <v>247287</v>
      </c>
      <c r="C118">
        <v>36914</v>
      </c>
      <c r="D118">
        <v>0</v>
      </c>
      <c r="F118">
        <f t="shared" si="302"/>
        <v>1607</v>
      </c>
      <c r="G118">
        <f t="shared" si="303"/>
        <v>121</v>
      </c>
      <c r="H118">
        <f t="shared" si="304"/>
        <v>0</v>
      </c>
      <c r="I118">
        <f t="shared" si="305"/>
        <v>210373</v>
      </c>
      <c r="J118" s="58">
        <f t="shared" si="306"/>
        <v>7.7210973834208807E-3</v>
      </c>
      <c r="K118" s="58">
        <f t="shared" si="307"/>
        <v>5.7926055714333587E-4</v>
      </c>
      <c r="L118" s="58">
        <f t="shared" si="308"/>
        <v>0</v>
      </c>
      <c r="M118">
        <f t="shared" si="309"/>
        <v>13.329230323393698</v>
      </c>
      <c r="N118" s="47">
        <f t="shared" si="310"/>
        <v>0.1492759425283173</v>
      </c>
      <c r="P118" s="63">
        <f t="shared" si="290"/>
        <v>0</v>
      </c>
      <c r="Q118" s="86">
        <f t="shared" si="291"/>
        <v>0.1492759425283173</v>
      </c>
      <c r="R118" s="67">
        <f t="shared" si="292"/>
        <v>0.85072405747168267</v>
      </c>
      <c r="AB118" s="91">
        <f t="shared" si="312"/>
        <v>2111.5714285714284</v>
      </c>
      <c r="AC118" s="91">
        <f t="shared" si="312"/>
        <v>302.57142857142856</v>
      </c>
      <c r="AD118" s="90">
        <f t="shared" si="181"/>
        <v>522.22857142857151</v>
      </c>
      <c r="AE118" s="45">
        <f t="shared" si="311"/>
        <v>0.57938505306926347</v>
      </c>
    </row>
    <row r="119" spans="1:31" ht="13.8" x14ac:dyDescent="0.25">
      <c r="A119" s="4">
        <v>43977</v>
      </c>
      <c r="B119">
        <v>248937</v>
      </c>
      <c r="C119">
        <v>37048</v>
      </c>
      <c r="D119">
        <v>0</v>
      </c>
      <c r="F119">
        <f t="shared" si="302"/>
        <v>1650</v>
      </c>
      <c r="G119">
        <f t="shared" si="303"/>
        <v>134</v>
      </c>
      <c r="H119">
        <f t="shared" si="304"/>
        <v>0</v>
      </c>
      <c r="I119">
        <f t="shared" si="305"/>
        <v>211889</v>
      </c>
      <c r="J119" s="58">
        <f t="shared" si="306"/>
        <v>7.8718865811314275E-3</v>
      </c>
      <c r="K119" s="58">
        <f t="shared" si="307"/>
        <v>6.3696386893755379E-4</v>
      </c>
      <c r="L119" s="58">
        <f t="shared" si="308"/>
        <v>0</v>
      </c>
      <c r="M119">
        <f t="shared" si="309"/>
        <v>12.358450714420609</v>
      </c>
      <c r="N119" s="47">
        <f t="shared" si="310"/>
        <v>0.14882480306262227</v>
      </c>
      <c r="P119" s="63">
        <f t="shared" si="290"/>
        <v>0</v>
      </c>
      <c r="Q119" s="86">
        <f t="shared" si="291"/>
        <v>0.14882480306262227</v>
      </c>
      <c r="R119" s="67">
        <f t="shared" si="292"/>
        <v>0.85117519693737775</v>
      </c>
      <c r="AB119" s="91">
        <f t="shared" si="312"/>
        <v>1912.8571428571429</v>
      </c>
      <c r="AC119" s="91">
        <f t="shared" si="312"/>
        <v>243.85714285714286</v>
      </c>
      <c r="AD119" s="90">
        <f t="shared" si="181"/>
        <v>512.28571428571433</v>
      </c>
      <c r="AE119" s="45">
        <f t="shared" si="311"/>
        <v>0.47601784718349133</v>
      </c>
    </row>
    <row r="120" spans="1:31" ht="13.8" x14ac:dyDescent="0.25">
      <c r="A120" s="4">
        <v>43978</v>
      </c>
      <c r="B120">
        <v>250739</v>
      </c>
      <c r="C120">
        <v>37460</v>
      </c>
      <c r="D120">
        <v>0</v>
      </c>
      <c r="F120">
        <f t="shared" si="302"/>
        <v>1802</v>
      </c>
      <c r="G120">
        <f t="shared" si="303"/>
        <v>412</v>
      </c>
      <c r="H120">
        <f t="shared" si="304"/>
        <v>0</v>
      </c>
      <c r="I120">
        <f t="shared" si="305"/>
        <v>213279</v>
      </c>
      <c r="J120" s="58">
        <f t="shared" si="306"/>
        <v>8.5357532843820406E-3</v>
      </c>
      <c r="K120" s="58">
        <f t="shared" si="307"/>
        <v>1.9444142923889394E-3</v>
      </c>
      <c r="L120" s="58">
        <f t="shared" si="308"/>
        <v>0</v>
      </c>
      <c r="M120">
        <f t="shared" si="309"/>
        <v>4.389884047753462</v>
      </c>
      <c r="N120" s="47">
        <f t="shared" si="310"/>
        <v>0.14939837839346889</v>
      </c>
      <c r="P120" s="63">
        <f t="shared" si="290"/>
        <v>0</v>
      </c>
      <c r="Q120" s="86">
        <f t="shared" si="291"/>
        <v>0.14939837839346889</v>
      </c>
      <c r="R120" s="67">
        <f t="shared" si="292"/>
        <v>0.85060162160653108</v>
      </c>
      <c r="AB120" s="91">
        <f t="shared" si="312"/>
        <v>1783.7142857142858</v>
      </c>
      <c r="AC120" s="91">
        <f t="shared" si="312"/>
        <v>250.85714285714286</v>
      </c>
      <c r="AD120" s="90">
        <f t="shared" si="181"/>
        <v>495.37142857142857</v>
      </c>
      <c r="AE120" s="45">
        <f t="shared" si="311"/>
        <v>0.50640212250547934</v>
      </c>
    </row>
    <row r="121" spans="1:31" ht="13.8" x14ac:dyDescent="0.25">
      <c r="A121" s="4">
        <v>43979</v>
      </c>
      <c r="B121">
        <v>252473</v>
      </c>
      <c r="C121">
        <v>37837</v>
      </c>
      <c r="D121">
        <v>0</v>
      </c>
      <c r="F121">
        <f t="shared" si="302"/>
        <v>1734</v>
      </c>
      <c r="G121">
        <f t="shared" si="303"/>
        <v>377</v>
      </c>
      <c r="H121">
        <f t="shared" si="304"/>
        <v>0</v>
      </c>
      <c r="I121">
        <f t="shared" si="305"/>
        <v>214636</v>
      </c>
      <c r="J121" s="58">
        <f t="shared" si="306"/>
        <v>8.1603361032254827E-3</v>
      </c>
      <c r="K121" s="58">
        <f t="shared" si="307"/>
        <v>1.7676376952255027E-3</v>
      </c>
      <c r="L121" s="58">
        <f t="shared" si="308"/>
        <v>0</v>
      </c>
      <c r="M121">
        <f t="shared" si="309"/>
        <v>4.6165207526785883</v>
      </c>
      <c r="N121" s="47">
        <f t="shared" si="310"/>
        <v>0.14986553017550391</v>
      </c>
      <c r="P121" s="63">
        <f t="shared" si="290"/>
        <v>0</v>
      </c>
      <c r="Q121" s="86">
        <f t="shared" si="291"/>
        <v>0.14986553017550391</v>
      </c>
      <c r="R121" s="67">
        <f t="shared" si="292"/>
        <v>0.85013446982449614</v>
      </c>
      <c r="AB121" s="91">
        <f t="shared" si="312"/>
        <v>1668.2857142857142</v>
      </c>
      <c r="AC121" s="91">
        <f t="shared" si="312"/>
        <v>256.42857142857144</v>
      </c>
      <c r="AD121" s="90">
        <f t="shared" si="181"/>
        <v>493.45714285714286</v>
      </c>
      <c r="AE121" s="45">
        <f t="shared" si="311"/>
        <v>0.51965722888078281</v>
      </c>
    </row>
    <row r="122" spans="1:31" ht="13.8" x14ac:dyDescent="0.25">
      <c r="A122" s="4">
        <v>43980</v>
      </c>
      <c r="B122">
        <v>253977</v>
      </c>
      <c r="C122">
        <v>38161</v>
      </c>
      <c r="D122">
        <v>0</v>
      </c>
      <c r="F122">
        <f t="shared" si="302"/>
        <v>1504</v>
      </c>
      <c r="G122">
        <f t="shared" si="303"/>
        <v>324</v>
      </c>
      <c r="H122">
        <f t="shared" si="304"/>
        <v>0</v>
      </c>
      <c r="I122">
        <f t="shared" si="305"/>
        <v>215816</v>
      </c>
      <c r="J122" s="58">
        <f t="shared" si="306"/>
        <v>7.033369823078962E-3</v>
      </c>
      <c r="K122" s="58">
        <f t="shared" si="307"/>
        <v>1.5095324176745747E-3</v>
      </c>
      <c r="L122" s="58">
        <f t="shared" si="308"/>
        <v>0</v>
      </c>
      <c r="M122">
        <f t="shared" si="309"/>
        <v>4.6593035967480745</v>
      </c>
      <c r="N122" s="47">
        <f t="shared" si="310"/>
        <v>0.150253763136032</v>
      </c>
      <c r="P122" s="63">
        <f t="shared" si="290"/>
        <v>0</v>
      </c>
      <c r="Q122" s="86">
        <f t="shared" si="291"/>
        <v>0.150253763136032</v>
      </c>
      <c r="R122" s="67">
        <f t="shared" si="292"/>
        <v>0.849746236863968</v>
      </c>
      <c r="AB122" s="91">
        <f t="shared" si="312"/>
        <v>1593.1428571428571</v>
      </c>
      <c r="AC122" s="91">
        <f t="shared" si="312"/>
        <v>252.57142857142858</v>
      </c>
      <c r="AD122" s="90">
        <f t="shared" si="181"/>
        <v>479.5428571428572</v>
      </c>
      <c r="AE122" s="45">
        <f t="shared" si="311"/>
        <v>0.52669208770257381</v>
      </c>
    </row>
    <row r="123" spans="1:31" ht="13.8" x14ac:dyDescent="0.25">
      <c r="A123" s="4">
        <v>43981</v>
      </c>
      <c r="B123">
        <v>255076</v>
      </c>
      <c r="C123">
        <v>38376</v>
      </c>
      <c r="D123">
        <v>0</v>
      </c>
      <c r="F123">
        <f t="shared" si="302"/>
        <v>1099</v>
      </c>
      <c r="G123">
        <f t="shared" si="303"/>
        <v>215</v>
      </c>
      <c r="H123">
        <f t="shared" si="304"/>
        <v>0</v>
      </c>
      <c r="I123">
        <f t="shared" si="305"/>
        <v>216700</v>
      </c>
      <c r="J123" s="58">
        <f t="shared" si="306"/>
        <v>5.1114238474889535E-3</v>
      </c>
      <c r="K123" s="58">
        <f t="shared" si="307"/>
        <v>9.9621900137153874E-4</v>
      </c>
      <c r="L123" s="58">
        <f t="shared" si="308"/>
        <v>0</v>
      </c>
      <c r="M123">
        <f t="shared" si="309"/>
        <v>5.1308234840450044</v>
      </c>
      <c r="N123" s="47">
        <f t="shared" si="310"/>
        <v>0.15044927786228418</v>
      </c>
      <c r="P123" s="63">
        <f t="shared" si="290"/>
        <v>0</v>
      </c>
      <c r="Q123" s="86">
        <f t="shared" si="291"/>
        <v>0.15044927786228418</v>
      </c>
      <c r="R123" s="67">
        <f t="shared" si="292"/>
        <v>0.84955072213771587</v>
      </c>
      <c r="AB123" s="91">
        <f t="shared" si="312"/>
        <v>1534.8571428571429</v>
      </c>
      <c r="AC123" s="91">
        <f t="shared" si="312"/>
        <v>243</v>
      </c>
      <c r="AD123" s="90">
        <f t="shared" si="181"/>
        <v>463.6</v>
      </c>
      <c r="AE123" s="45">
        <f t="shared" si="311"/>
        <v>0.52415875754961172</v>
      </c>
    </row>
    <row r="124" spans="1:31" ht="13.8" x14ac:dyDescent="0.25">
      <c r="A124" s="4">
        <v>43982</v>
      </c>
      <c r="B124">
        <v>256145</v>
      </c>
      <c r="C124">
        <v>38489</v>
      </c>
      <c r="D124">
        <v>0</v>
      </c>
      <c r="F124">
        <f t="shared" si="302"/>
        <v>1069</v>
      </c>
      <c r="G124">
        <f t="shared" si="303"/>
        <v>113</v>
      </c>
      <c r="H124">
        <f t="shared" si="304"/>
        <v>0</v>
      </c>
      <c r="I124">
        <f t="shared" si="305"/>
        <v>217656</v>
      </c>
      <c r="J124" s="58">
        <f t="shared" si="306"/>
        <v>4.9516927882345763E-3</v>
      </c>
      <c r="K124" s="58">
        <f t="shared" si="307"/>
        <v>5.2145823719427782E-4</v>
      </c>
      <c r="L124" s="58">
        <f t="shared" si="308"/>
        <v>0</v>
      </c>
      <c r="M124">
        <f t="shared" si="309"/>
        <v>9.4958568779684303</v>
      </c>
      <c r="N124" s="47">
        <f t="shared" si="310"/>
        <v>0.15026254660446231</v>
      </c>
      <c r="P124" s="63">
        <f t="shared" si="290"/>
        <v>0</v>
      </c>
      <c r="Q124" s="86">
        <f t="shared" si="291"/>
        <v>0.15026254660446231</v>
      </c>
      <c r="R124" s="67">
        <f t="shared" si="292"/>
        <v>0.84973745339553775</v>
      </c>
      <c r="AB124" s="91">
        <f t="shared" ref="AB124:AC139" si="313">AVERAGE(F118:F124)</f>
        <v>1495</v>
      </c>
      <c r="AC124" s="91">
        <f t="shared" si="313"/>
        <v>242.28571428571428</v>
      </c>
      <c r="AD124" s="90">
        <f t="shared" si="181"/>
        <v>449.94285714285718</v>
      </c>
      <c r="AE124" s="45">
        <f t="shared" si="311"/>
        <v>0.53848107696215386</v>
      </c>
    </row>
    <row r="125" spans="1:31" ht="13.8" x14ac:dyDescent="0.25">
      <c r="A125" s="4">
        <v>43983</v>
      </c>
      <c r="B125">
        <v>257579</v>
      </c>
      <c r="C125">
        <v>39045</v>
      </c>
      <c r="D125">
        <v>0</v>
      </c>
      <c r="F125">
        <f t="shared" si="302"/>
        <v>1434</v>
      </c>
      <c r="G125">
        <f t="shared" si="303"/>
        <v>556</v>
      </c>
      <c r="H125">
        <f t="shared" si="304"/>
        <v>0</v>
      </c>
      <c r="I125">
        <f t="shared" si="305"/>
        <v>218534</v>
      </c>
      <c r="J125" s="58">
        <f t="shared" si="306"/>
        <v>6.6133311689002446E-3</v>
      </c>
      <c r="K125" s="58">
        <f t="shared" si="307"/>
        <v>2.5544896533980224E-3</v>
      </c>
      <c r="L125" s="58">
        <f t="shared" si="308"/>
        <v>0</v>
      </c>
      <c r="M125">
        <f t="shared" si="309"/>
        <v>2.5889050519750931</v>
      </c>
      <c r="N125" s="47">
        <f t="shared" si="310"/>
        <v>0.15158456240609677</v>
      </c>
      <c r="P125" s="63">
        <f t="shared" si="290"/>
        <v>0</v>
      </c>
      <c r="Q125" s="86">
        <f t="shared" si="291"/>
        <v>0.15158456240609677</v>
      </c>
      <c r="R125" s="67">
        <f t="shared" si="292"/>
        <v>0.84841543759390325</v>
      </c>
      <c r="AB125" s="91">
        <f t="shared" si="313"/>
        <v>1470.2857142857142</v>
      </c>
      <c r="AC125" s="91">
        <f t="shared" si="313"/>
        <v>304.42857142857144</v>
      </c>
      <c r="AD125" s="90">
        <f t="shared" si="181"/>
        <v>422.31428571428569</v>
      </c>
      <c r="AE125" s="45">
        <f t="shared" si="311"/>
        <v>0.72085785806102443</v>
      </c>
    </row>
    <row r="126" spans="1:31" ht="13.8" x14ac:dyDescent="0.25">
      <c r="A126" s="4">
        <v>43984</v>
      </c>
      <c r="B126">
        <v>259046</v>
      </c>
      <c r="C126">
        <v>39369</v>
      </c>
      <c r="D126">
        <v>0</v>
      </c>
      <c r="F126">
        <f t="shared" si="302"/>
        <v>1467</v>
      </c>
      <c r="G126">
        <f t="shared" si="303"/>
        <v>324</v>
      </c>
      <c r="H126">
        <f t="shared" si="304"/>
        <v>0</v>
      </c>
      <c r="I126">
        <f t="shared" si="305"/>
        <v>219677</v>
      </c>
      <c r="J126" s="58">
        <f t="shared" si="306"/>
        <v>6.7384819712494612E-3</v>
      </c>
      <c r="K126" s="58">
        <f t="shared" si="307"/>
        <v>1.4826068254825337E-3</v>
      </c>
      <c r="L126" s="58">
        <f t="shared" si="308"/>
        <v>0</v>
      </c>
      <c r="M126">
        <f t="shared" si="309"/>
        <v>4.5450228984723138</v>
      </c>
      <c r="N126" s="47">
        <f t="shared" si="310"/>
        <v>0.15197686897307813</v>
      </c>
      <c r="P126" s="63">
        <f t="shared" si="290"/>
        <v>0</v>
      </c>
      <c r="Q126" s="86">
        <f t="shared" si="291"/>
        <v>0.15197686897307813</v>
      </c>
      <c r="R126" s="67">
        <f t="shared" si="292"/>
        <v>0.84802313102692184</v>
      </c>
      <c r="AB126" s="91">
        <f t="shared" si="313"/>
        <v>1444.1428571428571</v>
      </c>
      <c r="AC126" s="91">
        <f t="shared" si="313"/>
        <v>331.57142857142856</v>
      </c>
      <c r="AD126" s="90">
        <f t="shared" si="181"/>
        <v>382.57142857142861</v>
      </c>
      <c r="AE126" s="45">
        <f t="shared" si="311"/>
        <v>0.86669156086631804</v>
      </c>
    </row>
    <row r="127" spans="1:31" ht="13.8" x14ac:dyDescent="0.25">
      <c r="A127" s="4">
        <v>43985</v>
      </c>
      <c r="B127">
        <v>260388</v>
      </c>
      <c r="C127">
        <v>39728</v>
      </c>
      <c r="D127">
        <v>0</v>
      </c>
      <c r="F127">
        <f t="shared" si="302"/>
        <v>1342</v>
      </c>
      <c r="G127">
        <f t="shared" si="303"/>
        <v>359</v>
      </c>
      <c r="H127">
        <f t="shared" si="304"/>
        <v>0</v>
      </c>
      <c r="I127">
        <f t="shared" si="305"/>
        <v>220660</v>
      </c>
      <c r="J127" s="58">
        <f t="shared" si="306"/>
        <v>6.1323695656324648E-3</v>
      </c>
      <c r="K127" s="58">
        <f t="shared" si="307"/>
        <v>1.6342175102536907E-3</v>
      </c>
      <c r="L127" s="58">
        <f t="shared" si="308"/>
        <v>0</v>
      </c>
      <c r="M127">
        <f t="shared" si="309"/>
        <v>3.7524806380764426</v>
      </c>
      <c r="N127" s="47">
        <f t="shared" si="310"/>
        <v>0.15257231516045286</v>
      </c>
      <c r="P127" s="63">
        <f t="shared" si="290"/>
        <v>0</v>
      </c>
      <c r="Q127" s="86">
        <f t="shared" si="291"/>
        <v>0.15257231516045286</v>
      </c>
      <c r="R127" s="67">
        <f t="shared" si="292"/>
        <v>0.84742768483954711</v>
      </c>
      <c r="AB127" s="91">
        <f t="shared" si="313"/>
        <v>1378.4285714285713</v>
      </c>
      <c r="AC127" s="91">
        <f t="shared" si="313"/>
        <v>324</v>
      </c>
      <c r="AD127" s="90">
        <f t="shared" si="181"/>
        <v>356.74285714285719</v>
      </c>
      <c r="AE127" s="45">
        <f t="shared" si="311"/>
        <v>0.90821720326765965</v>
      </c>
    </row>
    <row r="128" spans="1:31" ht="13.8" x14ac:dyDescent="0.25">
      <c r="A128" s="4">
        <v>43986</v>
      </c>
      <c r="B128">
        <v>261622</v>
      </c>
      <c r="C128">
        <v>39904</v>
      </c>
      <c r="D128">
        <v>0</v>
      </c>
      <c r="F128">
        <f t="shared" si="302"/>
        <v>1234</v>
      </c>
      <c r="G128">
        <f t="shared" si="303"/>
        <v>176</v>
      </c>
      <c r="H128">
        <f t="shared" si="304"/>
        <v>0</v>
      </c>
      <c r="I128">
        <f t="shared" si="305"/>
        <v>221718</v>
      </c>
      <c r="J128" s="58">
        <f t="shared" si="306"/>
        <v>5.6138468031868526E-3</v>
      </c>
      <c r="K128" s="58">
        <f t="shared" si="307"/>
        <v>7.9760717846460614E-4</v>
      </c>
      <c r="L128" s="58">
        <f t="shared" si="308"/>
        <v>0</v>
      </c>
      <c r="M128">
        <f t="shared" si="309"/>
        <v>7.0383604294955164</v>
      </c>
      <c r="N128" s="47">
        <f t="shared" si="310"/>
        <v>0.15252539924012506</v>
      </c>
      <c r="P128" s="63">
        <f t="shared" si="290"/>
        <v>0</v>
      </c>
      <c r="Q128" s="86">
        <f t="shared" si="291"/>
        <v>0.15252539924012506</v>
      </c>
      <c r="R128" s="67">
        <f t="shared" si="292"/>
        <v>0.84747460075987491</v>
      </c>
      <c r="AB128" s="91">
        <f t="shared" si="313"/>
        <v>1307</v>
      </c>
      <c r="AC128" s="91">
        <f t="shared" si="313"/>
        <v>295.28571428571428</v>
      </c>
      <c r="AD128" s="90">
        <f t="shared" si="181"/>
        <v>333.65714285714284</v>
      </c>
      <c r="AE128" s="45">
        <f t="shared" si="311"/>
        <v>0.88499743106696349</v>
      </c>
    </row>
    <row r="129" spans="1:31" ht="13.8" x14ac:dyDescent="0.25">
      <c r="A129" s="4">
        <v>43987</v>
      </c>
      <c r="B129">
        <v>262727</v>
      </c>
      <c r="C129">
        <v>40261</v>
      </c>
      <c r="D129">
        <v>0</v>
      </c>
      <c r="F129">
        <f t="shared" si="302"/>
        <v>1105</v>
      </c>
      <c r="G129">
        <f t="shared" si="303"/>
        <v>357</v>
      </c>
      <c r="H129">
        <f t="shared" si="304"/>
        <v>0</v>
      </c>
      <c r="I129">
        <f t="shared" si="305"/>
        <v>222466</v>
      </c>
      <c r="J129" s="58">
        <f t="shared" si="306"/>
        <v>5.0030893798440213E-3</v>
      </c>
      <c r="K129" s="58">
        <f t="shared" si="307"/>
        <v>1.6101534381511649E-3</v>
      </c>
      <c r="L129" s="58">
        <f t="shared" si="308"/>
        <v>0</v>
      </c>
      <c r="M129">
        <f t="shared" si="309"/>
        <v>3.1072128042584222</v>
      </c>
      <c r="N129" s="47">
        <f t="shared" si="310"/>
        <v>0.15324271962912073</v>
      </c>
      <c r="P129" s="63">
        <f t="shared" si="290"/>
        <v>0</v>
      </c>
      <c r="Q129" s="86">
        <f t="shared" si="291"/>
        <v>0.15324271962912073</v>
      </c>
      <c r="R129" s="67">
        <f t="shared" si="292"/>
        <v>0.84675728037087927</v>
      </c>
      <c r="AB129" s="91">
        <f t="shared" si="313"/>
        <v>1250</v>
      </c>
      <c r="AC129" s="91">
        <f t="shared" si="313"/>
        <v>300</v>
      </c>
      <c r="AD129" s="90">
        <f t="shared" si="181"/>
        <v>318.62857142857143</v>
      </c>
      <c r="AE129" s="45">
        <f t="shared" si="311"/>
        <v>0.9415351506456241</v>
      </c>
    </row>
    <row r="130" spans="1:31" ht="13.8" x14ac:dyDescent="0.25">
      <c r="A130" s="4">
        <v>43988</v>
      </c>
      <c r="B130">
        <v>263518</v>
      </c>
      <c r="C130">
        <v>40465</v>
      </c>
      <c r="D130">
        <v>0</v>
      </c>
      <c r="F130">
        <f t="shared" si="302"/>
        <v>791</v>
      </c>
      <c r="G130">
        <f t="shared" si="303"/>
        <v>204</v>
      </c>
      <c r="H130">
        <f t="shared" si="304"/>
        <v>0</v>
      </c>
      <c r="I130">
        <f t="shared" si="305"/>
        <v>223053</v>
      </c>
      <c r="J130" s="58">
        <f t="shared" si="306"/>
        <v>3.5694135657018404E-3</v>
      </c>
      <c r="K130" s="58">
        <f t="shared" si="307"/>
        <v>9.1699405751890172E-4</v>
      </c>
      <c r="L130" s="58">
        <f t="shared" si="308"/>
        <v>0</v>
      </c>
      <c r="M130">
        <f t="shared" si="309"/>
        <v>3.8925154818991454</v>
      </c>
      <c r="N130" s="47">
        <f t="shared" si="310"/>
        <v>0.15355687277529428</v>
      </c>
      <c r="P130" s="63">
        <f t="shared" si="290"/>
        <v>0</v>
      </c>
      <c r="Q130" s="86">
        <f t="shared" si="291"/>
        <v>0.15355687277529428</v>
      </c>
      <c r="R130" s="67">
        <f t="shared" si="292"/>
        <v>0.84644312722470572</v>
      </c>
      <c r="AB130" s="91">
        <f t="shared" si="313"/>
        <v>1206</v>
      </c>
      <c r="AC130" s="91">
        <f t="shared" si="313"/>
        <v>298.42857142857144</v>
      </c>
      <c r="AD130" s="90">
        <f t="shared" si="181"/>
        <v>306.97142857142859</v>
      </c>
      <c r="AE130" s="45">
        <f t="shared" si="311"/>
        <v>0.97217051377513031</v>
      </c>
    </row>
    <row r="131" spans="1:31" ht="13.8" x14ac:dyDescent="0.25">
      <c r="A131" s="4">
        <v>43989</v>
      </c>
      <c r="B131">
        <v>264235</v>
      </c>
      <c r="C131">
        <v>40542</v>
      </c>
      <c r="D131">
        <v>0</v>
      </c>
      <c r="F131">
        <f t="shared" si="302"/>
        <v>717</v>
      </c>
      <c r="G131">
        <f t="shared" si="303"/>
        <v>77</v>
      </c>
      <c r="H131">
        <f t="shared" si="304"/>
        <v>0</v>
      </c>
      <c r="I131">
        <f t="shared" si="305"/>
        <v>223693</v>
      </c>
      <c r="J131" s="58">
        <f t="shared" si="306"/>
        <v>3.2270091696333285E-3</v>
      </c>
      <c r="K131" s="58">
        <f t="shared" si="307"/>
        <v>3.4520943452901327E-4</v>
      </c>
      <c r="L131" s="58">
        <f t="shared" si="308"/>
        <v>0</v>
      </c>
      <c r="M131">
        <f t="shared" si="309"/>
        <v>9.3479750170678297</v>
      </c>
      <c r="N131" s="47">
        <f t="shared" si="310"/>
        <v>0.15343160444301474</v>
      </c>
      <c r="P131" s="63">
        <f t="shared" si="290"/>
        <v>0</v>
      </c>
      <c r="Q131" s="86">
        <f t="shared" si="291"/>
        <v>0.15343160444301474</v>
      </c>
      <c r="R131" s="67">
        <f t="shared" si="292"/>
        <v>0.84656839555698526</v>
      </c>
      <c r="AB131" s="91">
        <f t="shared" si="313"/>
        <v>1155.7142857142858</v>
      </c>
      <c r="AC131" s="91">
        <f t="shared" si="313"/>
        <v>293.28571428571428</v>
      </c>
      <c r="AD131" s="90">
        <f t="shared" si="181"/>
        <v>299</v>
      </c>
      <c r="AE131" s="45">
        <f t="shared" si="311"/>
        <v>0.98088867654085043</v>
      </c>
    </row>
    <row r="132" spans="1:31" ht="13.8" x14ac:dyDescent="0.25">
      <c r="A132" s="4">
        <v>43990</v>
      </c>
      <c r="B132">
        <v>265321</v>
      </c>
      <c r="C132">
        <v>40597</v>
      </c>
      <c r="D132">
        <v>0</v>
      </c>
      <c r="F132">
        <f t="shared" si="302"/>
        <v>1086</v>
      </c>
      <c r="G132">
        <f t="shared" si="303"/>
        <v>55</v>
      </c>
      <c r="H132">
        <f t="shared" si="304"/>
        <v>0</v>
      </c>
      <c r="I132">
        <f t="shared" si="305"/>
        <v>224724</v>
      </c>
      <c r="J132" s="58">
        <f t="shared" si="306"/>
        <v>4.8738386616427442E-3</v>
      </c>
      <c r="K132" s="58">
        <f t="shared" si="307"/>
        <v>2.4587269159070691E-4</v>
      </c>
      <c r="L132" s="58">
        <f t="shared" si="308"/>
        <v>0</v>
      </c>
      <c r="M132">
        <f t="shared" si="309"/>
        <v>19.822610758888189</v>
      </c>
      <c r="N132" s="47">
        <f t="shared" si="310"/>
        <v>0.15301088115904884</v>
      </c>
      <c r="P132" s="63">
        <f t="shared" si="290"/>
        <v>0</v>
      </c>
      <c r="Q132" s="86">
        <f t="shared" si="291"/>
        <v>0.15301088115904884</v>
      </c>
      <c r="R132" s="67">
        <f t="shared" si="292"/>
        <v>0.84698911884095118</v>
      </c>
      <c r="AB132" s="91">
        <f t="shared" si="313"/>
        <v>1106</v>
      </c>
      <c r="AC132" s="91">
        <f t="shared" si="313"/>
        <v>221.71428571428572</v>
      </c>
      <c r="AD132" s="90">
        <f t="shared" si="181"/>
        <v>294.05714285714288</v>
      </c>
      <c r="AE132" s="45">
        <f t="shared" si="311"/>
        <v>0.75398367664205201</v>
      </c>
    </row>
    <row r="133" spans="1:31" ht="13.8" x14ac:dyDescent="0.25">
      <c r="A133" s="4">
        <v>43991</v>
      </c>
      <c r="B133">
        <v>266474</v>
      </c>
      <c r="C133">
        <v>40883</v>
      </c>
      <c r="D133">
        <v>0</v>
      </c>
      <c r="F133">
        <f t="shared" si="302"/>
        <v>1153</v>
      </c>
      <c r="G133">
        <f t="shared" si="303"/>
        <v>286</v>
      </c>
      <c r="H133">
        <f t="shared" si="304"/>
        <v>0</v>
      </c>
      <c r="I133">
        <f t="shared" si="305"/>
        <v>225591</v>
      </c>
      <c r="J133" s="58">
        <f t="shared" si="306"/>
        <v>5.1508694525713465E-3</v>
      </c>
      <c r="K133" s="58">
        <f t="shared" si="307"/>
        <v>1.2726722557448247E-3</v>
      </c>
      <c r="L133" s="58">
        <f t="shared" si="308"/>
        <v>0</v>
      </c>
      <c r="M133">
        <f t="shared" si="309"/>
        <v>4.0472866673414103</v>
      </c>
      <c r="N133" s="47">
        <f t="shared" si="310"/>
        <v>0.15342209746541877</v>
      </c>
      <c r="P133" s="63">
        <f t="shared" si="290"/>
        <v>0</v>
      </c>
      <c r="Q133" s="86">
        <f t="shared" si="291"/>
        <v>0.15342209746541877</v>
      </c>
      <c r="R133" s="67">
        <f t="shared" si="292"/>
        <v>0.84657790253458121</v>
      </c>
      <c r="AB133" s="91">
        <f t="shared" si="313"/>
        <v>1061.1428571428571</v>
      </c>
      <c r="AC133" s="91">
        <f t="shared" si="313"/>
        <v>216.28571428571428</v>
      </c>
      <c r="AD133" s="90">
        <f t="shared" si="181"/>
        <v>288.82857142857142</v>
      </c>
      <c r="AE133" s="45">
        <f t="shared" si="311"/>
        <v>0.74883766940350183</v>
      </c>
    </row>
    <row r="134" spans="1:31" ht="13.8" x14ac:dyDescent="0.25">
      <c r="A134" s="4">
        <v>43992</v>
      </c>
      <c r="B134">
        <v>267656</v>
      </c>
      <c r="C134">
        <v>41128</v>
      </c>
      <c r="D134">
        <v>0</v>
      </c>
      <c r="F134">
        <f t="shared" si="302"/>
        <v>1182</v>
      </c>
      <c r="G134">
        <f t="shared" si="303"/>
        <v>245</v>
      </c>
      <c r="H134">
        <f t="shared" si="304"/>
        <v>0</v>
      </c>
      <c r="I134">
        <f t="shared" si="305"/>
        <v>226528</v>
      </c>
      <c r="J134" s="58">
        <f t="shared" si="306"/>
        <v>5.260218744859475E-3</v>
      </c>
      <c r="K134" s="58">
        <f t="shared" si="307"/>
        <v>1.0860362337149975E-3</v>
      </c>
      <c r="L134" s="58">
        <f t="shared" si="308"/>
        <v>0</v>
      </c>
      <c r="M134">
        <f t="shared" si="309"/>
        <v>4.8435020688636481</v>
      </c>
      <c r="N134" s="47">
        <f t="shared" si="310"/>
        <v>0.15365992169052814</v>
      </c>
      <c r="P134" s="63">
        <f t="shared" si="290"/>
        <v>0</v>
      </c>
      <c r="Q134" s="86">
        <f t="shared" si="291"/>
        <v>0.15365992169052814</v>
      </c>
      <c r="R134" s="67">
        <f t="shared" si="292"/>
        <v>0.84634007830947189</v>
      </c>
      <c r="AB134" s="91">
        <f t="shared" si="313"/>
        <v>1038.2857142857142</v>
      </c>
      <c r="AC134" s="91">
        <f t="shared" si="313"/>
        <v>200</v>
      </c>
      <c r="AD134" s="90">
        <f t="shared" si="181"/>
        <v>275.68571428571425</v>
      </c>
      <c r="AE134" s="45">
        <f t="shared" si="311"/>
        <v>0.72546377862990996</v>
      </c>
    </row>
    <row r="135" spans="1:31" ht="13.8" x14ac:dyDescent="0.25">
      <c r="A135" s="4">
        <v>43993</v>
      </c>
      <c r="B135">
        <v>268657</v>
      </c>
      <c r="C135">
        <v>41279</v>
      </c>
      <c r="D135">
        <v>0</v>
      </c>
      <c r="F135">
        <f t="shared" ref="F135:F147" si="314">B135-B134</f>
        <v>1001</v>
      </c>
      <c r="G135">
        <f t="shared" ref="G135:G147" si="315">C135-C134</f>
        <v>151</v>
      </c>
      <c r="H135">
        <f t="shared" ref="H135:H147" si="316">D135-D134</f>
        <v>0</v>
      </c>
      <c r="I135">
        <f t="shared" ref="I135:I147" si="317">B135-C135-D135</f>
        <v>227378</v>
      </c>
      <c r="J135" s="58">
        <f t="shared" ref="J135:J147" si="318">F135/I134*$B$2/($B$2-B134)</f>
        <v>4.4363711851792813E-3</v>
      </c>
      <c r="K135" s="58">
        <f t="shared" ref="K135:K147" si="319">G135/I134</f>
        <v>6.6658426331402739E-4</v>
      </c>
      <c r="L135" s="58">
        <f t="shared" ref="L135:L147" si="320">H135/I134</f>
        <v>0</v>
      </c>
      <c r="M135">
        <f t="shared" ref="M135:M147" si="321">J135/(K135+L135)</f>
        <v>6.6553794161343856</v>
      </c>
      <c r="N135" s="47">
        <f t="shared" ref="N135:N147" si="322">C135/B135</f>
        <v>0.15364944892558169</v>
      </c>
      <c r="P135" s="63">
        <f t="shared" ref="P135:P147" si="323">D135/B135</f>
        <v>0</v>
      </c>
      <c r="Q135" s="86">
        <f t="shared" ref="Q135:Q147" si="324">N135</f>
        <v>0.15364944892558169</v>
      </c>
      <c r="R135" s="67">
        <f t="shared" ref="R135:R147" si="325">IF(P135="","",1-SUM(P135:Q135))</f>
        <v>0.84635055107441826</v>
      </c>
      <c r="AB135" s="91">
        <f t="shared" si="313"/>
        <v>1005</v>
      </c>
      <c r="AC135" s="91">
        <f t="shared" si="313"/>
        <v>196.42857142857142</v>
      </c>
      <c r="AD135" s="90">
        <f t="shared" si="181"/>
        <v>261.40000000000003</v>
      </c>
      <c r="AE135" s="45">
        <f t="shared" si="311"/>
        <v>0.75144824570991353</v>
      </c>
    </row>
    <row r="136" spans="1:31" ht="13.8" x14ac:dyDescent="0.25">
      <c r="A136" s="4">
        <v>43994</v>
      </c>
      <c r="B136">
        <v>269710</v>
      </c>
      <c r="C136">
        <v>41481</v>
      </c>
      <c r="D136">
        <v>0</v>
      </c>
      <c r="F136">
        <f t="shared" si="314"/>
        <v>1053</v>
      </c>
      <c r="G136">
        <f t="shared" si="315"/>
        <v>202</v>
      </c>
      <c r="H136">
        <f t="shared" si="316"/>
        <v>0</v>
      </c>
      <c r="I136">
        <f t="shared" si="317"/>
        <v>228229</v>
      </c>
      <c r="J136" s="58">
        <f t="shared" si="318"/>
        <v>4.6494549841281712E-3</v>
      </c>
      <c r="K136" s="58">
        <f t="shared" si="319"/>
        <v>8.8838849844751909E-4</v>
      </c>
      <c r="L136" s="58">
        <f t="shared" si="320"/>
        <v>0</v>
      </c>
      <c r="M136">
        <f t="shared" si="321"/>
        <v>5.2335830464410664</v>
      </c>
      <c r="N136" s="47">
        <f t="shared" si="322"/>
        <v>0.15379852434095881</v>
      </c>
      <c r="P136" s="63">
        <f t="shared" si="323"/>
        <v>0</v>
      </c>
      <c r="Q136" s="86">
        <f t="shared" si="324"/>
        <v>0.15379852434095881</v>
      </c>
      <c r="R136" s="67">
        <f t="shared" si="325"/>
        <v>0.84620147565904125</v>
      </c>
      <c r="AB136" s="91">
        <f t="shared" si="313"/>
        <v>997.57142857142856</v>
      </c>
      <c r="AC136" s="91">
        <f t="shared" si="313"/>
        <v>174.28571428571428</v>
      </c>
      <c r="AD136" s="90">
        <f t="shared" si="181"/>
        <v>250</v>
      </c>
      <c r="AE136" s="45">
        <f t="shared" si="311"/>
        <v>0.69714285714285706</v>
      </c>
    </row>
    <row r="137" spans="1:31" ht="13.8" x14ac:dyDescent="0.25">
      <c r="A137" s="4">
        <v>43995</v>
      </c>
      <c r="B137">
        <v>270597</v>
      </c>
      <c r="C137">
        <v>41662</v>
      </c>
      <c r="D137">
        <v>0</v>
      </c>
      <c r="F137">
        <f t="shared" si="314"/>
        <v>887</v>
      </c>
      <c r="G137">
        <f t="shared" si="315"/>
        <v>181</v>
      </c>
      <c r="H137">
        <f t="shared" si="316"/>
        <v>0</v>
      </c>
      <c r="I137">
        <f t="shared" si="317"/>
        <v>228935</v>
      </c>
      <c r="J137" s="58">
        <f t="shared" si="318"/>
        <v>3.9019497659339855E-3</v>
      </c>
      <c r="K137" s="58">
        <f t="shared" si="319"/>
        <v>7.9306310766817537E-4</v>
      </c>
      <c r="L137" s="58">
        <f t="shared" si="320"/>
        <v>0</v>
      </c>
      <c r="M137">
        <f t="shared" si="321"/>
        <v>4.9200999620405943</v>
      </c>
      <c r="N137" s="47">
        <f t="shared" si="322"/>
        <v>0.15396327379830524</v>
      </c>
      <c r="P137" s="63">
        <f t="shared" si="323"/>
        <v>0</v>
      </c>
      <c r="Q137" s="86">
        <f t="shared" si="324"/>
        <v>0.15396327379830524</v>
      </c>
      <c r="R137" s="67">
        <f t="shared" si="325"/>
        <v>0.84603672620169479</v>
      </c>
      <c r="AB137" s="91">
        <f t="shared" si="313"/>
        <v>1011.2857142857143</v>
      </c>
      <c r="AC137" s="91">
        <f t="shared" si="313"/>
        <v>171</v>
      </c>
      <c r="AD137" s="90">
        <f t="shared" si="181"/>
        <v>241.20000000000002</v>
      </c>
      <c r="AE137" s="45">
        <f t="shared" si="311"/>
        <v>0.70895522388059695</v>
      </c>
    </row>
    <row r="138" spans="1:31" ht="13.8" x14ac:dyDescent="0.25">
      <c r="A138" s="4">
        <v>43996</v>
      </c>
      <c r="B138">
        <v>271404</v>
      </c>
      <c r="C138">
        <v>41698</v>
      </c>
      <c r="D138">
        <v>0</v>
      </c>
      <c r="F138">
        <f t="shared" si="314"/>
        <v>807</v>
      </c>
      <c r="G138">
        <f t="shared" si="315"/>
        <v>36</v>
      </c>
      <c r="H138">
        <f t="shared" si="316"/>
        <v>0</v>
      </c>
      <c r="I138">
        <f t="shared" si="317"/>
        <v>229706</v>
      </c>
      <c r="J138" s="58">
        <f t="shared" si="318"/>
        <v>3.5391251462237082E-3</v>
      </c>
      <c r="K138" s="58">
        <f t="shared" si="319"/>
        <v>1.5724987441850306E-4</v>
      </c>
      <c r="L138" s="58">
        <f t="shared" si="320"/>
        <v>0</v>
      </c>
      <c r="M138">
        <f t="shared" si="321"/>
        <v>22.506378204186799</v>
      </c>
      <c r="N138" s="47">
        <f t="shared" si="322"/>
        <v>0.15363811881917733</v>
      </c>
      <c r="P138" s="63">
        <f t="shared" si="323"/>
        <v>0</v>
      </c>
      <c r="Q138" s="86">
        <f t="shared" si="324"/>
        <v>0.15363811881917733</v>
      </c>
      <c r="R138" s="67">
        <f t="shared" si="325"/>
        <v>0.84636188118082267</v>
      </c>
      <c r="AB138" s="91">
        <f t="shared" si="313"/>
        <v>1024.1428571428571</v>
      </c>
      <c r="AC138" s="91">
        <f t="shared" si="313"/>
        <v>165.14285714285714</v>
      </c>
      <c r="AD138" s="90">
        <f t="shared" si="181"/>
        <v>231.14285714285717</v>
      </c>
      <c r="AE138" s="45">
        <f t="shared" si="311"/>
        <v>0.71446229913473414</v>
      </c>
    </row>
    <row r="139" spans="1:31" ht="13.8" x14ac:dyDescent="0.25">
      <c r="A139" s="4">
        <v>43997</v>
      </c>
      <c r="B139">
        <v>272430</v>
      </c>
      <c r="C139">
        <v>41736</v>
      </c>
      <c r="D139">
        <v>0</v>
      </c>
      <c r="F139">
        <f t="shared" si="314"/>
        <v>1026</v>
      </c>
      <c r="G139">
        <f t="shared" si="315"/>
        <v>38</v>
      </c>
      <c r="H139">
        <f t="shared" si="316"/>
        <v>0</v>
      </c>
      <c r="I139">
        <f t="shared" si="317"/>
        <v>230694</v>
      </c>
      <c r="J139" s="58">
        <f t="shared" si="318"/>
        <v>4.4845077983710988E-3</v>
      </c>
      <c r="K139" s="58">
        <f t="shared" si="319"/>
        <v>1.6542885253323814E-4</v>
      </c>
      <c r="L139" s="58">
        <f t="shared" si="320"/>
        <v>0</v>
      </c>
      <c r="M139">
        <f t="shared" si="321"/>
        <v>27.108377587700833</v>
      </c>
      <c r="N139" s="47">
        <f t="shared" si="322"/>
        <v>0.15319898689571634</v>
      </c>
      <c r="P139" s="63">
        <f t="shared" si="323"/>
        <v>0</v>
      </c>
      <c r="Q139" s="86">
        <f t="shared" si="324"/>
        <v>0.15319898689571634</v>
      </c>
      <c r="R139" s="67">
        <f t="shared" si="325"/>
        <v>0.84680101310428368</v>
      </c>
      <c r="AB139" s="91">
        <f t="shared" si="313"/>
        <v>1015.5714285714286</v>
      </c>
      <c r="AC139" s="91">
        <f t="shared" si="313"/>
        <v>162.71428571428572</v>
      </c>
      <c r="AD139" s="90">
        <f t="shared" si="181"/>
        <v>221.20000000000002</v>
      </c>
      <c r="AE139" s="45">
        <f t="shared" si="311"/>
        <v>0.73559803668302759</v>
      </c>
    </row>
    <row r="140" spans="1:31" ht="13.8" x14ac:dyDescent="0.25">
      <c r="A140" s="4">
        <v>43998</v>
      </c>
      <c r="B140">
        <v>273507</v>
      </c>
      <c r="C140">
        <v>41969</v>
      </c>
      <c r="D140">
        <v>0</v>
      </c>
      <c r="F140">
        <f t="shared" si="314"/>
        <v>1077</v>
      </c>
      <c r="G140">
        <f t="shared" si="315"/>
        <v>233</v>
      </c>
      <c r="H140">
        <f t="shared" si="316"/>
        <v>0</v>
      </c>
      <c r="I140">
        <f t="shared" si="317"/>
        <v>231538</v>
      </c>
      <c r="J140" s="58">
        <f t="shared" si="318"/>
        <v>4.6873324406100751E-3</v>
      </c>
      <c r="K140" s="58">
        <f t="shared" si="319"/>
        <v>1.0099959253383269E-3</v>
      </c>
      <c r="L140" s="58">
        <f t="shared" si="320"/>
        <v>0</v>
      </c>
      <c r="M140">
        <f t="shared" si="321"/>
        <v>4.6409419315626641</v>
      </c>
      <c r="N140" s="47">
        <f t="shared" si="322"/>
        <v>0.15344762656897265</v>
      </c>
      <c r="P140" s="63">
        <f t="shared" si="323"/>
        <v>0</v>
      </c>
      <c r="Q140" s="86">
        <f t="shared" si="324"/>
        <v>0.15344762656897265</v>
      </c>
      <c r="R140" s="67">
        <f t="shared" si="325"/>
        <v>0.84655237343102741</v>
      </c>
      <c r="AB140" s="91">
        <f t="shared" ref="AB140:AC162" si="326">AVERAGE(F134:F140)</f>
        <v>1004.7142857142857</v>
      </c>
      <c r="AC140" s="91">
        <f t="shared" si="326"/>
        <v>155.14285714285714</v>
      </c>
      <c r="AD140" s="90">
        <f t="shared" si="181"/>
        <v>212.22857142857143</v>
      </c>
      <c r="AE140" s="45">
        <f t="shared" si="311"/>
        <v>0.73101777059773831</v>
      </c>
    </row>
    <row r="141" spans="1:31" ht="13.8" x14ac:dyDescent="0.25">
      <c r="A141" s="4">
        <v>43999</v>
      </c>
      <c r="B141">
        <v>274504</v>
      </c>
      <c r="C141">
        <v>42153</v>
      </c>
      <c r="D141">
        <v>0</v>
      </c>
      <c r="F141">
        <f t="shared" si="314"/>
        <v>997</v>
      </c>
      <c r="G141">
        <f t="shared" si="315"/>
        <v>184</v>
      </c>
      <c r="H141">
        <f t="shared" si="316"/>
        <v>0</v>
      </c>
      <c r="I141">
        <f t="shared" si="317"/>
        <v>232351</v>
      </c>
      <c r="J141" s="58">
        <f t="shared" si="318"/>
        <v>4.323407292339927E-3</v>
      </c>
      <c r="K141" s="58">
        <f t="shared" si="319"/>
        <v>7.9468596947369333E-4</v>
      </c>
      <c r="L141" s="58">
        <f t="shared" si="320"/>
        <v>0</v>
      </c>
      <c r="M141">
        <f t="shared" si="321"/>
        <v>5.4403971611619673</v>
      </c>
      <c r="N141" s="47">
        <f t="shared" si="322"/>
        <v>0.15356060385276718</v>
      </c>
      <c r="P141" s="63">
        <f t="shared" si="323"/>
        <v>0</v>
      </c>
      <c r="Q141" s="86">
        <f t="shared" si="324"/>
        <v>0.15356060385276718</v>
      </c>
      <c r="R141" s="67">
        <f t="shared" si="325"/>
        <v>0.84643939614723285</v>
      </c>
      <c r="AB141" s="91">
        <f t="shared" si="326"/>
        <v>978.28571428571433</v>
      </c>
      <c r="AC141" s="91">
        <f t="shared" si="326"/>
        <v>146.42857142857142</v>
      </c>
      <c r="AD141" s="90">
        <f t="shared" si="181"/>
        <v>207.65714285714284</v>
      </c>
      <c r="AE141" s="45">
        <f t="shared" si="311"/>
        <v>0.70514584479911946</v>
      </c>
    </row>
    <row r="142" spans="1:31" ht="13.8" x14ac:dyDescent="0.25">
      <c r="A142" s="4">
        <v>44000</v>
      </c>
      <c r="B142">
        <v>275524</v>
      </c>
      <c r="C142">
        <v>42288</v>
      </c>
      <c r="D142">
        <v>0</v>
      </c>
      <c r="F142">
        <f t="shared" si="314"/>
        <v>1020</v>
      </c>
      <c r="G142">
        <f t="shared" si="315"/>
        <v>135</v>
      </c>
      <c r="H142">
        <f t="shared" si="316"/>
        <v>0</v>
      </c>
      <c r="I142">
        <f t="shared" si="317"/>
        <v>233236</v>
      </c>
      <c r="J142" s="58">
        <f t="shared" si="318"/>
        <v>4.4077332111080152E-3</v>
      </c>
      <c r="K142" s="58">
        <f t="shared" si="319"/>
        <v>5.8101751229820405E-4</v>
      </c>
      <c r="L142" s="58">
        <f t="shared" si="320"/>
        <v>0</v>
      </c>
      <c r="M142">
        <f t="shared" si="321"/>
        <v>7.5862312543270995</v>
      </c>
      <c r="N142" s="47">
        <f t="shared" si="322"/>
        <v>0.15348209230411869</v>
      </c>
      <c r="P142" s="63">
        <f t="shared" si="323"/>
        <v>0</v>
      </c>
      <c r="Q142" s="86">
        <f t="shared" si="324"/>
        <v>0.15348209230411869</v>
      </c>
      <c r="R142" s="67">
        <f t="shared" si="325"/>
        <v>0.84651790769588131</v>
      </c>
      <c r="AB142" s="91">
        <f t="shared" si="326"/>
        <v>981</v>
      </c>
      <c r="AC142" s="91">
        <f t="shared" si="326"/>
        <v>144.14285714285714</v>
      </c>
      <c r="AD142" s="90">
        <f t="shared" si="181"/>
        <v>201</v>
      </c>
      <c r="AE142" s="45">
        <f t="shared" si="311"/>
        <v>0.71712864250177677</v>
      </c>
    </row>
    <row r="143" spans="1:31" ht="13.8" x14ac:dyDescent="0.25">
      <c r="A143" s="4">
        <v>44001</v>
      </c>
      <c r="B143">
        <v>276504</v>
      </c>
      <c r="C143">
        <v>42461</v>
      </c>
      <c r="D143">
        <v>0</v>
      </c>
      <c r="F143">
        <f t="shared" si="314"/>
        <v>980</v>
      </c>
      <c r="G143">
        <f t="shared" si="315"/>
        <v>173</v>
      </c>
      <c r="H143">
        <f t="shared" si="316"/>
        <v>0</v>
      </c>
      <c r="I143">
        <f t="shared" si="317"/>
        <v>234043</v>
      </c>
      <c r="J143" s="58">
        <f t="shared" si="318"/>
        <v>4.2188755736281107E-3</v>
      </c>
      <c r="K143" s="58">
        <f t="shared" si="319"/>
        <v>7.4173798212968836E-4</v>
      </c>
      <c r="L143" s="58">
        <f t="shared" si="320"/>
        <v>0</v>
      </c>
      <c r="M143">
        <f t="shared" si="321"/>
        <v>5.6878246432989945</v>
      </c>
      <c r="N143" s="47">
        <f t="shared" si="322"/>
        <v>0.15356378207910193</v>
      </c>
      <c r="P143" s="63">
        <f t="shared" si="323"/>
        <v>0</v>
      </c>
      <c r="Q143" s="86">
        <f t="shared" si="324"/>
        <v>0.15356378207910193</v>
      </c>
      <c r="R143" s="67">
        <f t="shared" si="325"/>
        <v>0.84643621792089807</v>
      </c>
      <c r="AB143" s="91">
        <f t="shared" si="326"/>
        <v>970.57142857142856</v>
      </c>
      <c r="AC143" s="91">
        <f t="shared" si="326"/>
        <v>140</v>
      </c>
      <c r="AD143" s="90">
        <f t="shared" si="181"/>
        <v>199.51428571428573</v>
      </c>
      <c r="AE143" s="45">
        <f t="shared" si="311"/>
        <v>0.70170413862236858</v>
      </c>
    </row>
    <row r="144" spans="1:31" ht="13.8" x14ac:dyDescent="0.25">
      <c r="A144" s="4">
        <v>44002</v>
      </c>
      <c r="B144">
        <v>277170</v>
      </c>
      <c r="C144">
        <v>42589</v>
      </c>
      <c r="D144">
        <v>0</v>
      </c>
      <c r="F144">
        <f t="shared" si="314"/>
        <v>666</v>
      </c>
      <c r="G144">
        <f t="shared" si="315"/>
        <v>128</v>
      </c>
      <c r="H144">
        <f t="shared" si="316"/>
        <v>0</v>
      </c>
      <c r="I144">
        <f t="shared" si="317"/>
        <v>234581</v>
      </c>
      <c r="J144" s="58">
        <f t="shared" si="318"/>
        <v>2.8572687667791693E-3</v>
      </c>
      <c r="K144" s="58">
        <f t="shared" si="319"/>
        <v>5.4690804681191061E-4</v>
      </c>
      <c r="L144" s="58">
        <f t="shared" si="320"/>
        <v>0</v>
      </c>
      <c r="M144">
        <f t="shared" si="321"/>
        <v>5.2244043279945087</v>
      </c>
      <c r="N144" s="47">
        <f t="shared" si="322"/>
        <v>0.15365660064220515</v>
      </c>
      <c r="P144" s="63">
        <f t="shared" si="323"/>
        <v>0</v>
      </c>
      <c r="Q144" s="86">
        <f t="shared" si="324"/>
        <v>0.15365660064220515</v>
      </c>
      <c r="R144" s="67">
        <f t="shared" si="325"/>
        <v>0.8463433993577949</v>
      </c>
      <c r="AB144" s="91">
        <f t="shared" si="326"/>
        <v>939</v>
      </c>
      <c r="AC144" s="91">
        <f t="shared" si="326"/>
        <v>132.42857142857142</v>
      </c>
      <c r="AD144" s="90">
        <f t="shared" si="181"/>
        <v>202.25714285714287</v>
      </c>
      <c r="AE144" s="45">
        <f t="shared" si="311"/>
        <v>0.65475349625653334</v>
      </c>
    </row>
    <row r="145" spans="1:31" ht="13.8" x14ac:dyDescent="0.25">
      <c r="A145" s="4">
        <v>44003</v>
      </c>
      <c r="B145">
        <v>277792</v>
      </c>
      <c r="C145">
        <v>42632</v>
      </c>
      <c r="D145">
        <v>0</v>
      </c>
      <c r="F145">
        <f t="shared" si="314"/>
        <v>622</v>
      </c>
      <c r="G145">
        <f t="shared" si="315"/>
        <v>43</v>
      </c>
      <c r="H145">
        <f t="shared" si="316"/>
        <v>0</v>
      </c>
      <c r="I145">
        <f t="shared" si="317"/>
        <v>235160</v>
      </c>
      <c r="J145" s="58">
        <f t="shared" si="318"/>
        <v>2.6624064119344665E-3</v>
      </c>
      <c r="K145" s="58">
        <f t="shared" si="319"/>
        <v>1.833055533056812E-4</v>
      </c>
      <c r="L145" s="58">
        <f t="shared" si="320"/>
        <v>0</v>
      </c>
      <c r="M145">
        <f t="shared" si="321"/>
        <v>14.524417639953466</v>
      </c>
      <c r="N145" s="47">
        <f t="shared" si="322"/>
        <v>0.15346734247206542</v>
      </c>
      <c r="P145" s="63">
        <f t="shared" si="323"/>
        <v>0</v>
      </c>
      <c r="Q145" s="86">
        <f t="shared" si="324"/>
        <v>0.15346734247206542</v>
      </c>
      <c r="R145" s="67">
        <f t="shared" si="325"/>
        <v>0.84653265752793461</v>
      </c>
      <c r="AB145" s="91">
        <f t="shared" si="326"/>
        <v>912.57142857142856</v>
      </c>
      <c r="AC145" s="91">
        <f t="shared" si="326"/>
        <v>133.42857142857142</v>
      </c>
      <c r="AD145" s="90">
        <f t="shared" si="181"/>
        <v>204.82857142857142</v>
      </c>
      <c r="AE145" s="45">
        <f t="shared" si="311"/>
        <v>0.65141581810573301</v>
      </c>
    </row>
    <row r="146" spans="1:31" ht="13.8" x14ac:dyDescent="0.25">
      <c r="A146" s="4">
        <v>44004</v>
      </c>
      <c r="B146">
        <v>278684</v>
      </c>
      <c r="C146">
        <v>42647</v>
      </c>
      <c r="D146">
        <v>0</v>
      </c>
      <c r="F146">
        <f t="shared" si="314"/>
        <v>892</v>
      </c>
      <c r="G146">
        <f t="shared" si="315"/>
        <v>15</v>
      </c>
      <c r="H146">
        <f t="shared" si="316"/>
        <v>0</v>
      </c>
      <c r="I146">
        <f t="shared" si="317"/>
        <v>236037</v>
      </c>
      <c r="J146" s="58">
        <f t="shared" si="318"/>
        <v>3.8087476347838517E-3</v>
      </c>
      <c r="K146" s="58">
        <f t="shared" si="319"/>
        <v>6.3786358224187783E-5</v>
      </c>
      <c r="L146" s="58">
        <f t="shared" si="320"/>
        <v>0</v>
      </c>
      <c r="M146">
        <f t="shared" si="321"/>
        <v>59.711006253051373</v>
      </c>
      <c r="N146" s="47">
        <f t="shared" si="322"/>
        <v>0.15302995507456474</v>
      </c>
      <c r="P146" s="63">
        <f t="shared" si="323"/>
        <v>0</v>
      </c>
      <c r="Q146" s="86">
        <f t="shared" si="324"/>
        <v>0.15302995507456474</v>
      </c>
      <c r="R146" s="67">
        <f t="shared" si="325"/>
        <v>0.84697004492543526</v>
      </c>
      <c r="AB146" s="91">
        <f t="shared" si="326"/>
        <v>893.42857142857144</v>
      </c>
      <c r="AC146" s="91">
        <f t="shared" si="326"/>
        <v>130.14285714285714</v>
      </c>
      <c r="AD146" s="90">
        <f t="shared" si="181"/>
        <v>203.11428571428573</v>
      </c>
      <c r="AE146" s="45">
        <f t="shared" si="311"/>
        <v>0.6407370938247291</v>
      </c>
    </row>
    <row r="147" spans="1:31" ht="13.8" x14ac:dyDescent="0.25">
      <c r="A147" s="4">
        <v>44005</v>
      </c>
      <c r="B147">
        <v>279566</v>
      </c>
      <c r="C147">
        <v>42927</v>
      </c>
      <c r="D147">
        <v>0</v>
      </c>
      <c r="F147">
        <f t="shared" si="314"/>
        <v>882</v>
      </c>
      <c r="G147">
        <f t="shared" si="315"/>
        <v>280</v>
      </c>
      <c r="H147">
        <f t="shared" si="316"/>
        <v>0</v>
      </c>
      <c r="I147">
        <f t="shared" si="317"/>
        <v>236639</v>
      </c>
      <c r="J147" s="58">
        <f t="shared" si="318"/>
        <v>3.7521053482224591E-3</v>
      </c>
      <c r="K147" s="58">
        <f t="shared" si="319"/>
        <v>1.1862546973567703E-3</v>
      </c>
      <c r="L147" s="58">
        <f t="shared" si="320"/>
        <v>0</v>
      </c>
      <c r="M147">
        <f t="shared" si="321"/>
        <v>3.1629846074228021</v>
      </c>
      <c r="N147" s="47">
        <f t="shared" si="322"/>
        <v>0.15354871479364443</v>
      </c>
      <c r="P147" s="63">
        <f t="shared" si="323"/>
        <v>0</v>
      </c>
      <c r="Q147" s="86">
        <f t="shared" si="324"/>
        <v>0.15354871479364443</v>
      </c>
      <c r="R147" s="67">
        <f t="shared" si="325"/>
        <v>0.8464512852063556</v>
      </c>
      <c r="AB147" s="91">
        <f t="shared" si="326"/>
        <v>865.57142857142856</v>
      </c>
      <c r="AC147" s="91">
        <f t="shared" si="326"/>
        <v>136.85714285714286</v>
      </c>
      <c r="AD147" s="90">
        <f t="shared" si="181"/>
        <v>200.94285714285715</v>
      </c>
      <c r="AE147" s="45">
        <f t="shared" si="311"/>
        <v>0.68107493246125406</v>
      </c>
    </row>
    <row r="148" spans="1:31" ht="13.8" x14ac:dyDescent="0.25">
      <c r="A148" s="4">
        <v>44006</v>
      </c>
      <c r="B148">
        <v>280340</v>
      </c>
      <c r="C148">
        <v>43081</v>
      </c>
      <c r="D148">
        <v>0</v>
      </c>
      <c r="F148">
        <f t="shared" ref="F148:F162" si="327">B148-B147</f>
        <v>774</v>
      </c>
      <c r="G148">
        <f t="shared" ref="G148:G162" si="328">C148-C147</f>
        <v>154</v>
      </c>
      <c r="H148">
        <f t="shared" ref="H148:H162" si="329">D148-D147</f>
        <v>0</v>
      </c>
      <c r="I148">
        <f t="shared" ref="I148:I162" si="330">B148-C148-D148</f>
        <v>237259</v>
      </c>
      <c r="J148" s="58">
        <f t="shared" ref="J148:J162" si="331">F148/I147*$B$2/($B$2-B147)</f>
        <v>3.2843303210295851E-3</v>
      </c>
      <c r="K148" s="58">
        <f t="shared" ref="K148:K162" si="332">G148/I147</f>
        <v>6.5078030248606528E-4</v>
      </c>
      <c r="L148" s="58">
        <f t="shared" ref="L148:L162" si="333">H148/I147</f>
        <v>0</v>
      </c>
      <c r="M148">
        <f t="shared" ref="M148:M162" si="334">J148/(K148+L148)</f>
        <v>5.0467574210267534</v>
      </c>
      <c r="N148" s="47">
        <f t="shared" ref="N148:N162" si="335">C148/B148</f>
        <v>0.15367411000927444</v>
      </c>
      <c r="P148" s="63">
        <f t="shared" ref="P148:P162" si="336">D148/B148</f>
        <v>0</v>
      </c>
      <c r="Q148" s="86">
        <f t="shared" ref="Q148:Q162" si="337">N148</f>
        <v>0.15367411000927444</v>
      </c>
      <c r="R148" s="67">
        <f t="shared" ref="R148:R162" si="338">IF(P148="","",1-SUM(P148:Q148))</f>
        <v>0.84632588999072556</v>
      </c>
      <c r="AB148" s="91">
        <f t="shared" si="326"/>
        <v>833.71428571428567</v>
      </c>
      <c r="AC148" s="91">
        <f t="shared" si="326"/>
        <v>132.57142857142858</v>
      </c>
      <c r="AD148" s="90">
        <f t="shared" si="181"/>
        <v>195.65714285714287</v>
      </c>
      <c r="AE148" s="45">
        <f t="shared" si="311"/>
        <v>0.67757009345794394</v>
      </c>
    </row>
    <row r="149" spans="1:31" ht="13.8" x14ac:dyDescent="0.25">
      <c r="A149" s="4">
        <v>44007</v>
      </c>
      <c r="B149">
        <v>281037</v>
      </c>
      <c r="C149">
        <v>43230</v>
      </c>
      <c r="D149">
        <v>0</v>
      </c>
      <c r="F149">
        <f t="shared" si="327"/>
        <v>697</v>
      </c>
      <c r="G149">
        <f t="shared" si="328"/>
        <v>149</v>
      </c>
      <c r="H149">
        <f t="shared" si="329"/>
        <v>0</v>
      </c>
      <c r="I149">
        <f t="shared" si="330"/>
        <v>237807</v>
      </c>
      <c r="J149" s="58">
        <f t="shared" si="331"/>
        <v>2.9498996683185725E-3</v>
      </c>
      <c r="K149" s="58">
        <f t="shared" si="332"/>
        <v>6.2800568155475659E-4</v>
      </c>
      <c r="L149" s="58">
        <f t="shared" si="333"/>
        <v>0</v>
      </c>
      <c r="M149">
        <f t="shared" si="334"/>
        <v>4.6972499691650755</v>
      </c>
      <c r="N149" s="47">
        <f t="shared" si="335"/>
        <v>0.15382316207474461</v>
      </c>
      <c r="P149" s="63">
        <f t="shared" si="336"/>
        <v>0</v>
      </c>
      <c r="Q149" s="86">
        <f t="shared" si="337"/>
        <v>0.15382316207474461</v>
      </c>
      <c r="R149" s="67">
        <f t="shared" si="338"/>
        <v>0.84617683792525544</v>
      </c>
      <c r="AB149" s="91">
        <f t="shared" si="326"/>
        <v>787.57142857142856</v>
      </c>
      <c r="AC149" s="91">
        <f t="shared" si="326"/>
        <v>134.57142857142858</v>
      </c>
      <c r="AD149" s="90">
        <f t="shared" si="181"/>
        <v>196.20000000000002</v>
      </c>
      <c r="AE149" s="45">
        <f t="shared" si="311"/>
        <v>0.68588903451288774</v>
      </c>
    </row>
    <row r="150" spans="1:31" ht="13.8" x14ac:dyDescent="0.25">
      <c r="A150" s="4">
        <v>44008</v>
      </c>
      <c r="B150">
        <v>281675</v>
      </c>
      <c r="C150">
        <v>43414</v>
      </c>
      <c r="D150">
        <v>0</v>
      </c>
      <c r="F150">
        <f t="shared" si="327"/>
        <v>638</v>
      </c>
      <c r="G150">
        <f t="shared" si="328"/>
        <v>184</v>
      </c>
      <c r="H150">
        <f t="shared" si="329"/>
        <v>0</v>
      </c>
      <c r="I150">
        <f t="shared" si="330"/>
        <v>238261</v>
      </c>
      <c r="J150" s="58">
        <f t="shared" si="331"/>
        <v>2.6940005780867371E-3</v>
      </c>
      <c r="K150" s="58">
        <f t="shared" si="332"/>
        <v>7.737366856316256E-4</v>
      </c>
      <c r="L150" s="58">
        <f t="shared" si="333"/>
        <v>0</v>
      </c>
      <c r="M150">
        <f t="shared" si="334"/>
        <v>3.4818054101797431</v>
      </c>
      <c r="N150" s="47">
        <f t="shared" si="335"/>
        <v>0.15412798437916039</v>
      </c>
      <c r="P150" s="63">
        <f t="shared" si="336"/>
        <v>0</v>
      </c>
      <c r="Q150" s="86">
        <f t="shared" si="337"/>
        <v>0.15412798437916039</v>
      </c>
      <c r="R150" s="67">
        <f t="shared" si="338"/>
        <v>0.84587201562083958</v>
      </c>
      <c r="AB150" s="91">
        <f t="shared" si="326"/>
        <v>738.71428571428567</v>
      </c>
      <c r="AC150" s="91">
        <f t="shared" si="326"/>
        <v>136.14285714285714</v>
      </c>
      <c r="AD150" s="90">
        <f t="shared" ref="AD150:AD162" si="339">INDEX(AB129:AB150,$AE$3)*$AD$2</f>
        <v>194.11428571428573</v>
      </c>
      <c r="AE150" s="45">
        <f t="shared" si="311"/>
        <v>0.70135413600235497</v>
      </c>
    </row>
    <row r="151" spans="1:31" ht="13.8" x14ac:dyDescent="0.25">
      <c r="A151" s="4">
        <v>44009</v>
      </c>
      <c r="B151">
        <v>282308</v>
      </c>
      <c r="C151">
        <v>43514</v>
      </c>
      <c r="D151">
        <v>0</v>
      </c>
      <c r="F151">
        <f t="shared" si="327"/>
        <v>633</v>
      </c>
      <c r="G151">
        <f t="shared" si="328"/>
        <v>100</v>
      </c>
      <c r="H151">
        <f t="shared" si="329"/>
        <v>0</v>
      </c>
      <c r="I151">
        <f t="shared" si="330"/>
        <v>238794</v>
      </c>
      <c r="J151" s="58">
        <f t="shared" si="331"/>
        <v>2.6678197810965027E-3</v>
      </c>
      <c r="K151" s="58">
        <f t="shared" si="332"/>
        <v>4.1970779943003683E-4</v>
      </c>
      <c r="L151" s="58">
        <f t="shared" si="333"/>
        <v>0</v>
      </c>
      <c r="M151">
        <f t="shared" si="334"/>
        <v>6.3563740886383382</v>
      </c>
      <c r="N151" s="47">
        <f t="shared" si="335"/>
        <v>0.15413661674483189</v>
      </c>
      <c r="P151" s="63">
        <f t="shared" si="336"/>
        <v>0</v>
      </c>
      <c r="Q151" s="86">
        <f t="shared" si="337"/>
        <v>0.15413661674483189</v>
      </c>
      <c r="R151" s="67">
        <f t="shared" si="338"/>
        <v>0.84586338325516808</v>
      </c>
      <c r="AB151" s="91">
        <f t="shared" si="326"/>
        <v>734</v>
      </c>
      <c r="AC151" s="91">
        <f t="shared" si="326"/>
        <v>132.14285714285714</v>
      </c>
      <c r="AD151" s="90">
        <f t="shared" si="339"/>
        <v>187.8</v>
      </c>
      <c r="AE151" s="45">
        <f t="shared" si="311"/>
        <v>0.70363608702266844</v>
      </c>
    </row>
    <row r="152" spans="1:31" ht="13.8" x14ac:dyDescent="0.25">
      <c r="A152" s="4">
        <v>44010</v>
      </c>
      <c r="B152">
        <v>282703</v>
      </c>
      <c r="C152">
        <v>43550</v>
      </c>
      <c r="D152">
        <v>0</v>
      </c>
      <c r="F152">
        <f t="shared" si="327"/>
        <v>395</v>
      </c>
      <c r="G152">
        <f t="shared" si="328"/>
        <v>36</v>
      </c>
      <c r="H152">
        <f t="shared" si="329"/>
        <v>0</v>
      </c>
      <c r="I152">
        <f t="shared" si="330"/>
        <v>239153</v>
      </c>
      <c r="J152" s="58">
        <f t="shared" si="331"/>
        <v>1.6610530013872595E-3</v>
      </c>
      <c r="K152" s="58">
        <f t="shared" si="332"/>
        <v>1.5075755672253071E-4</v>
      </c>
      <c r="L152" s="58">
        <f t="shared" si="333"/>
        <v>0</v>
      </c>
      <c r="M152">
        <f t="shared" si="334"/>
        <v>11.01804140036859</v>
      </c>
      <c r="N152" s="47">
        <f t="shared" si="335"/>
        <v>0.15404859516878136</v>
      </c>
      <c r="P152" s="63">
        <f t="shared" si="336"/>
        <v>0</v>
      </c>
      <c r="Q152" s="86">
        <f t="shared" si="337"/>
        <v>0.15404859516878136</v>
      </c>
      <c r="R152" s="67">
        <f t="shared" si="338"/>
        <v>0.84595140483121867</v>
      </c>
      <c r="AB152" s="91">
        <f t="shared" si="326"/>
        <v>701.57142857142856</v>
      </c>
      <c r="AC152" s="91">
        <f t="shared" si="326"/>
        <v>131.14285714285714</v>
      </c>
      <c r="AD152" s="90">
        <f t="shared" si="339"/>
        <v>182.51428571428573</v>
      </c>
      <c r="AE152" s="45">
        <f t="shared" si="311"/>
        <v>0.71853475266123967</v>
      </c>
    </row>
    <row r="153" spans="1:31" ht="13.8" x14ac:dyDescent="0.25">
      <c r="A153" s="4">
        <v>44011</v>
      </c>
      <c r="B153">
        <v>283307</v>
      </c>
      <c r="C153">
        <v>43575</v>
      </c>
      <c r="D153">
        <v>0</v>
      </c>
      <c r="F153">
        <f t="shared" si="327"/>
        <v>604</v>
      </c>
      <c r="G153">
        <f t="shared" si="328"/>
        <v>25</v>
      </c>
      <c r="H153">
        <f t="shared" si="329"/>
        <v>0</v>
      </c>
      <c r="I153">
        <f t="shared" si="330"/>
        <v>239732</v>
      </c>
      <c r="J153" s="58">
        <f t="shared" si="331"/>
        <v>2.5361413095929845E-3</v>
      </c>
      <c r="K153" s="58">
        <f t="shared" si="332"/>
        <v>1.0453559018703508E-4</v>
      </c>
      <c r="L153" s="58">
        <f t="shared" si="333"/>
        <v>0</v>
      </c>
      <c r="M153">
        <f t="shared" si="334"/>
        <v>24.26103210452364</v>
      </c>
      <c r="N153" s="47">
        <f t="shared" si="335"/>
        <v>0.15380841278189383</v>
      </c>
      <c r="P153" s="63">
        <f t="shared" si="336"/>
        <v>0</v>
      </c>
      <c r="Q153" s="86">
        <f t="shared" si="337"/>
        <v>0.15380841278189383</v>
      </c>
      <c r="R153" s="67">
        <f t="shared" si="338"/>
        <v>0.84619158721810617</v>
      </c>
      <c r="AB153" s="91">
        <f t="shared" si="326"/>
        <v>660.42857142857144</v>
      </c>
      <c r="AC153" s="91">
        <f t="shared" si="326"/>
        <v>132.57142857142858</v>
      </c>
      <c r="AD153" s="90">
        <f t="shared" si="339"/>
        <v>178.68571428571431</v>
      </c>
      <c r="AE153" s="45">
        <f t="shared" si="311"/>
        <v>0.7419251678925487</v>
      </c>
    </row>
    <row r="154" spans="1:31" ht="13.8" x14ac:dyDescent="0.25">
      <c r="A154" s="4">
        <v>44012</v>
      </c>
      <c r="B154">
        <v>283710</v>
      </c>
      <c r="C154">
        <v>43730</v>
      </c>
      <c r="D154">
        <v>0</v>
      </c>
      <c r="F154">
        <f t="shared" si="327"/>
        <v>403</v>
      </c>
      <c r="G154">
        <f t="shared" si="328"/>
        <v>155</v>
      </c>
      <c r="H154">
        <f t="shared" si="329"/>
        <v>0</v>
      </c>
      <c r="I154">
        <f t="shared" si="330"/>
        <v>239980</v>
      </c>
      <c r="J154" s="58">
        <f t="shared" si="331"/>
        <v>1.6880886907955641E-3</v>
      </c>
      <c r="K154" s="58">
        <f t="shared" si="332"/>
        <v>6.4655532010745329E-4</v>
      </c>
      <c r="L154" s="58">
        <f t="shared" si="333"/>
        <v>0</v>
      </c>
      <c r="M154">
        <f t="shared" si="334"/>
        <v>2.6108959872374333</v>
      </c>
      <c r="N154" s="47">
        <f t="shared" si="335"/>
        <v>0.15413626590532586</v>
      </c>
      <c r="P154" s="63">
        <f t="shared" si="336"/>
        <v>0</v>
      </c>
      <c r="Q154" s="86">
        <f t="shared" si="337"/>
        <v>0.15413626590532586</v>
      </c>
      <c r="R154" s="67">
        <f t="shared" si="338"/>
        <v>0.84586373409467419</v>
      </c>
      <c r="AB154" s="91">
        <f t="shared" si="326"/>
        <v>592</v>
      </c>
      <c r="AC154" s="91">
        <f t="shared" si="326"/>
        <v>114.71428571428571</v>
      </c>
      <c r="AD154" s="90">
        <f t="shared" si="339"/>
        <v>173.11428571428573</v>
      </c>
      <c r="AE154" s="45">
        <f t="shared" si="311"/>
        <v>0.66265060240963847</v>
      </c>
    </row>
    <row r="155" spans="1:31" ht="13.8" x14ac:dyDescent="0.25">
      <c r="A155" s="4">
        <v>44013</v>
      </c>
      <c r="B155">
        <v>283770</v>
      </c>
      <c r="C155">
        <v>43906</v>
      </c>
      <c r="D155">
        <v>0</v>
      </c>
      <c r="F155">
        <f t="shared" si="327"/>
        <v>60</v>
      </c>
      <c r="G155">
        <f t="shared" si="328"/>
        <v>176</v>
      </c>
      <c r="H155">
        <f t="shared" si="329"/>
        <v>0</v>
      </c>
      <c r="I155">
        <f t="shared" si="330"/>
        <v>239864</v>
      </c>
      <c r="J155" s="58">
        <f t="shared" si="331"/>
        <v>2.5107011016922801E-4</v>
      </c>
      <c r="K155" s="58">
        <f t="shared" si="332"/>
        <v>7.3339444953746146E-4</v>
      </c>
      <c r="L155" s="58">
        <f t="shared" si="333"/>
        <v>0</v>
      </c>
      <c r="M155">
        <f t="shared" si="334"/>
        <v>0.3423398013546099</v>
      </c>
      <c r="N155" s="47">
        <f t="shared" si="335"/>
        <v>0.15472389611304929</v>
      </c>
      <c r="P155" s="63">
        <f t="shared" si="336"/>
        <v>0</v>
      </c>
      <c r="Q155" s="86">
        <f t="shared" si="337"/>
        <v>0.15472389611304929</v>
      </c>
      <c r="R155" s="67">
        <f t="shared" si="338"/>
        <v>0.84527610388695074</v>
      </c>
      <c r="AB155" s="91">
        <f t="shared" si="326"/>
        <v>490</v>
      </c>
      <c r="AC155" s="91">
        <f t="shared" si="326"/>
        <v>117.85714285714286</v>
      </c>
      <c r="AD155" s="90">
        <f t="shared" si="339"/>
        <v>166.74285714285713</v>
      </c>
      <c r="AE155" s="45">
        <f t="shared" si="311"/>
        <v>0.70681973954763544</v>
      </c>
    </row>
    <row r="156" spans="1:31" ht="13.8" x14ac:dyDescent="0.25">
      <c r="A156" s="4">
        <v>44014</v>
      </c>
      <c r="B156">
        <v>283774</v>
      </c>
      <c r="C156">
        <v>43995</v>
      </c>
      <c r="D156">
        <v>0</v>
      </c>
      <c r="F156">
        <f t="shared" si="327"/>
        <v>4</v>
      </c>
      <c r="G156">
        <f t="shared" si="328"/>
        <v>89</v>
      </c>
      <c r="H156">
        <f t="shared" si="329"/>
        <v>0</v>
      </c>
      <c r="I156">
        <f t="shared" si="330"/>
        <v>239779</v>
      </c>
      <c r="J156" s="58">
        <f t="shared" si="331"/>
        <v>1.6746116831363338E-5</v>
      </c>
      <c r="K156" s="58">
        <f t="shared" si="332"/>
        <v>3.7104359136844211E-4</v>
      </c>
      <c r="L156" s="58">
        <f t="shared" si="333"/>
        <v>0</v>
      </c>
      <c r="M156">
        <f t="shared" si="334"/>
        <v>4.513247828806894E-2</v>
      </c>
      <c r="N156" s="47">
        <f t="shared" si="335"/>
        <v>0.15503534502808572</v>
      </c>
      <c r="P156" s="63">
        <f t="shared" si="336"/>
        <v>0</v>
      </c>
      <c r="Q156" s="86">
        <f t="shared" si="337"/>
        <v>0.15503534502808572</v>
      </c>
      <c r="R156" s="67">
        <f t="shared" si="338"/>
        <v>0.84496465497191431</v>
      </c>
      <c r="AB156" s="91">
        <f t="shared" si="326"/>
        <v>391</v>
      </c>
      <c r="AC156" s="91">
        <f t="shared" si="326"/>
        <v>109.28571428571429</v>
      </c>
      <c r="AD156" s="90">
        <f t="shared" si="339"/>
        <v>157.51428571428573</v>
      </c>
      <c r="AE156" s="45">
        <f t="shared" si="311"/>
        <v>0.69381461998911653</v>
      </c>
    </row>
    <row r="157" spans="1:31" ht="13.8" x14ac:dyDescent="0.25">
      <c r="A157" s="4">
        <v>44015</v>
      </c>
      <c r="B157">
        <v>284276</v>
      </c>
      <c r="C157">
        <v>44131</v>
      </c>
      <c r="D157">
        <v>0</v>
      </c>
      <c r="F157">
        <f t="shared" si="327"/>
        <v>502</v>
      </c>
      <c r="G157">
        <f t="shared" si="328"/>
        <v>136</v>
      </c>
      <c r="H157">
        <f t="shared" si="329"/>
        <v>0</v>
      </c>
      <c r="I157">
        <f t="shared" si="330"/>
        <v>240145</v>
      </c>
      <c r="J157" s="58">
        <f t="shared" si="331"/>
        <v>2.1023828027743391E-3</v>
      </c>
      <c r="K157" s="58">
        <f t="shared" si="332"/>
        <v>5.6718895316103582E-4</v>
      </c>
      <c r="L157" s="58">
        <f t="shared" si="333"/>
        <v>0</v>
      </c>
      <c r="M157">
        <f t="shared" si="334"/>
        <v>3.7066709269590308</v>
      </c>
      <c r="N157" s="47">
        <f t="shared" si="335"/>
        <v>0.15523997804950118</v>
      </c>
      <c r="P157" s="63">
        <f t="shared" si="336"/>
        <v>0</v>
      </c>
      <c r="Q157" s="86">
        <f t="shared" si="337"/>
        <v>0.15523997804950118</v>
      </c>
      <c r="R157" s="67">
        <f t="shared" si="338"/>
        <v>0.84476002195049882</v>
      </c>
      <c r="AB157" s="91">
        <f t="shared" si="326"/>
        <v>371.57142857142856</v>
      </c>
      <c r="AC157" s="91">
        <f t="shared" si="326"/>
        <v>102.42857142857143</v>
      </c>
      <c r="AD157" s="90">
        <f t="shared" si="339"/>
        <v>147.74285714285713</v>
      </c>
      <c r="AE157" s="45">
        <f t="shared" si="311"/>
        <v>0.69328949912976223</v>
      </c>
    </row>
    <row r="158" spans="1:31" ht="13.8" x14ac:dyDescent="0.25">
      <c r="A158" s="4">
        <v>44016</v>
      </c>
      <c r="B158">
        <v>284900</v>
      </c>
      <c r="C158">
        <v>44198</v>
      </c>
      <c r="D158">
        <v>0</v>
      </c>
      <c r="F158">
        <f t="shared" si="327"/>
        <v>624</v>
      </c>
      <c r="G158">
        <f t="shared" si="328"/>
        <v>67</v>
      </c>
      <c r="H158">
        <f t="shared" si="329"/>
        <v>0</v>
      </c>
      <c r="I158">
        <f t="shared" si="330"/>
        <v>240702</v>
      </c>
      <c r="J158" s="58">
        <f t="shared" si="331"/>
        <v>2.6093569252185881E-3</v>
      </c>
      <c r="K158" s="58">
        <f t="shared" si="332"/>
        <v>2.789981053113744E-4</v>
      </c>
      <c r="L158" s="58">
        <f t="shared" si="333"/>
        <v>0</v>
      </c>
      <c r="M158">
        <f t="shared" si="334"/>
        <v>9.3525972956211607</v>
      </c>
      <c r="N158" s="47">
        <f t="shared" si="335"/>
        <v>0.15513513513513513</v>
      </c>
      <c r="P158" s="63">
        <f t="shared" si="336"/>
        <v>0</v>
      </c>
      <c r="Q158" s="86">
        <f t="shared" si="337"/>
        <v>0.15513513513513513</v>
      </c>
      <c r="R158" s="67">
        <f t="shared" si="338"/>
        <v>0.8448648648648649</v>
      </c>
      <c r="AB158" s="91">
        <f t="shared" si="326"/>
        <v>370.28571428571428</v>
      </c>
      <c r="AC158" s="91">
        <f t="shared" si="326"/>
        <v>97.714285714285708</v>
      </c>
      <c r="AD158" s="90">
        <f t="shared" si="339"/>
        <v>146.80000000000001</v>
      </c>
      <c r="AE158" s="45">
        <f t="shared" si="311"/>
        <v>0.66562864927987531</v>
      </c>
    </row>
    <row r="159" spans="1:31" ht="13.8" x14ac:dyDescent="0.25">
      <c r="A159" s="4">
        <v>44017</v>
      </c>
      <c r="B159">
        <v>285416</v>
      </c>
      <c r="C159">
        <v>44220</v>
      </c>
      <c r="D159">
        <v>0</v>
      </c>
      <c r="F159">
        <f t="shared" si="327"/>
        <v>516</v>
      </c>
      <c r="G159">
        <f t="shared" si="328"/>
        <v>22</v>
      </c>
      <c r="H159">
        <f t="shared" si="329"/>
        <v>0</v>
      </c>
      <c r="I159">
        <f t="shared" si="330"/>
        <v>241196</v>
      </c>
      <c r="J159" s="58">
        <f t="shared" si="331"/>
        <v>2.152764184482387E-3</v>
      </c>
      <c r="K159" s="58">
        <f t="shared" si="332"/>
        <v>9.1399323645005026E-5</v>
      </c>
      <c r="L159" s="58">
        <f t="shared" si="333"/>
        <v>0</v>
      </c>
      <c r="M159">
        <f t="shared" si="334"/>
        <v>23.553392942421798</v>
      </c>
      <c r="N159" s="47">
        <f t="shared" si="335"/>
        <v>0.15493174874569049</v>
      </c>
      <c r="P159" s="63">
        <f t="shared" si="336"/>
        <v>0</v>
      </c>
      <c r="Q159" s="86">
        <f t="shared" si="337"/>
        <v>0.15493174874569049</v>
      </c>
      <c r="R159" s="67">
        <f t="shared" si="338"/>
        <v>0.84506825125430951</v>
      </c>
      <c r="AB159" s="91">
        <f t="shared" si="326"/>
        <v>387.57142857142856</v>
      </c>
      <c r="AC159" s="91">
        <f t="shared" si="326"/>
        <v>95.714285714285708</v>
      </c>
      <c r="AD159" s="90">
        <f t="shared" si="339"/>
        <v>140.31428571428572</v>
      </c>
      <c r="AE159" s="45">
        <f t="shared" si="311"/>
        <v>0.68214212991244139</v>
      </c>
    </row>
    <row r="160" spans="1:31" ht="13.8" x14ac:dyDescent="0.25">
      <c r="A160" s="4">
        <v>44018</v>
      </c>
      <c r="B160">
        <v>285768</v>
      </c>
      <c r="C160">
        <v>44236</v>
      </c>
      <c r="D160">
        <v>0</v>
      </c>
      <c r="F160">
        <f t="shared" si="327"/>
        <v>352</v>
      </c>
      <c r="G160">
        <f t="shared" si="328"/>
        <v>16</v>
      </c>
      <c r="H160">
        <f t="shared" si="329"/>
        <v>0</v>
      </c>
      <c r="I160">
        <f t="shared" si="330"/>
        <v>241532</v>
      </c>
      <c r="J160" s="58">
        <f t="shared" si="331"/>
        <v>1.4655557170993371E-3</v>
      </c>
      <c r="K160" s="58">
        <f t="shared" si="332"/>
        <v>6.6336091809151058E-5</v>
      </c>
      <c r="L160" s="58">
        <f t="shared" si="333"/>
        <v>0</v>
      </c>
      <c r="M160">
        <f t="shared" si="334"/>
        <v>22.092886046343235</v>
      </c>
      <c r="N160" s="47">
        <f t="shared" si="335"/>
        <v>0.15479689818314157</v>
      </c>
      <c r="P160" s="63">
        <f t="shared" si="336"/>
        <v>0</v>
      </c>
      <c r="Q160" s="86">
        <f t="shared" si="337"/>
        <v>0.15479689818314157</v>
      </c>
      <c r="R160" s="67">
        <f t="shared" si="338"/>
        <v>0.84520310181685843</v>
      </c>
      <c r="AB160" s="91">
        <f t="shared" si="326"/>
        <v>351.57142857142856</v>
      </c>
      <c r="AC160" s="91">
        <f t="shared" si="326"/>
        <v>94.428571428571431</v>
      </c>
      <c r="AD160" s="90">
        <f t="shared" si="339"/>
        <v>132.08571428571429</v>
      </c>
      <c r="AE160" s="45">
        <f t="shared" si="311"/>
        <v>0.71490374215877139</v>
      </c>
    </row>
    <row r="161" spans="1:31" ht="13.8" x14ac:dyDescent="0.25">
      <c r="A161" s="4">
        <v>44019</v>
      </c>
      <c r="B161">
        <v>286349</v>
      </c>
      <c r="C161">
        <v>44391</v>
      </c>
      <c r="D161">
        <v>0</v>
      </c>
      <c r="F161">
        <f t="shared" si="327"/>
        <v>581</v>
      </c>
      <c r="G161">
        <f t="shared" si="328"/>
        <v>155</v>
      </c>
      <c r="H161">
        <f t="shared" si="329"/>
        <v>0</v>
      </c>
      <c r="I161">
        <f t="shared" si="330"/>
        <v>241958</v>
      </c>
      <c r="J161" s="58">
        <f t="shared" si="331"/>
        <v>2.4156470949182416E-3</v>
      </c>
      <c r="K161" s="58">
        <f t="shared" si="332"/>
        <v>6.417369127072189E-4</v>
      </c>
      <c r="L161" s="58">
        <f t="shared" si="333"/>
        <v>0</v>
      </c>
      <c r="M161">
        <f t="shared" si="334"/>
        <v>3.7642327363212438</v>
      </c>
      <c r="N161" s="47">
        <f t="shared" si="335"/>
        <v>0.15502411393090251</v>
      </c>
      <c r="P161" s="63">
        <f t="shared" si="336"/>
        <v>0</v>
      </c>
      <c r="Q161" s="86">
        <f t="shared" si="337"/>
        <v>0.15502411393090251</v>
      </c>
      <c r="R161" s="67">
        <f t="shared" si="338"/>
        <v>0.84497588606909746</v>
      </c>
      <c r="AB161" s="91">
        <f t="shared" si="326"/>
        <v>377</v>
      </c>
      <c r="AC161" s="91">
        <f t="shared" si="326"/>
        <v>94.428571428571431</v>
      </c>
      <c r="AD161" s="90">
        <f t="shared" si="339"/>
        <v>118.4</v>
      </c>
      <c r="AE161" s="45">
        <f t="shared" si="311"/>
        <v>0.79753861003861004</v>
      </c>
    </row>
    <row r="162" spans="1:31" ht="13.8" x14ac:dyDescent="0.25">
      <c r="A162" s="4">
        <v>44020</v>
      </c>
      <c r="B162">
        <v>286979</v>
      </c>
      <c r="C162">
        <v>44517</v>
      </c>
      <c r="D162">
        <v>0</v>
      </c>
      <c r="F162">
        <f t="shared" si="327"/>
        <v>630</v>
      </c>
      <c r="G162">
        <f t="shared" si="328"/>
        <v>126</v>
      </c>
      <c r="H162">
        <f t="shared" si="329"/>
        <v>0</v>
      </c>
      <c r="I162">
        <f t="shared" si="330"/>
        <v>242462</v>
      </c>
      <c r="J162" s="58">
        <f t="shared" si="331"/>
        <v>2.614787072439968E-3</v>
      </c>
      <c r="K162" s="58">
        <f t="shared" si="332"/>
        <v>5.2075153539043963E-4</v>
      </c>
      <c r="L162" s="58">
        <f t="shared" si="333"/>
        <v>0</v>
      </c>
      <c r="M162">
        <f t="shared" si="334"/>
        <v>5.0211797656621417</v>
      </c>
      <c r="N162" s="47">
        <f t="shared" si="335"/>
        <v>0.15512284871018436</v>
      </c>
      <c r="P162" s="63">
        <f t="shared" si="336"/>
        <v>0</v>
      </c>
      <c r="Q162" s="86">
        <f t="shared" si="337"/>
        <v>0.15512284871018436</v>
      </c>
      <c r="R162" s="67">
        <f t="shared" si="338"/>
        <v>0.84487715128981566</v>
      </c>
      <c r="AB162" s="91">
        <f t="shared" si="326"/>
        <v>458.42857142857144</v>
      </c>
      <c r="AC162" s="91">
        <f t="shared" si="326"/>
        <v>87.285714285714292</v>
      </c>
      <c r="AD162" s="90">
        <f t="shared" si="339"/>
        <v>98</v>
      </c>
      <c r="AE162" s="45">
        <f t="shared" si="311"/>
        <v>0.89067055393586014</v>
      </c>
    </row>
    <row r="163" spans="1:31" ht="13.8" x14ac:dyDescent="0.25">
      <c r="A163" s="4">
        <v>44021</v>
      </c>
      <c r="B163">
        <v>287621</v>
      </c>
      <c r="C163">
        <v>44602</v>
      </c>
      <c r="D163">
        <v>1</v>
      </c>
      <c r="F163">
        <f t="shared" ref="F163:F169" si="340">B163-B162</f>
        <v>642</v>
      </c>
      <c r="G163">
        <f t="shared" ref="G163:G169" si="341">C163-C162</f>
        <v>85</v>
      </c>
      <c r="H163">
        <f t="shared" ref="H163:H169" si="342">D163-D162</f>
        <v>1</v>
      </c>
      <c r="I163">
        <f t="shared" ref="I163:I169" si="343">B163-C163-D163</f>
        <v>243018</v>
      </c>
      <c r="J163" s="58">
        <f t="shared" ref="J163:J169" si="344">F163/I162*$B$2/($B$2-B162)</f>
        <v>2.6590784967435626E-3</v>
      </c>
      <c r="K163" s="58">
        <f t="shared" ref="K163:K169" si="345">G163/I162</f>
        <v>3.5057039866040864E-4</v>
      </c>
      <c r="L163" s="58">
        <f t="shared" ref="L163:L169" si="346">H163/I162</f>
        <v>4.1243576312989255E-6</v>
      </c>
      <c r="M163">
        <f t="shared" ref="M163:M169" si="347">J163/(K163+L163)</f>
        <v>7.4968080288074148</v>
      </c>
      <c r="N163" s="47">
        <f t="shared" ref="N163:N169" si="348">C163/B163</f>
        <v>0.155072126166031</v>
      </c>
      <c r="P163" s="63">
        <f t="shared" ref="P163:P169" si="349">D163/B163</f>
        <v>3.4767975912746286E-6</v>
      </c>
      <c r="Q163" s="86">
        <f t="shared" ref="Q163:Q169" si="350">N163</f>
        <v>0.155072126166031</v>
      </c>
      <c r="R163" s="67">
        <f t="shared" ref="R163:R169" si="351">IF(P163="","",1-SUM(P163:Q163))</f>
        <v>0.84492439703637778</v>
      </c>
      <c r="AB163" s="91">
        <f t="shared" ref="AB163:AB169" si="352">AVERAGE(F157:F163)</f>
        <v>549.57142857142856</v>
      </c>
      <c r="AC163" s="91">
        <f t="shared" ref="AC163:AC169" si="353">AVERAGE(G157:G163)</f>
        <v>86.714285714285708</v>
      </c>
      <c r="AD163" s="90">
        <f t="shared" ref="AD163:AD169" si="354">INDEX(AB142:AB163,$AE$3)*$AD$2</f>
        <v>78.2</v>
      </c>
      <c r="AE163" s="45">
        <f t="shared" ref="AE163:AE169" si="355">AC163/AD163</f>
        <v>1.1088783339422725</v>
      </c>
    </row>
    <row r="164" spans="1:31" ht="13.8" x14ac:dyDescent="0.25">
      <c r="A164" s="4">
        <v>44022</v>
      </c>
      <c r="B164">
        <v>288133</v>
      </c>
      <c r="C164">
        <v>44650</v>
      </c>
      <c r="D164">
        <v>2</v>
      </c>
      <c r="F164">
        <f t="shared" si="340"/>
        <v>512</v>
      </c>
      <c r="G164">
        <f t="shared" si="341"/>
        <v>48</v>
      </c>
      <c r="H164">
        <f t="shared" si="342"/>
        <v>1</v>
      </c>
      <c r="I164">
        <f t="shared" si="343"/>
        <v>243481</v>
      </c>
      <c r="J164" s="58">
        <f t="shared" si="344"/>
        <v>2.1158041096815679E-3</v>
      </c>
      <c r="K164" s="58">
        <f t="shared" si="345"/>
        <v>1.9751623336542972E-4</v>
      </c>
      <c r="L164" s="58">
        <f t="shared" si="346"/>
        <v>4.1149215284464528E-6</v>
      </c>
      <c r="M164">
        <f t="shared" si="347"/>
        <v>10.493438431155004</v>
      </c>
      <c r="N164" s="47">
        <f t="shared" si="348"/>
        <v>0.15496315937431673</v>
      </c>
      <c r="P164" s="63">
        <f t="shared" si="349"/>
        <v>6.9412389417387112E-6</v>
      </c>
      <c r="Q164" s="86">
        <f t="shared" si="350"/>
        <v>0.15496315937431673</v>
      </c>
      <c r="R164" s="67">
        <f t="shared" si="351"/>
        <v>0.84502989938674156</v>
      </c>
      <c r="AB164" s="91">
        <f t="shared" si="352"/>
        <v>551</v>
      </c>
      <c r="AC164" s="91">
        <f t="shared" si="353"/>
        <v>74.142857142857139</v>
      </c>
      <c r="AD164" s="90">
        <f t="shared" si="354"/>
        <v>74.314285714285717</v>
      </c>
      <c r="AE164" s="45">
        <f t="shared" si="355"/>
        <v>0.99769319492502873</v>
      </c>
    </row>
    <row r="165" spans="1:31" ht="13.8" x14ac:dyDescent="0.25">
      <c r="A165" s="4">
        <v>44023</v>
      </c>
      <c r="B165">
        <v>288953</v>
      </c>
      <c r="C165">
        <v>44798</v>
      </c>
      <c r="D165">
        <v>3</v>
      </c>
      <c r="F165">
        <f t="shared" si="340"/>
        <v>820</v>
      </c>
      <c r="G165">
        <f t="shared" si="341"/>
        <v>148</v>
      </c>
      <c r="H165">
        <f t="shared" si="342"/>
        <v>1</v>
      </c>
      <c r="I165">
        <f t="shared" si="343"/>
        <v>244152</v>
      </c>
      <c r="J165" s="58">
        <f t="shared" si="344"/>
        <v>3.3821744372435781E-3</v>
      </c>
      <c r="K165" s="58">
        <f t="shared" si="345"/>
        <v>6.0785030454121674E-4</v>
      </c>
      <c r="L165" s="58">
        <f t="shared" si="346"/>
        <v>4.107096652305519E-6</v>
      </c>
      <c r="M165">
        <f t="shared" si="347"/>
        <v>5.5268135178154605</v>
      </c>
      <c r="N165" s="47">
        <f t="shared" si="348"/>
        <v>0.1550355940239416</v>
      </c>
      <c r="P165" s="63">
        <f t="shared" si="349"/>
        <v>1.0382311310143864E-5</v>
      </c>
      <c r="Q165" s="86">
        <f t="shared" si="350"/>
        <v>0.1550355940239416</v>
      </c>
      <c r="R165" s="67">
        <f t="shared" si="351"/>
        <v>0.84495402366474825</v>
      </c>
      <c r="AB165" s="91">
        <f t="shared" si="352"/>
        <v>579</v>
      </c>
      <c r="AC165" s="91">
        <f t="shared" si="353"/>
        <v>85.714285714285708</v>
      </c>
      <c r="AD165" s="90">
        <f t="shared" si="354"/>
        <v>74.057142857142864</v>
      </c>
      <c r="AE165" s="45">
        <f t="shared" si="355"/>
        <v>1.1574074074074072</v>
      </c>
    </row>
    <row r="166" spans="1:31" ht="13.8" x14ac:dyDescent="0.25">
      <c r="A166" s="4">
        <v>44024</v>
      </c>
      <c r="B166">
        <v>289603</v>
      </c>
      <c r="C166">
        <v>44819</v>
      </c>
      <c r="D166">
        <v>4</v>
      </c>
      <c r="F166">
        <f t="shared" si="340"/>
        <v>650</v>
      </c>
      <c r="G166">
        <f t="shared" si="341"/>
        <v>21</v>
      </c>
      <c r="H166">
        <f t="shared" si="342"/>
        <v>1</v>
      </c>
      <c r="I166">
        <f t="shared" si="343"/>
        <v>244780</v>
      </c>
      <c r="J166" s="58">
        <f t="shared" si="344"/>
        <v>2.6736562270787121E-3</v>
      </c>
      <c r="K166" s="58">
        <f t="shared" si="345"/>
        <v>8.6011992529244082E-5</v>
      </c>
      <c r="L166" s="58">
        <f t="shared" si="346"/>
        <v>4.0958091680592415E-6</v>
      </c>
      <c r="M166">
        <f t="shared" si="347"/>
        <v>29.671750688805531</v>
      </c>
      <c r="N166" s="47">
        <f t="shared" si="348"/>
        <v>0.15476013715327536</v>
      </c>
      <c r="P166" s="63">
        <f t="shared" si="349"/>
        <v>1.3812011615901769E-5</v>
      </c>
      <c r="Q166" s="86">
        <f t="shared" si="350"/>
        <v>0.15476013715327536</v>
      </c>
      <c r="R166" s="67">
        <f t="shared" si="351"/>
        <v>0.84522605083510871</v>
      </c>
      <c r="AB166" s="91">
        <f t="shared" si="352"/>
        <v>598.14285714285711</v>
      </c>
      <c r="AC166" s="91">
        <f t="shared" si="353"/>
        <v>85.571428571428569</v>
      </c>
      <c r="AD166" s="90">
        <f t="shared" si="354"/>
        <v>77.51428571428572</v>
      </c>
      <c r="AE166" s="45">
        <f t="shared" si="355"/>
        <v>1.1039439734611129</v>
      </c>
    </row>
    <row r="167" spans="1:31" ht="13.8" x14ac:dyDescent="0.25">
      <c r="A167" s="4">
        <v>44025</v>
      </c>
      <c r="B167">
        <v>290133</v>
      </c>
      <c r="C167">
        <v>44830</v>
      </c>
      <c r="D167">
        <v>5</v>
      </c>
      <c r="F167">
        <f t="shared" si="340"/>
        <v>530</v>
      </c>
      <c r="G167">
        <f t="shared" si="341"/>
        <v>11</v>
      </c>
      <c r="H167">
        <f t="shared" si="342"/>
        <v>1</v>
      </c>
      <c r="I167">
        <f t="shared" si="343"/>
        <v>245298</v>
      </c>
      <c r="J167" s="58">
        <f t="shared" si="344"/>
        <v>2.1744859740174113E-3</v>
      </c>
      <c r="K167" s="58">
        <f t="shared" si="345"/>
        <v>4.4938311953590979E-5</v>
      </c>
      <c r="L167" s="58">
        <f t="shared" si="346"/>
        <v>4.0853010866900892E-6</v>
      </c>
      <c r="M167">
        <f t="shared" si="347"/>
        <v>44.355889726665161</v>
      </c>
      <c r="N167" s="47">
        <f t="shared" si="348"/>
        <v>0.15451534296339955</v>
      </c>
      <c r="P167" s="63">
        <f t="shared" si="349"/>
        <v>1.7233475681842466E-5</v>
      </c>
      <c r="Q167" s="86">
        <f t="shared" si="350"/>
        <v>0.15451534296339955</v>
      </c>
      <c r="R167" s="67">
        <f t="shared" si="351"/>
        <v>0.84546742356091864</v>
      </c>
      <c r="AB167" s="91">
        <f t="shared" si="352"/>
        <v>623.57142857142856</v>
      </c>
      <c r="AC167" s="91">
        <f t="shared" si="353"/>
        <v>84.857142857142861</v>
      </c>
      <c r="AD167" s="90">
        <f t="shared" si="354"/>
        <v>70.314285714285717</v>
      </c>
      <c r="AE167" s="45">
        <f t="shared" si="355"/>
        <v>1.2068264932954085</v>
      </c>
    </row>
    <row r="168" spans="1:31" ht="13.8" x14ac:dyDescent="0.25">
      <c r="A168" s="4">
        <v>44026</v>
      </c>
      <c r="B168">
        <v>291373</v>
      </c>
      <c r="C168">
        <v>44968</v>
      </c>
      <c r="D168">
        <v>6</v>
      </c>
      <c r="F168">
        <f t="shared" si="340"/>
        <v>1240</v>
      </c>
      <c r="G168">
        <f t="shared" si="341"/>
        <v>138</v>
      </c>
      <c r="H168">
        <f t="shared" si="342"/>
        <v>1</v>
      </c>
      <c r="I168">
        <f t="shared" si="343"/>
        <v>246399</v>
      </c>
      <c r="J168" s="58">
        <f t="shared" si="344"/>
        <v>5.0767731119126819E-3</v>
      </c>
      <c r="K168" s="58">
        <f t="shared" si="345"/>
        <v>5.6258102389746348E-4</v>
      </c>
      <c r="L168" s="58">
        <f t="shared" si="346"/>
        <v>4.0766740862135036E-6</v>
      </c>
      <c r="M168">
        <f t="shared" si="347"/>
        <v>8.9591531712658785</v>
      </c>
      <c r="N168" s="47">
        <f t="shared" si="348"/>
        <v>0.15433138966204829</v>
      </c>
      <c r="P168" s="63">
        <f t="shared" si="349"/>
        <v>2.0592161936761471E-5</v>
      </c>
      <c r="Q168" s="86">
        <f t="shared" si="350"/>
        <v>0.15433138966204829</v>
      </c>
      <c r="R168" s="67">
        <f t="shared" si="351"/>
        <v>0.84564801817601498</v>
      </c>
      <c r="AB168" s="91">
        <f t="shared" si="352"/>
        <v>717.71428571428567</v>
      </c>
      <c r="AC168" s="91">
        <f t="shared" si="353"/>
        <v>82.428571428571431</v>
      </c>
      <c r="AD168" s="90">
        <f t="shared" si="354"/>
        <v>75.400000000000006</v>
      </c>
      <c r="AE168" s="45">
        <f t="shared" si="355"/>
        <v>1.0932171276998863</v>
      </c>
    </row>
    <row r="169" spans="1:31" ht="13.8" x14ac:dyDescent="0.25">
      <c r="A169" s="4">
        <v>44027</v>
      </c>
      <c r="B169">
        <v>291911</v>
      </c>
      <c r="C169">
        <v>45053</v>
      </c>
      <c r="D169">
        <v>7</v>
      </c>
      <c r="F169">
        <f t="shared" si="340"/>
        <v>538</v>
      </c>
      <c r="G169">
        <f t="shared" si="341"/>
        <v>85</v>
      </c>
      <c r="H169">
        <f t="shared" si="342"/>
        <v>1</v>
      </c>
      <c r="I169">
        <f t="shared" si="343"/>
        <v>246851</v>
      </c>
      <c r="J169" s="58">
        <f t="shared" si="344"/>
        <v>2.1928623868023504E-3</v>
      </c>
      <c r="K169" s="58">
        <f t="shared" si="345"/>
        <v>3.449689325037845E-4</v>
      </c>
      <c r="L169" s="58">
        <f t="shared" si="346"/>
        <v>4.0584580294562885E-6</v>
      </c>
      <c r="M169">
        <f t="shared" si="347"/>
        <v>6.2827802237873529</v>
      </c>
      <c r="N169" s="47">
        <f t="shared" si="348"/>
        <v>0.1543381373089743</v>
      </c>
      <c r="P169" s="63">
        <f t="shared" si="349"/>
        <v>2.3979911685410964E-5</v>
      </c>
      <c r="Q169" s="86">
        <f t="shared" si="350"/>
        <v>0.1543381373089743</v>
      </c>
      <c r="R169" s="67">
        <f t="shared" si="351"/>
        <v>0.84563788277934027</v>
      </c>
      <c r="AB169" s="91">
        <f t="shared" si="352"/>
        <v>704.57142857142856</v>
      </c>
      <c r="AC169" s="91">
        <f t="shared" si="353"/>
        <v>76.571428571428569</v>
      </c>
      <c r="AD169" s="90">
        <f t="shared" si="354"/>
        <v>91.685714285714297</v>
      </c>
      <c r="AE169" s="45">
        <f t="shared" si="355"/>
        <v>0.83515113742598923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E169"/>
  <sheetViews>
    <sheetView workbookViewId="0">
      <pane xSplit="1" ySplit="3" topLeftCell="R103" activePane="bottomRight" state="frozen"/>
      <selection pane="topRight" activeCell="B1" sqref="B1"/>
      <selection pane="bottomLeft" activeCell="A4" sqref="A4"/>
      <selection pane="bottomRight" activeCell="AD2" sqref="AD2"/>
    </sheetView>
  </sheetViews>
  <sheetFormatPr defaultColWidth="10.6640625" defaultRowHeight="13.2" x14ac:dyDescent="0.25"/>
  <sheetData>
    <row r="1" spans="1:31" ht="27.6" x14ac:dyDescent="0.25">
      <c r="A1" s="2" t="s">
        <v>40</v>
      </c>
      <c r="B1" s="69">
        <f>B134/B2</f>
        <v>4.6353868326061351E-3</v>
      </c>
      <c r="C1" s="69">
        <f>C134/B2</f>
        <v>4.7478702658064719E-4</v>
      </c>
      <c r="D1" t="s">
        <v>186</v>
      </c>
      <c r="AC1" s="37">
        <f>SUM(AC4:AC192)</f>
        <v>5532.9999999999955</v>
      </c>
      <c r="AD1" s="37">
        <f>SUM(AD4:AD192)</f>
        <v>12166.802857142862</v>
      </c>
      <c r="AE1" s="95" t="s">
        <v>212</v>
      </c>
    </row>
    <row r="2" spans="1:31" ht="13.8" x14ac:dyDescent="0.25">
      <c r="A2" t="s">
        <v>70</v>
      </c>
      <c r="B2">
        <v>10099265</v>
      </c>
      <c r="D2" s="24" t="s">
        <v>71</v>
      </c>
      <c r="E2" s="24"/>
      <c r="N2" s="45">
        <f>N134/'Country Statistics'!$K$30</f>
        <v>4.6643550714261846</v>
      </c>
      <c r="O2" s="45"/>
      <c r="P2" s="45"/>
      <c r="Q2" s="45"/>
      <c r="AC2" t="s">
        <v>213</v>
      </c>
      <c r="AD2" s="97">
        <v>0.17</v>
      </c>
      <c r="AE2" s="90"/>
    </row>
    <row r="3" spans="1:31" s="2" customFormat="1" ht="13.8" x14ac:dyDescent="0.25">
      <c r="A3" s="2" t="s">
        <v>20</v>
      </c>
      <c r="B3" s="2" t="s">
        <v>21</v>
      </c>
      <c r="C3" s="2" t="s">
        <v>22</v>
      </c>
      <c r="D3" s="2" t="s">
        <v>8</v>
      </c>
      <c r="E3" s="2" t="s">
        <v>152</v>
      </c>
      <c r="F3" s="2" t="s">
        <v>23</v>
      </c>
      <c r="G3" s="2" t="s">
        <v>24</v>
      </c>
      <c r="H3" s="2" t="s">
        <v>25</v>
      </c>
      <c r="I3" s="2" t="s">
        <v>53</v>
      </c>
      <c r="J3" s="2" t="s">
        <v>26</v>
      </c>
      <c r="K3" s="2" t="s">
        <v>27</v>
      </c>
      <c r="L3" s="2" t="s">
        <v>28</v>
      </c>
      <c r="M3" s="2" t="s">
        <v>69</v>
      </c>
      <c r="N3" s="2" t="s">
        <v>66</v>
      </c>
      <c r="P3" s="61" t="s">
        <v>195</v>
      </c>
      <c r="Q3" s="64" t="s">
        <v>196</v>
      </c>
      <c r="R3" s="68" t="s">
        <v>197</v>
      </c>
      <c r="AB3" s="89" t="s">
        <v>21</v>
      </c>
      <c r="AC3" s="89" t="s">
        <v>22</v>
      </c>
      <c r="AD3" s="94">
        <v>8</v>
      </c>
      <c r="AE3" s="91">
        <f>COUNT(AB11:AB32)-AD3</f>
        <v>14</v>
      </c>
    </row>
    <row r="4" spans="1:31" ht="13.8" x14ac:dyDescent="0.25">
      <c r="A4" s="4">
        <v>43862</v>
      </c>
      <c r="B4">
        <v>1</v>
      </c>
      <c r="C4">
        <v>0</v>
      </c>
      <c r="D4">
        <v>0</v>
      </c>
      <c r="I4">
        <f>B4-C4-D4</f>
        <v>1</v>
      </c>
      <c r="J4" s="58"/>
      <c r="K4" s="58"/>
      <c r="L4" s="58"/>
      <c r="P4" s="62"/>
      <c r="Q4" s="65"/>
      <c r="R4" s="67" t="str">
        <f>IF(P4="","",1-SUM(P4:Q4))</f>
        <v/>
      </c>
      <c r="AB4" s="90"/>
      <c r="AC4" s="90"/>
      <c r="AD4" s="90"/>
      <c r="AE4" s="90"/>
    </row>
    <row r="5" spans="1:31" ht="13.8" x14ac:dyDescent="0.25">
      <c r="A5" s="4">
        <v>43863</v>
      </c>
      <c r="B5">
        <v>1</v>
      </c>
      <c r="C5">
        <v>0</v>
      </c>
      <c r="D5">
        <v>0</v>
      </c>
      <c r="F5">
        <f t="shared" ref="F5:F36" si="0">B5-B4</f>
        <v>0</v>
      </c>
      <c r="G5">
        <f t="shared" ref="G5:G36" si="1">C5-C4</f>
        <v>0</v>
      </c>
      <c r="H5">
        <f t="shared" ref="H5:H36" si="2">D5-D4</f>
        <v>0</v>
      </c>
      <c r="I5">
        <f t="shared" ref="I5:I62" si="3">B5-C5-D5</f>
        <v>1</v>
      </c>
      <c r="J5" s="58"/>
      <c r="K5" s="58"/>
      <c r="L5" s="58"/>
      <c r="P5" s="63"/>
      <c r="Q5" s="66"/>
      <c r="R5" s="67" t="str">
        <f t="shared" ref="R5:R32" si="4">IF(P5="","",1-SUM(P5:Q5))</f>
        <v/>
      </c>
      <c r="AB5" s="90"/>
      <c r="AC5" s="90"/>
      <c r="AD5" s="90"/>
      <c r="AE5" s="90"/>
    </row>
    <row r="6" spans="1:31" ht="13.8" x14ac:dyDescent="0.25">
      <c r="A6" s="4">
        <v>43864</v>
      </c>
      <c r="B6">
        <v>1</v>
      </c>
      <c r="C6">
        <v>0</v>
      </c>
      <c r="D6">
        <v>0</v>
      </c>
      <c r="F6">
        <f t="shared" si="0"/>
        <v>0</v>
      </c>
      <c r="G6">
        <f t="shared" si="1"/>
        <v>0</v>
      </c>
      <c r="H6">
        <f t="shared" si="2"/>
        <v>0</v>
      </c>
      <c r="I6">
        <f t="shared" si="3"/>
        <v>1</v>
      </c>
      <c r="J6" s="58"/>
      <c r="K6" s="58"/>
      <c r="L6" s="58"/>
      <c r="P6" s="63"/>
      <c r="Q6" s="66"/>
      <c r="R6" s="67" t="str">
        <f t="shared" si="4"/>
        <v/>
      </c>
      <c r="AB6" s="90"/>
      <c r="AC6" s="90"/>
      <c r="AD6" s="90"/>
      <c r="AE6" s="90"/>
    </row>
    <row r="7" spans="1:31" ht="13.8" x14ac:dyDescent="0.25">
      <c r="A7" s="4">
        <v>43865</v>
      </c>
      <c r="B7">
        <v>1</v>
      </c>
      <c r="C7">
        <v>0</v>
      </c>
      <c r="D7">
        <v>0</v>
      </c>
      <c r="F7">
        <f t="shared" si="0"/>
        <v>0</v>
      </c>
      <c r="G7">
        <f t="shared" si="1"/>
        <v>0</v>
      </c>
      <c r="H7">
        <f t="shared" si="2"/>
        <v>0</v>
      </c>
      <c r="I7">
        <f t="shared" si="3"/>
        <v>1</v>
      </c>
      <c r="J7" s="58"/>
      <c r="K7" s="58"/>
      <c r="L7" s="58"/>
      <c r="P7" s="63"/>
      <c r="Q7" s="66"/>
      <c r="R7" s="67" t="str">
        <f t="shared" si="4"/>
        <v/>
      </c>
      <c r="AB7" s="90"/>
      <c r="AC7" s="90"/>
      <c r="AD7" s="90"/>
      <c r="AE7" s="90"/>
    </row>
    <row r="8" spans="1:31" ht="13.8" x14ac:dyDescent="0.25">
      <c r="A8" s="4">
        <v>43866</v>
      </c>
      <c r="B8">
        <v>1</v>
      </c>
      <c r="C8">
        <v>0</v>
      </c>
      <c r="D8">
        <v>0</v>
      </c>
      <c r="F8">
        <f t="shared" si="0"/>
        <v>0</v>
      </c>
      <c r="G8">
        <f t="shared" si="1"/>
        <v>0</v>
      </c>
      <c r="H8">
        <f t="shared" si="2"/>
        <v>0</v>
      </c>
      <c r="I8">
        <f t="shared" si="3"/>
        <v>1</v>
      </c>
      <c r="J8" s="58"/>
      <c r="K8" s="58"/>
      <c r="L8" s="58"/>
      <c r="P8" s="63"/>
      <c r="Q8" s="66"/>
      <c r="R8" s="67" t="str">
        <f t="shared" si="4"/>
        <v/>
      </c>
      <c r="AB8" s="90"/>
      <c r="AC8" s="90"/>
      <c r="AD8" s="90"/>
      <c r="AE8" s="90"/>
    </row>
    <row r="9" spans="1:31" ht="13.8" x14ac:dyDescent="0.25">
      <c r="A9" s="4">
        <v>43867</v>
      </c>
      <c r="B9">
        <v>1</v>
      </c>
      <c r="C9">
        <v>0</v>
      </c>
      <c r="D9">
        <v>0</v>
      </c>
      <c r="F9">
        <f t="shared" si="0"/>
        <v>0</v>
      </c>
      <c r="G9">
        <f t="shared" si="1"/>
        <v>0</v>
      </c>
      <c r="H9">
        <f t="shared" si="2"/>
        <v>0</v>
      </c>
      <c r="I9">
        <f t="shared" si="3"/>
        <v>1</v>
      </c>
      <c r="J9" s="58"/>
      <c r="K9" s="58"/>
      <c r="L9" s="58"/>
      <c r="P9" s="63"/>
      <c r="Q9" s="66"/>
      <c r="R9" s="67" t="str">
        <f t="shared" si="4"/>
        <v/>
      </c>
      <c r="AB9" s="90"/>
      <c r="AC9" s="90"/>
      <c r="AD9" s="90"/>
      <c r="AE9" s="90"/>
    </row>
    <row r="10" spans="1:31" ht="13.8" x14ac:dyDescent="0.25">
      <c r="A10" s="4">
        <v>43868</v>
      </c>
      <c r="B10">
        <v>1</v>
      </c>
      <c r="C10">
        <v>0</v>
      </c>
      <c r="D10">
        <v>0</v>
      </c>
      <c r="F10">
        <f t="shared" si="0"/>
        <v>0</v>
      </c>
      <c r="G10">
        <f t="shared" si="1"/>
        <v>0</v>
      </c>
      <c r="H10">
        <f t="shared" si="2"/>
        <v>0</v>
      </c>
      <c r="I10">
        <f t="shared" si="3"/>
        <v>1</v>
      </c>
      <c r="J10" s="58"/>
      <c r="K10" s="58"/>
      <c r="L10" s="58"/>
      <c r="P10" s="63"/>
      <c r="Q10" s="66"/>
      <c r="R10" s="67" t="str">
        <f t="shared" si="4"/>
        <v/>
      </c>
      <c r="AB10" s="90"/>
      <c r="AC10" s="90"/>
      <c r="AD10" s="90"/>
      <c r="AE10" s="90"/>
    </row>
    <row r="11" spans="1:31" ht="13.8" x14ac:dyDescent="0.25">
      <c r="A11" s="4">
        <v>43869</v>
      </c>
      <c r="B11">
        <v>1</v>
      </c>
      <c r="C11">
        <v>0</v>
      </c>
      <c r="D11">
        <v>0</v>
      </c>
      <c r="F11">
        <f t="shared" si="0"/>
        <v>0</v>
      </c>
      <c r="G11">
        <f t="shared" si="1"/>
        <v>0</v>
      </c>
      <c r="H11">
        <f t="shared" si="2"/>
        <v>0</v>
      </c>
      <c r="I11">
        <f t="shared" si="3"/>
        <v>1</v>
      </c>
      <c r="J11" s="58"/>
      <c r="K11" s="58"/>
      <c r="L11" s="58"/>
      <c r="P11" s="63"/>
      <c r="Q11" s="66"/>
      <c r="R11" s="67" t="str">
        <f t="shared" si="4"/>
        <v/>
      </c>
      <c r="AB11" s="91">
        <f>AVERAGE(F5:F11)</f>
        <v>0</v>
      </c>
      <c r="AC11" s="91">
        <f>AVERAGE(G5:G11)</f>
        <v>0</v>
      </c>
      <c r="AD11" s="90"/>
      <c r="AE11" s="90"/>
    </row>
    <row r="12" spans="1:31" ht="13.8" x14ac:dyDescent="0.25">
      <c r="A12" s="4">
        <v>43870</v>
      </c>
      <c r="B12">
        <v>1</v>
      </c>
      <c r="C12">
        <v>0</v>
      </c>
      <c r="D12">
        <v>0</v>
      </c>
      <c r="F12">
        <f t="shared" si="0"/>
        <v>0</v>
      </c>
      <c r="G12">
        <f t="shared" si="1"/>
        <v>0</v>
      </c>
      <c r="H12">
        <f t="shared" si="2"/>
        <v>0</v>
      </c>
      <c r="I12">
        <f t="shared" si="3"/>
        <v>1</v>
      </c>
      <c r="J12" s="58"/>
      <c r="K12" s="58"/>
      <c r="L12" s="58"/>
      <c r="P12" s="63"/>
      <c r="Q12" s="66"/>
      <c r="R12" s="67" t="str">
        <f t="shared" si="4"/>
        <v/>
      </c>
      <c r="AB12" s="91">
        <f t="shared" ref="AB12:AC27" si="5">AVERAGE(F6:F12)</f>
        <v>0</v>
      </c>
      <c r="AC12" s="91">
        <f t="shared" si="5"/>
        <v>0</v>
      </c>
      <c r="AD12" s="90"/>
      <c r="AE12" s="90"/>
    </row>
    <row r="13" spans="1:31" ht="13.8" x14ac:dyDescent="0.25">
      <c r="A13" s="4">
        <v>43871</v>
      </c>
      <c r="B13">
        <v>1</v>
      </c>
      <c r="C13">
        <v>0</v>
      </c>
      <c r="D13">
        <v>0</v>
      </c>
      <c r="F13">
        <f t="shared" si="0"/>
        <v>0</v>
      </c>
      <c r="G13">
        <f t="shared" si="1"/>
        <v>0</v>
      </c>
      <c r="H13">
        <f t="shared" si="2"/>
        <v>0</v>
      </c>
      <c r="I13">
        <f t="shared" si="3"/>
        <v>1</v>
      </c>
      <c r="J13" s="58"/>
      <c r="K13" s="58"/>
      <c r="L13" s="58"/>
      <c r="P13" s="63"/>
      <c r="Q13" s="66"/>
      <c r="R13" s="67" t="str">
        <f t="shared" si="4"/>
        <v/>
      </c>
      <c r="AB13" s="91">
        <f t="shared" si="5"/>
        <v>0</v>
      </c>
      <c r="AC13" s="91">
        <f t="shared" si="5"/>
        <v>0</v>
      </c>
      <c r="AD13" s="90"/>
      <c r="AE13" s="90"/>
    </row>
    <row r="14" spans="1:31" ht="13.8" x14ac:dyDescent="0.25">
      <c r="A14" s="4">
        <v>43872</v>
      </c>
      <c r="B14">
        <v>1</v>
      </c>
      <c r="C14">
        <v>0</v>
      </c>
      <c r="D14">
        <v>0</v>
      </c>
      <c r="F14">
        <f t="shared" si="0"/>
        <v>0</v>
      </c>
      <c r="G14">
        <f t="shared" si="1"/>
        <v>0</v>
      </c>
      <c r="H14">
        <f t="shared" si="2"/>
        <v>0</v>
      </c>
      <c r="I14">
        <f t="shared" si="3"/>
        <v>1</v>
      </c>
      <c r="J14" s="58"/>
      <c r="K14" s="58"/>
      <c r="L14" s="58"/>
      <c r="P14" s="63"/>
      <c r="Q14" s="66"/>
      <c r="R14" s="67" t="str">
        <f t="shared" si="4"/>
        <v/>
      </c>
      <c r="AB14" s="91">
        <f t="shared" si="5"/>
        <v>0</v>
      </c>
      <c r="AC14" s="91">
        <f t="shared" si="5"/>
        <v>0</v>
      </c>
      <c r="AD14" s="90"/>
      <c r="AE14" s="90"/>
    </row>
    <row r="15" spans="1:31" ht="13.8" x14ac:dyDescent="0.25">
      <c r="A15" s="4">
        <v>43873</v>
      </c>
      <c r="B15">
        <v>1</v>
      </c>
      <c r="C15">
        <v>0</v>
      </c>
      <c r="D15">
        <v>0</v>
      </c>
      <c r="F15">
        <f t="shared" si="0"/>
        <v>0</v>
      </c>
      <c r="G15">
        <f t="shared" si="1"/>
        <v>0</v>
      </c>
      <c r="H15">
        <f t="shared" si="2"/>
        <v>0</v>
      </c>
      <c r="I15">
        <f t="shared" si="3"/>
        <v>1</v>
      </c>
      <c r="J15" s="58"/>
      <c r="K15" s="58"/>
      <c r="L15" s="58"/>
      <c r="P15" s="63"/>
      <c r="Q15" s="66"/>
      <c r="R15" s="67" t="str">
        <f t="shared" si="4"/>
        <v/>
      </c>
      <c r="AB15" s="91">
        <f t="shared" si="5"/>
        <v>0</v>
      </c>
      <c r="AC15" s="91">
        <f t="shared" si="5"/>
        <v>0</v>
      </c>
      <c r="AD15" s="90"/>
      <c r="AE15" s="90"/>
    </row>
    <row r="16" spans="1:31" ht="13.8" x14ac:dyDescent="0.25">
      <c r="A16" s="4">
        <v>43874</v>
      </c>
      <c r="B16">
        <v>1</v>
      </c>
      <c r="C16">
        <v>0</v>
      </c>
      <c r="D16">
        <v>0</v>
      </c>
      <c r="F16">
        <f t="shared" si="0"/>
        <v>0</v>
      </c>
      <c r="G16">
        <f t="shared" si="1"/>
        <v>0</v>
      </c>
      <c r="H16">
        <f t="shared" si="2"/>
        <v>0</v>
      </c>
      <c r="I16">
        <f t="shared" si="3"/>
        <v>1</v>
      </c>
      <c r="J16" s="58"/>
      <c r="K16" s="58"/>
      <c r="L16" s="58"/>
      <c r="P16" s="63"/>
      <c r="Q16" s="66"/>
      <c r="R16" s="67" t="str">
        <f t="shared" si="4"/>
        <v/>
      </c>
      <c r="AB16" s="91">
        <f t="shared" si="5"/>
        <v>0</v>
      </c>
      <c r="AC16" s="91">
        <f t="shared" si="5"/>
        <v>0</v>
      </c>
      <c r="AD16" s="90"/>
      <c r="AE16" s="90"/>
    </row>
    <row r="17" spans="1:31" ht="13.8" x14ac:dyDescent="0.25">
      <c r="A17" s="4">
        <v>43875</v>
      </c>
      <c r="B17">
        <v>1</v>
      </c>
      <c r="C17">
        <v>0</v>
      </c>
      <c r="D17">
        <v>0</v>
      </c>
      <c r="F17">
        <f t="shared" si="0"/>
        <v>0</v>
      </c>
      <c r="G17">
        <f t="shared" si="1"/>
        <v>0</v>
      </c>
      <c r="H17">
        <f t="shared" si="2"/>
        <v>0</v>
      </c>
      <c r="I17">
        <f t="shared" si="3"/>
        <v>1</v>
      </c>
      <c r="J17" s="58"/>
      <c r="K17" s="58"/>
      <c r="L17" s="58"/>
      <c r="P17" s="63"/>
      <c r="Q17" s="66"/>
      <c r="R17" s="67" t="str">
        <f t="shared" si="4"/>
        <v/>
      </c>
      <c r="AB17" s="91">
        <f t="shared" si="5"/>
        <v>0</v>
      </c>
      <c r="AC17" s="91">
        <f t="shared" si="5"/>
        <v>0</v>
      </c>
      <c r="AD17" s="90"/>
      <c r="AE17" s="90"/>
    </row>
    <row r="18" spans="1:31" ht="13.8" x14ac:dyDescent="0.25">
      <c r="A18" s="4">
        <v>43876</v>
      </c>
      <c r="B18">
        <v>1</v>
      </c>
      <c r="C18">
        <v>0</v>
      </c>
      <c r="D18">
        <v>0</v>
      </c>
      <c r="F18">
        <f t="shared" si="0"/>
        <v>0</v>
      </c>
      <c r="G18">
        <f t="shared" si="1"/>
        <v>0</v>
      </c>
      <c r="H18">
        <f t="shared" si="2"/>
        <v>0</v>
      </c>
      <c r="I18">
        <f t="shared" si="3"/>
        <v>1</v>
      </c>
      <c r="J18" s="58"/>
      <c r="K18" s="58"/>
      <c r="L18" s="58"/>
      <c r="P18" s="63"/>
      <c r="Q18" s="66"/>
      <c r="R18" s="67" t="str">
        <f t="shared" si="4"/>
        <v/>
      </c>
      <c r="AB18" s="91">
        <f t="shared" si="5"/>
        <v>0</v>
      </c>
      <c r="AC18" s="91">
        <f t="shared" si="5"/>
        <v>0</v>
      </c>
      <c r="AD18" s="90"/>
      <c r="AE18" s="45"/>
    </row>
    <row r="19" spans="1:31" ht="13.8" x14ac:dyDescent="0.25">
      <c r="A19" s="4">
        <v>43877</v>
      </c>
      <c r="B19">
        <v>1</v>
      </c>
      <c r="C19">
        <v>0</v>
      </c>
      <c r="D19">
        <v>0</v>
      </c>
      <c r="F19">
        <f t="shared" si="0"/>
        <v>0</v>
      </c>
      <c r="G19">
        <f t="shared" si="1"/>
        <v>0</v>
      </c>
      <c r="H19">
        <f t="shared" si="2"/>
        <v>0</v>
      </c>
      <c r="I19">
        <f t="shared" si="3"/>
        <v>1</v>
      </c>
      <c r="J19" s="58"/>
      <c r="K19" s="58"/>
      <c r="L19" s="58"/>
      <c r="P19" s="63"/>
      <c r="Q19" s="66"/>
      <c r="R19" s="67" t="str">
        <f t="shared" si="4"/>
        <v/>
      </c>
      <c r="AB19" s="91">
        <f t="shared" si="5"/>
        <v>0</v>
      </c>
      <c r="AC19" s="91">
        <f t="shared" si="5"/>
        <v>0</v>
      </c>
      <c r="AD19" s="90"/>
      <c r="AE19" s="45"/>
    </row>
    <row r="20" spans="1:31" ht="13.8" x14ac:dyDescent="0.25">
      <c r="A20" s="4">
        <v>43878</v>
      </c>
      <c r="B20">
        <v>1</v>
      </c>
      <c r="C20">
        <v>0</v>
      </c>
      <c r="D20">
        <v>0</v>
      </c>
      <c r="F20">
        <f t="shared" si="0"/>
        <v>0</v>
      </c>
      <c r="G20">
        <f t="shared" si="1"/>
        <v>0</v>
      </c>
      <c r="H20">
        <f t="shared" si="2"/>
        <v>0</v>
      </c>
      <c r="I20">
        <f t="shared" si="3"/>
        <v>1</v>
      </c>
      <c r="J20" s="58"/>
      <c r="K20" s="58"/>
      <c r="L20" s="58"/>
      <c r="P20" s="63"/>
      <c r="Q20" s="66"/>
      <c r="R20" s="67" t="str">
        <f t="shared" si="4"/>
        <v/>
      </c>
      <c r="AB20" s="91">
        <f t="shared" si="5"/>
        <v>0</v>
      </c>
      <c r="AC20" s="91">
        <f t="shared" si="5"/>
        <v>0</v>
      </c>
      <c r="AD20" s="90"/>
      <c r="AE20" s="45"/>
    </row>
    <row r="21" spans="1:31" ht="13.8" x14ac:dyDescent="0.25">
      <c r="A21" s="4">
        <v>43879</v>
      </c>
      <c r="B21">
        <v>1</v>
      </c>
      <c r="C21">
        <v>0</v>
      </c>
      <c r="D21">
        <v>0</v>
      </c>
      <c r="F21">
        <f t="shared" si="0"/>
        <v>0</v>
      </c>
      <c r="G21">
        <f t="shared" si="1"/>
        <v>0</v>
      </c>
      <c r="H21">
        <f t="shared" si="2"/>
        <v>0</v>
      </c>
      <c r="I21">
        <f t="shared" si="3"/>
        <v>1</v>
      </c>
      <c r="J21" s="58"/>
      <c r="K21" s="58"/>
      <c r="L21" s="58"/>
      <c r="P21" s="63"/>
      <c r="Q21" s="66"/>
      <c r="R21" s="67" t="str">
        <f t="shared" si="4"/>
        <v/>
      </c>
      <c r="AB21" s="91">
        <f t="shared" si="5"/>
        <v>0</v>
      </c>
      <c r="AC21" s="91">
        <f t="shared" si="5"/>
        <v>0</v>
      </c>
      <c r="AD21" s="90"/>
      <c r="AE21" s="45"/>
    </row>
    <row r="22" spans="1:31" ht="13.8" x14ac:dyDescent="0.25">
      <c r="A22" s="4">
        <v>43880</v>
      </c>
      <c r="B22">
        <v>1</v>
      </c>
      <c r="C22">
        <v>0</v>
      </c>
      <c r="D22">
        <v>0</v>
      </c>
      <c r="F22">
        <f t="shared" si="0"/>
        <v>0</v>
      </c>
      <c r="G22">
        <f t="shared" si="1"/>
        <v>0</v>
      </c>
      <c r="H22">
        <f t="shared" si="2"/>
        <v>0</v>
      </c>
      <c r="I22">
        <f t="shared" si="3"/>
        <v>1</v>
      </c>
      <c r="J22" s="58"/>
      <c r="K22" s="58"/>
      <c r="L22" s="58"/>
      <c r="P22" s="63"/>
      <c r="Q22" s="66"/>
      <c r="R22" s="67" t="str">
        <f t="shared" si="4"/>
        <v/>
      </c>
      <c r="AB22" s="91">
        <f t="shared" si="5"/>
        <v>0</v>
      </c>
      <c r="AC22" s="91">
        <f t="shared" si="5"/>
        <v>0</v>
      </c>
      <c r="AD22" s="90">
        <f t="shared" ref="AD22" si="6">INDEX(AB1:AB22,$AE$3)*$AD$2</f>
        <v>0</v>
      </c>
      <c r="AE22" s="45"/>
    </row>
    <row r="23" spans="1:31" ht="13.8" x14ac:dyDescent="0.25">
      <c r="A23" s="4">
        <v>43881</v>
      </c>
      <c r="B23">
        <v>1</v>
      </c>
      <c r="C23">
        <v>0</v>
      </c>
      <c r="D23">
        <v>0</v>
      </c>
      <c r="F23">
        <f t="shared" si="0"/>
        <v>0</v>
      </c>
      <c r="G23">
        <f t="shared" si="1"/>
        <v>0</v>
      </c>
      <c r="H23">
        <f t="shared" si="2"/>
        <v>0</v>
      </c>
      <c r="I23">
        <f t="shared" si="3"/>
        <v>1</v>
      </c>
      <c r="J23" s="58"/>
      <c r="K23" s="58"/>
      <c r="L23" s="58"/>
      <c r="P23" s="63"/>
      <c r="Q23" s="66"/>
      <c r="R23" s="67" t="str">
        <f t="shared" si="4"/>
        <v/>
      </c>
      <c r="AB23" s="91">
        <f t="shared" si="5"/>
        <v>0</v>
      </c>
      <c r="AC23" s="91">
        <f t="shared" si="5"/>
        <v>0</v>
      </c>
      <c r="AD23" s="90">
        <f t="shared" ref="AD23:AD86" si="7">INDEX(AB2:AB23,$AE$3)*$AD$2</f>
        <v>0</v>
      </c>
      <c r="AE23" s="45"/>
    </row>
    <row r="24" spans="1:31" ht="13.8" x14ac:dyDescent="0.25">
      <c r="A24" s="4">
        <v>43882</v>
      </c>
      <c r="B24">
        <v>1</v>
      </c>
      <c r="C24">
        <v>0</v>
      </c>
      <c r="D24">
        <v>0</v>
      </c>
      <c r="F24">
        <f t="shared" si="0"/>
        <v>0</v>
      </c>
      <c r="G24">
        <f t="shared" si="1"/>
        <v>0</v>
      </c>
      <c r="H24">
        <f t="shared" si="2"/>
        <v>0</v>
      </c>
      <c r="I24">
        <f t="shared" si="3"/>
        <v>1</v>
      </c>
      <c r="J24" s="58"/>
      <c r="K24" s="58"/>
      <c r="L24" s="58"/>
      <c r="P24" s="63"/>
      <c r="Q24" s="66"/>
      <c r="R24" s="67" t="str">
        <f t="shared" si="4"/>
        <v/>
      </c>
      <c r="AB24" s="91">
        <f t="shared" si="5"/>
        <v>0</v>
      </c>
      <c r="AC24" s="91">
        <f t="shared" si="5"/>
        <v>0</v>
      </c>
      <c r="AD24" s="90">
        <f t="shared" si="7"/>
        <v>0</v>
      </c>
      <c r="AE24" s="45"/>
    </row>
    <row r="25" spans="1:31" ht="13.8" x14ac:dyDescent="0.25">
      <c r="A25" s="4">
        <v>43883</v>
      </c>
      <c r="B25">
        <v>1</v>
      </c>
      <c r="C25">
        <v>0</v>
      </c>
      <c r="D25">
        <v>0</v>
      </c>
      <c r="F25">
        <f t="shared" si="0"/>
        <v>0</v>
      </c>
      <c r="G25">
        <f t="shared" si="1"/>
        <v>0</v>
      </c>
      <c r="H25">
        <f t="shared" si="2"/>
        <v>0</v>
      </c>
      <c r="I25">
        <f t="shared" si="3"/>
        <v>1</v>
      </c>
      <c r="J25" s="58"/>
      <c r="K25" s="58"/>
      <c r="L25" s="58"/>
      <c r="P25" s="63"/>
      <c r="Q25" s="66"/>
      <c r="R25" s="67" t="str">
        <f t="shared" si="4"/>
        <v/>
      </c>
      <c r="AB25" s="91">
        <f t="shared" si="5"/>
        <v>0</v>
      </c>
      <c r="AC25" s="91">
        <f t="shared" si="5"/>
        <v>0</v>
      </c>
      <c r="AD25" s="90">
        <f t="shared" si="7"/>
        <v>0</v>
      </c>
      <c r="AE25" s="45"/>
    </row>
    <row r="26" spans="1:31" ht="13.8" x14ac:dyDescent="0.25">
      <c r="A26" s="4">
        <v>43884</v>
      </c>
      <c r="B26">
        <v>1</v>
      </c>
      <c r="C26">
        <v>0</v>
      </c>
      <c r="D26">
        <v>0</v>
      </c>
      <c r="F26">
        <f t="shared" si="0"/>
        <v>0</v>
      </c>
      <c r="G26">
        <f t="shared" si="1"/>
        <v>0</v>
      </c>
      <c r="H26">
        <f t="shared" si="2"/>
        <v>0</v>
      </c>
      <c r="I26">
        <f t="shared" si="3"/>
        <v>1</v>
      </c>
      <c r="J26" s="58"/>
      <c r="K26" s="58"/>
      <c r="L26" s="58"/>
      <c r="P26" s="63"/>
      <c r="Q26" s="66"/>
      <c r="R26" s="67" t="str">
        <f t="shared" si="4"/>
        <v/>
      </c>
      <c r="AB26" s="91">
        <f t="shared" si="5"/>
        <v>0</v>
      </c>
      <c r="AC26" s="91">
        <f t="shared" si="5"/>
        <v>0</v>
      </c>
      <c r="AD26" s="90">
        <f t="shared" si="7"/>
        <v>0</v>
      </c>
      <c r="AE26" s="45"/>
    </row>
    <row r="27" spans="1:31" ht="13.8" x14ac:dyDescent="0.25">
      <c r="A27" s="4">
        <v>43885</v>
      </c>
      <c r="B27">
        <v>1</v>
      </c>
      <c r="C27">
        <v>0</v>
      </c>
      <c r="D27">
        <v>0</v>
      </c>
      <c r="F27">
        <f t="shared" si="0"/>
        <v>0</v>
      </c>
      <c r="G27">
        <f t="shared" si="1"/>
        <v>0</v>
      </c>
      <c r="H27">
        <f t="shared" si="2"/>
        <v>0</v>
      </c>
      <c r="I27">
        <f t="shared" si="3"/>
        <v>1</v>
      </c>
      <c r="J27" s="58"/>
      <c r="K27" s="58"/>
      <c r="L27" s="58"/>
      <c r="P27" s="63"/>
      <c r="Q27" s="66"/>
      <c r="R27" s="67" t="str">
        <f t="shared" si="4"/>
        <v/>
      </c>
      <c r="AB27" s="91">
        <f t="shared" si="5"/>
        <v>0</v>
      </c>
      <c r="AC27" s="91">
        <f t="shared" si="5"/>
        <v>0</v>
      </c>
      <c r="AD27" s="90">
        <f t="shared" si="7"/>
        <v>0</v>
      </c>
      <c r="AE27" s="45"/>
    </row>
    <row r="28" spans="1:31" ht="13.8" x14ac:dyDescent="0.25">
      <c r="A28" s="4">
        <v>43886</v>
      </c>
      <c r="B28">
        <v>1</v>
      </c>
      <c r="C28">
        <v>0</v>
      </c>
      <c r="D28">
        <v>0</v>
      </c>
      <c r="F28">
        <f t="shared" si="0"/>
        <v>0</v>
      </c>
      <c r="G28">
        <f t="shared" si="1"/>
        <v>0</v>
      </c>
      <c r="H28">
        <f t="shared" si="2"/>
        <v>0</v>
      </c>
      <c r="I28">
        <f t="shared" si="3"/>
        <v>1</v>
      </c>
      <c r="J28" s="58"/>
      <c r="K28" s="58"/>
      <c r="L28" s="58"/>
      <c r="P28" s="63"/>
      <c r="Q28" s="66"/>
      <c r="R28" s="67" t="str">
        <f t="shared" si="4"/>
        <v/>
      </c>
      <c r="AB28" s="91">
        <f t="shared" ref="AB28:AC43" si="8">AVERAGE(F22:F28)</f>
        <v>0</v>
      </c>
      <c r="AC28" s="91">
        <f t="shared" si="8"/>
        <v>0</v>
      </c>
      <c r="AD28" s="90">
        <f t="shared" si="7"/>
        <v>0</v>
      </c>
      <c r="AE28" s="45"/>
    </row>
    <row r="29" spans="1:31" ht="13.8" x14ac:dyDescent="0.25">
      <c r="A29" s="4">
        <v>43887</v>
      </c>
      <c r="B29">
        <v>2</v>
      </c>
      <c r="C29">
        <v>0</v>
      </c>
      <c r="D29">
        <v>0</v>
      </c>
      <c r="F29">
        <f t="shared" si="0"/>
        <v>1</v>
      </c>
      <c r="G29">
        <f t="shared" si="1"/>
        <v>0</v>
      </c>
      <c r="H29">
        <f t="shared" si="2"/>
        <v>0</v>
      </c>
      <c r="I29">
        <f t="shared" si="3"/>
        <v>2</v>
      </c>
      <c r="J29" s="58"/>
      <c r="K29" s="58"/>
      <c r="L29" s="58"/>
      <c r="P29" s="63"/>
      <c r="Q29" s="66"/>
      <c r="R29" s="67" t="str">
        <f t="shared" si="4"/>
        <v/>
      </c>
      <c r="AB29" s="91">
        <f t="shared" si="8"/>
        <v>0.14285714285714285</v>
      </c>
      <c r="AC29" s="91">
        <f t="shared" si="8"/>
        <v>0</v>
      </c>
      <c r="AD29" s="90">
        <f t="shared" si="7"/>
        <v>0</v>
      </c>
      <c r="AE29" s="45"/>
    </row>
    <row r="30" spans="1:31" ht="13.8" x14ac:dyDescent="0.25">
      <c r="A30" s="4">
        <v>43888</v>
      </c>
      <c r="B30">
        <v>7</v>
      </c>
      <c r="C30">
        <v>0</v>
      </c>
      <c r="D30">
        <v>0</v>
      </c>
      <c r="F30">
        <f t="shared" si="0"/>
        <v>5</v>
      </c>
      <c r="G30">
        <f t="shared" si="1"/>
        <v>0</v>
      </c>
      <c r="H30">
        <f t="shared" si="2"/>
        <v>0</v>
      </c>
      <c r="I30">
        <f t="shared" si="3"/>
        <v>7</v>
      </c>
      <c r="J30" s="58"/>
      <c r="K30" s="58"/>
      <c r="L30" s="58"/>
      <c r="P30" s="63"/>
      <c r="Q30" s="66"/>
      <c r="R30" s="67" t="str">
        <f t="shared" si="4"/>
        <v/>
      </c>
      <c r="AB30" s="91">
        <f t="shared" si="8"/>
        <v>0.8571428571428571</v>
      </c>
      <c r="AC30" s="91">
        <f t="shared" si="8"/>
        <v>0</v>
      </c>
      <c r="AD30" s="90">
        <f t="shared" si="7"/>
        <v>0</v>
      </c>
      <c r="AE30" s="45"/>
    </row>
    <row r="31" spans="1:31" ht="13.8" x14ac:dyDescent="0.25">
      <c r="A31" s="4">
        <v>43889</v>
      </c>
      <c r="B31">
        <v>7</v>
      </c>
      <c r="C31">
        <v>0</v>
      </c>
      <c r="D31">
        <v>0</v>
      </c>
      <c r="F31">
        <f t="shared" si="0"/>
        <v>0</v>
      </c>
      <c r="G31">
        <f t="shared" si="1"/>
        <v>0</v>
      </c>
      <c r="H31">
        <f t="shared" si="2"/>
        <v>0</v>
      </c>
      <c r="I31">
        <f t="shared" si="3"/>
        <v>7</v>
      </c>
      <c r="J31" s="58"/>
      <c r="K31" s="58"/>
      <c r="L31" s="58"/>
      <c r="P31" s="63"/>
      <c r="Q31" s="66"/>
      <c r="R31" s="67" t="str">
        <f t="shared" si="4"/>
        <v/>
      </c>
      <c r="AB31" s="91">
        <f t="shared" si="8"/>
        <v>0.8571428571428571</v>
      </c>
      <c r="AC31" s="91">
        <f t="shared" si="8"/>
        <v>0</v>
      </c>
      <c r="AD31" s="90">
        <f t="shared" si="7"/>
        <v>0</v>
      </c>
      <c r="AE31" s="45"/>
    </row>
    <row r="32" spans="1:31" ht="13.8" x14ac:dyDescent="0.25">
      <c r="A32" s="4">
        <v>43890</v>
      </c>
      <c r="B32">
        <v>12</v>
      </c>
      <c r="C32">
        <v>0</v>
      </c>
      <c r="D32">
        <v>0</v>
      </c>
      <c r="F32">
        <f t="shared" si="0"/>
        <v>5</v>
      </c>
      <c r="G32">
        <f t="shared" si="1"/>
        <v>0</v>
      </c>
      <c r="H32">
        <f t="shared" si="2"/>
        <v>0</v>
      </c>
      <c r="I32">
        <f t="shared" si="3"/>
        <v>12</v>
      </c>
      <c r="J32" s="58"/>
      <c r="K32" s="58"/>
      <c r="L32" s="58"/>
      <c r="P32" s="63"/>
      <c r="Q32" s="66"/>
      <c r="R32" s="67" t="str">
        <f t="shared" si="4"/>
        <v/>
      </c>
      <c r="AB32" s="91">
        <f t="shared" si="8"/>
        <v>1.5714285714285714</v>
      </c>
      <c r="AC32" s="91">
        <f t="shared" si="8"/>
        <v>0</v>
      </c>
      <c r="AD32" s="90">
        <f t="shared" si="7"/>
        <v>0</v>
      </c>
      <c r="AE32" s="45"/>
    </row>
    <row r="33" spans="1:31" ht="13.8" x14ac:dyDescent="0.25">
      <c r="A33" s="4">
        <v>43891</v>
      </c>
      <c r="B33">
        <v>14</v>
      </c>
      <c r="C33">
        <v>0</v>
      </c>
      <c r="D33">
        <v>0</v>
      </c>
      <c r="F33">
        <f t="shared" si="0"/>
        <v>2</v>
      </c>
      <c r="G33">
        <f t="shared" si="1"/>
        <v>0</v>
      </c>
      <c r="H33">
        <f t="shared" si="2"/>
        <v>0</v>
      </c>
      <c r="I33">
        <f t="shared" si="3"/>
        <v>14</v>
      </c>
      <c r="J33" s="58">
        <f>F33/I32*$B$2/($B$2-B32)</f>
        <v>0.16666686470111536</v>
      </c>
      <c r="K33" s="58">
        <f>G33/I32</f>
        <v>0</v>
      </c>
      <c r="L33" s="58">
        <f>H33/I32</f>
        <v>0</v>
      </c>
      <c r="M33" s="19">
        <v>0</v>
      </c>
      <c r="N33" s="47">
        <f>C33/B33</f>
        <v>0</v>
      </c>
      <c r="O33" s="47"/>
      <c r="P33" s="63">
        <f>D33/B33</f>
        <v>0</v>
      </c>
      <c r="Q33" s="86">
        <f>N33</f>
        <v>0</v>
      </c>
      <c r="R33" s="67">
        <f t="shared" ref="R33" si="9">IF(P33="","",1-SUM(P33:Q33))</f>
        <v>1</v>
      </c>
      <c r="AB33" s="91">
        <f t="shared" si="8"/>
        <v>1.8571428571428572</v>
      </c>
      <c r="AC33" s="91">
        <f t="shared" si="8"/>
        <v>0</v>
      </c>
      <c r="AD33" s="90">
        <f t="shared" si="7"/>
        <v>0</v>
      </c>
      <c r="AE33" s="45"/>
    </row>
    <row r="34" spans="1:31" ht="13.8" x14ac:dyDescent="0.25">
      <c r="A34" s="4">
        <v>43892</v>
      </c>
      <c r="B34">
        <v>15</v>
      </c>
      <c r="C34">
        <v>0</v>
      </c>
      <c r="D34">
        <v>0</v>
      </c>
      <c r="F34">
        <f t="shared" si="0"/>
        <v>1</v>
      </c>
      <c r="G34">
        <f t="shared" si="1"/>
        <v>0</v>
      </c>
      <c r="H34">
        <f t="shared" si="2"/>
        <v>0</v>
      </c>
      <c r="I34">
        <f t="shared" si="3"/>
        <v>15</v>
      </c>
      <c r="J34" s="58">
        <f t="shared" ref="J34:J72" si="10">F34/I33*$B$2/($B$2-B33)</f>
        <v>7.142867044581537E-2</v>
      </c>
      <c r="K34" s="58">
        <f t="shared" ref="K34:K69" si="11">G34/I33</f>
        <v>0</v>
      </c>
      <c r="L34" s="58">
        <f t="shared" ref="L34:L69" si="12">H34/I33</f>
        <v>0</v>
      </c>
      <c r="M34" s="19">
        <v>0</v>
      </c>
      <c r="N34" s="47">
        <f t="shared" ref="N34:N82" si="13">C34/B34</f>
        <v>0</v>
      </c>
      <c r="O34" s="47"/>
      <c r="P34" s="63">
        <f t="shared" ref="P34:P97" si="14">D34/B34</f>
        <v>0</v>
      </c>
      <c r="Q34" s="86">
        <f t="shared" ref="Q34:Q97" si="15">N34</f>
        <v>0</v>
      </c>
      <c r="R34" s="67">
        <f t="shared" ref="R34:R97" si="16">IF(P34="","",1-SUM(P34:Q34))</f>
        <v>1</v>
      </c>
      <c r="AB34" s="91">
        <f t="shared" si="8"/>
        <v>2</v>
      </c>
      <c r="AC34" s="91">
        <f t="shared" si="8"/>
        <v>0</v>
      </c>
      <c r="AD34" s="90">
        <f t="shared" si="7"/>
        <v>0</v>
      </c>
      <c r="AE34" s="45"/>
    </row>
    <row r="35" spans="1:31" ht="13.8" x14ac:dyDescent="0.25">
      <c r="A35" s="4">
        <v>43893</v>
      </c>
      <c r="B35">
        <v>21</v>
      </c>
      <c r="C35">
        <v>0</v>
      </c>
      <c r="D35">
        <v>0</v>
      </c>
      <c r="F35">
        <f t="shared" si="0"/>
        <v>6</v>
      </c>
      <c r="G35">
        <f t="shared" si="1"/>
        <v>0</v>
      </c>
      <c r="H35">
        <f t="shared" si="2"/>
        <v>0</v>
      </c>
      <c r="I35">
        <f t="shared" si="3"/>
        <v>21</v>
      </c>
      <c r="J35" s="58">
        <f t="shared" si="10"/>
        <v>0.40000059410352257</v>
      </c>
      <c r="K35" s="58">
        <f t="shared" si="11"/>
        <v>0</v>
      </c>
      <c r="L35" s="58">
        <f t="shared" si="12"/>
        <v>0</v>
      </c>
      <c r="M35" s="19">
        <v>0</v>
      </c>
      <c r="N35" s="47">
        <f t="shared" si="13"/>
        <v>0</v>
      </c>
      <c r="O35" s="47"/>
      <c r="P35" s="63">
        <f t="shared" si="14"/>
        <v>0</v>
      </c>
      <c r="Q35" s="86">
        <f t="shared" si="15"/>
        <v>0</v>
      </c>
      <c r="R35" s="67">
        <f t="shared" si="16"/>
        <v>1</v>
      </c>
      <c r="AB35" s="91">
        <f t="shared" si="8"/>
        <v>2.8571428571428572</v>
      </c>
      <c r="AC35" s="91">
        <f t="shared" si="8"/>
        <v>0</v>
      </c>
      <c r="AD35" s="90">
        <f t="shared" si="7"/>
        <v>0</v>
      </c>
      <c r="AE35" s="45"/>
    </row>
    <row r="36" spans="1:31" ht="13.8" x14ac:dyDescent="0.25">
      <c r="A36" s="4">
        <v>43894</v>
      </c>
      <c r="B36">
        <v>35</v>
      </c>
      <c r="C36">
        <v>0</v>
      </c>
      <c r="D36">
        <v>0</v>
      </c>
      <c r="F36">
        <f t="shared" si="0"/>
        <v>14</v>
      </c>
      <c r="G36">
        <f t="shared" si="1"/>
        <v>0</v>
      </c>
      <c r="H36">
        <f t="shared" si="2"/>
        <v>0</v>
      </c>
      <c r="I36">
        <f t="shared" si="3"/>
        <v>35</v>
      </c>
      <c r="J36" s="58">
        <f t="shared" si="10"/>
        <v>0.66666805290904285</v>
      </c>
      <c r="K36" s="58">
        <f t="shared" si="11"/>
        <v>0</v>
      </c>
      <c r="L36" s="58">
        <f t="shared" si="12"/>
        <v>0</v>
      </c>
      <c r="M36" s="19">
        <v>0</v>
      </c>
      <c r="N36" s="47">
        <f t="shared" si="13"/>
        <v>0</v>
      </c>
      <c r="O36" s="47"/>
      <c r="P36" s="63">
        <f t="shared" si="14"/>
        <v>0</v>
      </c>
      <c r="Q36" s="86">
        <f t="shared" si="15"/>
        <v>0</v>
      </c>
      <c r="R36" s="67">
        <f t="shared" si="16"/>
        <v>1</v>
      </c>
      <c r="AB36" s="91">
        <f t="shared" si="8"/>
        <v>4.7142857142857144</v>
      </c>
      <c r="AC36" s="91">
        <f t="shared" si="8"/>
        <v>0</v>
      </c>
      <c r="AD36" s="90">
        <f t="shared" si="7"/>
        <v>0</v>
      </c>
      <c r="AE36" s="45"/>
    </row>
    <row r="37" spans="1:31" ht="13.8" x14ac:dyDescent="0.25">
      <c r="A37" s="4">
        <v>43895</v>
      </c>
      <c r="B37">
        <v>94</v>
      </c>
      <c r="C37">
        <v>0</v>
      </c>
      <c r="D37">
        <v>0</v>
      </c>
      <c r="F37">
        <f t="shared" ref="F37:F62" si="17">B37-B36</f>
        <v>59</v>
      </c>
      <c r="G37">
        <f t="shared" ref="G37:G62" si="18">C37-C36</f>
        <v>0</v>
      </c>
      <c r="H37">
        <f t="shared" ref="H37:H62" si="19">D37-D36</f>
        <v>0</v>
      </c>
      <c r="I37">
        <f t="shared" si="3"/>
        <v>94</v>
      </c>
      <c r="J37" s="58">
        <f t="shared" si="10"/>
        <v>1.6857201277438267</v>
      </c>
      <c r="K37" s="58">
        <f t="shared" si="11"/>
        <v>0</v>
      </c>
      <c r="L37" s="58">
        <f t="shared" si="12"/>
        <v>0</v>
      </c>
      <c r="M37" s="19">
        <v>0</v>
      </c>
      <c r="N37" s="47">
        <f t="shared" si="13"/>
        <v>0</v>
      </c>
      <c r="O37" s="47"/>
      <c r="P37" s="63">
        <f t="shared" si="14"/>
        <v>0</v>
      </c>
      <c r="Q37" s="86">
        <f t="shared" si="15"/>
        <v>0</v>
      </c>
      <c r="R37" s="67">
        <f t="shared" si="16"/>
        <v>1</v>
      </c>
      <c r="AB37" s="91">
        <f t="shared" si="8"/>
        <v>12.428571428571429</v>
      </c>
      <c r="AC37" s="91">
        <f t="shared" si="8"/>
        <v>0</v>
      </c>
      <c r="AD37" s="90">
        <f t="shared" si="7"/>
        <v>2.4285714285714285E-2</v>
      </c>
      <c r="AE37" s="45"/>
    </row>
    <row r="38" spans="1:31" ht="13.8" x14ac:dyDescent="0.25">
      <c r="A38" s="4">
        <v>43896</v>
      </c>
      <c r="B38">
        <v>101</v>
      </c>
      <c r="C38">
        <v>0</v>
      </c>
      <c r="D38">
        <v>0</v>
      </c>
      <c r="F38">
        <f t="shared" si="17"/>
        <v>7</v>
      </c>
      <c r="G38">
        <f t="shared" si="18"/>
        <v>0</v>
      </c>
      <c r="H38">
        <f t="shared" si="19"/>
        <v>0</v>
      </c>
      <c r="I38">
        <f t="shared" si="3"/>
        <v>101</v>
      </c>
      <c r="J38" s="58">
        <f t="shared" si="10"/>
        <v>7.4468778232581148E-2</v>
      </c>
      <c r="K38" s="58">
        <f t="shared" si="11"/>
        <v>0</v>
      </c>
      <c r="L38" s="58">
        <f t="shared" si="12"/>
        <v>0</v>
      </c>
      <c r="M38" s="19">
        <v>0</v>
      </c>
      <c r="N38" s="47">
        <f t="shared" si="13"/>
        <v>0</v>
      </c>
      <c r="O38" s="47"/>
      <c r="P38" s="63">
        <f t="shared" si="14"/>
        <v>0</v>
      </c>
      <c r="Q38" s="86">
        <f t="shared" si="15"/>
        <v>0</v>
      </c>
      <c r="R38" s="67">
        <f t="shared" si="16"/>
        <v>1</v>
      </c>
      <c r="AB38" s="91">
        <f t="shared" si="8"/>
        <v>13.428571428571429</v>
      </c>
      <c r="AC38" s="91">
        <f t="shared" si="8"/>
        <v>0</v>
      </c>
      <c r="AD38" s="90">
        <f t="shared" si="7"/>
        <v>0.14571428571428571</v>
      </c>
      <c r="AE38" s="45"/>
    </row>
    <row r="39" spans="1:31" ht="13.8" x14ac:dyDescent="0.25">
      <c r="A39" s="4">
        <v>43897</v>
      </c>
      <c r="B39">
        <v>161</v>
      </c>
      <c r="C39">
        <v>0</v>
      </c>
      <c r="D39">
        <v>0</v>
      </c>
      <c r="F39">
        <f t="shared" si="17"/>
        <v>60</v>
      </c>
      <c r="G39">
        <f t="shared" si="18"/>
        <v>0</v>
      </c>
      <c r="H39">
        <f t="shared" si="19"/>
        <v>0</v>
      </c>
      <c r="I39">
        <f t="shared" si="3"/>
        <v>161</v>
      </c>
      <c r="J39" s="58">
        <f t="shared" si="10"/>
        <v>0.59406534702641067</v>
      </c>
      <c r="K39" s="58">
        <f t="shared" si="11"/>
        <v>0</v>
      </c>
      <c r="L39" s="58">
        <f t="shared" si="12"/>
        <v>0</v>
      </c>
      <c r="M39" s="19">
        <v>0</v>
      </c>
      <c r="N39" s="47">
        <f t="shared" si="13"/>
        <v>0</v>
      </c>
      <c r="O39" s="47"/>
      <c r="P39" s="63">
        <f t="shared" si="14"/>
        <v>0</v>
      </c>
      <c r="Q39" s="86">
        <f t="shared" si="15"/>
        <v>0</v>
      </c>
      <c r="R39" s="67">
        <f t="shared" si="16"/>
        <v>1</v>
      </c>
      <c r="AB39" s="91">
        <f t="shared" si="8"/>
        <v>21.285714285714285</v>
      </c>
      <c r="AC39" s="91">
        <f t="shared" si="8"/>
        <v>0</v>
      </c>
      <c r="AD39" s="90">
        <f t="shared" si="7"/>
        <v>0.14571428571428571</v>
      </c>
      <c r="AE39" s="45">
        <f t="shared" ref="AE39:AE86" si="20">AC39/AD39</f>
        <v>0</v>
      </c>
    </row>
    <row r="40" spans="1:31" ht="13.8" x14ac:dyDescent="0.25">
      <c r="A40" s="4">
        <v>43898</v>
      </c>
      <c r="B40">
        <v>203</v>
      </c>
      <c r="C40">
        <v>0</v>
      </c>
      <c r="D40">
        <v>0</v>
      </c>
      <c r="F40">
        <f t="shared" si="17"/>
        <v>42</v>
      </c>
      <c r="G40">
        <f t="shared" si="18"/>
        <v>0</v>
      </c>
      <c r="H40">
        <f t="shared" si="19"/>
        <v>0</v>
      </c>
      <c r="I40">
        <f t="shared" si="3"/>
        <v>203</v>
      </c>
      <c r="J40" s="58">
        <f t="shared" si="10"/>
        <v>0.26087372400217063</v>
      </c>
      <c r="K40" s="58">
        <f t="shared" si="11"/>
        <v>0</v>
      </c>
      <c r="L40" s="58">
        <f t="shared" si="12"/>
        <v>0</v>
      </c>
      <c r="M40" s="19">
        <v>0</v>
      </c>
      <c r="N40" s="47">
        <f t="shared" si="13"/>
        <v>0</v>
      </c>
      <c r="O40" s="47"/>
      <c r="P40" s="63">
        <f t="shared" si="14"/>
        <v>0</v>
      </c>
      <c r="Q40" s="86">
        <f t="shared" si="15"/>
        <v>0</v>
      </c>
      <c r="R40" s="67">
        <f t="shared" si="16"/>
        <v>1</v>
      </c>
      <c r="AB40" s="91">
        <f t="shared" si="8"/>
        <v>27</v>
      </c>
      <c r="AC40" s="91">
        <f t="shared" si="8"/>
        <v>0</v>
      </c>
      <c r="AD40" s="90">
        <f t="shared" si="7"/>
        <v>0.26714285714285718</v>
      </c>
      <c r="AE40" s="45">
        <f t="shared" si="20"/>
        <v>0</v>
      </c>
    </row>
    <row r="41" spans="1:31" ht="13.8" x14ac:dyDescent="0.25">
      <c r="A41" s="4">
        <v>43899</v>
      </c>
      <c r="B41">
        <v>248</v>
      </c>
      <c r="C41">
        <v>0</v>
      </c>
      <c r="D41">
        <v>1</v>
      </c>
      <c r="F41">
        <f t="shared" si="17"/>
        <v>45</v>
      </c>
      <c r="G41">
        <f t="shared" si="18"/>
        <v>0</v>
      </c>
      <c r="H41">
        <f t="shared" si="19"/>
        <v>1</v>
      </c>
      <c r="I41">
        <f t="shared" si="3"/>
        <v>247</v>
      </c>
      <c r="J41" s="58">
        <f t="shared" si="10"/>
        <v>0.2216793327066566</v>
      </c>
      <c r="K41" s="58">
        <f t="shared" si="11"/>
        <v>0</v>
      </c>
      <c r="L41" s="58">
        <f t="shared" si="12"/>
        <v>4.9261083743842365E-3</v>
      </c>
      <c r="M41">
        <f t="shared" ref="M41:M65" si="21">J41/(K41+L41)</f>
        <v>45.000904539451291</v>
      </c>
      <c r="N41" s="47">
        <f t="shared" si="13"/>
        <v>0</v>
      </c>
      <c r="O41" s="47"/>
      <c r="P41" s="63">
        <f t="shared" si="14"/>
        <v>4.0322580645161289E-3</v>
      </c>
      <c r="Q41" s="86">
        <f t="shared" si="15"/>
        <v>0</v>
      </c>
      <c r="R41" s="67">
        <f t="shared" si="16"/>
        <v>0.99596774193548387</v>
      </c>
      <c r="AB41" s="91">
        <f t="shared" si="8"/>
        <v>33.285714285714285</v>
      </c>
      <c r="AC41" s="91">
        <f t="shared" si="8"/>
        <v>0</v>
      </c>
      <c r="AD41" s="90">
        <f t="shared" si="7"/>
        <v>0.31571428571428573</v>
      </c>
      <c r="AE41" s="45">
        <f t="shared" si="20"/>
        <v>0</v>
      </c>
    </row>
    <row r="42" spans="1:31" ht="13.8" x14ac:dyDescent="0.25">
      <c r="A42" s="4">
        <v>43900</v>
      </c>
      <c r="B42">
        <v>355</v>
      </c>
      <c r="C42">
        <v>0</v>
      </c>
      <c r="D42">
        <v>1</v>
      </c>
      <c r="F42">
        <f t="shared" si="17"/>
        <v>107</v>
      </c>
      <c r="G42">
        <f t="shared" si="18"/>
        <v>0</v>
      </c>
      <c r="H42">
        <f t="shared" si="19"/>
        <v>0</v>
      </c>
      <c r="I42">
        <f t="shared" si="3"/>
        <v>354</v>
      </c>
      <c r="J42" s="58">
        <f t="shared" si="10"/>
        <v>0.43320901855249666</v>
      </c>
      <c r="K42" s="58">
        <f t="shared" si="11"/>
        <v>0</v>
      </c>
      <c r="L42" s="58">
        <f t="shared" si="12"/>
        <v>0</v>
      </c>
      <c r="M42" s="19">
        <v>0</v>
      </c>
      <c r="N42" s="47">
        <f t="shared" si="13"/>
        <v>0</v>
      </c>
      <c r="O42" s="47"/>
      <c r="P42" s="63">
        <f t="shared" si="14"/>
        <v>2.8169014084507044E-3</v>
      </c>
      <c r="Q42" s="86">
        <f t="shared" si="15"/>
        <v>0</v>
      </c>
      <c r="R42" s="67">
        <f t="shared" si="16"/>
        <v>0.9971830985915493</v>
      </c>
      <c r="AB42" s="91">
        <f t="shared" si="8"/>
        <v>47.714285714285715</v>
      </c>
      <c r="AC42" s="91">
        <f t="shared" si="8"/>
        <v>0</v>
      </c>
      <c r="AD42" s="90">
        <f t="shared" si="7"/>
        <v>0.34</v>
      </c>
      <c r="AE42" s="45">
        <f t="shared" si="20"/>
        <v>0</v>
      </c>
    </row>
    <row r="43" spans="1:31" ht="13.8" x14ac:dyDescent="0.25">
      <c r="A43" s="4">
        <v>43901</v>
      </c>
      <c r="B43">
        <v>500</v>
      </c>
      <c r="C43">
        <v>1</v>
      </c>
      <c r="D43">
        <v>1</v>
      </c>
      <c r="F43">
        <f t="shared" si="17"/>
        <v>145</v>
      </c>
      <c r="G43">
        <f t="shared" si="18"/>
        <v>1</v>
      </c>
      <c r="H43">
        <f t="shared" si="19"/>
        <v>0</v>
      </c>
      <c r="I43">
        <f t="shared" si="3"/>
        <v>498</v>
      </c>
      <c r="J43" s="58">
        <f t="shared" si="10"/>
        <v>0.40961891831846015</v>
      </c>
      <c r="K43" s="58">
        <f t="shared" si="11"/>
        <v>2.8248587570621469E-3</v>
      </c>
      <c r="L43" s="58">
        <f t="shared" si="12"/>
        <v>0</v>
      </c>
      <c r="M43">
        <f t="shared" si="21"/>
        <v>145.0050970847349</v>
      </c>
      <c r="N43" s="47">
        <f t="shared" si="13"/>
        <v>2E-3</v>
      </c>
      <c r="O43" s="47"/>
      <c r="P43" s="63">
        <f t="shared" si="14"/>
        <v>2E-3</v>
      </c>
      <c r="Q43" s="86">
        <f t="shared" si="15"/>
        <v>2E-3</v>
      </c>
      <c r="R43" s="67">
        <f t="shared" si="16"/>
        <v>0.996</v>
      </c>
      <c r="AB43" s="91">
        <f t="shared" si="8"/>
        <v>66.428571428571431</v>
      </c>
      <c r="AC43" s="91">
        <f t="shared" si="8"/>
        <v>0.14285714285714285</v>
      </c>
      <c r="AD43" s="90">
        <f t="shared" si="7"/>
        <v>0.48571428571428577</v>
      </c>
      <c r="AE43" s="45">
        <f t="shared" si="20"/>
        <v>0.29411764705882348</v>
      </c>
    </row>
    <row r="44" spans="1:31" ht="13.8" x14ac:dyDescent="0.25">
      <c r="A44" s="4">
        <v>43902</v>
      </c>
      <c r="B44">
        <v>599</v>
      </c>
      <c r="C44">
        <v>1</v>
      </c>
      <c r="D44">
        <v>1</v>
      </c>
      <c r="F44">
        <f t="shared" si="17"/>
        <v>99</v>
      </c>
      <c r="G44">
        <f t="shared" si="18"/>
        <v>0</v>
      </c>
      <c r="H44">
        <f t="shared" si="19"/>
        <v>0</v>
      </c>
      <c r="I44">
        <f t="shared" si="3"/>
        <v>597</v>
      </c>
      <c r="J44" s="58">
        <f t="shared" si="10"/>
        <v>0.19880502327199154</v>
      </c>
      <c r="K44" s="58">
        <f t="shared" si="11"/>
        <v>0</v>
      </c>
      <c r="L44" s="58">
        <f t="shared" si="12"/>
        <v>0</v>
      </c>
      <c r="M44" s="19">
        <v>0</v>
      </c>
      <c r="N44" s="47">
        <f t="shared" si="13"/>
        <v>1.6694490818030051E-3</v>
      </c>
      <c r="O44" s="47"/>
      <c r="P44" s="63">
        <f t="shared" si="14"/>
        <v>1.6694490818030051E-3</v>
      </c>
      <c r="Q44" s="86">
        <f t="shared" si="15"/>
        <v>1.6694490818030051E-3</v>
      </c>
      <c r="R44" s="67">
        <f t="shared" si="16"/>
        <v>0.996661101836394</v>
      </c>
      <c r="AB44" s="91">
        <f t="shared" ref="AB44:AC59" si="22">AVERAGE(F38:F44)</f>
        <v>72.142857142857139</v>
      </c>
      <c r="AC44" s="91">
        <f t="shared" si="22"/>
        <v>0.14285714285714285</v>
      </c>
      <c r="AD44" s="90">
        <f t="shared" si="7"/>
        <v>0.80142857142857149</v>
      </c>
      <c r="AE44" s="45">
        <f t="shared" si="20"/>
        <v>0.17825311942958999</v>
      </c>
    </row>
    <row r="45" spans="1:31" ht="13.8" x14ac:dyDescent="0.25">
      <c r="A45" s="4">
        <v>43903</v>
      </c>
      <c r="B45">
        <v>814</v>
      </c>
      <c r="C45">
        <v>1</v>
      </c>
      <c r="D45">
        <v>1</v>
      </c>
      <c r="F45">
        <f t="shared" si="17"/>
        <v>215</v>
      </c>
      <c r="G45">
        <f t="shared" si="18"/>
        <v>0</v>
      </c>
      <c r="H45">
        <f t="shared" si="19"/>
        <v>0</v>
      </c>
      <c r="I45">
        <f t="shared" si="3"/>
        <v>812</v>
      </c>
      <c r="J45" s="58">
        <f t="shared" si="10"/>
        <v>0.36015536461383946</v>
      </c>
      <c r="K45" s="58">
        <f t="shared" si="11"/>
        <v>0</v>
      </c>
      <c r="L45" s="58">
        <f t="shared" si="12"/>
        <v>0</v>
      </c>
      <c r="M45" s="19">
        <v>0</v>
      </c>
      <c r="N45" s="47">
        <f t="shared" si="13"/>
        <v>1.2285012285012285E-3</v>
      </c>
      <c r="O45" s="47"/>
      <c r="P45" s="63">
        <f t="shared" si="14"/>
        <v>1.2285012285012285E-3</v>
      </c>
      <c r="Q45" s="86">
        <f t="shared" si="15"/>
        <v>1.2285012285012285E-3</v>
      </c>
      <c r="R45" s="67">
        <f t="shared" si="16"/>
        <v>0.99754299754299758</v>
      </c>
      <c r="AB45" s="91">
        <f t="shared" si="22"/>
        <v>101.85714285714286</v>
      </c>
      <c r="AC45" s="91">
        <f t="shared" si="22"/>
        <v>0.14285714285714285</v>
      </c>
      <c r="AD45" s="90">
        <f t="shared" si="7"/>
        <v>2.112857142857143</v>
      </c>
      <c r="AE45" s="45">
        <f t="shared" si="20"/>
        <v>6.7613252197430682E-2</v>
      </c>
    </row>
    <row r="46" spans="1:31" ht="13.8" x14ac:dyDescent="0.25">
      <c r="A46" s="4">
        <v>43904</v>
      </c>
      <c r="B46">
        <v>961</v>
      </c>
      <c r="C46">
        <v>2</v>
      </c>
      <c r="D46">
        <v>1</v>
      </c>
      <c r="F46">
        <f t="shared" si="17"/>
        <v>147</v>
      </c>
      <c r="G46">
        <f t="shared" si="18"/>
        <v>1</v>
      </c>
      <c r="H46">
        <f t="shared" si="19"/>
        <v>0</v>
      </c>
      <c r="I46">
        <f t="shared" si="3"/>
        <v>958</v>
      </c>
      <c r="J46" s="58">
        <f t="shared" si="10"/>
        <v>0.18104907530048334</v>
      </c>
      <c r="K46" s="59">
        <f t="shared" si="11"/>
        <v>1.2315270935960591E-3</v>
      </c>
      <c r="L46" s="59">
        <f t="shared" si="12"/>
        <v>0</v>
      </c>
      <c r="M46">
        <f t="shared" si="21"/>
        <v>147.01184914399246</v>
      </c>
      <c r="N46" s="47">
        <f t="shared" si="13"/>
        <v>2.0811654526534861E-3</v>
      </c>
      <c r="O46" s="47"/>
      <c r="P46" s="63">
        <f t="shared" si="14"/>
        <v>1.0405827263267431E-3</v>
      </c>
      <c r="Q46" s="86">
        <f t="shared" si="15"/>
        <v>2.0811654526534861E-3</v>
      </c>
      <c r="R46" s="67">
        <f t="shared" si="16"/>
        <v>0.99687825182101975</v>
      </c>
      <c r="AB46" s="91">
        <f t="shared" si="22"/>
        <v>114.28571428571429</v>
      </c>
      <c r="AC46" s="91">
        <f t="shared" si="22"/>
        <v>0.2857142857142857</v>
      </c>
      <c r="AD46" s="90">
        <f t="shared" si="7"/>
        <v>2.2828571428571429</v>
      </c>
      <c r="AE46" s="45">
        <f t="shared" si="20"/>
        <v>0.12515644555694616</v>
      </c>
    </row>
    <row r="47" spans="1:31" ht="13.8" x14ac:dyDescent="0.25">
      <c r="A47" s="4">
        <v>43905</v>
      </c>
      <c r="B47">
        <v>1022</v>
      </c>
      <c r="C47">
        <v>3</v>
      </c>
      <c r="D47">
        <v>1</v>
      </c>
      <c r="F47">
        <f t="shared" si="17"/>
        <v>61</v>
      </c>
      <c r="G47">
        <f t="shared" si="18"/>
        <v>1</v>
      </c>
      <c r="H47">
        <f t="shared" si="19"/>
        <v>0</v>
      </c>
      <c r="I47">
        <f t="shared" si="3"/>
        <v>1018</v>
      </c>
      <c r="J47" s="60">
        <f t="shared" si="10"/>
        <v>6.3680381037778594E-2</v>
      </c>
      <c r="K47" s="60">
        <f t="shared" si="11"/>
        <v>1.0438413361169101E-3</v>
      </c>
      <c r="L47" s="60">
        <f t="shared" si="12"/>
        <v>0</v>
      </c>
      <c r="M47">
        <f t="shared" si="21"/>
        <v>61.005805034191901</v>
      </c>
      <c r="N47" s="47">
        <f t="shared" si="13"/>
        <v>2.9354207436399216E-3</v>
      </c>
      <c r="O47" s="47"/>
      <c r="P47" s="63">
        <f t="shared" si="14"/>
        <v>9.7847358121330719E-4</v>
      </c>
      <c r="Q47" s="86">
        <f t="shared" si="15"/>
        <v>2.9354207436399216E-3</v>
      </c>
      <c r="R47" s="67">
        <f t="shared" si="16"/>
        <v>0.99608610567514677</v>
      </c>
      <c r="AB47" s="91">
        <f t="shared" si="22"/>
        <v>117</v>
      </c>
      <c r="AC47" s="91">
        <f t="shared" si="22"/>
        <v>0.42857142857142855</v>
      </c>
      <c r="AD47" s="90">
        <f t="shared" si="7"/>
        <v>3.6185714285714288</v>
      </c>
      <c r="AE47" s="45">
        <f t="shared" si="20"/>
        <v>0.11843663639952624</v>
      </c>
    </row>
    <row r="48" spans="1:31" ht="13.8" x14ac:dyDescent="0.25">
      <c r="A48" s="4">
        <v>43906</v>
      </c>
      <c r="B48">
        <v>1103</v>
      </c>
      <c r="C48">
        <v>6</v>
      </c>
      <c r="D48">
        <v>1</v>
      </c>
      <c r="E48" s="21" t="s">
        <v>168</v>
      </c>
      <c r="F48">
        <f t="shared" si="17"/>
        <v>81</v>
      </c>
      <c r="G48">
        <f t="shared" si="18"/>
        <v>3</v>
      </c>
      <c r="H48">
        <f t="shared" si="19"/>
        <v>0</v>
      </c>
      <c r="I48">
        <f t="shared" si="3"/>
        <v>1096</v>
      </c>
      <c r="J48" s="58">
        <f t="shared" si="10"/>
        <v>7.957583267553299E-2</v>
      </c>
      <c r="K48" s="59">
        <f t="shared" si="11"/>
        <v>2.9469548133595285E-3</v>
      </c>
      <c r="L48" s="59">
        <f t="shared" si="12"/>
        <v>0</v>
      </c>
      <c r="M48">
        <f t="shared" si="21"/>
        <v>27.002732554564194</v>
      </c>
      <c r="N48" s="47">
        <f t="shared" si="13"/>
        <v>5.4397098821396192E-3</v>
      </c>
      <c r="O48" s="47"/>
      <c r="P48" s="63">
        <f t="shared" si="14"/>
        <v>9.0661831368993653E-4</v>
      </c>
      <c r="Q48" s="86">
        <f t="shared" si="15"/>
        <v>5.4397098821396192E-3</v>
      </c>
      <c r="R48" s="67">
        <f t="shared" si="16"/>
        <v>0.99365367180417041</v>
      </c>
      <c r="AB48" s="91">
        <f t="shared" si="22"/>
        <v>122.14285714285714</v>
      </c>
      <c r="AC48" s="91">
        <f t="shared" si="22"/>
        <v>0.8571428571428571</v>
      </c>
      <c r="AD48" s="90">
        <f t="shared" si="7"/>
        <v>4.5900000000000007</v>
      </c>
      <c r="AE48" s="45">
        <f t="shared" si="20"/>
        <v>0.18674136321195139</v>
      </c>
    </row>
    <row r="49" spans="1:31" ht="13.8" x14ac:dyDescent="0.25">
      <c r="A49" s="4">
        <v>43907</v>
      </c>
      <c r="B49">
        <v>1190</v>
      </c>
      <c r="C49">
        <v>7</v>
      </c>
      <c r="D49">
        <v>1</v>
      </c>
      <c r="F49">
        <f t="shared" si="17"/>
        <v>87</v>
      </c>
      <c r="G49">
        <f t="shared" si="18"/>
        <v>1</v>
      </c>
      <c r="H49">
        <f t="shared" si="19"/>
        <v>0</v>
      </c>
      <c r="I49">
        <f t="shared" si="3"/>
        <v>1182</v>
      </c>
      <c r="J49" s="58">
        <f t="shared" si="10"/>
        <v>7.9388232498570882E-2</v>
      </c>
      <c r="K49" s="59">
        <f t="shared" si="11"/>
        <v>9.1240875912408756E-4</v>
      </c>
      <c r="L49" s="59">
        <f t="shared" si="12"/>
        <v>0</v>
      </c>
      <c r="M49">
        <f t="shared" si="21"/>
        <v>87.009502818433688</v>
      </c>
      <c r="N49" s="47">
        <f t="shared" si="13"/>
        <v>5.8823529411764705E-3</v>
      </c>
      <c r="O49" s="47"/>
      <c r="P49" s="63">
        <f t="shared" si="14"/>
        <v>8.4033613445378156E-4</v>
      </c>
      <c r="Q49" s="86">
        <f t="shared" si="15"/>
        <v>5.8823529411764705E-3</v>
      </c>
      <c r="R49" s="67">
        <f t="shared" si="16"/>
        <v>0.99327731092436977</v>
      </c>
      <c r="AB49" s="91">
        <f t="shared" si="22"/>
        <v>119.28571428571429</v>
      </c>
      <c r="AC49" s="91">
        <f t="shared" si="22"/>
        <v>1</v>
      </c>
      <c r="AD49" s="90">
        <f t="shared" si="7"/>
        <v>5.6585714285714284</v>
      </c>
      <c r="AE49" s="45">
        <f t="shared" si="20"/>
        <v>0.17672304973491543</v>
      </c>
    </row>
    <row r="50" spans="1:31" ht="13.8" x14ac:dyDescent="0.25">
      <c r="A50" s="4">
        <v>43908</v>
      </c>
      <c r="B50">
        <v>1279</v>
      </c>
      <c r="C50">
        <v>10</v>
      </c>
      <c r="D50">
        <v>1</v>
      </c>
      <c r="F50">
        <f t="shared" si="17"/>
        <v>89</v>
      </c>
      <c r="G50">
        <f t="shared" si="18"/>
        <v>3</v>
      </c>
      <c r="H50">
        <f t="shared" si="19"/>
        <v>0</v>
      </c>
      <c r="I50">
        <f t="shared" si="3"/>
        <v>1268</v>
      </c>
      <c r="J50" s="58">
        <f t="shared" si="10"/>
        <v>7.5304981503883733E-2</v>
      </c>
      <c r="K50" s="59">
        <f t="shared" si="11"/>
        <v>2.5380710659898475E-3</v>
      </c>
      <c r="L50" s="59">
        <f t="shared" si="12"/>
        <v>0</v>
      </c>
      <c r="M50">
        <f t="shared" si="21"/>
        <v>29.670162712530193</v>
      </c>
      <c r="N50" s="47">
        <f t="shared" si="13"/>
        <v>7.8186082877247844E-3</v>
      </c>
      <c r="O50" s="47"/>
      <c r="P50" s="63">
        <f t="shared" si="14"/>
        <v>7.8186082877247849E-4</v>
      </c>
      <c r="Q50" s="86">
        <f t="shared" si="15"/>
        <v>7.8186082877247844E-3</v>
      </c>
      <c r="R50" s="67">
        <f t="shared" si="16"/>
        <v>0.99139953088350274</v>
      </c>
      <c r="AB50" s="91">
        <f t="shared" si="22"/>
        <v>111.28571428571429</v>
      </c>
      <c r="AC50" s="91">
        <f t="shared" si="22"/>
        <v>1.2857142857142858</v>
      </c>
      <c r="AD50" s="90">
        <f t="shared" si="7"/>
        <v>8.1114285714285721</v>
      </c>
      <c r="AE50" s="45">
        <f t="shared" si="20"/>
        <v>0.1585065163790067</v>
      </c>
    </row>
    <row r="51" spans="1:31" ht="13.8" x14ac:dyDescent="0.25">
      <c r="A51" s="4">
        <v>43909</v>
      </c>
      <c r="B51">
        <v>1439</v>
      </c>
      <c r="C51">
        <v>11</v>
      </c>
      <c r="D51">
        <v>16</v>
      </c>
      <c r="F51">
        <f t="shared" si="17"/>
        <v>160</v>
      </c>
      <c r="G51">
        <f t="shared" si="18"/>
        <v>1</v>
      </c>
      <c r="H51">
        <f t="shared" si="19"/>
        <v>15</v>
      </c>
      <c r="I51">
        <f t="shared" si="3"/>
        <v>1412</v>
      </c>
      <c r="J51" s="58">
        <f t="shared" si="10"/>
        <v>0.1261989474977801</v>
      </c>
      <c r="K51" s="59">
        <f t="shared" si="11"/>
        <v>7.8864353312302837E-4</v>
      </c>
      <c r="L51" s="59">
        <f t="shared" si="12"/>
        <v>1.1829652996845425E-2</v>
      </c>
      <c r="M51">
        <f t="shared" si="21"/>
        <v>10.001266589199073</v>
      </c>
      <c r="N51" s="47">
        <f t="shared" si="13"/>
        <v>7.6441973592772756E-3</v>
      </c>
      <c r="O51" s="47"/>
      <c r="P51" s="63">
        <f t="shared" si="14"/>
        <v>1.1118832522585128E-2</v>
      </c>
      <c r="Q51" s="86">
        <f t="shared" si="15"/>
        <v>7.6441973592772756E-3</v>
      </c>
      <c r="R51" s="67">
        <f t="shared" si="16"/>
        <v>0.9812369701181376</v>
      </c>
      <c r="AB51" s="91">
        <f t="shared" si="22"/>
        <v>120</v>
      </c>
      <c r="AC51" s="91">
        <f t="shared" si="22"/>
        <v>1.4285714285714286</v>
      </c>
      <c r="AD51" s="90">
        <f t="shared" si="7"/>
        <v>11.292857142857144</v>
      </c>
      <c r="AE51" s="45">
        <f t="shared" si="20"/>
        <v>0.1265022137887413</v>
      </c>
    </row>
    <row r="52" spans="1:31" ht="13.8" x14ac:dyDescent="0.25">
      <c r="A52" s="4">
        <v>43910</v>
      </c>
      <c r="B52">
        <v>1639</v>
      </c>
      <c r="C52">
        <v>16</v>
      </c>
      <c r="D52">
        <v>16</v>
      </c>
      <c r="F52">
        <f t="shared" si="17"/>
        <v>200</v>
      </c>
      <c r="G52">
        <f t="shared" si="18"/>
        <v>5</v>
      </c>
      <c r="H52">
        <f t="shared" si="19"/>
        <v>0</v>
      </c>
      <c r="I52">
        <f t="shared" si="3"/>
        <v>1607</v>
      </c>
      <c r="J52" s="58">
        <f t="shared" si="10"/>
        <v>0.14166324446481185</v>
      </c>
      <c r="K52" s="59">
        <f t="shared" si="11"/>
        <v>3.5410764872521247E-3</v>
      </c>
      <c r="L52" s="59">
        <f t="shared" si="12"/>
        <v>0</v>
      </c>
      <c r="M52">
        <f t="shared" si="21"/>
        <v>40.005700236862864</v>
      </c>
      <c r="N52" s="47">
        <f t="shared" si="13"/>
        <v>9.762050030506406E-3</v>
      </c>
      <c r="O52" s="47"/>
      <c r="P52" s="63">
        <f t="shared" si="14"/>
        <v>9.762050030506406E-3</v>
      </c>
      <c r="Q52" s="86">
        <f t="shared" si="15"/>
        <v>9.762050030506406E-3</v>
      </c>
      <c r="R52" s="67">
        <f t="shared" si="16"/>
        <v>0.98047589993898721</v>
      </c>
      <c r="AB52" s="91">
        <f t="shared" si="22"/>
        <v>117.85714285714286</v>
      </c>
      <c r="AC52" s="91">
        <f t="shared" si="22"/>
        <v>2.1428571428571428</v>
      </c>
      <c r="AD52" s="90">
        <f t="shared" si="7"/>
        <v>12.264285714285714</v>
      </c>
      <c r="AE52" s="45">
        <f t="shared" si="20"/>
        <v>0.17472335468841002</v>
      </c>
    </row>
    <row r="53" spans="1:31" ht="13.8" x14ac:dyDescent="0.25">
      <c r="A53" s="4">
        <v>43911</v>
      </c>
      <c r="B53">
        <v>1763</v>
      </c>
      <c r="C53">
        <v>20</v>
      </c>
      <c r="D53">
        <v>16</v>
      </c>
      <c r="F53">
        <f t="shared" si="17"/>
        <v>124</v>
      </c>
      <c r="G53">
        <f t="shared" si="18"/>
        <v>4</v>
      </c>
      <c r="H53">
        <f t="shared" si="19"/>
        <v>0</v>
      </c>
      <c r="I53">
        <f t="shared" si="3"/>
        <v>1727</v>
      </c>
      <c r="J53" s="58">
        <f t="shared" si="10"/>
        <v>7.7174939083450009E-2</v>
      </c>
      <c r="K53" s="59">
        <f t="shared" si="11"/>
        <v>2.4891101431238332E-3</v>
      </c>
      <c r="L53" s="59">
        <f t="shared" si="12"/>
        <v>0</v>
      </c>
      <c r="M53">
        <f t="shared" si="21"/>
        <v>31.00503177677604</v>
      </c>
      <c r="N53" s="47">
        <f t="shared" si="13"/>
        <v>1.1344299489506523E-2</v>
      </c>
      <c r="O53" s="47"/>
      <c r="P53" s="63">
        <f t="shared" si="14"/>
        <v>9.0754395916052191E-3</v>
      </c>
      <c r="Q53" s="86">
        <f t="shared" si="15"/>
        <v>1.1344299489506523E-2</v>
      </c>
      <c r="R53" s="67">
        <f t="shared" si="16"/>
        <v>0.97958026091888828</v>
      </c>
      <c r="AB53" s="91">
        <f t="shared" si="22"/>
        <v>114.57142857142857</v>
      </c>
      <c r="AC53" s="91">
        <f t="shared" si="22"/>
        <v>2.5714285714285716</v>
      </c>
      <c r="AD53" s="90">
        <f t="shared" si="7"/>
        <v>17.315714285714289</v>
      </c>
      <c r="AE53" s="45">
        <f t="shared" si="20"/>
        <v>0.14850259879547889</v>
      </c>
    </row>
    <row r="54" spans="1:31" ht="13.8" x14ac:dyDescent="0.25">
      <c r="A54" s="4">
        <v>43912</v>
      </c>
      <c r="B54">
        <v>1934</v>
      </c>
      <c r="C54">
        <v>21</v>
      </c>
      <c r="D54">
        <v>16</v>
      </c>
      <c r="F54">
        <f t="shared" si="17"/>
        <v>171</v>
      </c>
      <c r="G54">
        <f t="shared" si="18"/>
        <v>1</v>
      </c>
      <c r="H54">
        <f t="shared" si="19"/>
        <v>0</v>
      </c>
      <c r="I54">
        <f t="shared" si="3"/>
        <v>1897</v>
      </c>
      <c r="J54" s="58">
        <f t="shared" si="10"/>
        <v>9.9032921943321722E-2</v>
      </c>
      <c r="K54" s="58">
        <f t="shared" si="11"/>
        <v>5.7903879559930511E-4</v>
      </c>
      <c r="L54" s="58">
        <f t="shared" si="12"/>
        <v>0</v>
      </c>
      <c r="M54">
        <f t="shared" si="21"/>
        <v>171.02985619611664</v>
      </c>
      <c r="N54" s="47">
        <f t="shared" si="13"/>
        <v>1.0858324715615306E-2</v>
      </c>
      <c r="O54" s="47"/>
      <c r="P54" s="63">
        <f t="shared" si="14"/>
        <v>8.2730093071354711E-3</v>
      </c>
      <c r="Q54" s="86">
        <f t="shared" si="15"/>
        <v>1.0858324715615306E-2</v>
      </c>
      <c r="R54" s="67">
        <f t="shared" si="16"/>
        <v>0.9808686659772492</v>
      </c>
      <c r="AB54" s="91">
        <f t="shared" si="22"/>
        <v>130.28571428571428</v>
      </c>
      <c r="AC54" s="91">
        <f t="shared" si="22"/>
        <v>2.5714285714285716</v>
      </c>
      <c r="AD54" s="90">
        <f t="shared" si="7"/>
        <v>19.428571428571431</v>
      </c>
      <c r="AE54" s="45">
        <f t="shared" si="20"/>
        <v>0.13235294117647059</v>
      </c>
    </row>
    <row r="55" spans="1:31" ht="13.8" x14ac:dyDescent="0.25">
      <c r="A55" s="4">
        <v>43913</v>
      </c>
      <c r="B55">
        <v>2046</v>
      </c>
      <c r="C55">
        <v>25</v>
      </c>
      <c r="D55">
        <v>16</v>
      </c>
      <c r="F55">
        <f t="shared" si="17"/>
        <v>112</v>
      </c>
      <c r="G55">
        <f t="shared" si="18"/>
        <v>4</v>
      </c>
      <c r="H55">
        <f t="shared" si="19"/>
        <v>0</v>
      </c>
      <c r="I55">
        <f t="shared" si="3"/>
        <v>2005</v>
      </c>
      <c r="J55" s="58">
        <f t="shared" si="10"/>
        <v>5.9051898790450932E-2</v>
      </c>
      <c r="K55" s="58">
        <f t="shared" si="11"/>
        <v>2.1085925144965737E-3</v>
      </c>
      <c r="L55" s="58">
        <f t="shared" si="12"/>
        <v>0</v>
      </c>
      <c r="M55">
        <f t="shared" si="21"/>
        <v>28.005363001371354</v>
      </c>
      <c r="N55" s="47">
        <f t="shared" si="13"/>
        <v>1.2218963831867057E-2</v>
      </c>
      <c r="O55" s="47"/>
      <c r="P55" s="63">
        <f t="shared" si="14"/>
        <v>7.8201368523949169E-3</v>
      </c>
      <c r="Q55" s="86">
        <f t="shared" si="15"/>
        <v>1.2218963831867057E-2</v>
      </c>
      <c r="R55" s="67">
        <f t="shared" si="16"/>
        <v>0.97996089931573804</v>
      </c>
      <c r="AB55" s="91">
        <f t="shared" si="22"/>
        <v>134.71428571428572</v>
      </c>
      <c r="AC55" s="91">
        <f t="shared" si="22"/>
        <v>2.7142857142857144</v>
      </c>
      <c r="AD55" s="90">
        <f t="shared" si="7"/>
        <v>19.89</v>
      </c>
      <c r="AE55" s="45">
        <f t="shared" si="20"/>
        <v>0.1364648423471953</v>
      </c>
    </row>
    <row r="56" spans="1:31" ht="13.8" x14ac:dyDescent="0.25">
      <c r="A56" s="4">
        <v>43914</v>
      </c>
      <c r="B56">
        <v>2286</v>
      </c>
      <c r="C56">
        <v>36</v>
      </c>
      <c r="D56">
        <v>16</v>
      </c>
      <c r="F56">
        <f t="shared" si="17"/>
        <v>240</v>
      </c>
      <c r="G56">
        <f t="shared" si="18"/>
        <v>11</v>
      </c>
      <c r="H56">
        <f t="shared" si="19"/>
        <v>0</v>
      </c>
      <c r="I56">
        <f t="shared" si="3"/>
        <v>2234</v>
      </c>
      <c r="J56" s="58">
        <f t="shared" si="10"/>
        <v>0.11972500309836306</v>
      </c>
      <c r="K56" s="58">
        <f t="shared" si="11"/>
        <v>5.4862842892768084E-3</v>
      </c>
      <c r="L56" s="58">
        <f t="shared" si="12"/>
        <v>0</v>
      </c>
      <c r="M56">
        <f t="shared" si="21"/>
        <v>21.822602837474356</v>
      </c>
      <c r="N56" s="47">
        <f t="shared" si="13"/>
        <v>1.5748031496062992E-2</v>
      </c>
      <c r="O56" s="47"/>
      <c r="P56" s="63">
        <f t="shared" si="14"/>
        <v>6.99912510936133E-3</v>
      </c>
      <c r="Q56" s="86">
        <f t="shared" si="15"/>
        <v>1.5748031496062992E-2</v>
      </c>
      <c r="R56" s="67">
        <f t="shared" si="16"/>
        <v>0.97725284339457563</v>
      </c>
      <c r="AB56" s="91">
        <f t="shared" si="22"/>
        <v>156.57142857142858</v>
      </c>
      <c r="AC56" s="91">
        <f t="shared" si="22"/>
        <v>4.1428571428571432</v>
      </c>
      <c r="AD56" s="90">
        <f t="shared" si="7"/>
        <v>20.764285714285716</v>
      </c>
      <c r="AE56" s="45">
        <f t="shared" si="20"/>
        <v>0.19951840385276917</v>
      </c>
    </row>
    <row r="57" spans="1:31" ht="13.8" x14ac:dyDescent="0.25">
      <c r="A57" s="4">
        <v>43915</v>
      </c>
      <c r="B57">
        <v>2526</v>
      </c>
      <c r="C57">
        <v>62</v>
      </c>
      <c r="D57">
        <v>16</v>
      </c>
      <c r="F57">
        <f t="shared" si="17"/>
        <v>240</v>
      </c>
      <c r="G57">
        <f t="shared" si="18"/>
        <v>26</v>
      </c>
      <c r="H57">
        <f t="shared" si="19"/>
        <v>0</v>
      </c>
      <c r="I57">
        <f t="shared" si="3"/>
        <v>2448</v>
      </c>
      <c r="J57" s="58">
        <f t="shared" si="10"/>
        <v>0.10745494048557452</v>
      </c>
      <c r="K57" s="58">
        <f t="shared" si="11"/>
        <v>1.1638316920322292E-2</v>
      </c>
      <c r="L57" s="58">
        <f t="shared" si="12"/>
        <v>0</v>
      </c>
      <c r="M57">
        <f t="shared" si="21"/>
        <v>9.2328591171066723</v>
      </c>
      <c r="N57" s="47">
        <f t="shared" si="13"/>
        <v>2.4544734758511481E-2</v>
      </c>
      <c r="O57" s="47"/>
      <c r="P57" s="63">
        <f t="shared" si="14"/>
        <v>6.3341250989707044E-3</v>
      </c>
      <c r="Q57" s="86">
        <f t="shared" si="15"/>
        <v>2.4544734758511481E-2</v>
      </c>
      <c r="R57" s="67">
        <f t="shared" si="16"/>
        <v>0.96912114014251782</v>
      </c>
      <c r="AB57" s="91">
        <f t="shared" si="22"/>
        <v>178.14285714285714</v>
      </c>
      <c r="AC57" s="91">
        <f t="shared" si="22"/>
        <v>7.4285714285714288</v>
      </c>
      <c r="AD57" s="90">
        <f t="shared" si="7"/>
        <v>20.278571428571432</v>
      </c>
      <c r="AE57" s="45">
        <f t="shared" si="20"/>
        <v>0.36632617118703764</v>
      </c>
    </row>
    <row r="58" spans="1:31" ht="13.8" x14ac:dyDescent="0.25">
      <c r="A58" s="4">
        <v>43916</v>
      </c>
      <c r="B58">
        <v>2840</v>
      </c>
      <c r="C58">
        <v>77</v>
      </c>
      <c r="D58">
        <v>16</v>
      </c>
      <c r="F58">
        <f t="shared" si="17"/>
        <v>314</v>
      </c>
      <c r="G58">
        <f t="shared" si="18"/>
        <v>15</v>
      </c>
      <c r="H58">
        <f t="shared" si="19"/>
        <v>0</v>
      </c>
      <c r="I58">
        <f t="shared" si="3"/>
        <v>2747</v>
      </c>
      <c r="J58" s="58">
        <f t="shared" si="10"/>
        <v>0.1283000639104297</v>
      </c>
      <c r="K58" s="58">
        <f t="shared" si="11"/>
        <v>6.1274509803921568E-3</v>
      </c>
      <c r="L58" s="58">
        <f t="shared" si="12"/>
        <v>0</v>
      </c>
      <c r="M58">
        <f t="shared" si="21"/>
        <v>20.938570430182125</v>
      </c>
      <c r="N58" s="47">
        <f t="shared" si="13"/>
        <v>2.7112676056338027E-2</v>
      </c>
      <c r="O58" s="47"/>
      <c r="P58" s="63">
        <f t="shared" si="14"/>
        <v>5.6338028169014088E-3</v>
      </c>
      <c r="Q58" s="86">
        <f t="shared" si="15"/>
        <v>2.7112676056338027E-2</v>
      </c>
      <c r="R58" s="67">
        <f t="shared" si="16"/>
        <v>0.96725352112676055</v>
      </c>
      <c r="AB58" s="91">
        <f t="shared" si="22"/>
        <v>200.14285714285714</v>
      </c>
      <c r="AC58" s="91">
        <f t="shared" si="22"/>
        <v>9.4285714285714288</v>
      </c>
      <c r="AD58" s="90">
        <f t="shared" si="7"/>
        <v>18.918571428571433</v>
      </c>
      <c r="AE58" s="45">
        <f t="shared" si="20"/>
        <v>0.4983765007928716</v>
      </c>
    </row>
    <row r="59" spans="1:31" ht="13.8" x14ac:dyDescent="0.25">
      <c r="A59" s="4">
        <v>43917</v>
      </c>
      <c r="B59">
        <v>3069</v>
      </c>
      <c r="C59">
        <v>105</v>
      </c>
      <c r="D59">
        <v>16</v>
      </c>
      <c r="F59">
        <f t="shared" si="17"/>
        <v>229</v>
      </c>
      <c r="G59">
        <f t="shared" si="18"/>
        <v>28</v>
      </c>
      <c r="H59">
        <f t="shared" si="19"/>
        <v>0</v>
      </c>
      <c r="I59">
        <f t="shared" si="3"/>
        <v>2948</v>
      </c>
      <c r="J59" s="58">
        <f t="shared" si="10"/>
        <v>8.3387118631060853E-2</v>
      </c>
      <c r="K59" s="58">
        <f t="shared" si="11"/>
        <v>1.0192937750273025E-2</v>
      </c>
      <c r="L59" s="58">
        <f t="shared" si="12"/>
        <v>0</v>
      </c>
      <c r="M59">
        <f t="shared" si="21"/>
        <v>8.1808719599830066</v>
      </c>
      <c r="N59" s="47">
        <f t="shared" si="13"/>
        <v>3.4213098729227759E-2</v>
      </c>
      <c r="O59" s="47"/>
      <c r="P59" s="63">
        <f t="shared" si="14"/>
        <v>5.2134245682632779E-3</v>
      </c>
      <c r="Q59" s="86">
        <f t="shared" si="15"/>
        <v>3.4213098729227759E-2</v>
      </c>
      <c r="R59" s="67">
        <f t="shared" si="16"/>
        <v>0.96057347670250892</v>
      </c>
      <c r="AB59" s="91">
        <f t="shared" si="22"/>
        <v>204.28571428571428</v>
      </c>
      <c r="AC59" s="91">
        <f t="shared" si="22"/>
        <v>12.714285714285714</v>
      </c>
      <c r="AD59" s="90">
        <f t="shared" si="7"/>
        <v>20.400000000000002</v>
      </c>
      <c r="AE59" s="45">
        <f t="shared" si="20"/>
        <v>0.62324929971988785</v>
      </c>
    </row>
    <row r="60" spans="1:31" ht="13.8" x14ac:dyDescent="0.25">
      <c r="A60" s="4">
        <v>43918</v>
      </c>
      <c r="B60">
        <v>3447</v>
      </c>
      <c r="C60">
        <v>105</v>
      </c>
      <c r="D60">
        <v>16</v>
      </c>
      <c r="F60">
        <f t="shared" si="17"/>
        <v>378</v>
      </c>
      <c r="G60">
        <f t="shared" si="18"/>
        <v>0</v>
      </c>
      <c r="H60">
        <f t="shared" si="19"/>
        <v>0</v>
      </c>
      <c r="I60">
        <f t="shared" si="3"/>
        <v>3326</v>
      </c>
      <c r="J60" s="58">
        <f t="shared" si="10"/>
        <v>0.12826150029859335</v>
      </c>
      <c r="K60" s="58">
        <f t="shared" si="11"/>
        <v>0</v>
      </c>
      <c r="L60" s="58">
        <f t="shared" si="12"/>
        <v>0</v>
      </c>
      <c r="M60" s="19">
        <v>0</v>
      </c>
      <c r="N60" s="47">
        <f t="shared" si="13"/>
        <v>3.0461270670147953E-2</v>
      </c>
      <c r="O60" s="47"/>
      <c r="P60" s="63">
        <f t="shared" si="14"/>
        <v>4.6417174354511171E-3</v>
      </c>
      <c r="Q60" s="86">
        <f t="shared" si="15"/>
        <v>3.0461270670147953E-2</v>
      </c>
      <c r="R60" s="67">
        <f t="shared" si="16"/>
        <v>0.96489701189440091</v>
      </c>
      <c r="AB60" s="91">
        <f t="shared" ref="AB60:AC75" si="23">AVERAGE(F54:F60)</f>
        <v>240.57142857142858</v>
      </c>
      <c r="AC60" s="91">
        <f t="shared" si="23"/>
        <v>12.142857142857142</v>
      </c>
      <c r="AD60" s="90">
        <f t="shared" si="7"/>
        <v>20.035714285714288</v>
      </c>
      <c r="AE60" s="45">
        <f t="shared" si="20"/>
        <v>0.60606060606060597</v>
      </c>
    </row>
    <row r="61" spans="1:31" ht="13.8" x14ac:dyDescent="0.25">
      <c r="A61" s="4">
        <v>43919</v>
      </c>
      <c r="B61">
        <v>3700</v>
      </c>
      <c r="C61">
        <v>110</v>
      </c>
      <c r="D61">
        <v>16</v>
      </c>
      <c r="E61" s="21" t="s">
        <v>169</v>
      </c>
      <c r="F61">
        <f t="shared" si="17"/>
        <v>253</v>
      </c>
      <c r="G61">
        <f t="shared" si="18"/>
        <v>5</v>
      </c>
      <c r="H61">
        <f t="shared" si="19"/>
        <v>0</v>
      </c>
      <c r="I61">
        <f t="shared" si="3"/>
        <v>3574</v>
      </c>
      <c r="J61" s="58">
        <f t="shared" si="10"/>
        <v>7.6093319726578443E-2</v>
      </c>
      <c r="K61" s="58">
        <f t="shared" si="11"/>
        <v>1.5033072760072159E-3</v>
      </c>
      <c r="L61" s="58">
        <f t="shared" si="12"/>
        <v>0</v>
      </c>
      <c r="M61">
        <f t="shared" si="21"/>
        <v>50.617276282119981</v>
      </c>
      <c r="N61" s="47">
        <f t="shared" si="13"/>
        <v>2.9729729729729731E-2</v>
      </c>
      <c r="O61" s="47"/>
      <c r="P61" s="63">
        <f t="shared" si="14"/>
        <v>4.3243243243243244E-3</v>
      </c>
      <c r="Q61" s="86">
        <f t="shared" si="15"/>
        <v>2.9729729729729731E-2</v>
      </c>
      <c r="R61" s="67">
        <f t="shared" si="16"/>
        <v>0.96594594594594596</v>
      </c>
      <c r="AB61" s="91">
        <f t="shared" si="23"/>
        <v>252.28571428571428</v>
      </c>
      <c r="AC61" s="91">
        <f t="shared" si="23"/>
        <v>12.714285714285714</v>
      </c>
      <c r="AD61" s="90">
        <f t="shared" si="7"/>
        <v>19.477142857142859</v>
      </c>
      <c r="AE61" s="45">
        <f t="shared" si="20"/>
        <v>0.65277981516796235</v>
      </c>
    </row>
    <row r="62" spans="1:31" ht="13.8" x14ac:dyDescent="0.25">
      <c r="A62" s="4">
        <v>43920</v>
      </c>
      <c r="B62">
        <v>4028</v>
      </c>
      <c r="C62">
        <v>146</v>
      </c>
      <c r="D62">
        <v>16</v>
      </c>
      <c r="F62">
        <f t="shared" si="17"/>
        <v>328</v>
      </c>
      <c r="G62">
        <f t="shared" si="18"/>
        <v>36</v>
      </c>
      <c r="H62">
        <f t="shared" si="19"/>
        <v>0</v>
      </c>
      <c r="I62">
        <f t="shared" si="3"/>
        <v>3866</v>
      </c>
      <c r="J62" s="58">
        <f t="shared" si="10"/>
        <v>9.1807557694922048E-2</v>
      </c>
      <c r="K62" s="58">
        <f t="shared" si="11"/>
        <v>1.0072747621712367E-2</v>
      </c>
      <c r="L62" s="58">
        <f t="shared" si="12"/>
        <v>0</v>
      </c>
      <c r="M62">
        <f t="shared" si="21"/>
        <v>9.1144503111569826</v>
      </c>
      <c r="N62" s="47">
        <f t="shared" si="13"/>
        <v>3.6246276067527311E-2</v>
      </c>
      <c r="O62" s="47"/>
      <c r="P62" s="63">
        <f t="shared" si="14"/>
        <v>3.9721946375372392E-3</v>
      </c>
      <c r="Q62" s="86">
        <f t="shared" si="15"/>
        <v>3.6246276067527311E-2</v>
      </c>
      <c r="R62" s="67">
        <f t="shared" si="16"/>
        <v>0.95978152929493543</v>
      </c>
      <c r="AB62" s="91">
        <f t="shared" si="23"/>
        <v>283.14285714285717</v>
      </c>
      <c r="AC62" s="91">
        <f t="shared" si="23"/>
        <v>17.285714285714285</v>
      </c>
      <c r="AD62" s="90">
        <f t="shared" si="7"/>
        <v>22.148571428571429</v>
      </c>
      <c r="AE62" s="45">
        <f t="shared" si="20"/>
        <v>0.78044375644994834</v>
      </c>
    </row>
    <row r="63" spans="1:31" ht="13.8" x14ac:dyDescent="0.25">
      <c r="A63" s="4">
        <v>43921</v>
      </c>
      <c r="B63">
        <v>4435</v>
      </c>
      <c r="C63">
        <v>180</v>
      </c>
      <c r="D63">
        <v>16</v>
      </c>
      <c r="F63">
        <f t="shared" ref="F63:F64" si="24">B63-B62</f>
        <v>407</v>
      </c>
      <c r="G63">
        <f t="shared" ref="G63:G64" si="25">C63-C62</f>
        <v>34</v>
      </c>
      <c r="H63">
        <f t="shared" ref="H63:H64" si="26">D63-D62</f>
        <v>0</v>
      </c>
      <c r="I63">
        <f t="shared" ref="I63:I64" si="27">B63-C63-D63</f>
        <v>4239</v>
      </c>
      <c r="J63" s="58">
        <f t="shared" si="10"/>
        <v>0.10531877729374499</v>
      </c>
      <c r="K63" s="58">
        <f t="shared" si="11"/>
        <v>8.7946197620279356E-3</v>
      </c>
      <c r="L63" s="58">
        <f t="shared" si="12"/>
        <v>0</v>
      </c>
      <c r="M63">
        <f t="shared" si="21"/>
        <v>11.975364500518181</v>
      </c>
      <c r="N63" s="47">
        <f t="shared" si="13"/>
        <v>4.0586245772266064E-2</v>
      </c>
      <c r="O63" s="47"/>
      <c r="P63" s="63">
        <f t="shared" si="14"/>
        <v>3.6076662908680946E-3</v>
      </c>
      <c r="Q63" s="86">
        <f t="shared" si="15"/>
        <v>4.0586245772266064E-2</v>
      </c>
      <c r="R63" s="67">
        <f t="shared" si="16"/>
        <v>0.95580608793686583</v>
      </c>
      <c r="AB63" s="91">
        <f t="shared" si="23"/>
        <v>307</v>
      </c>
      <c r="AC63" s="91">
        <f t="shared" si="23"/>
        <v>20.571428571428573</v>
      </c>
      <c r="AD63" s="90">
        <f t="shared" si="7"/>
        <v>22.901428571428575</v>
      </c>
      <c r="AE63" s="45">
        <f t="shared" si="20"/>
        <v>0.89825962198240905</v>
      </c>
    </row>
    <row r="64" spans="1:31" ht="13.8" x14ac:dyDescent="0.25">
      <c r="A64" s="4">
        <v>43922</v>
      </c>
      <c r="B64">
        <v>4947</v>
      </c>
      <c r="C64">
        <v>239</v>
      </c>
      <c r="D64">
        <v>103</v>
      </c>
      <c r="F64">
        <f t="shared" si="24"/>
        <v>512</v>
      </c>
      <c r="G64">
        <f t="shared" si="25"/>
        <v>59</v>
      </c>
      <c r="H64">
        <f t="shared" si="26"/>
        <v>87</v>
      </c>
      <c r="I64">
        <f t="shared" si="27"/>
        <v>4605</v>
      </c>
      <c r="J64" s="58">
        <f t="shared" si="10"/>
        <v>0.12083626772926867</v>
      </c>
      <c r="K64" s="58">
        <f t="shared" si="11"/>
        <v>1.3918376975701816E-2</v>
      </c>
      <c r="L64" s="58">
        <f t="shared" si="12"/>
        <v>2.0523708421797595E-2</v>
      </c>
      <c r="M64">
        <f t="shared" si="21"/>
        <v>3.5083899924956841</v>
      </c>
      <c r="N64" s="47">
        <f t="shared" si="13"/>
        <v>4.8312108348494039E-2</v>
      </c>
      <c r="O64" s="47"/>
      <c r="P64" s="63">
        <f t="shared" si="14"/>
        <v>2.0820699413786132E-2</v>
      </c>
      <c r="Q64" s="86">
        <f t="shared" si="15"/>
        <v>4.8312108348494039E-2</v>
      </c>
      <c r="R64" s="67">
        <f t="shared" si="16"/>
        <v>0.93086719223771985</v>
      </c>
      <c r="AB64" s="91">
        <f t="shared" si="23"/>
        <v>345.85714285714283</v>
      </c>
      <c r="AC64" s="91">
        <f t="shared" si="23"/>
        <v>25.285714285714285</v>
      </c>
      <c r="AD64" s="90">
        <f t="shared" si="7"/>
        <v>26.617142857142863</v>
      </c>
      <c r="AE64" s="45">
        <f t="shared" si="20"/>
        <v>0.94997853155860856</v>
      </c>
    </row>
    <row r="65" spans="1:31" ht="13.8" x14ac:dyDescent="0.25">
      <c r="A65" s="4">
        <v>43923</v>
      </c>
      <c r="B65">
        <v>5568</v>
      </c>
      <c r="C65">
        <v>308</v>
      </c>
      <c r="D65">
        <v>103</v>
      </c>
      <c r="F65">
        <f t="shared" ref="F65" si="28">B65-B64</f>
        <v>621</v>
      </c>
      <c r="G65">
        <f t="shared" ref="G65" si="29">C65-C64</f>
        <v>69</v>
      </c>
      <c r="H65">
        <f t="shared" ref="H65" si="30">D65-D64</f>
        <v>0</v>
      </c>
      <c r="I65">
        <f t="shared" ref="I65" si="31">B65-C65-D65</f>
        <v>5157</v>
      </c>
      <c r="J65" s="58">
        <f t="shared" si="10"/>
        <v>0.13491950884746229</v>
      </c>
      <c r="K65" s="58">
        <f t="shared" si="11"/>
        <v>1.4983713355048859E-2</v>
      </c>
      <c r="L65" s="58">
        <f t="shared" si="12"/>
        <v>0</v>
      </c>
      <c r="M65">
        <f t="shared" si="21"/>
        <v>9.0044106991675914</v>
      </c>
      <c r="N65" s="47">
        <f t="shared" si="13"/>
        <v>5.531609195402299E-2</v>
      </c>
      <c r="O65" s="47"/>
      <c r="P65" s="63">
        <f t="shared" si="14"/>
        <v>1.8498563218390805E-2</v>
      </c>
      <c r="Q65" s="86">
        <f t="shared" si="15"/>
        <v>5.531609195402299E-2</v>
      </c>
      <c r="R65" s="67">
        <f t="shared" si="16"/>
        <v>0.92618534482758619</v>
      </c>
      <c r="AB65" s="91">
        <f t="shared" si="23"/>
        <v>389.71428571428572</v>
      </c>
      <c r="AC65" s="91">
        <f t="shared" si="23"/>
        <v>33</v>
      </c>
      <c r="AD65" s="90">
        <f t="shared" si="7"/>
        <v>30.284285714285716</v>
      </c>
      <c r="AE65" s="45">
        <f t="shared" si="20"/>
        <v>1.0896740412283599</v>
      </c>
    </row>
    <row r="66" spans="1:31" ht="13.8" x14ac:dyDescent="0.25">
      <c r="A66" s="4">
        <v>43924</v>
      </c>
      <c r="B66">
        <v>6131</v>
      </c>
      <c r="C66">
        <v>358</v>
      </c>
      <c r="D66">
        <v>205</v>
      </c>
      <c r="F66">
        <f t="shared" ref="F66:F67" si="32">B66-B65</f>
        <v>563</v>
      </c>
      <c r="G66">
        <f t="shared" ref="G66:G67" si="33">C66-C65</f>
        <v>50</v>
      </c>
      <c r="H66">
        <f t="shared" ref="H66:H67" si="34">D66-D65</f>
        <v>102</v>
      </c>
      <c r="I66">
        <f t="shared" ref="I66:I67" si="35">B66-C66-D66</f>
        <v>5568</v>
      </c>
      <c r="J66" s="58">
        <f t="shared" si="10"/>
        <v>0.10923222192488621</v>
      </c>
      <c r="K66" s="58">
        <f t="shared" si="11"/>
        <v>9.6955594337793296E-3</v>
      </c>
      <c r="L66" s="58">
        <f t="shared" si="12"/>
        <v>1.977894124490983E-2</v>
      </c>
      <c r="M66">
        <f t="shared" ref="M66:M67" si="36">J66/(K66+L66)</f>
        <v>3.7059905820173564</v>
      </c>
      <c r="N66" s="47">
        <f t="shared" si="13"/>
        <v>5.8391779481324416E-2</v>
      </c>
      <c r="O66" s="47"/>
      <c r="P66" s="63">
        <f t="shared" si="14"/>
        <v>3.3436633501875715E-2</v>
      </c>
      <c r="Q66" s="86">
        <f t="shared" si="15"/>
        <v>5.8391779481324416E-2</v>
      </c>
      <c r="R66" s="67">
        <f t="shared" si="16"/>
        <v>0.9081715870167999</v>
      </c>
      <c r="AB66" s="91">
        <f t="shared" si="23"/>
        <v>437.42857142857144</v>
      </c>
      <c r="AC66" s="91">
        <f t="shared" si="23"/>
        <v>36.142857142857146</v>
      </c>
      <c r="AD66" s="90">
        <f t="shared" si="7"/>
        <v>34.024285714285718</v>
      </c>
      <c r="AE66" s="45">
        <f t="shared" si="20"/>
        <v>1.0622664483352227</v>
      </c>
    </row>
    <row r="67" spans="1:31" ht="13.8" x14ac:dyDescent="0.25">
      <c r="A67" s="4">
        <v>43925</v>
      </c>
      <c r="B67">
        <v>6443</v>
      </c>
      <c r="C67">
        <v>373</v>
      </c>
      <c r="D67">
        <v>205</v>
      </c>
      <c r="F67">
        <f t="shared" si="32"/>
        <v>312</v>
      </c>
      <c r="G67">
        <f t="shared" si="33"/>
        <v>15</v>
      </c>
      <c r="H67">
        <f t="shared" si="34"/>
        <v>0</v>
      </c>
      <c r="I67">
        <f t="shared" si="35"/>
        <v>5865</v>
      </c>
      <c r="J67" s="58">
        <f t="shared" si="10"/>
        <v>5.6068520492964957E-2</v>
      </c>
      <c r="K67" s="58">
        <f t="shared" si="11"/>
        <v>2.6939655172413795E-3</v>
      </c>
      <c r="L67" s="58">
        <f t="shared" si="12"/>
        <v>0</v>
      </c>
      <c r="M67">
        <f t="shared" si="36"/>
        <v>20.812634806988591</v>
      </c>
      <c r="N67" s="47">
        <f t="shared" si="13"/>
        <v>5.7892286202079778E-2</v>
      </c>
      <c r="O67" s="47"/>
      <c r="P67" s="63">
        <f t="shared" si="14"/>
        <v>3.1817476330901755E-2</v>
      </c>
      <c r="Q67" s="86">
        <f t="shared" si="15"/>
        <v>5.7892286202079778E-2</v>
      </c>
      <c r="R67" s="67">
        <f t="shared" si="16"/>
        <v>0.91029023746701843</v>
      </c>
      <c r="AB67" s="91">
        <f t="shared" si="23"/>
        <v>428</v>
      </c>
      <c r="AC67" s="91">
        <f t="shared" si="23"/>
        <v>38.285714285714285</v>
      </c>
      <c r="AD67" s="90">
        <f t="shared" si="7"/>
        <v>34.728571428571428</v>
      </c>
      <c r="AE67" s="45">
        <f t="shared" si="20"/>
        <v>1.102426984779926</v>
      </c>
    </row>
    <row r="68" spans="1:31" ht="13.8" x14ac:dyDescent="0.25">
      <c r="A68" s="4">
        <v>43926</v>
      </c>
      <c r="B68">
        <v>6830</v>
      </c>
      <c r="C68">
        <v>401</v>
      </c>
      <c r="D68">
        <v>205</v>
      </c>
      <c r="F68">
        <f t="shared" ref="F68" si="37">B68-B67</f>
        <v>387</v>
      </c>
      <c r="G68">
        <f t="shared" ref="G68" si="38">C68-C67</f>
        <v>28</v>
      </c>
      <c r="H68">
        <f t="shared" ref="H68" si="39">D68-D67</f>
        <v>0</v>
      </c>
      <c r="I68">
        <f t="shared" ref="I68" si="40">B68-C68-D68</f>
        <v>6224</v>
      </c>
      <c r="J68" s="58">
        <f t="shared" si="10"/>
        <v>6.6026777651136237E-2</v>
      </c>
      <c r="K68" s="58">
        <f t="shared" si="11"/>
        <v>4.7740835464620632E-3</v>
      </c>
      <c r="L68" s="58">
        <f t="shared" si="12"/>
        <v>0</v>
      </c>
      <c r="M68">
        <f t="shared" ref="M68" si="41">J68/(K68+L68)</f>
        <v>13.830251818711215</v>
      </c>
      <c r="N68" s="47">
        <f t="shared" si="13"/>
        <v>5.8711566617862372E-2</v>
      </c>
      <c r="O68" s="47"/>
      <c r="P68" s="63">
        <f t="shared" si="14"/>
        <v>3.0014641288433383E-2</v>
      </c>
      <c r="Q68" s="86">
        <f t="shared" si="15"/>
        <v>5.8711566617862372E-2</v>
      </c>
      <c r="R68" s="67">
        <f t="shared" si="16"/>
        <v>0.91127379209370418</v>
      </c>
      <c r="AB68" s="91">
        <f t="shared" si="23"/>
        <v>447.14285714285717</v>
      </c>
      <c r="AC68" s="91">
        <f t="shared" si="23"/>
        <v>41.571428571428569</v>
      </c>
      <c r="AD68" s="90">
        <f t="shared" si="7"/>
        <v>40.89714285714286</v>
      </c>
      <c r="AE68" s="45">
        <f t="shared" si="20"/>
        <v>1.0164873550370266</v>
      </c>
    </row>
    <row r="69" spans="1:31" ht="13.8" x14ac:dyDescent="0.25">
      <c r="A69" s="4">
        <v>43927</v>
      </c>
      <c r="B69">
        <v>7206</v>
      </c>
      <c r="C69">
        <v>477</v>
      </c>
      <c r="D69">
        <v>205</v>
      </c>
      <c r="F69">
        <f t="shared" ref="F69" si="42">B69-B68</f>
        <v>376</v>
      </c>
      <c r="G69">
        <f t="shared" ref="G69" si="43">C69-C68</f>
        <v>76</v>
      </c>
      <c r="H69">
        <f t="shared" ref="H69" si="44">D69-D68</f>
        <v>0</v>
      </c>
      <c r="I69">
        <f t="shared" ref="I69" si="45">B69-C69-D69</f>
        <v>6524</v>
      </c>
      <c r="J69" s="58">
        <f t="shared" si="10"/>
        <v>6.0452194077209274E-2</v>
      </c>
      <c r="K69" s="58">
        <f t="shared" si="11"/>
        <v>1.2210796915167094E-2</v>
      </c>
      <c r="L69" s="58">
        <f t="shared" si="12"/>
        <v>0</v>
      </c>
      <c r="M69">
        <f t="shared" ref="M69" si="46">J69/(K69+L69)</f>
        <v>4.950716525480928</v>
      </c>
      <c r="N69" s="47">
        <f t="shared" si="13"/>
        <v>6.6194837635303913E-2</v>
      </c>
      <c r="O69" s="47"/>
      <c r="P69" s="63">
        <f t="shared" si="14"/>
        <v>2.8448515126283651E-2</v>
      </c>
      <c r="Q69" s="86">
        <f t="shared" si="15"/>
        <v>6.6194837635303913E-2</v>
      </c>
      <c r="R69" s="67">
        <f t="shared" si="16"/>
        <v>0.90535664723841247</v>
      </c>
      <c r="AB69" s="91">
        <f t="shared" si="23"/>
        <v>454</v>
      </c>
      <c r="AC69" s="91">
        <f t="shared" si="23"/>
        <v>47.285714285714285</v>
      </c>
      <c r="AD69" s="90">
        <f t="shared" si="7"/>
        <v>42.888571428571431</v>
      </c>
      <c r="AE69" s="45">
        <f t="shared" si="20"/>
        <v>1.1025248151355671</v>
      </c>
    </row>
    <row r="70" spans="1:31" ht="13.8" x14ac:dyDescent="0.25">
      <c r="A70" s="4">
        <v>43928</v>
      </c>
      <c r="B70">
        <v>7693</v>
      </c>
      <c r="C70">
        <v>591</v>
      </c>
      <c r="D70">
        <v>205</v>
      </c>
      <c r="F70">
        <f t="shared" ref="F70" si="47">B70-B69</f>
        <v>487</v>
      </c>
      <c r="G70">
        <f t="shared" ref="G70" si="48">C70-C69</f>
        <v>114</v>
      </c>
      <c r="H70">
        <f t="shared" ref="H70" si="49">D70-D69</f>
        <v>0</v>
      </c>
      <c r="I70">
        <f t="shared" ref="I70" si="50">B70-C70-D70</f>
        <v>6897</v>
      </c>
      <c r="J70" s="58">
        <f t="shared" si="10"/>
        <v>7.4700755828169166E-2</v>
      </c>
      <c r="K70" s="58">
        <f t="shared" ref="K70" si="51">G70/I69</f>
        <v>1.747394236664623E-2</v>
      </c>
      <c r="L70" s="58">
        <f t="shared" ref="L70" si="52">H70/I69</f>
        <v>0</v>
      </c>
      <c r="M70">
        <f t="shared" ref="M70" si="53">J70/(K70+L70)</f>
        <v>4.2749800966927687</v>
      </c>
      <c r="N70" s="47">
        <f t="shared" si="13"/>
        <v>7.6823085922266998E-2</v>
      </c>
      <c r="O70" s="47"/>
      <c r="P70" s="63">
        <f t="shared" si="14"/>
        <v>2.6647601715845574E-2</v>
      </c>
      <c r="Q70" s="86">
        <f t="shared" si="15"/>
        <v>7.6823085922266998E-2</v>
      </c>
      <c r="R70" s="67">
        <f t="shared" si="16"/>
        <v>0.89652931236188738</v>
      </c>
      <c r="AB70" s="91">
        <f t="shared" si="23"/>
        <v>465.42857142857144</v>
      </c>
      <c r="AC70" s="91">
        <f t="shared" si="23"/>
        <v>58.714285714285715</v>
      </c>
      <c r="AD70" s="90">
        <f t="shared" si="7"/>
        <v>48.134285714285724</v>
      </c>
      <c r="AE70" s="45">
        <f t="shared" si="20"/>
        <v>1.2198017451178249</v>
      </c>
    </row>
    <row r="71" spans="1:31" ht="13.8" x14ac:dyDescent="0.25">
      <c r="A71" s="4">
        <v>43929</v>
      </c>
      <c r="B71">
        <v>8419</v>
      </c>
      <c r="C71">
        <v>687</v>
      </c>
      <c r="D71">
        <v>205</v>
      </c>
      <c r="F71">
        <f t="shared" ref="F71" si="54">B71-B70</f>
        <v>726</v>
      </c>
      <c r="G71">
        <f t="shared" ref="G71" si="55">C71-C70</f>
        <v>96</v>
      </c>
      <c r="H71">
        <f t="shared" ref="H71" si="56">D71-D70</f>
        <v>0</v>
      </c>
      <c r="I71">
        <f t="shared" ref="I71" si="57">B71-C71-D71</f>
        <v>7527</v>
      </c>
      <c r="J71" s="58">
        <f t="shared" si="10"/>
        <v>0.1053434020305052</v>
      </c>
      <c r="K71" s="58">
        <f t="shared" ref="K71" si="58">G71/I70</f>
        <v>1.3919095258808177E-2</v>
      </c>
      <c r="L71" s="58">
        <f t="shared" ref="L71" si="59">H71/I70</f>
        <v>0</v>
      </c>
      <c r="M71">
        <f t="shared" ref="M71" si="60">J71/(K71+L71)</f>
        <v>7.5682650396291082</v>
      </c>
      <c r="N71" s="47">
        <f t="shared" si="13"/>
        <v>8.1601140277942755E-2</v>
      </c>
      <c r="O71" s="47"/>
      <c r="P71" s="63">
        <f t="shared" si="14"/>
        <v>2.4349685235776221E-2</v>
      </c>
      <c r="Q71" s="86">
        <f t="shared" si="15"/>
        <v>8.1601140277942755E-2</v>
      </c>
      <c r="R71" s="67">
        <f t="shared" si="16"/>
        <v>0.89404917448628107</v>
      </c>
      <c r="AB71" s="91">
        <f t="shared" si="23"/>
        <v>496</v>
      </c>
      <c r="AC71" s="91">
        <f t="shared" si="23"/>
        <v>64</v>
      </c>
      <c r="AD71" s="90">
        <f t="shared" si="7"/>
        <v>52.190000000000005</v>
      </c>
      <c r="AE71" s="45">
        <f t="shared" si="20"/>
        <v>1.2262885610270167</v>
      </c>
    </row>
    <row r="72" spans="1:31" ht="13.8" x14ac:dyDescent="0.25">
      <c r="A72" s="4">
        <v>43930</v>
      </c>
      <c r="B72">
        <v>9141</v>
      </c>
      <c r="C72">
        <v>793</v>
      </c>
      <c r="D72">
        <v>205</v>
      </c>
      <c r="F72">
        <f t="shared" ref="F72" si="61">B72-B71</f>
        <v>722</v>
      </c>
      <c r="G72">
        <f t="shared" ref="G72" si="62">C72-C71</f>
        <v>106</v>
      </c>
      <c r="H72">
        <f t="shared" ref="H72" si="63">D72-D71</f>
        <v>0</v>
      </c>
      <c r="I72">
        <f t="shared" ref="I72" si="64">B72-C72-D72</f>
        <v>8143</v>
      </c>
      <c r="J72" s="58">
        <f t="shared" si="10"/>
        <v>9.6001378958932612E-2</v>
      </c>
      <c r="K72" s="58">
        <f t="shared" ref="K72" si="65">G72/I71</f>
        <v>1.4082635844293876E-2</v>
      </c>
      <c r="L72" s="58">
        <f t="shared" ref="L72" si="66">H72/I71</f>
        <v>0</v>
      </c>
      <c r="M72">
        <f t="shared" ref="M72" si="67">J72/(K72+L72)</f>
        <v>6.8170035794706205</v>
      </c>
      <c r="N72" s="47">
        <f t="shared" si="13"/>
        <v>8.6751996499288914E-2</v>
      </c>
      <c r="O72" s="47"/>
      <c r="P72" s="63">
        <f t="shared" si="14"/>
        <v>2.2426430368668634E-2</v>
      </c>
      <c r="Q72" s="86">
        <f t="shared" si="15"/>
        <v>8.6751996499288914E-2</v>
      </c>
      <c r="R72" s="67">
        <f t="shared" si="16"/>
        <v>0.89082157313204247</v>
      </c>
      <c r="AB72" s="91">
        <f t="shared" si="23"/>
        <v>510.42857142857144</v>
      </c>
      <c r="AC72" s="91">
        <f t="shared" si="23"/>
        <v>69.285714285714292</v>
      </c>
      <c r="AD72" s="90">
        <f t="shared" si="7"/>
        <v>58.795714285714283</v>
      </c>
      <c r="AE72" s="45">
        <f t="shared" si="20"/>
        <v>1.1784143645066454</v>
      </c>
    </row>
    <row r="73" spans="1:31" ht="13.8" x14ac:dyDescent="0.25">
      <c r="A73" s="4">
        <v>43931</v>
      </c>
      <c r="B73">
        <v>9685</v>
      </c>
      <c r="C73">
        <v>870</v>
      </c>
      <c r="D73">
        <v>381</v>
      </c>
      <c r="F73">
        <f t="shared" ref="F73" si="68">B73-B72</f>
        <v>544</v>
      </c>
      <c r="G73">
        <f t="shared" ref="G73" si="69">C73-C72</f>
        <v>77</v>
      </c>
      <c r="H73">
        <f t="shared" ref="H73" si="70">D73-D72</f>
        <v>176</v>
      </c>
      <c r="I73">
        <f t="shared" ref="I73" si="71">B73-C73-D73</f>
        <v>8434</v>
      </c>
      <c r="J73" s="58">
        <f t="shared" ref="J73" si="72">F73/I72*$B$2/($B$2-B72)</f>
        <v>6.6866367288401979E-2</v>
      </c>
      <c r="K73" s="58">
        <f t="shared" ref="K73" si="73">G73/I72</f>
        <v>9.4559744565884812E-3</v>
      </c>
      <c r="L73" s="58">
        <f t="shared" ref="L73" si="74">H73/I72</f>
        <v>2.161365590077367E-2</v>
      </c>
      <c r="M73">
        <f t="shared" ref="M73" si="75">J73/(K73+L73)</f>
        <v>2.1521455684958788</v>
      </c>
      <c r="N73" s="47">
        <f t="shared" si="13"/>
        <v>8.9829633453794522E-2</v>
      </c>
      <c r="O73" s="47"/>
      <c r="P73" s="63">
        <f t="shared" si="14"/>
        <v>3.9339184305627259E-2</v>
      </c>
      <c r="Q73" s="86">
        <f t="shared" si="15"/>
        <v>8.9829633453794522E-2</v>
      </c>
      <c r="R73" s="67">
        <f t="shared" si="16"/>
        <v>0.87083118224057821</v>
      </c>
      <c r="AB73" s="91">
        <f t="shared" si="23"/>
        <v>507.71428571428572</v>
      </c>
      <c r="AC73" s="91">
        <f t="shared" si="23"/>
        <v>73.142857142857139</v>
      </c>
      <c r="AD73" s="90">
        <f t="shared" si="7"/>
        <v>66.251428571428576</v>
      </c>
      <c r="AE73" s="45">
        <f t="shared" si="20"/>
        <v>1.1040193203381057</v>
      </c>
    </row>
    <row r="74" spans="1:31" ht="13.8" x14ac:dyDescent="0.25">
      <c r="A74" s="4">
        <v>43932</v>
      </c>
      <c r="B74">
        <v>10151</v>
      </c>
      <c r="C74">
        <v>887</v>
      </c>
      <c r="D74">
        <v>381</v>
      </c>
      <c r="F74">
        <f t="shared" ref="F74" si="76">B74-B73</f>
        <v>466</v>
      </c>
      <c r="G74">
        <f t="shared" ref="G74" si="77">C74-C73</f>
        <v>17</v>
      </c>
      <c r="H74">
        <f t="shared" ref="H74" si="78">D74-D73</f>
        <v>0</v>
      </c>
      <c r="I74">
        <f t="shared" ref="I74" si="79">B74-C74-D74</f>
        <v>8883</v>
      </c>
      <c r="J74" s="58">
        <f t="shared" ref="J74" si="80">F74/I73*$B$2/($B$2-B73)</f>
        <v>5.5305586194158471E-2</v>
      </c>
      <c r="K74" s="58">
        <f t="shared" ref="K74" si="81">G74/I73</f>
        <v>2.0156509366848472E-3</v>
      </c>
      <c r="L74" s="58">
        <f t="shared" ref="L74" si="82">H74/I73</f>
        <v>0</v>
      </c>
      <c r="M74">
        <f t="shared" ref="M74" si="83">J74/(K74+L74)</f>
        <v>27.438077291854853</v>
      </c>
      <c r="N74" s="47">
        <f t="shared" si="13"/>
        <v>8.7380553640035469E-2</v>
      </c>
      <c r="O74" s="47"/>
      <c r="P74" s="63">
        <f t="shared" si="14"/>
        <v>3.7533247955866419E-2</v>
      </c>
      <c r="Q74" s="86">
        <f t="shared" si="15"/>
        <v>8.7380553640035469E-2</v>
      </c>
      <c r="R74" s="67">
        <f t="shared" si="16"/>
        <v>0.87508619840409807</v>
      </c>
      <c r="AB74" s="91">
        <f t="shared" si="23"/>
        <v>529.71428571428567</v>
      </c>
      <c r="AC74" s="91">
        <f t="shared" si="23"/>
        <v>73.428571428571431</v>
      </c>
      <c r="AD74" s="90">
        <f t="shared" si="7"/>
        <v>74.362857142857152</v>
      </c>
      <c r="AE74" s="45">
        <f t="shared" si="20"/>
        <v>0.98743612402505077</v>
      </c>
    </row>
    <row r="75" spans="1:31" ht="13.8" x14ac:dyDescent="0.25">
      <c r="A75" s="4">
        <v>43933</v>
      </c>
      <c r="B75">
        <v>10483</v>
      </c>
      <c r="C75">
        <v>899</v>
      </c>
      <c r="D75">
        <v>381</v>
      </c>
      <c r="F75">
        <f t="shared" ref="F75" si="84">B75-B74</f>
        <v>332</v>
      </c>
      <c r="G75">
        <f t="shared" ref="G75" si="85">C75-C74</f>
        <v>12</v>
      </c>
      <c r="H75">
        <f t="shared" ref="H75" si="86">D75-D74</f>
        <v>0</v>
      </c>
      <c r="I75">
        <f t="shared" ref="I75" si="87">B75-C75-D75</f>
        <v>9203</v>
      </c>
      <c r="J75" s="58">
        <f t="shared" ref="J75" si="88">F75/I74*$B$2/($B$2-B74)</f>
        <v>3.7412364794261424E-2</v>
      </c>
      <c r="K75" s="58">
        <f t="shared" ref="K75" si="89">G75/I74</f>
        <v>1.3508949679162446E-3</v>
      </c>
      <c r="L75" s="58">
        <f t="shared" ref="L75" si="90">H75/I74</f>
        <v>0</v>
      </c>
      <c r="M75">
        <f t="shared" ref="M75" si="91">J75/(K75+L75)</f>
        <v>27.694503038952018</v>
      </c>
      <c r="N75" s="47">
        <f t="shared" si="13"/>
        <v>8.5757893732710103E-2</v>
      </c>
      <c r="O75" s="47"/>
      <c r="P75" s="63">
        <f t="shared" si="14"/>
        <v>3.6344557855575693E-2</v>
      </c>
      <c r="Q75" s="86">
        <f t="shared" si="15"/>
        <v>8.5757893732710103E-2</v>
      </c>
      <c r="R75" s="67">
        <f t="shared" si="16"/>
        <v>0.87789754841171419</v>
      </c>
      <c r="AB75" s="91">
        <f t="shared" si="23"/>
        <v>521.85714285714289</v>
      </c>
      <c r="AC75" s="91">
        <f t="shared" si="23"/>
        <v>71.142857142857139</v>
      </c>
      <c r="AD75" s="90">
        <f t="shared" si="7"/>
        <v>72.760000000000005</v>
      </c>
      <c r="AE75" s="45">
        <f t="shared" si="20"/>
        <v>0.97777428728500737</v>
      </c>
    </row>
    <row r="76" spans="1:31" ht="13.8" x14ac:dyDescent="0.25">
      <c r="A76" s="4">
        <v>43934</v>
      </c>
      <c r="B76">
        <v>10948</v>
      </c>
      <c r="C76">
        <v>919</v>
      </c>
      <c r="D76">
        <v>381</v>
      </c>
      <c r="F76">
        <f t="shared" ref="F76" si="92">B76-B75</f>
        <v>465</v>
      </c>
      <c r="G76">
        <f t="shared" ref="G76" si="93">C76-C75</f>
        <v>20</v>
      </c>
      <c r="H76">
        <f t="shared" ref="H76" si="94">D76-D75</f>
        <v>0</v>
      </c>
      <c r="I76">
        <f t="shared" ref="I76" si="95">B76-C76-D76</f>
        <v>9648</v>
      </c>
      <c r="J76" s="58">
        <f t="shared" ref="J76" si="96">F76/I75*$B$2/($B$2-B75)</f>
        <v>5.0579503403421613E-2</v>
      </c>
      <c r="K76" s="58">
        <f t="shared" ref="K76" si="97">G76/I75</f>
        <v>2.1732043898728677E-3</v>
      </c>
      <c r="L76" s="58">
        <f t="shared" ref="L76" si="98">H76/I75</f>
        <v>0</v>
      </c>
      <c r="M76">
        <f t="shared" ref="M76" si="99">J76/(K76+L76)</f>
        <v>23.274158491084453</v>
      </c>
      <c r="N76" s="47">
        <f t="shared" si="13"/>
        <v>8.3942272561198392E-2</v>
      </c>
      <c r="O76" s="47"/>
      <c r="P76" s="63">
        <f t="shared" si="14"/>
        <v>3.4800876872488125E-2</v>
      </c>
      <c r="Q76" s="86">
        <f t="shared" si="15"/>
        <v>8.3942272561198392E-2</v>
      </c>
      <c r="R76" s="67">
        <f t="shared" si="16"/>
        <v>0.88125685056631342</v>
      </c>
      <c r="AB76" s="91">
        <f t="shared" ref="AB76:AC91" si="100">AVERAGE(F70:F76)</f>
        <v>534.57142857142856</v>
      </c>
      <c r="AC76" s="91">
        <f t="shared" si="100"/>
        <v>63.142857142857146</v>
      </c>
      <c r="AD76" s="90">
        <f t="shared" si="7"/>
        <v>76.01428571428572</v>
      </c>
      <c r="AE76" s="45">
        <f t="shared" si="20"/>
        <v>0.83067092651757191</v>
      </c>
    </row>
    <row r="77" spans="1:31" ht="13.8" x14ac:dyDescent="0.25">
      <c r="A77" s="4">
        <v>43935</v>
      </c>
      <c r="B77">
        <v>11445</v>
      </c>
      <c r="C77">
        <v>1033</v>
      </c>
      <c r="D77">
        <v>381</v>
      </c>
      <c r="F77">
        <f t="shared" ref="F77" si="101">B77-B76</f>
        <v>497</v>
      </c>
      <c r="G77">
        <f t="shared" ref="G77" si="102">C77-C76</f>
        <v>114</v>
      </c>
      <c r="H77">
        <f t="shared" ref="H77" si="103">D77-D76</f>
        <v>0</v>
      </c>
      <c r="I77">
        <f t="shared" ref="I77" si="104">B77-C77-D77</f>
        <v>10031</v>
      </c>
      <c r="J77" s="58">
        <f t="shared" ref="J77" si="105">F77/I76*$B$2/($B$2-B76)</f>
        <v>5.1569170004472163E-2</v>
      </c>
      <c r="K77" s="58">
        <f t="shared" ref="K77" si="106">G77/I76</f>
        <v>1.181592039800995E-2</v>
      </c>
      <c r="L77" s="58">
        <f t="shared" ref="L77" si="107">H77/I76</f>
        <v>0</v>
      </c>
      <c r="M77">
        <f t="shared" ref="M77" si="108">J77/(K77+L77)</f>
        <v>4.364380282483749</v>
      </c>
      <c r="N77" s="47">
        <f t="shared" si="13"/>
        <v>9.0257754477937963E-2</v>
      </c>
      <c r="O77" s="47"/>
      <c r="P77" s="63">
        <f t="shared" si="14"/>
        <v>3.3289646133682828E-2</v>
      </c>
      <c r="Q77" s="86">
        <f t="shared" si="15"/>
        <v>9.0257754477937963E-2</v>
      </c>
      <c r="R77" s="67">
        <f t="shared" si="16"/>
        <v>0.87645259938837916</v>
      </c>
      <c r="AB77" s="91">
        <f t="shared" si="100"/>
        <v>536</v>
      </c>
      <c r="AC77" s="91">
        <f t="shared" si="100"/>
        <v>63.142857142857146</v>
      </c>
      <c r="AD77" s="90">
        <f t="shared" si="7"/>
        <v>77.180000000000007</v>
      </c>
      <c r="AE77" s="45">
        <f t="shared" si="20"/>
        <v>0.81812460667086218</v>
      </c>
    </row>
    <row r="78" spans="1:31" ht="13.8" x14ac:dyDescent="0.25">
      <c r="A78" s="4">
        <v>43936</v>
      </c>
      <c r="B78">
        <v>11927</v>
      </c>
      <c r="C78">
        <v>1203</v>
      </c>
      <c r="D78">
        <v>381</v>
      </c>
      <c r="F78">
        <f t="shared" ref="F78" si="109">B78-B77</f>
        <v>482</v>
      </c>
      <c r="G78">
        <f t="shared" ref="G78" si="110">C78-C77</f>
        <v>170</v>
      </c>
      <c r="H78">
        <f t="shared" ref="H78" si="111">D78-D77</f>
        <v>0</v>
      </c>
      <c r="I78">
        <f t="shared" ref="I78" si="112">B78-C78-D78</f>
        <v>10343</v>
      </c>
      <c r="J78" s="58">
        <f t="shared" ref="J78" si="113">F78/I77*$B$2/($B$2-B77)</f>
        <v>4.8105557431284848E-2</v>
      </c>
      <c r="K78" s="58">
        <f t="shared" ref="K78" si="114">G78/I77</f>
        <v>1.6947462865118133E-2</v>
      </c>
      <c r="L78" s="58">
        <f t="shared" ref="L78" si="115">H78/I77</f>
        <v>0</v>
      </c>
      <c r="M78">
        <f t="shared" ref="M78" si="116">J78/(K78+L78)</f>
        <v>2.8385108623130488</v>
      </c>
      <c r="N78" s="47">
        <f t="shared" si="13"/>
        <v>0.10086358681982058</v>
      </c>
      <c r="O78" s="47"/>
      <c r="P78" s="63">
        <f t="shared" si="14"/>
        <v>3.1944327995304771E-2</v>
      </c>
      <c r="Q78" s="86">
        <f t="shared" si="15"/>
        <v>0.10086358681982058</v>
      </c>
      <c r="R78" s="67">
        <f t="shared" si="16"/>
        <v>0.86719208518487467</v>
      </c>
      <c r="AB78" s="91">
        <f t="shared" si="100"/>
        <v>501.14285714285717</v>
      </c>
      <c r="AC78" s="91">
        <f t="shared" si="100"/>
        <v>73.714285714285708</v>
      </c>
      <c r="AD78" s="90">
        <f t="shared" si="7"/>
        <v>79.122857142857157</v>
      </c>
      <c r="AE78" s="45">
        <f t="shared" si="20"/>
        <v>0.93164337558227683</v>
      </c>
    </row>
    <row r="79" spans="1:31" ht="13.8" x14ac:dyDescent="0.25">
      <c r="A79" s="4">
        <v>43937</v>
      </c>
      <c r="B79">
        <v>12540</v>
      </c>
      <c r="C79">
        <v>1333</v>
      </c>
      <c r="D79">
        <v>550</v>
      </c>
      <c r="F79">
        <f t="shared" ref="F79" si="117">B79-B78</f>
        <v>613</v>
      </c>
      <c r="G79">
        <f t="shared" ref="G79" si="118">C79-C78</f>
        <v>130</v>
      </c>
      <c r="H79">
        <f t="shared" ref="H79" si="119">D79-D78</f>
        <v>169</v>
      </c>
      <c r="I79">
        <f t="shared" ref="I79" si="120">B79-C79-D79</f>
        <v>10657</v>
      </c>
      <c r="J79" s="58">
        <f t="shared" ref="J79" si="121">F79/I78*$B$2/($B$2-B78)</f>
        <v>5.9337213079998168E-2</v>
      </c>
      <c r="K79" s="58">
        <f t="shared" ref="K79" si="122">G79/I78</f>
        <v>1.2568887170066712E-2</v>
      </c>
      <c r="L79" s="58">
        <f t="shared" ref="L79" si="123">H79/I78</f>
        <v>1.6339553321086726E-2</v>
      </c>
      <c r="M79">
        <f t="shared" ref="M79" si="124">J79/(K79+L79)</f>
        <v>2.0525912872455554</v>
      </c>
      <c r="N79" s="47">
        <f t="shared" si="13"/>
        <v>0.10629984051036682</v>
      </c>
      <c r="O79" s="47"/>
      <c r="P79" s="63">
        <f t="shared" si="14"/>
        <v>4.3859649122807015E-2</v>
      </c>
      <c r="Q79" s="86">
        <f t="shared" si="15"/>
        <v>0.10629984051036682</v>
      </c>
      <c r="R79" s="67">
        <f t="shared" si="16"/>
        <v>0.84984051036682617</v>
      </c>
      <c r="AB79" s="91">
        <f t="shared" si="100"/>
        <v>485.57142857142856</v>
      </c>
      <c r="AC79" s="91">
        <f t="shared" si="100"/>
        <v>77.142857142857139</v>
      </c>
      <c r="AD79" s="90">
        <f t="shared" si="7"/>
        <v>84.320000000000007</v>
      </c>
      <c r="AE79" s="45">
        <f t="shared" si="20"/>
        <v>0.91488208186500397</v>
      </c>
    </row>
    <row r="80" spans="1:31" ht="13.8" x14ac:dyDescent="0.25">
      <c r="A80" s="4">
        <v>43938</v>
      </c>
      <c r="B80">
        <v>13216</v>
      </c>
      <c r="C80">
        <v>1400</v>
      </c>
      <c r="D80">
        <v>550</v>
      </c>
      <c r="F80">
        <f t="shared" ref="F80" si="125">B80-B79</f>
        <v>676</v>
      </c>
      <c r="G80">
        <f t="shared" ref="G80" si="126">C80-C79</f>
        <v>67</v>
      </c>
      <c r="H80">
        <f t="shared" ref="H80" si="127">D80-D79</f>
        <v>0</v>
      </c>
      <c r="I80">
        <f t="shared" ref="I80" si="128">B80-C80-D80</f>
        <v>11266</v>
      </c>
      <c r="J80" s="58">
        <f t="shared" ref="J80" si="129">F80/I79*$B$2/($B$2-B79)</f>
        <v>6.3511346110219177E-2</v>
      </c>
      <c r="K80" s="58">
        <f t="shared" ref="K80" si="130">G80/I79</f>
        <v>6.2869475462137558E-3</v>
      </c>
      <c r="L80" s="58">
        <f t="shared" ref="L80" si="131">H80/I79</f>
        <v>0</v>
      </c>
      <c r="M80">
        <f t="shared" ref="M80" si="132">J80/(K80+L80)</f>
        <v>10.102095753680684</v>
      </c>
      <c r="N80" s="47">
        <f t="shared" si="13"/>
        <v>0.1059322033898305</v>
      </c>
      <c r="O80" s="47"/>
      <c r="P80" s="63">
        <f t="shared" si="14"/>
        <v>4.1616222760290554E-2</v>
      </c>
      <c r="Q80" s="86">
        <f t="shared" si="15"/>
        <v>0.1059322033898305</v>
      </c>
      <c r="R80" s="67">
        <f t="shared" si="16"/>
        <v>0.85245157384987891</v>
      </c>
      <c r="AB80" s="91">
        <f t="shared" si="100"/>
        <v>504.42857142857144</v>
      </c>
      <c r="AC80" s="91">
        <f t="shared" si="100"/>
        <v>75.714285714285708</v>
      </c>
      <c r="AD80" s="90">
        <f t="shared" si="7"/>
        <v>86.772857142857148</v>
      </c>
      <c r="AE80" s="45">
        <f t="shared" si="20"/>
        <v>0.87255725128002493</v>
      </c>
    </row>
    <row r="81" spans="1:31" ht="13.8" x14ac:dyDescent="0.25">
      <c r="A81" s="4">
        <v>43939</v>
      </c>
      <c r="B81">
        <v>13822</v>
      </c>
      <c r="C81">
        <v>1511</v>
      </c>
      <c r="D81">
        <v>550</v>
      </c>
      <c r="F81">
        <f t="shared" ref="F81" si="133">B81-B80</f>
        <v>606</v>
      </c>
      <c r="G81">
        <f t="shared" ref="G81" si="134">C81-C80</f>
        <v>111</v>
      </c>
      <c r="H81">
        <f t="shared" ref="H81" si="135">D81-D80</f>
        <v>0</v>
      </c>
      <c r="I81">
        <f t="shared" ref="I81" si="136">B81-C81-D81</f>
        <v>11761</v>
      </c>
      <c r="J81" s="58">
        <f t="shared" ref="J81" si="137">F81/I80*$B$2/($B$2-B80)</f>
        <v>5.3860647685111451E-2</v>
      </c>
      <c r="K81" s="58">
        <f t="shared" ref="K81" si="138">G81/I80</f>
        <v>9.8526540031954549E-3</v>
      </c>
      <c r="L81" s="58">
        <f t="shared" ref="L81" si="139">H81/I80</f>
        <v>0</v>
      </c>
      <c r="M81">
        <f t="shared" ref="M81" si="140">J81/(K81+L81)</f>
        <v>5.4666131245086991</v>
      </c>
      <c r="N81" s="47">
        <f t="shared" si="13"/>
        <v>0.10931847778903198</v>
      </c>
      <c r="O81" s="47"/>
      <c r="P81" s="63">
        <f t="shared" si="14"/>
        <v>3.9791636521487483E-2</v>
      </c>
      <c r="Q81" s="86">
        <f t="shared" si="15"/>
        <v>0.10931847778903198</v>
      </c>
      <c r="R81" s="67">
        <f t="shared" si="16"/>
        <v>0.85088988568948054</v>
      </c>
      <c r="AB81" s="91">
        <f t="shared" si="100"/>
        <v>524.42857142857144</v>
      </c>
      <c r="AC81" s="91">
        <f t="shared" si="100"/>
        <v>89.142857142857139</v>
      </c>
      <c r="AD81" s="90">
        <f t="shared" si="7"/>
        <v>86.311428571428578</v>
      </c>
      <c r="AE81" s="45">
        <f t="shared" si="20"/>
        <v>1.0328047932735276</v>
      </c>
    </row>
    <row r="82" spans="1:31" ht="13.8" x14ac:dyDescent="0.25">
      <c r="A82" s="4">
        <v>43940</v>
      </c>
      <c r="B82">
        <v>14385</v>
      </c>
      <c r="C82">
        <v>1540</v>
      </c>
      <c r="D82">
        <v>550</v>
      </c>
      <c r="F82">
        <f t="shared" ref="F82" si="141">B82-B81</f>
        <v>563</v>
      </c>
      <c r="G82">
        <f t="shared" ref="G82" si="142">C82-C81</f>
        <v>29</v>
      </c>
      <c r="H82">
        <f t="shared" ref="H82" si="143">D82-D81</f>
        <v>0</v>
      </c>
      <c r="I82">
        <f t="shared" ref="I82" si="144">B82-C82-D82</f>
        <v>12295</v>
      </c>
      <c r="J82" s="58">
        <f t="shared" ref="J82" si="145">F82/I81*$B$2/($B$2-B81)</f>
        <v>4.7935684545384549E-2</v>
      </c>
      <c r="K82" s="58">
        <f t="shared" ref="K82" si="146">G82/I81</f>
        <v>2.465776719666695E-3</v>
      </c>
      <c r="L82" s="58">
        <f t="shared" ref="L82" si="147">H82/I81</f>
        <v>0</v>
      </c>
      <c r="M82">
        <f t="shared" ref="M82" si="148">J82/(K82+L82)</f>
        <v>19.440399515112681</v>
      </c>
      <c r="N82" s="47">
        <f t="shared" si="13"/>
        <v>0.1070559610705596</v>
      </c>
      <c r="O82" s="47"/>
      <c r="P82" s="63">
        <f t="shared" si="14"/>
        <v>3.8234271810914149E-2</v>
      </c>
      <c r="Q82" s="86">
        <f t="shared" si="15"/>
        <v>0.1070559610705596</v>
      </c>
      <c r="R82" s="67">
        <f t="shared" si="16"/>
        <v>0.8547097671185262</v>
      </c>
      <c r="AB82" s="91">
        <f t="shared" si="100"/>
        <v>557.42857142857144</v>
      </c>
      <c r="AC82" s="91">
        <f t="shared" si="100"/>
        <v>91.571428571428569</v>
      </c>
      <c r="AD82" s="90">
        <f t="shared" si="7"/>
        <v>90.051428571428573</v>
      </c>
      <c r="AE82" s="45">
        <f t="shared" si="20"/>
        <v>1.0168792436068279</v>
      </c>
    </row>
    <row r="83" spans="1:31" ht="13.8" x14ac:dyDescent="0.25">
      <c r="A83" s="4">
        <v>43941</v>
      </c>
      <c r="B83">
        <v>14777</v>
      </c>
      <c r="C83">
        <v>1580</v>
      </c>
      <c r="D83">
        <v>550</v>
      </c>
      <c r="F83">
        <f t="shared" ref="F83:F84" si="149">B83-B82</f>
        <v>392</v>
      </c>
      <c r="G83">
        <f t="shared" ref="G83:G84" si="150">C83-C82</f>
        <v>40</v>
      </c>
      <c r="H83">
        <f t="shared" ref="H83:H84" si="151">D83-D82</f>
        <v>0</v>
      </c>
      <c r="I83">
        <f t="shared" ref="I83:I84" si="152">B83-C83-D83</f>
        <v>12647</v>
      </c>
      <c r="J83" s="58">
        <f t="shared" ref="J83:J84" si="153">F83/I82*$B$2/($B$2-B82)</f>
        <v>3.192835672785807E-2</v>
      </c>
      <c r="K83" s="58">
        <f t="shared" ref="K83:K84" si="154">G83/I82</f>
        <v>3.2533550223668157E-3</v>
      </c>
      <c r="L83" s="58">
        <f t="shared" ref="L83:L84" si="155">H83/I82</f>
        <v>0</v>
      </c>
      <c r="M83">
        <f t="shared" ref="M83:M84" si="156">J83/(K83+L83)</f>
        <v>9.8139786492253744</v>
      </c>
      <c r="N83" s="47">
        <f t="shared" ref="N83:N87" si="157">C83/B83</f>
        <v>0.10692292075522772</v>
      </c>
      <c r="O83" s="47"/>
      <c r="P83" s="63">
        <f t="shared" si="14"/>
        <v>3.7220004060364083E-2</v>
      </c>
      <c r="Q83" s="86">
        <f t="shared" si="15"/>
        <v>0.10692292075522772</v>
      </c>
      <c r="R83" s="67">
        <f t="shared" si="16"/>
        <v>0.85585707518440823</v>
      </c>
      <c r="AB83" s="91">
        <f t="shared" si="100"/>
        <v>547</v>
      </c>
      <c r="AC83" s="91">
        <f t="shared" si="100"/>
        <v>94.428571428571431</v>
      </c>
      <c r="AD83" s="90">
        <f t="shared" si="7"/>
        <v>88.715714285714299</v>
      </c>
      <c r="AE83" s="45">
        <f t="shared" si="20"/>
        <v>1.0643950983075956</v>
      </c>
    </row>
    <row r="84" spans="1:31" ht="13.8" x14ac:dyDescent="0.25">
      <c r="A84" s="4">
        <v>43942</v>
      </c>
      <c r="B84">
        <v>15322</v>
      </c>
      <c r="C84">
        <v>1765</v>
      </c>
      <c r="D84">
        <v>550</v>
      </c>
      <c r="F84">
        <f t="shared" si="149"/>
        <v>545</v>
      </c>
      <c r="G84">
        <f t="shared" si="150"/>
        <v>185</v>
      </c>
      <c r="H84">
        <f t="shared" si="151"/>
        <v>0</v>
      </c>
      <c r="I84">
        <f t="shared" si="152"/>
        <v>13007</v>
      </c>
      <c r="J84" s="58">
        <f t="shared" si="153"/>
        <v>4.3156369043589972E-2</v>
      </c>
      <c r="K84" s="58">
        <f t="shared" si="154"/>
        <v>1.4627975013837273E-2</v>
      </c>
      <c r="L84" s="58">
        <f t="shared" si="155"/>
        <v>0</v>
      </c>
      <c r="M84">
        <f t="shared" si="156"/>
        <v>2.9502626988880132</v>
      </c>
      <c r="N84" s="47">
        <f t="shared" si="157"/>
        <v>0.11519383892442239</v>
      </c>
      <c r="O84" s="47"/>
      <c r="P84" s="63">
        <f t="shared" si="14"/>
        <v>3.5896097115259103E-2</v>
      </c>
      <c r="Q84" s="86">
        <f t="shared" si="15"/>
        <v>0.11519383892442239</v>
      </c>
      <c r="R84" s="67">
        <f t="shared" si="16"/>
        <v>0.84891006396031854</v>
      </c>
      <c r="AB84" s="91">
        <f t="shared" si="100"/>
        <v>553.85714285714289</v>
      </c>
      <c r="AC84" s="91">
        <f t="shared" si="100"/>
        <v>104.57142857142857</v>
      </c>
      <c r="AD84" s="90">
        <f t="shared" si="7"/>
        <v>90.877142857142857</v>
      </c>
      <c r="AE84" s="45">
        <f t="shared" si="20"/>
        <v>1.150690099663596</v>
      </c>
    </row>
    <row r="85" spans="1:31" ht="13.8" x14ac:dyDescent="0.25">
      <c r="A85" s="4">
        <v>43943</v>
      </c>
      <c r="B85">
        <v>16004</v>
      </c>
      <c r="C85">
        <v>1937</v>
      </c>
      <c r="D85">
        <v>550</v>
      </c>
      <c r="F85">
        <f t="shared" ref="F85" si="158">B85-B84</f>
        <v>682</v>
      </c>
      <c r="G85">
        <f t="shared" ref="G85" si="159">C85-C84</f>
        <v>172</v>
      </c>
      <c r="H85">
        <f t="shared" ref="H85" si="160">D85-D84</f>
        <v>0</v>
      </c>
      <c r="I85">
        <f t="shared" ref="I85" si="161">B85-C85-D85</f>
        <v>13517</v>
      </c>
      <c r="J85" s="58">
        <f t="shared" ref="J85" si="162">F85/I84*$B$2/($B$2-B84)</f>
        <v>5.2512974683504396E-2</v>
      </c>
      <c r="K85" s="58">
        <f t="shared" ref="K85" si="163">G85/I84</f>
        <v>1.3223648804489891E-2</v>
      </c>
      <c r="L85" s="58">
        <f t="shared" ref="L85" si="164">H85/I84</f>
        <v>0</v>
      </c>
      <c r="M85">
        <f t="shared" ref="M85" si="165">J85/(K85+L85)</f>
        <v>3.9711410564438467</v>
      </c>
      <c r="N85" s="47">
        <f t="shared" si="157"/>
        <v>0.12103224193951512</v>
      </c>
      <c r="O85" s="47"/>
      <c r="P85" s="63">
        <f t="shared" si="14"/>
        <v>3.4366408397900526E-2</v>
      </c>
      <c r="Q85" s="86">
        <f t="shared" si="15"/>
        <v>0.12103224193951512</v>
      </c>
      <c r="R85" s="67">
        <f t="shared" si="16"/>
        <v>0.84460134966258438</v>
      </c>
      <c r="AB85" s="91">
        <f t="shared" si="100"/>
        <v>582.42857142857144</v>
      </c>
      <c r="AC85" s="91">
        <f t="shared" si="100"/>
        <v>104.85714285714286</v>
      </c>
      <c r="AD85" s="90">
        <f t="shared" si="7"/>
        <v>91.12</v>
      </c>
      <c r="AE85" s="45">
        <f t="shared" si="20"/>
        <v>1.1507588109870814</v>
      </c>
    </row>
    <row r="86" spans="1:31" ht="13.8" x14ac:dyDescent="0.25">
      <c r="A86" s="4">
        <v>43944</v>
      </c>
      <c r="B86">
        <v>16755</v>
      </c>
      <c r="C86">
        <v>2021</v>
      </c>
      <c r="D86">
        <v>550</v>
      </c>
      <c r="F86">
        <f t="shared" ref="F86" si="166">B86-B85</f>
        <v>751</v>
      </c>
      <c r="G86">
        <f t="shared" ref="G86" si="167">C86-C85</f>
        <v>84</v>
      </c>
      <c r="H86">
        <f t="shared" ref="H86" si="168">D86-D85</f>
        <v>0</v>
      </c>
      <c r="I86">
        <f t="shared" ref="I86" si="169">B86-C86-D86</f>
        <v>14184</v>
      </c>
      <c r="J86" s="58">
        <f t="shared" ref="J86" si="170">F86/I85*$B$2/($B$2-B85)</f>
        <v>5.5647849070766149E-2</v>
      </c>
      <c r="K86" s="58">
        <f t="shared" ref="K86" si="171">G86/I85</f>
        <v>6.2143966856551009E-3</v>
      </c>
      <c r="L86" s="58">
        <f t="shared" ref="L86" si="172">H86/I85</f>
        <v>0</v>
      </c>
      <c r="M86">
        <f t="shared" ref="M86" si="173">J86/(K86+L86)</f>
        <v>8.9546663796374535</v>
      </c>
      <c r="N86" s="47">
        <f t="shared" si="157"/>
        <v>0.12062071023575052</v>
      </c>
      <c r="O86" s="47"/>
      <c r="P86" s="63">
        <f t="shared" si="14"/>
        <v>3.2826022082960309E-2</v>
      </c>
      <c r="Q86" s="86">
        <f t="shared" si="15"/>
        <v>0.12062071023575052</v>
      </c>
      <c r="R86" s="67">
        <f t="shared" si="16"/>
        <v>0.84655326768128913</v>
      </c>
      <c r="AB86" s="91">
        <f t="shared" si="100"/>
        <v>602.14285714285711</v>
      </c>
      <c r="AC86" s="91">
        <f t="shared" si="100"/>
        <v>98.285714285714292</v>
      </c>
      <c r="AD86" s="90">
        <f t="shared" si="7"/>
        <v>85.194285714285726</v>
      </c>
      <c r="AE86" s="45">
        <f t="shared" si="20"/>
        <v>1.1536655711315311</v>
      </c>
    </row>
    <row r="87" spans="1:31" ht="13.8" x14ac:dyDescent="0.25">
      <c r="A87" s="4">
        <v>43945</v>
      </c>
      <c r="B87">
        <v>17567</v>
      </c>
      <c r="C87">
        <v>2152</v>
      </c>
      <c r="D87">
        <v>1005</v>
      </c>
      <c r="F87">
        <f t="shared" ref="F87" si="174">B87-B86</f>
        <v>812</v>
      </c>
      <c r="G87">
        <f t="shared" ref="G87" si="175">C87-C86</f>
        <v>131</v>
      </c>
      <c r="H87">
        <f t="shared" ref="H87" si="176">D87-D86</f>
        <v>455</v>
      </c>
      <c r="I87">
        <f t="shared" ref="I87" si="177">B87-C87-D87</f>
        <v>14410</v>
      </c>
      <c r="J87" s="58">
        <f t="shared" ref="J87" si="178">F87/I86*$B$2/($B$2-B86)</f>
        <v>5.7342736345806132E-2</v>
      </c>
      <c r="K87" s="58">
        <f t="shared" ref="K87" si="179">G87/I86</f>
        <v>9.2357586012408351E-3</v>
      </c>
      <c r="L87" s="58">
        <f t="shared" ref="L87" si="180">H87/I86</f>
        <v>3.2078398195149467E-2</v>
      </c>
      <c r="M87">
        <f t="shared" ref="M87" si="181">J87/(K87+L87)</f>
        <v>1.3879682121653822</v>
      </c>
      <c r="N87" s="47">
        <f t="shared" si="157"/>
        <v>0.12250241930893152</v>
      </c>
      <c r="O87" s="47"/>
      <c r="P87" s="63">
        <f t="shared" si="14"/>
        <v>5.720954061592759E-2</v>
      </c>
      <c r="Q87" s="86">
        <f t="shared" si="15"/>
        <v>0.12250241930893152</v>
      </c>
      <c r="R87" s="67">
        <f t="shared" si="16"/>
        <v>0.82028804007514089</v>
      </c>
      <c r="AB87" s="91">
        <f t="shared" si="100"/>
        <v>621.57142857142856</v>
      </c>
      <c r="AC87" s="91">
        <f t="shared" si="100"/>
        <v>107.42857142857143</v>
      </c>
      <c r="AD87" s="90">
        <f t="shared" ref="AD87:AD150" si="182">INDEX(AB66:AB87,$AE$3)*$AD$2</f>
        <v>82.547142857142859</v>
      </c>
      <c r="AE87" s="45">
        <f t="shared" ref="AE87:AE150" si="183">AC87/AD87</f>
        <v>1.3014208331170067</v>
      </c>
    </row>
    <row r="88" spans="1:31" ht="13.8" x14ac:dyDescent="0.25">
      <c r="A88" s="4">
        <v>43946</v>
      </c>
      <c r="B88">
        <v>18177</v>
      </c>
      <c r="C88">
        <v>2192</v>
      </c>
      <c r="D88">
        <v>1005</v>
      </c>
      <c r="F88">
        <f t="shared" ref="F88" si="184">B88-B87</f>
        <v>610</v>
      </c>
      <c r="G88">
        <f t="shared" ref="G88" si="185">C88-C87</f>
        <v>40</v>
      </c>
      <c r="H88">
        <f t="shared" ref="H88" si="186">D88-D87</f>
        <v>0</v>
      </c>
      <c r="I88">
        <f t="shared" ref="I88" si="187">B88-C88-D88</f>
        <v>14980</v>
      </c>
      <c r="J88" s="58">
        <f t="shared" ref="J88" si="188">F88/I87*$B$2/($B$2-B87)</f>
        <v>4.2405475592829943E-2</v>
      </c>
      <c r="K88" s="58">
        <f t="shared" ref="K88" si="189">G88/I87</f>
        <v>2.7758501040943788E-3</v>
      </c>
      <c r="L88" s="58">
        <f t="shared" ref="L88" si="190">H88/I87</f>
        <v>0</v>
      </c>
      <c r="M88">
        <f t="shared" ref="M88" si="191">J88/(K88+L88)</f>
        <v>15.276572582316987</v>
      </c>
      <c r="N88" s="47">
        <f t="shared" ref="N88" si="192">C88/B88</f>
        <v>0.12059195686857017</v>
      </c>
      <c r="O88" s="47"/>
      <c r="P88" s="63">
        <f t="shared" si="14"/>
        <v>5.5289651757715795E-2</v>
      </c>
      <c r="Q88" s="86">
        <f t="shared" si="15"/>
        <v>0.12059195686857017</v>
      </c>
      <c r="R88" s="67">
        <f t="shared" si="16"/>
        <v>0.82411839137371401</v>
      </c>
      <c r="AB88" s="91">
        <f t="shared" si="100"/>
        <v>622.14285714285711</v>
      </c>
      <c r="AC88" s="91">
        <f t="shared" si="100"/>
        <v>97.285714285714292</v>
      </c>
      <c r="AD88" s="90">
        <f t="shared" si="182"/>
        <v>85.752857142857152</v>
      </c>
      <c r="AE88" s="45">
        <f t="shared" si="183"/>
        <v>1.1344894797341196</v>
      </c>
    </row>
    <row r="89" spans="1:31" ht="13.8" x14ac:dyDescent="0.25">
      <c r="A89" s="4">
        <v>43947</v>
      </c>
      <c r="B89">
        <v>18640</v>
      </c>
      <c r="C89">
        <v>2194</v>
      </c>
      <c r="D89">
        <v>1005</v>
      </c>
      <c r="F89">
        <f t="shared" ref="F89" si="193">B89-B88</f>
        <v>463</v>
      </c>
      <c r="G89">
        <f t="shared" ref="G89" si="194">C89-C88</f>
        <v>2</v>
      </c>
      <c r="H89">
        <f t="shared" ref="H89" si="195">D89-D88</f>
        <v>0</v>
      </c>
      <c r="I89">
        <f t="shared" ref="I89" si="196">B89-C89-D89</f>
        <v>15441</v>
      </c>
      <c r="J89" s="58">
        <f t="shared" ref="J89" si="197">F89/I88*$B$2/($B$2-B88)</f>
        <v>3.0963606519735811E-2</v>
      </c>
      <c r="K89" s="58">
        <f t="shared" ref="K89" si="198">G89/I88</f>
        <v>1.3351134846461949E-4</v>
      </c>
      <c r="L89" s="58">
        <f t="shared" ref="L89" si="199">H89/I88</f>
        <v>0</v>
      </c>
      <c r="M89">
        <f t="shared" ref="M89" si="200">J89/(K89+L89)</f>
        <v>231.91741283282121</v>
      </c>
      <c r="N89" s="47">
        <f t="shared" ref="N89" si="201">C89/B89</f>
        <v>0.11770386266094421</v>
      </c>
      <c r="O89" s="47"/>
      <c r="P89" s="63">
        <f t="shared" si="14"/>
        <v>5.3916309012875537E-2</v>
      </c>
      <c r="Q89" s="86">
        <f t="shared" si="15"/>
        <v>0.11770386266094421</v>
      </c>
      <c r="R89" s="67">
        <f t="shared" si="16"/>
        <v>0.82837982832618029</v>
      </c>
      <c r="AB89" s="91">
        <f t="shared" si="100"/>
        <v>607.85714285714289</v>
      </c>
      <c r="AC89" s="91">
        <f t="shared" si="100"/>
        <v>93.428571428571431</v>
      </c>
      <c r="AD89" s="90">
        <f t="shared" si="182"/>
        <v>89.152857142857158</v>
      </c>
      <c r="AE89" s="45">
        <f t="shared" si="183"/>
        <v>1.0479593635329369</v>
      </c>
    </row>
    <row r="90" spans="1:31" ht="13.8" x14ac:dyDescent="0.25">
      <c r="A90" s="4">
        <v>43948</v>
      </c>
      <c r="B90">
        <v>18926</v>
      </c>
      <c r="C90">
        <v>2274</v>
      </c>
      <c r="D90">
        <v>1005</v>
      </c>
      <c r="F90">
        <f t="shared" ref="F90" si="202">B90-B89</f>
        <v>286</v>
      </c>
      <c r="G90">
        <f t="shared" ref="G90" si="203">C90-C89</f>
        <v>80</v>
      </c>
      <c r="H90">
        <f t="shared" ref="H90" si="204">D90-D89</f>
        <v>0</v>
      </c>
      <c r="I90">
        <f t="shared" ref="I90" si="205">B90-C90-D90</f>
        <v>15647</v>
      </c>
      <c r="J90" s="58">
        <f t="shared" ref="J90" si="206">F90/I89*$B$2/($B$2-B89)</f>
        <v>1.8556365534983514E-2</v>
      </c>
      <c r="K90" s="58">
        <f t="shared" ref="K90" si="207">G90/I89</f>
        <v>5.1810115925134386E-3</v>
      </c>
      <c r="L90" s="58">
        <f t="shared" ref="L90" si="208">H90/I89</f>
        <v>0</v>
      </c>
      <c r="M90">
        <f t="shared" ref="M90" si="209">J90/(K90+L90)</f>
        <v>3.5816105028210052</v>
      </c>
      <c r="N90" s="47">
        <f t="shared" ref="N90" si="210">C90/B90</f>
        <v>0.12015217161576668</v>
      </c>
      <c r="O90" s="47"/>
      <c r="P90" s="63">
        <f t="shared" si="14"/>
        <v>5.310155341857762E-2</v>
      </c>
      <c r="Q90" s="86">
        <f t="shared" si="15"/>
        <v>0.12015217161576668</v>
      </c>
      <c r="R90" s="67">
        <f t="shared" si="16"/>
        <v>0.82674627496565567</v>
      </c>
      <c r="AB90" s="91">
        <f t="shared" si="100"/>
        <v>592.71428571428567</v>
      </c>
      <c r="AC90" s="91">
        <f t="shared" si="100"/>
        <v>99.142857142857139</v>
      </c>
      <c r="AD90" s="90">
        <f t="shared" si="182"/>
        <v>94.762857142857158</v>
      </c>
      <c r="AE90" s="45">
        <f t="shared" si="183"/>
        <v>1.0462206409985828</v>
      </c>
    </row>
    <row r="91" spans="1:31" ht="13.8" x14ac:dyDescent="0.25">
      <c r="A91" s="4">
        <v>43949</v>
      </c>
      <c r="B91">
        <v>19621</v>
      </c>
      <c r="C91">
        <v>2355</v>
      </c>
      <c r="D91">
        <v>1005</v>
      </c>
      <c r="F91">
        <f t="shared" ref="F91" si="211">B91-B90</f>
        <v>695</v>
      </c>
      <c r="G91">
        <f t="shared" ref="G91" si="212">C91-C90</f>
        <v>81</v>
      </c>
      <c r="H91">
        <f t="shared" ref="H91" si="213">D91-D90</f>
        <v>0</v>
      </c>
      <c r="I91">
        <f t="shared" ref="I91" si="214">B91-C91-D91</f>
        <v>16261</v>
      </c>
      <c r="J91" s="58">
        <f t="shared" ref="J91" si="215">F91/I90*$B$2/($B$2-B90)</f>
        <v>4.4500854718130145E-2</v>
      </c>
      <c r="K91" s="58">
        <f t="shared" ref="K91" si="216">G91/I90</f>
        <v>5.1767111906435735E-3</v>
      </c>
      <c r="L91" s="58">
        <f t="shared" ref="L91" si="217">H91/I90</f>
        <v>0</v>
      </c>
      <c r="M91">
        <f t="shared" ref="M91" si="218">J91/(K91+L91)</f>
        <v>8.5963564663528693</v>
      </c>
      <c r="N91" s="47">
        <f t="shared" ref="N91" si="219">C91/B91</f>
        <v>0.12002446358493452</v>
      </c>
      <c r="O91" s="47"/>
      <c r="P91" s="63">
        <f t="shared" si="14"/>
        <v>5.1220630956628099E-2</v>
      </c>
      <c r="Q91" s="86">
        <f t="shared" si="15"/>
        <v>0.12002446358493452</v>
      </c>
      <c r="R91" s="67">
        <f t="shared" si="16"/>
        <v>0.82875490545843733</v>
      </c>
      <c r="AB91" s="91">
        <f t="shared" si="100"/>
        <v>614.14285714285711</v>
      </c>
      <c r="AC91" s="91">
        <f t="shared" si="100"/>
        <v>84.285714285714292</v>
      </c>
      <c r="AD91" s="90">
        <f t="shared" si="182"/>
        <v>92.990000000000009</v>
      </c>
      <c r="AE91" s="45">
        <f t="shared" si="183"/>
        <v>0.90639546495014822</v>
      </c>
    </row>
    <row r="92" spans="1:31" ht="13.8" x14ac:dyDescent="0.25">
      <c r="A92" s="4">
        <v>43950</v>
      </c>
      <c r="B92">
        <v>20302</v>
      </c>
      <c r="C92">
        <v>2462</v>
      </c>
      <c r="D92">
        <v>1005</v>
      </c>
      <c r="F92">
        <f t="shared" ref="F92" si="220">B92-B91</f>
        <v>681</v>
      </c>
      <c r="G92">
        <f t="shared" ref="G92" si="221">C92-C91</f>
        <v>107</v>
      </c>
      <c r="H92">
        <f t="shared" ref="H92" si="222">D92-D91</f>
        <v>0</v>
      </c>
      <c r="I92">
        <f t="shared" ref="I92" si="223">B92-C92-D92</f>
        <v>16835</v>
      </c>
      <c r="J92" s="58">
        <f t="shared" ref="J92" si="224">F92/I91*$B$2/($B$2-B91)</f>
        <v>4.1960865397861785E-2</v>
      </c>
      <c r="K92" s="58">
        <f t="shared" ref="K92" si="225">G92/I91</f>
        <v>6.5801611217022327E-3</v>
      </c>
      <c r="L92" s="58">
        <f t="shared" ref="L92" si="226">H92/I91</f>
        <v>0</v>
      </c>
      <c r="M92">
        <f t="shared" ref="M92" si="227">J92/(K92+L92)</f>
        <v>6.3768750676133683</v>
      </c>
      <c r="N92" s="47">
        <f t="shared" ref="N92" si="228">C92/B92</f>
        <v>0.1212688405083243</v>
      </c>
      <c r="O92" s="47"/>
      <c r="P92" s="63">
        <f t="shared" si="14"/>
        <v>4.9502512067776575E-2</v>
      </c>
      <c r="Q92" s="86">
        <f t="shared" si="15"/>
        <v>0.1212688405083243</v>
      </c>
      <c r="R92" s="67">
        <f t="shared" si="16"/>
        <v>0.82922864742389912</v>
      </c>
      <c r="AB92" s="91">
        <f t="shared" ref="AB92:AC107" si="229">AVERAGE(F86:F92)</f>
        <v>614</v>
      </c>
      <c r="AC92" s="91">
        <f t="shared" si="229"/>
        <v>75</v>
      </c>
      <c r="AD92" s="90">
        <f t="shared" si="182"/>
        <v>94.155714285714296</v>
      </c>
      <c r="AE92" s="45">
        <f t="shared" si="183"/>
        <v>0.79655282283147966</v>
      </c>
    </row>
    <row r="93" spans="1:31" ht="13.8" x14ac:dyDescent="0.25">
      <c r="A93" s="4">
        <v>43951</v>
      </c>
      <c r="B93">
        <v>21092</v>
      </c>
      <c r="C93">
        <v>2586</v>
      </c>
      <c r="D93">
        <v>1005</v>
      </c>
      <c r="F93">
        <f t="shared" ref="F93" si="230">B93-B92</f>
        <v>790</v>
      </c>
      <c r="G93">
        <f t="shared" ref="G93" si="231">C93-C92</f>
        <v>124</v>
      </c>
      <c r="H93">
        <f t="shared" ref="H93" si="232">D93-D92</f>
        <v>0</v>
      </c>
      <c r="I93">
        <f t="shared" ref="I93" si="233">B93-C93-D93</f>
        <v>17501</v>
      </c>
      <c r="J93" s="58">
        <f t="shared" ref="J93" si="234">F93/I92*$B$2/($B$2-B92)</f>
        <v>4.7020569805503135E-2</v>
      </c>
      <c r="K93" s="58">
        <f t="shared" ref="K93" si="235">G93/I92</f>
        <v>7.3656073656073653E-3</v>
      </c>
      <c r="L93" s="58">
        <f t="shared" ref="L93" si="236">H93/I92</f>
        <v>0</v>
      </c>
      <c r="M93">
        <f t="shared" ref="M93" si="237">J93/(K93+L93)</f>
        <v>6.3838007473842362</v>
      </c>
      <c r="N93" s="47">
        <f t="shared" ref="N93" si="238">C93/B93</f>
        <v>0.12260572728996776</v>
      </c>
      <c r="O93" s="47"/>
      <c r="P93" s="63">
        <f t="shared" si="14"/>
        <v>4.7648397496681205E-2</v>
      </c>
      <c r="Q93" s="86">
        <f t="shared" si="15"/>
        <v>0.12260572728996776</v>
      </c>
      <c r="R93" s="67">
        <f t="shared" si="16"/>
        <v>0.82974587521335108</v>
      </c>
      <c r="AB93" s="91">
        <f t="shared" si="229"/>
        <v>619.57142857142856</v>
      </c>
      <c r="AC93" s="91">
        <f t="shared" si="229"/>
        <v>80.714285714285708</v>
      </c>
      <c r="AD93" s="90">
        <f t="shared" si="182"/>
        <v>99.012857142857158</v>
      </c>
      <c r="AE93" s="45">
        <f t="shared" si="183"/>
        <v>0.81518994647159804</v>
      </c>
    </row>
    <row r="94" spans="1:31" ht="13.8" x14ac:dyDescent="0.25">
      <c r="A94" s="4">
        <v>43952</v>
      </c>
      <c r="B94">
        <v>21520</v>
      </c>
      <c r="C94">
        <v>2653</v>
      </c>
      <c r="D94">
        <v>1005</v>
      </c>
      <c r="F94">
        <f t="shared" ref="F94" si="239">B94-B93</f>
        <v>428</v>
      </c>
      <c r="G94">
        <f t="shared" ref="G94" si="240">C94-C93</f>
        <v>67</v>
      </c>
      <c r="H94">
        <f t="shared" ref="H94" si="241">D94-D93</f>
        <v>0</v>
      </c>
      <c r="I94">
        <f t="shared" ref="I94" si="242">B94-C94-D94</f>
        <v>17862</v>
      </c>
      <c r="J94" s="58">
        <f t="shared" ref="J94" si="243">F94/I93*$B$2/($B$2-B93)</f>
        <v>2.4506927339461086E-2</v>
      </c>
      <c r="K94" s="58">
        <f t="shared" ref="K94" si="244">G94/I93</f>
        <v>3.8283526655619681E-3</v>
      </c>
      <c r="L94" s="58">
        <f t="shared" ref="L94" si="245">H94/I93</f>
        <v>0</v>
      </c>
      <c r="M94">
        <f t="shared" ref="M94" si="246">J94/(K94+L94)</f>
        <v>6.4014288860881852</v>
      </c>
      <c r="N94" s="47">
        <f t="shared" ref="N94" si="247">C94/B94</f>
        <v>0.12328066914498141</v>
      </c>
      <c r="O94" s="47"/>
      <c r="P94" s="63">
        <f t="shared" si="14"/>
        <v>4.670074349442379E-2</v>
      </c>
      <c r="Q94" s="86">
        <f t="shared" si="15"/>
        <v>0.12328066914498141</v>
      </c>
      <c r="R94" s="67">
        <f t="shared" si="16"/>
        <v>0.83001858736059475</v>
      </c>
      <c r="AB94" s="91">
        <f t="shared" si="229"/>
        <v>564.71428571428567</v>
      </c>
      <c r="AC94" s="91">
        <f t="shared" si="229"/>
        <v>71.571428571428569</v>
      </c>
      <c r="AD94" s="90">
        <f t="shared" si="182"/>
        <v>102.36428571428571</v>
      </c>
      <c r="AE94" s="45">
        <f t="shared" si="183"/>
        <v>0.6991835880259577</v>
      </c>
    </row>
    <row r="95" spans="1:31" ht="13.8" x14ac:dyDescent="0.25">
      <c r="A95" s="4">
        <v>43953</v>
      </c>
      <c r="B95">
        <v>22082</v>
      </c>
      <c r="C95">
        <v>2669</v>
      </c>
      <c r="D95">
        <v>1005</v>
      </c>
      <c r="F95">
        <f t="shared" ref="F95" si="248">B95-B94</f>
        <v>562</v>
      </c>
      <c r="G95">
        <f t="shared" ref="G95" si="249">C95-C94</f>
        <v>16</v>
      </c>
      <c r="H95">
        <f t="shared" ref="H95" si="250">D95-D94</f>
        <v>0</v>
      </c>
      <c r="I95">
        <f t="shared" ref="I95" si="251">B95-C95-D95</f>
        <v>18408</v>
      </c>
      <c r="J95" s="58">
        <f t="shared" ref="J95" si="252">F95/I94*$B$2/($B$2-B94)</f>
        <v>3.1530628925663759E-2</v>
      </c>
      <c r="K95" s="58">
        <f t="shared" ref="K95" si="253">G95/I94</f>
        <v>8.9575635427163812E-4</v>
      </c>
      <c r="L95" s="58">
        <f t="shared" ref="L95" si="254">H95/I94</f>
        <v>0</v>
      </c>
      <c r="M95">
        <f t="shared" ref="M95" si="255">J95/(K95+L95)</f>
        <v>35.200005866887878</v>
      </c>
      <c r="N95" s="47">
        <f t="shared" ref="N95" si="256">C95/B95</f>
        <v>0.12086767502943574</v>
      </c>
      <c r="O95" s="47"/>
      <c r="P95" s="63">
        <f t="shared" si="14"/>
        <v>4.5512181867584461E-2</v>
      </c>
      <c r="Q95" s="86">
        <f t="shared" si="15"/>
        <v>0.12086767502943574</v>
      </c>
      <c r="R95" s="67">
        <f t="shared" si="16"/>
        <v>0.83362014310297983</v>
      </c>
      <c r="AB95" s="91">
        <f t="shared" si="229"/>
        <v>557.85714285714289</v>
      </c>
      <c r="AC95" s="91">
        <f t="shared" si="229"/>
        <v>68.142857142857139</v>
      </c>
      <c r="AD95" s="90">
        <f t="shared" si="182"/>
        <v>105.66714285714286</v>
      </c>
      <c r="AE95" s="45">
        <f t="shared" si="183"/>
        <v>0.64488217718712393</v>
      </c>
    </row>
    <row r="96" spans="1:31" ht="13.8" x14ac:dyDescent="0.25">
      <c r="A96" s="4">
        <v>43954</v>
      </c>
      <c r="B96">
        <v>22317</v>
      </c>
      <c r="C96">
        <v>2679</v>
      </c>
      <c r="D96">
        <v>1005</v>
      </c>
      <c r="F96">
        <f t="shared" ref="F96" si="257">B96-B95</f>
        <v>235</v>
      </c>
      <c r="G96">
        <f t="shared" ref="G96" si="258">C96-C95</f>
        <v>10</v>
      </c>
      <c r="H96">
        <f t="shared" ref="H96" si="259">D96-D95</f>
        <v>0</v>
      </c>
      <c r="I96">
        <f t="shared" ref="I96" si="260">B96-C96-D96</f>
        <v>18633</v>
      </c>
      <c r="J96" s="58">
        <f t="shared" ref="J96" si="261">F96/I95*$B$2/($B$2-B95)</f>
        <v>1.279416299666246E-2</v>
      </c>
      <c r="K96" s="58">
        <f t="shared" ref="K96" si="262">G96/I95</f>
        <v>5.4324206866579743E-4</v>
      </c>
      <c r="L96" s="58">
        <f t="shared" ref="L96" si="263">H96/I95</f>
        <v>0</v>
      </c>
      <c r="M96">
        <f t="shared" ref="M96" si="264">J96/(K96+L96)</f>
        <v>23.551495244256259</v>
      </c>
      <c r="N96" s="47">
        <f t="shared" ref="N96" si="265">C96/B96</f>
        <v>0.12004301653448043</v>
      </c>
      <c r="O96" s="47"/>
      <c r="P96" s="63">
        <f t="shared" si="14"/>
        <v>4.5032934534211588E-2</v>
      </c>
      <c r="Q96" s="86">
        <f t="shared" si="15"/>
        <v>0.12004301653448043</v>
      </c>
      <c r="R96" s="67">
        <f t="shared" si="16"/>
        <v>0.834924048931308</v>
      </c>
      <c r="AB96" s="91">
        <f t="shared" si="229"/>
        <v>525.28571428571433</v>
      </c>
      <c r="AC96" s="91">
        <f t="shared" si="229"/>
        <v>69.285714285714292</v>
      </c>
      <c r="AD96" s="90">
        <f t="shared" si="182"/>
        <v>105.76428571428572</v>
      </c>
      <c r="AE96" s="45">
        <f t="shared" si="183"/>
        <v>0.65509556290943471</v>
      </c>
    </row>
    <row r="97" spans="1:31" ht="13.8" x14ac:dyDescent="0.25">
      <c r="A97" s="4">
        <v>43955</v>
      </c>
      <c r="B97">
        <v>22721</v>
      </c>
      <c r="C97">
        <v>2769</v>
      </c>
      <c r="D97">
        <v>4074</v>
      </c>
      <c r="F97">
        <f t="shared" ref="F97" si="266">B97-B96</f>
        <v>404</v>
      </c>
      <c r="G97">
        <f t="shared" ref="G97" si="267">C97-C96</f>
        <v>90</v>
      </c>
      <c r="H97">
        <f t="shared" ref="H97" si="268">D97-D96</f>
        <v>3069</v>
      </c>
      <c r="I97">
        <f t="shared" ref="I97" si="269">B97-C97-D97</f>
        <v>15878</v>
      </c>
      <c r="J97" s="58">
        <f t="shared" ref="J97" si="270">F97/I96*$B$2/($B$2-B96)</f>
        <v>2.1729980255055171E-2</v>
      </c>
      <c r="K97" s="58">
        <f t="shared" ref="K97" si="271">G97/I96</f>
        <v>4.830140074062148E-3</v>
      </c>
      <c r="L97" s="58">
        <f t="shared" ref="L97" si="272">H97/I96</f>
        <v>0.16470777652551924</v>
      </c>
      <c r="M97">
        <f t="shared" ref="M97" si="273">J97/(K97+L97)</f>
        <v>0.12817180186528743</v>
      </c>
      <c r="N97" s="47">
        <f t="shared" ref="N97" si="274">C97/B97</f>
        <v>0.1218696360195414</v>
      </c>
      <c r="O97" s="47"/>
      <c r="P97" s="63">
        <f t="shared" si="14"/>
        <v>0.17930548831477489</v>
      </c>
      <c r="Q97" s="86">
        <f t="shared" si="15"/>
        <v>0.1218696360195414</v>
      </c>
      <c r="R97" s="67">
        <f t="shared" si="16"/>
        <v>0.69882487566568374</v>
      </c>
      <c r="AB97" s="91">
        <f t="shared" si="229"/>
        <v>542.14285714285711</v>
      </c>
      <c r="AC97" s="91">
        <f t="shared" si="229"/>
        <v>70.714285714285708</v>
      </c>
      <c r="AD97" s="90">
        <f t="shared" si="182"/>
        <v>103.3357142857143</v>
      </c>
      <c r="AE97" s="45">
        <f t="shared" si="183"/>
        <v>0.68431602958457161</v>
      </c>
    </row>
    <row r="98" spans="1:31" ht="13.8" x14ac:dyDescent="0.25">
      <c r="A98" s="4">
        <v>43956</v>
      </c>
      <c r="B98">
        <v>23216</v>
      </c>
      <c r="C98">
        <v>2854</v>
      </c>
      <c r="D98">
        <v>4074</v>
      </c>
      <c r="F98">
        <f t="shared" ref="F98" si="275">B98-B97</f>
        <v>495</v>
      </c>
      <c r="G98">
        <f t="shared" ref="G98" si="276">C98-C97</f>
        <v>85</v>
      </c>
      <c r="H98">
        <f t="shared" ref="H98" si="277">D98-D97</f>
        <v>0</v>
      </c>
      <c r="I98">
        <f t="shared" ref="I98" si="278">B98-C98-D98</f>
        <v>16288</v>
      </c>
      <c r="J98" s="58">
        <f t="shared" ref="J98" si="279">F98/I97*$B$2/($B$2-B97)</f>
        <v>3.1245506113585477E-2</v>
      </c>
      <c r="K98" s="58">
        <f t="shared" ref="K98" si="280">G98/I97</f>
        <v>5.3533190578158455E-3</v>
      </c>
      <c r="L98" s="58">
        <f t="shared" ref="L98" si="281">H98/I97</f>
        <v>0</v>
      </c>
      <c r="M98">
        <f t="shared" ref="M98" si="282">J98/(K98+L98)</f>
        <v>5.8366605420177677</v>
      </c>
      <c r="N98" s="47">
        <f t="shared" ref="N98" si="283">C98/B98</f>
        <v>0.12293246037215713</v>
      </c>
      <c r="O98" s="47"/>
      <c r="P98" s="63">
        <f t="shared" ref="P98:P134" si="284">D98/B98</f>
        <v>0.17548242591316335</v>
      </c>
      <c r="Q98" s="86">
        <f t="shared" ref="Q98:Q134" si="285">N98</f>
        <v>0.12293246037215713</v>
      </c>
      <c r="R98" s="67">
        <f t="shared" ref="R98:R134" si="286">IF(P98="","",1-SUM(P98:Q98))</f>
        <v>0.70158511371467958</v>
      </c>
      <c r="AB98" s="91">
        <f t="shared" si="229"/>
        <v>513.57142857142856</v>
      </c>
      <c r="AC98" s="91">
        <f t="shared" si="229"/>
        <v>71.285714285714292</v>
      </c>
      <c r="AD98" s="90">
        <f t="shared" si="182"/>
        <v>100.76142857142857</v>
      </c>
      <c r="AE98" s="45">
        <f t="shared" si="183"/>
        <v>0.70747026214679665</v>
      </c>
    </row>
    <row r="99" spans="1:31" ht="13.8" x14ac:dyDescent="0.25">
      <c r="A99" s="4">
        <v>43957</v>
      </c>
      <c r="B99">
        <v>23918</v>
      </c>
      <c r="C99">
        <v>2941</v>
      </c>
      <c r="D99">
        <v>4074</v>
      </c>
      <c r="F99">
        <f t="shared" ref="F99" si="287">B99-B98</f>
        <v>702</v>
      </c>
      <c r="G99">
        <f t="shared" ref="G99" si="288">C99-C98</f>
        <v>87</v>
      </c>
      <c r="H99">
        <f t="shared" ref="H99" si="289">D99-D98</f>
        <v>0</v>
      </c>
      <c r="I99">
        <f t="shared" ref="I99" si="290">B99-C99-D99</f>
        <v>16903</v>
      </c>
      <c r="J99" s="58">
        <f t="shared" ref="J99" si="291">F99/I98*$B$2/($B$2-B98)</f>
        <v>4.3198518084417069E-2</v>
      </c>
      <c r="K99" s="58">
        <f t="shared" ref="K99" si="292">G99/I98</f>
        <v>5.3413555992141452E-3</v>
      </c>
      <c r="L99" s="58">
        <f t="shared" ref="L99" si="293">H99/I98</f>
        <v>0</v>
      </c>
      <c r="M99">
        <f t="shared" ref="M99" si="294">J99/(K99+L99)</f>
        <v>8.0875570409078765</v>
      </c>
      <c r="N99" s="47">
        <f>C99/B99</f>
        <v>0.12296178610251693</v>
      </c>
      <c r="O99" s="47"/>
      <c r="P99" s="63">
        <f t="shared" si="284"/>
        <v>0.1703319675558157</v>
      </c>
      <c r="Q99" s="86">
        <f t="shared" si="285"/>
        <v>0.12296178610251693</v>
      </c>
      <c r="R99" s="67">
        <f t="shared" si="286"/>
        <v>0.70670624634166734</v>
      </c>
      <c r="AB99" s="91">
        <f t="shared" si="229"/>
        <v>516.57142857142856</v>
      </c>
      <c r="AC99" s="91">
        <f t="shared" si="229"/>
        <v>68.428571428571431</v>
      </c>
      <c r="AD99" s="90">
        <f t="shared" si="182"/>
        <v>104.40428571428572</v>
      </c>
      <c r="AE99" s="45">
        <f t="shared" si="183"/>
        <v>0.65541918093126994</v>
      </c>
    </row>
    <row r="100" spans="1:31" ht="13.8" x14ac:dyDescent="0.25">
      <c r="A100" s="4">
        <v>43958</v>
      </c>
      <c r="B100">
        <v>24623</v>
      </c>
      <c r="C100">
        <v>3040</v>
      </c>
      <c r="F100">
        <f t="shared" ref="F100:F134" si="295">B100-B99</f>
        <v>705</v>
      </c>
      <c r="G100">
        <f t="shared" ref="G100:G134" si="296">C100-C99</f>
        <v>99</v>
      </c>
      <c r="H100">
        <f t="shared" ref="H100:H134" si="297">D100-D99</f>
        <v>-4074</v>
      </c>
      <c r="I100">
        <f t="shared" ref="I100:I134" si="298">B100-C100-D100</f>
        <v>21583</v>
      </c>
      <c r="J100" s="58">
        <f t="shared" ref="J100:J134" si="299">F100/I99*$B$2/($B$2-B99)</f>
        <v>4.1807584976591587E-2</v>
      </c>
      <c r="K100" s="58">
        <f t="shared" ref="K100:K134" si="300">G100/I99</f>
        <v>5.8569484706856769E-3</v>
      </c>
      <c r="L100" s="58">
        <f t="shared" ref="L100:L134" si="301">H100/I99</f>
        <v>-0.24102230373306513</v>
      </c>
      <c r="M100">
        <f t="shared" ref="M100:M134" si="302">J100/(K100+L100)</f>
        <v>-0.17777952424134028</v>
      </c>
      <c r="N100" s="47">
        <f t="shared" ref="N100:N134" si="303">C100/B100</f>
        <v>0.12346180400438614</v>
      </c>
      <c r="P100" s="63">
        <f t="shared" si="284"/>
        <v>0</v>
      </c>
      <c r="Q100" s="86">
        <f t="shared" si="285"/>
        <v>0.12346180400438614</v>
      </c>
      <c r="R100" s="67">
        <f t="shared" si="286"/>
        <v>0.87653819599561389</v>
      </c>
      <c r="AB100" s="91">
        <f t="shared" si="229"/>
        <v>504.42857142857144</v>
      </c>
      <c r="AC100" s="91">
        <f t="shared" si="229"/>
        <v>64.857142857142861</v>
      </c>
      <c r="AD100" s="90">
        <f t="shared" si="182"/>
        <v>104.38000000000001</v>
      </c>
      <c r="AE100" s="45">
        <f t="shared" si="183"/>
        <v>0.62135603427038566</v>
      </c>
    </row>
    <row r="101" spans="1:31" ht="13.8" x14ac:dyDescent="0.25">
      <c r="A101" s="4">
        <v>43959</v>
      </c>
      <c r="B101">
        <v>25265</v>
      </c>
      <c r="C101">
        <v>3175</v>
      </c>
      <c r="F101">
        <f t="shared" si="295"/>
        <v>642</v>
      </c>
      <c r="G101">
        <f t="shared" si="296"/>
        <v>135</v>
      </c>
      <c r="H101">
        <f t="shared" si="297"/>
        <v>0</v>
      </c>
      <c r="I101">
        <f t="shared" si="298"/>
        <v>22090</v>
      </c>
      <c r="J101" s="58">
        <f t="shared" si="299"/>
        <v>2.9818333162138798E-2</v>
      </c>
      <c r="K101" s="58">
        <f t="shared" si="300"/>
        <v>6.254922855951443E-3</v>
      </c>
      <c r="L101" s="58">
        <f t="shared" si="301"/>
        <v>0</v>
      </c>
      <c r="M101">
        <f t="shared" si="302"/>
        <v>4.7671784047291981</v>
      </c>
      <c r="N101" s="47">
        <f t="shared" si="303"/>
        <v>0.12566792004749652</v>
      </c>
      <c r="P101" s="63">
        <f t="shared" si="284"/>
        <v>0</v>
      </c>
      <c r="Q101" s="86">
        <f t="shared" si="285"/>
        <v>0.12566792004749652</v>
      </c>
      <c r="R101" s="67">
        <f t="shared" si="286"/>
        <v>0.8743320799525035</v>
      </c>
      <c r="AB101" s="91">
        <f t="shared" si="229"/>
        <v>535</v>
      </c>
      <c r="AC101" s="91">
        <f>AVERAGE(G95:G101)</f>
        <v>74.571428571428569</v>
      </c>
      <c r="AD101" s="90">
        <f t="shared" si="182"/>
        <v>105.32714285714286</v>
      </c>
      <c r="AE101" s="45">
        <f t="shared" si="183"/>
        <v>0.70799820965969962</v>
      </c>
    </row>
    <row r="102" spans="1:31" ht="13.8" x14ac:dyDescent="0.25">
      <c r="A102" s="4">
        <v>43960</v>
      </c>
      <c r="B102">
        <v>25921</v>
      </c>
      <c r="C102">
        <v>3220</v>
      </c>
      <c r="F102">
        <f t="shared" si="295"/>
        <v>656</v>
      </c>
      <c r="G102">
        <f t="shared" si="296"/>
        <v>45</v>
      </c>
      <c r="H102">
        <f t="shared" si="297"/>
        <v>0</v>
      </c>
      <c r="I102">
        <f t="shared" si="298"/>
        <v>22701</v>
      </c>
      <c r="J102" s="58">
        <f t="shared" si="299"/>
        <v>2.9771172904032119E-2</v>
      </c>
      <c r="K102" s="58">
        <f t="shared" si="300"/>
        <v>2.037120869171571E-3</v>
      </c>
      <c r="L102" s="58">
        <f t="shared" si="301"/>
        <v>0</v>
      </c>
      <c r="M102">
        <f t="shared" si="302"/>
        <v>14.61433798777932</v>
      </c>
      <c r="N102" s="47">
        <f t="shared" si="303"/>
        <v>0.12422360248447205</v>
      </c>
      <c r="P102" s="63">
        <f t="shared" si="284"/>
        <v>0</v>
      </c>
      <c r="Q102" s="86">
        <f t="shared" si="285"/>
        <v>0.12422360248447205</v>
      </c>
      <c r="R102" s="67">
        <f t="shared" si="286"/>
        <v>0.87577639751552794</v>
      </c>
      <c r="AB102" s="91">
        <f t="shared" si="229"/>
        <v>548.42857142857144</v>
      </c>
      <c r="AC102" s="91">
        <f t="shared" si="229"/>
        <v>78.714285714285708</v>
      </c>
      <c r="AD102" s="90">
        <f t="shared" si="182"/>
        <v>96.001428571428576</v>
      </c>
      <c r="AE102" s="45">
        <f t="shared" si="183"/>
        <v>0.81992827487686182</v>
      </c>
    </row>
    <row r="103" spans="1:31" ht="13.8" x14ac:dyDescent="0.25">
      <c r="A103" s="4">
        <v>43961</v>
      </c>
      <c r="B103">
        <v>26322</v>
      </c>
      <c r="C103">
        <v>3225</v>
      </c>
      <c r="F103">
        <f t="shared" si="295"/>
        <v>401</v>
      </c>
      <c r="G103">
        <f t="shared" si="296"/>
        <v>5</v>
      </c>
      <c r="H103">
        <f t="shared" si="297"/>
        <v>0</v>
      </c>
      <c r="I103">
        <f t="shared" si="298"/>
        <v>23097</v>
      </c>
      <c r="J103" s="58">
        <f t="shared" si="299"/>
        <v>1.7709874630928265E-2</v>
      </c>
      <c r="K103" s="58">
        <f t="shared" si="300"/>
        <v>2.2025461433417031E-4</v>
      </c>
      <c r="L103" s="58">
        <f t="shared" si="301"/>
        <v>0</v>
      </c>
      <c r="M103">
        <f t="shared" si="302"/>
        <v>80.406372799340502</v>
      </c>
      <c r="N103" s="47">
        <f t="shared" si="303"/>
        <v>0.12252108502393436</v>
      </c>
      <c r="P103" s="63">
        <f t="shared" si="284"/>
        <v>0</v>
      </c>
      <c r="Q103" s="86">
        <f t="shared" si="285"/>
        <v>0.12252108502393436</v>
      </c>
      <c r="R103" s="67">
        <f t="shared" si="286"/>
        <v>0.87747891497606567</v>
      </c>
      <c r="AB103" s="91">
        <f t="shared" si="229"/>
        <v>572.14285714285711</v>
      </c>
      <c r="AC103" s="91">
        <f t="shared" si="229"/>
        <v>78</v>
      </c>
      <c r="AD103" s="90">
        <f t="shared" si="182"/>
        <v>94.835714285714303</v>
      </c>
      <c r="AE103" s="45">
        <f t="shared" si="183"/>
        <v>0.82247495669202364</v>
      </c>
    </row>
    <row r="104" spans="1:31" ht="13.8" x14ac:dyDescent="0.25">
      <c r="A104" s="4">
        <v>43962</v>
      </c>
      <c r="B104">
        <v>26670</v>
      </c>
      <c r="C104">
        <v>3256</v>
      </c>
      <c r="F104">
        <f t="shared" si="295"/>
        <v>348</v>
      </c>
      <c r="G104">
        <f t="shared" si="296"/>
        <v>31</v>
      </c>
      <c r="H104">
        <f t="shared" si="297"/>
        <v>0</v>
      </c>
      <c r="I104">
        <f t="shared" si="298"/>
        <v>23414</v>
      </c>
      <c r="J104" s="58">
        <f t="shared" si="299"/>
        <v>1.5106263686416281E-2</v>
      </c>
      <c r="K104" s="58">
        <f t="shared" si="300"/>
        <v>1.3421656492185131E-3</v>
      </c>
      <c r="L104" s="58">
        <f t="shared" si="301"/>
        <v>0</v>
      </c>
      <c r="M104">
        <f t="shared" si="302"/>
        <v>11.255141044037318</v>
      </c>
      <c r="N104" s="47">
        <f t="shared" si="303"/>
        <v>0.12208473940757406</v>
      </c>
      <c r="P104" s="63">
        <f t="shared" si="284"/>
        <v>0</v>
      </c>
      <c r="Q104" s="86">
        <f t="shared" si="285"/>
        <v>0.12208473940757406</v>
      </c>
      <c r="R104" s="67">
        <f t="shared" si="286"/>
        <v>0.87791526059242597</v>
      </c>
      <c r="AB104" s="91">
        <f t="shared" si="229"/>
        <v>564.14285714285711</v>
      </c>
      <c r="AC104" s="91">
        <f t="shared" si="229"/>
        <v>69.571428571428569</v>
      </c>
      <c r="AD104" s="90">
        <f t="shared" si="182"/>
        <v>89.298571428571449</v>
      </c>
      <c r="AE104" s="45">
        <f t="shared" si="183"/>
        <v>0.77908781135516469</v>
      </c>
    </row>
    <row r="105" spans="1:31" ht="13.8" x14ac:dyDescent="0.25">
      <c r="A105" s="4">
        <v>43963</v>
      </c>
      <c r="B105">
        <v>27272</v>
      </c>
      <c r="C105">
        <v>3313</v>
      </c>
      <c r="F105">
        <f t="shared" si="295"/>
        <v>602</v>
      </c>
      <c r="G105">
        <f t="shared" si="296"/>
        <v>57</v>
      </c>
      <c r="H105">
        <f t="shared" si="297"/>
        <v>0</v>
      </c>
      <c r="I105">
        <f t="shared" si="298"/>
        <v>23959</v>
      </c>
      <c r="J105" s="58">
        <f t="shared" si="299"/>
        <v>2.5779190340322021E-2</v>
      </c>
      <c r="K105" s="58">
        <f t="shared" si="300"/>
        <v>2.4344409327752628E-3</v>
      </c>
      <c r="L105" s="58">
        <f t="shared" si="301"/>
        <v>0</v>
      </c>
      <c r="M105">
        <f t="shared" si="302"/>
        <v>10.589367765408769</v>
      </c>
      <c r="N105" s="47">
        <f t="shared" si="303"/>
        <v>0.12147990613083015</v>
      </c>
      <c r="P105" s="63">
        <f t="shared" si="284"/>
        <v>0</v>
      </c>
      <c r="Q105" s="86">
        <f t="shared" si="285"/>
        <v>0.12147990613083015</v>
      </c>
      <c r="R105" s="67">
        <f t="shared" si="286"/>
        <v>0.87852009386916985</v>
      </c>
      <c r="AB105" s="91">
        <f t="shared" si="229"/>
        <v>579.42857142857144</v>
      </c>
      <c r="AC105" s="91">
        <f t="shared" si="229"/>
        <v>65.571428571428569</v>
      </c>
      <c r="AD105" s="90">
        <f t="shared" si="182"/>
        <v>92.164285714285711</v>
      </c>
      <c r="AE105" s="45">
        <f t="shared" si="183"/>
        <v>0.71146245059288538</v>
      </c>
    </row>
    <row r="106" spans="1:31" ht="13.8" x14ac:dyDescent="0.25">
      <c r="A106" s="4">
        <v>43964</v>
      </c>
      <c r="B106">
        <v>27909</v>
      </c>
      <c r="C106">
        <v>3460</v>
      </c>
      <c r="F106">
        <f t="shared" si="295"/>
        <v>637</v>
      </c>
      <c r="G106">
        <f t="shared" si="296"/>
        <v>147</v>
      </c>
      <c r="H106">
        <f t="shared" si="297"/>
        <v>0</v>
      </c>
      <c r="I106">
        <f t="shared" si="298"/>
        <v>24449</v>
      </c>
      <c r="J106" s="58">
        <f t="shared" si="299"/>
        <v>2.6659076296284941E-2</v>
      </c>
      <c r="K106" s="58">
        <f t="shared" si="300"/>
        <v>6.1354814474727662E-3</v>
      </c>
      <c r="L106" s="58">
        <f t="shared" si="301"/>
        <v>0</v>
      </c>
      <c r="M106">
        <f t="shared" si="302"/>
        <v>4.345066727773407</v>
      </c>
      <c r="N106" s="47">
        <f t="shared" si="303"/>
        <v>0.12397434519330681</v>
      </c>
      <c r="P106" s="63">
        <f t="shared" si="284"/>
        <v>0</v>
      </c>
      <c r="Q106" s="86">
        <f t="shared" si="285"/>
        <v>0.12397434519330681</v>
      </c>
      <c r="R106" s="67">
        <f t="shared" si="286"/>
        <v>0.87602565480669314</v>
      </c>
      <c r="AB106" s="91">
        <f t="shared" si="229"/>
        <v>570.14285714285711</v>
      </c>
      <c r="AC106" s="91">
        <f t="shared" si="229"/>
        <v>74.142857142857139</v>
      </c>
      <c r="AD106" s="90">
        <f t="shared" si="182"/>
        <v>87.307142857142864</v>
      </c>
      <c r="AE106" s="45">
        <f t="shared" si="183"/>
        <v>0.84921868608361273</v>
      </c>
    </row>
    <row r="107" spans="1:31" ht="13.8" x14ac:dyDescent="0.25">
      <c r="A107" s="4">
        <v>43965</v>
      </c>
      <c r="B107">
        <v>28582</v>
      </c>
      <c r="C107">
        <v>3529</v>
      </c>
      <c r="F107">
        <f t="shared" si="295"/>
        <v>673</v>
      </c>
      <c r="G107">
        <f t="shared" si="296"/>
        <v>69</v>
      </c>
      <c r="H107">
        <f t="shared" si="297"/>
        <v>0</v>
      </c>
      <c r="I107">
        <f t="shared" si="298"/>
        <v>25053</v>
      </c>
      <c r="J107" s="58">
        <f t="shared" si="299"/>
        <v>2.7602968139150721E-2</v>
      </c>
      <c r="K107" s="58">
        <f t="shared" si="300"/>
        <v>2.8222013170272815E-3</v>
      </c>
      <c r="L107" s="58">
        <f t="shared" si="301"/>
        <v>0</v>
      </c>
      <c r="M107">
        <f t="shared" si="302"/>
        <v>9.7806517106390718</v>
      </c>
      <c r="N107" s="47">
        <f t="shared" si="303"/>
        <v>0.12346931635294942</v>
      </c>
      <c r="P107" s="63">
        <f t="shared" si="284"/>
        <v>0</v>
      </c>
      <c r="Q107" s="86">
        <f t="shared" si="285"/>
        <v>0.12346931635294942</v>
      </c>
      <c r="R107" s="67">
        <f t="shared" si="286"/>
        <v>0.87653068364705056</v>
      </c>
      <c r="AB107" s="91">
        <f t="shared" si="229"/>
        <v>565.57142857142856</v>
      </c>
      <c r="AC107" s="91">
        <f t="shared" si="229"/>
        <v>69.857142857142861</v>
      </c>
      <c r="AD107" s="90">
        <f t="shared" si="182"/>
        <v>87.817142857142855</v>
      </c>
      <c r="AE107" s="45">
        <f t="shared" si="183"/>
        <v>0.795484122852681</v>
      </c>
    </row>
    <row r="108" spans="1:31" ht="13.8" x14ac:dyDescent="0.25">
      <c r="A108" s="4">
        <v>43966</v>
      </c>
      <c r="B108">
        <v>29207</v>
      </c>
      <c r="C108">
        <v>3646</v>
      </c>
      <c r="F108">
        <f t="shared" si="295"/>
        <v>625</v>
      </c>
      <c r="G108">
        <f t="shared" si="296"/>
        <v>117</v>
      </c>
      <c r="H108">
        <f t="shared" si="297"/>
        <v>0</v>
      </c>
      <c r="I108">
        <f t="shared" si="298"/>
        <v>25561</v>
      </c>
      <c r="J108" s="58">
        <f t="shared" si="299"/>
        <v>2.5017915498663539E-2</v>
      </c>
      <c r="K108" s="58">
        <f t="shared" si="300"/>
        <v>4.670099389294695E-3</v>
      </c>
      <c r="L108" s="58">
        <f t="shared" si="301"/>
        <v>0</v>
      </c>
      <c r="M108">
        <f t="shared" si="302"/>
        <v>5.3570413417779292</v>
      </c>
      <c r="N108" s="47">
        <f t="shared" si="303"/>
        <v>0.12483308795836615</v>
      </c>
      <c r="P108" s="63">
        <f t="shared" si="284"/>
        <v>0</v>
      </c>
      <c r="Q108" s="86">
        <f t="shared" si="285"/>
        <v>0.12483308795836615</v>
      </c>
      <c r="R108" s="67">
        <f t="shared" si="286"/>
        <v>0.87516691204163388</v>
      </c>
      <c r="AB108" s="91">
        <f t="shared" ref="AB108:AC123" si="304">AVERAGE(F102:F108)</f>
        <v>563.14285714285711</v>
      </c>
      <c r="AC108" s="91">
        <f t="shared" si="304"/>
        <v>67.285714285714292</v>
      </c>
      <c r="AD108" s="90">
        <f t="shared" si="182"/>
        <v>85.752857142857152</v>
      </c>
      <c r="AE108" s="45">
        <f t="shared" si="183"/>
        <v>0.78464690889099908</v>
      </c>
    </row>
    <row r="109" spans="1:31" ht="13.8" x14ac:dyDescent="0.25">
      <c r="A109" s="4">
        <v>43967</v>
      </c>
      <c r="B109">
        <v>29677</v>
      </c>
      <c r="C109">
        <v>3674</v>
      </c>
      <c r="F109">
        <f t="shared" si="295"/>
        <v>470</v>
      </c>
      <c r="G109">
        <f t="shared" si="296"/>
        <v>28</v>
      </c>
      <c r="H109">
        <f t="shared" si="297"/>
        <v>0</v>
      </c>
      <c r="I109">
        <f t="shared" si="298"/>
        <v>26003</v>
      </c>
      <c r="J109" s="58">
        <f t="shared" si="299"/>
        <v>1.8440717453999101E-2</v>
      </c>
      <c r="K109" s="58">
        <f t="shared" si="300"/>
        <v>1.0954188020812958E-3</v>
      </c>
      <c r="L109" s="58">
        <f t="shared" si="301"/>
        <v>0</v>
      </c>
      <c r="M109">
        <f t="shared" si="302"/>
        <v>16.834399244345391</v>
      </c>
      <c r="N109" s="47">
        <f t="shared" si="303"/>
        <v>0.12379957542878323</v>
      </c>
      <c r="P109" s="63">
        <f t="shared" si="284"/>
        <v>0</v>
      </c>
      <c r="Q109" s="86">
        <f t="shared" si="285"/>
        <v>0.12379957542878323</v>
      </c>
      <c r="R109" s="67">
        <f t="shared" si="286"/>
        <v>0.87620042457121672</v>
      </c>
      <c r="AB109" s="91">
        <f t="shared" si="304"/>
        <v>536.57142857142856</v>
      </c>
      <c r="AC109" s="91">
        <f t="shared" si="304"/>
        <v>64.857142857142861</v>
      </c>
      <c r="AD109" s="90">
        <f t="shared" si="182"/>
        <v>90.95</v>
      </c>
      <c r="AE109" s="45">
        <f t="shared" si="183"/>
        <v>0.71310767297573241</v>
      </c>
    </row>
    <row r="110" spans="1:31" ht="13.8" x14ac:dyDescent="0.25">
      <c r="A110" s="4">
        <v>43968</v>
      </c>
      <c r="B110">
        <v>30143</v>
      </c>
      <c r="C110">
        <v>3679</v>
      </c>
      <c r="F110">
        <f t="shared" si="295"/>
        <v>466</v>
      </c>
      <c r="G110">
        <f t="shared" si="296"/>
        <v>5</v>
      </c>
      <c r="H110">
        <f t="shared" si="297"/>
        <v>0</v>
      </c>
      <c r="I110">
        <f t="shared" si="298"/>
        <v>26464</v>
      </c>
      <c r="J110" s="58">
        <f t="shared" si="299"/>
        <v>1.7973825752658788E-2</v>
      </c>
      <c r="K110" s="58">
        <f t="shared" si="300"/>
        <v>1.9228550551859402E-4</v>
      </c>
      <c r="L110" s="58">
        <f t="shared" si="301"/>
        <v>0</v>
      </c>
      <c r="M110">
        <f t="shared" si="302"/>
        <v>93.474678209277286</v>
      </c>
      <c r="N110" s="47">
        <f t="shared" si="303"/>
        <v>0.1220515542580367</v>
      </c>
      <c r="P110" s="63">
        <f t="shared" si="284"/>
        <v>0</v>
      </c>
      <c r="Q110" s="86">
        <f t="shared" si="285"/>
        <v>0.1220515542580367</v>
      </c>
      <c r="R110" s="67">
        <f t="shared" si="286"/>
        <v>0.87794844574196329</v>
      </c>
      <c r="AB110" s="91">
        <f t="shared" si="304"/>
        <v>545.85714285714289</v>
      </c>
      <c r="AC110" s="91">
        <f t="shared" si="304"/>
        <v>64.857142857142861</v>
      </c>
      <c r="AD110" s="90">
        <f t="shared" si="182"/>
        <v>93.232857142857156</v>
      </c>
      <c r="AE110" s="45">
        <f t="shared" si="183"/>
        <v>0.69564684430688128</v>
      </c>
    </row>
    <row r="111" spans="1:31" ht="13.8" x14ac:dyDescent="0.25">
      <c r="A111" s="4">
        <v>43969</v>
      </c>
      <c r="B111">
        <v>30377</v>
      </c>
      <c r="C111">
        <v>3698</v>
      </c>
      <c r="F111">
        <f t="shared" si="295"/>
        <v>234</v>
      </c>
      <c r="G111">
        <f t="shared" si="296"/>
        <v>19</v>
      </c>
      <c r="H111">
        <f t="shared" si="297"/>
        <v>0</v>
      </c>
      <c r="I111">
        <f t="shared" si="298"/>
        <v>26679</v>
      </c>
      <c r="J111" s="58">
        <f t="shared" si="299"/>
        <v>8.8686708046796132E-3</v>
      </c>
      <c r="K111" s="58">
        <f t="shared" si="300"/>
        <v>7.1795646916565897E-4</v>
      </c>
      <c r="L111" s="58">
        <f t="shared" si="301"/>
        <v>0</v>
      </c>
      <c r="M111">
        <f t="shared" si="302"/>
        <v>12.352658114475858</v>
      </c>
      <c r="N111" s="47">
        <f t="shared" si="303"/>
        <v>0.12173684037265035</v>
      </c>
      <c r="P111" s="63">
        <f t="shared" si="284"/>
        <v>0</v>
      </c>
      <c r="Q111" s="86">
        <f t="shared" si="285"/>
        <v>0.12173684037265035</v>
      </c>
      <c r="R111" s="67">
        <f t="shared" si="286"/>
        <v>0.87826315962734969</v>
      </c>
      <c r="AB111" s="91">
        <f t="shared" si="304"/>
        <v>529.57142857142856</v>
      </c>
      <c r="AC111" s="91">
        <f t="shared" si="304"/>
        <v>63.142857142857146</v>
      </c>
      <c r="AD111" s="90">
        <f t="shared" si="182"/>
        <v>97.26428571428572</v>
      </c>
      <c r="AE111" s="45">
        <f t="shared" si="183"/>
        <v>0.64918851435705371</v>
      </c>
    </row>
    <row r="112" spans="1:31" ht="13.8" x14ac:dyDescent="0.25">
      <c r="A112" s="4">
        <v>43970</v>
      </c>
      <c r="B112">
        <v>30799</v>
      </c>
      <c r="C112">
        <v>3743</v>
      </c>
      <c r="F112">
        <f t="shared" si="295"/>
        <v>422</v>
      </c>
      <c r="G112">
        <f t="shared" si="296"/>
        <v>45</v>
      </c>
      <c r="H112">
        <f t="shared" si="297"/>
        <v>0</v>
      </c>
      <c r="I112">
        <f t="shared" si="298"/>
        <v>27056</v>
      </c>
      <c r="J112" s="58">
        <f t="shared" si="299"/>
        <v>1.5865404962706862E-2</v>
      </c>
      <c r="K112" s="58">
        <f t="shared" si="300"/>
        <v>1.6867198920499269E-3</v>
      </c>
      <c r="L112" s="58">
        <f t="shared" si="301"/>
        <v>0</v>
      </c>
      <c r="M112">
        <f t="shared" si="302"/>
        <v>9.4060697555568087</v>
      </c>
      <c r="N112" s="47">
        <f t="shared" si="303"/>
        <v>0.12152991980259099</v>
      </c>
      <c r="P112" s="63">
        <f t="shared" si="284"/>
        <v>0</v>
      </c>
      <c r="Q112" s="86">
        <f t="shared" si="285"/>
        <v>0.12152991980259099</v>
      </c>
      <c r="R112" s="67">
        <f t="shared" si="286"/>
        <v>0.87847008019740902</v>
      </c>
      <c r="AB112" s="91">
        <f t="shared" si="304"/>
        <v>503.85714285714283</v>
      </c>
      <c r="AC112" s="91">
        <f t="shared" si="304"/>
        <v>61.428571428571431</v>
      </c>
      <c r="AD112" s="90">
        <f t="shared" si="182"/>
        <v>95.90428571428572</v>
      </c>
      <c r="AE112" s="45">
        <f t="shared" si="183"/>
        <v>0.64051956563835966</v>
      </c>
    </row>
    <row r="113" spans="1:31" ht="13.8" x14ac:dyDescent="0.25">
      <c r="A113" s="4">
        <v>43971</v>
      </c>
      <c r="B113">
        <v>31523</v>
      </c>
      <c r="C113">
        <v>3831</v>
      </c>
      <c r="F113">
        <f t="shared" si="295"/>
        <v>724</v>
      </c>
      <c r="G113">
        <f t="shared" si="296"/>
        <v>88</v>
      </c>
      <c r="H113">
        <f t="shared" si="297"/>
        <v>0</v>
      </c>
      <c r="I113">
        <f t="shared" si="298"/>
        <v>27692</v>
      </c>
      <c r="J113" s="58">
        <f t="shared" si="299"/>
        <v>2.6841169594205457E-2</v>
      </c>
      <c r="K113" s="58">
        <f t="shared" si="300"/>
        <v>3.2525133057362508E-3</v>
      </c>
      <c r="L113" s="58">
        <f t="shared" si="301"/>
        <v>0</v>
      </c>
      <c r="M113">
        <f t="shared" si="302"/>
        <v>8.2524395970548046</v>
      </c>
      <c r="N113" s="47">
        <f t="shared" si="303"/>
        <v>0.12153031120134505</v>
      </c>
      <c r="P113" s="63">
        <f t="shared" si="284"/>
        <v>0</v>
      </c>
      <c r="Q113" s="86">
        <f t="shared" si="285"/>
        <v>0.12153031120134505</v>
      </c>
      <c r="R113" s="67">
        <f t="shared" si="286"/>
        <v>0.87846968879865495</v>
      </c>
      <c r="AB113" s="91">
        <f t="shared" si="304"/>
        <v>516.28571428571433</v>
      </c>
      <c r="AC113" s="91">
        <f t="shared" si="304"/>
        <v>53</v>
      </c>
      <c r="AD113" s="90">
        <f t="shared" si="182"/>
        <v>98.502857142857152</v>
      </c>
      <c r="AE113" s="45">
        <f t="shared" si="183"/>
        <v>0.53805545886993844</v>
      </c>
    </row>
    <row r="114" spans="1:31" ht="13.8" x14ac:dyDescent="0.25">
      <c r="A114" s="4">
        <v>43972</v>
      </c>
      <c r="B114">
        <v>32172</v>
      </c>
      <c r="C114">
        <v>3871</v>
      </c>
      <c r="F114">
        <f t="shared" si="295"/>
        <v>649</v>
      </c>
      <c r="G114">
        <f t="shared" si="296"/>
        <v>40</v>
      </c>
      <c r="H114">
        <f t="shared" si="297"/>
        <v>0</v>
      </c>
      <c r="I114">
        <f t="shared" si="298"/>
        <v>28301</v>
      </c>
      <c r="J114" s="58">
        <f t="shared" si="299"/>
        <v>2.3509752889063981E-2</v>
      </c>
      <c r="K114" s="58">
        <f t="shared" si="300"/>
        <v>1.4444604940054889E-3</v>
      </c>
      <c r="L114" s="58">
        <f t="shared" si="301"/>
        <v>0</v>
      </c>
      <c r="M114">
        <f t="shared" si="302"/>
        <v>16.275801925098992</v>
      </c>
      <c r="N114" s="47">
        <f t="shared" si="303"/>
        <v>0.12032201914708442</v>
      </c>
      <c r="P114" s="63">
        <f t="shared" si="284"/>
        <v>0</v>
      </c>
      <c r="Q114" s="86">
        <f t="shared" si="285"/>
        <v>0.12032201914708442</v>
      </c>
      <c r="R114" s="67">
        <f t="shared" si="286"/>
        <v>0.8796779808529156</v>
      </c>
      <c r="AB114" s="91">
        <f t="shared" si="304"/>
        <v>512.85714285714289</v>
      </c>
      <c r="AC114" s="91">
        <f t="shared" si="304"/>
        <v>48.857142857142854</v>
      </c>
      <c r="AD114" s="90">
        <f t="shared" si="182"/>
        <v>96.924285714285716</v>
      </c>
      <c r="AE114" s="45">
        <f t="shared" si="183"/>
        <v>0.5040753459990861</v>
      </c>
    </row>
    <row r="115" spans="1:31" ht="13.8" x14ac:dyDescent="0.25">
      <c r="A115" s="4">
        <v>43973</v>
      </c>
      <c r="B115">
        <v>32809</v>
      </c>
      <c r="C115">
        <v>3925</v>
      </c>
      <c r="F115">
        <f t="shared" si="295"/>
        <v>637</v>
      </c>
      <c r="G115">
        <f t="shared" si="296"/>
        <v>54</v>
      </c>
      <c r="H115">
        <f t="shared" si="297"/>
        <v>0</v>
      </c>
      <c r="I115">
        <f t="shared" si="298"/>
        <v>28884</v>
      </c>
      <c r="J115" s="58">
        <f t="shared" si="299"/>
        <v>2.2579968845251631E-2</v>
      </c>
      <c r="K115" s="58">
        <f t="shared" si="300"/>
        <v>1.9080597858732906E-3</v>
      </c>
      <c r="L115" s="58">
        <f t="shared" si="301"/>
        <v>0</v>
      </c>
      <c r="M115">
        <f t="shared" si="302"/>
        <v>11.833994412767897</v>
      </c>
      <c r="N115" s="47">
        <f t="shared" si="303"/>
        <v>0.11963180834527111</v>
      </c>
      <c r="P115" s="63">
        <f t="shared" si="284"/>
        <v>0</v>
      </c>
      <c r="Q115" s="86">
        <f t="shared" si="285"/>
        <v>0.11963180834527111</v>
      </c>
      <c r="R115" s="67">
        <f t="shared" si="286"/>
        <v>0.8803681916547289</v>
      </c>
      <c r="AB115" s="91">
        <f t="shared" si="304"/>
        <v>514.57142857142856</v>
      </c>
      <c r="AC115" s="91">
        <f t="shared" si="304"/>
        <v>39.857142857142854</v>
      </c>
      <c r="AD115" s="90">
        <f t="shared" si="182"/>
        <v>96.147142857142867</v>
      </c>
      <c r="AE115" s="45">
        <f t="shared" si="183"/>
        <v>0.41454318529634632</v>
      </c>
    </row>
    <row r="116" spans="1:31" ht="13.8" x14ac:dyDescent="0.25">
      <c r="A116" s="4">
        <v>43974</v>
      </c>
      <c r="B116">
        <v>33188</v>
      </c>
      <c r="C116">
        <v>3992</v>
      </c>
      <c r="F116">
        <f t="shared" si="295"/>
        <v>379</v>
      </c>
      <c r="G116">
        <f t="shared" si="296"/>
        <v>67</v>
      </c>
      <c r="H116">
        <f t="shared" si="297"/>
        <v>0</v>
      </c>
      <c r="I116">
        <f t="shared" si="298"/>
        <v>29196</v>
      </c>
      <c r="J116" s="58">
        <f t="shared" si="299"/>
        <v>1.3164217286684226E-2</v>
      </c>
      <c r="K116" s="58">
        <f t="shared" si="300"/>
        <v>2.3196233208696857E-3</v>
      </c>
      <c r="L116" s="58">
        <f t="shared" si="301"/>
        <v>0</v>
      </c>
      <c r="M116">
        <f t="shared" si="302"/>
        <v>5.6751530165460773</v>
      </c>
      <c r="N116" s="47">
        <f t="shared" si="303"/>
        <v>0.12028444015909365</v>
      </c>
      <c r="P116" s="63">
        <f t="shared" si="284"/>
        <v>0</v>
      </c>
      <c r="Q116" s="86">
        <f t="shared" si="285"/>
        <v>0.12028444015909365</v>
      </c>
      <c r="R116" s="67">
        <f t="shared" si="286"/>
        <v>0.87971555984090632</v>
      </c>
      <c r="AB116" s="91">
        <f t="shared" si="304"/>
        <v>501.57142857142856</v>
      </c>
      <c r="AC116" s="91">
        <f t="shared" si="304"/>
        <v>45.428571428571431</v>
      </c>
      <c r="AD116" s="90">
        <f t="shared" si="182"/>
        <v>95.734285714285718</v>
      </c>
      <c r="AE116" s="45">
        <f t="shared" si="183"/>
        <v>0.47452771062763005</v>
      </c>
    </row>
    <row r="117" spans="1:31" ht="13.8" x14ac:dyDescent="0.25">
      <c r="A117" s="4">
        <v>43975</v>
      </c>
      <c r="B117">
        <v>33459</v>
      </c>
      <c r="C117">
        <v>3998</v>
      </c>
      <c r="F117">
        <f t="shared" si="295"/>
        <v>271</v>
      </c>
      <c r="G117">
        <f t="shared" si="296"/>
        <v>6</v>
      </c>
      <c r="H117">
        <f t="shared" si="297"/>
        <v>0</v>
      </c>
      <c r="I117">
        <f t="shared" si="298"/>
        <v>29461</v>
      </c>
      <c r="J117" s="58">
        <f t="shared" si="299"/>
        <v>9.3126966324260235E-3</v>
      </c>
      <c r="K117" s="58">
        <f t="shared" si="300"/>
        <v>2.055076037813399E-4</v>
      </c>
      <c r="L117" s="58">
        <f t="shared" si="301"/>
        <v>0</v>
      </c>
      <c r="M117">
        <f t="shared" si="302"/>
        <v>45.31558181338503</v>
      </c>
      <c r="N117" s="47">
        <f t="shared" si="303"/>
        <v>0.11948952449266266</v>
      </c>
      <c r="P117" s="63">
        <f t="shared" si="284"/>
        <v>0</v>
      </c>
      <c r="Q117" s="86">
        <f t="shared" si="285"/>
        <v>0.11948952449266266</v>
      </c>
      <c r="R117" s="67">
        <f t="shared" si="286"/>
        <v>0.8805104755073373</v>
      </c>
      <c r="AB117" s="91">
        <f t="shared" si="304"/>
        <v>473.71428571428572</v>
      </c>
      <c r="AC117" s="91">
        <f>AVERAGE(G111:G117)</f>
        <v>45.571428571428569</v>
      </c>
      <c r="AD117" s="90">
        <f t="shared" si="182"/>
        <v>91.217142857142861</v>
      </c>
      <c r="AE117" s="45">
        <f t="shared" si="183"/>
        <v>0.4995928083693541</v>
      </c>
    </row>
    <row r="118" spans="1:31" ht="13.8" x14ac:dyDescent="0.25">
      <c r="A118" s="4">
        <v>43976</v>
      </c>
      <c r="B118">
        <v>33843</v>
      </c>
      <c r="C118">
        <v>4029</v>
      </c>
      <c r="F118">
        <f t="shared" si="295"/>
        <v>384</v>
      </c>
      <c r="G118">
        <f t="shared" si="296"/>
        <v>31</v>
      </c>
      <c r="H118">
        <f t="shared" si="297"/>
        <v>0</v>
      </c>
      <c r="I118">
        <f t="shared" si="298"/>
        <v>29814</v>
      </c>
      <c r="J118" s="58">
        <f t="shared" si="299"/>
        <v>1.3077506736070886E-2</v>
      </c>
      <c r="K118" s="58">
        <f t="shared" si="300"/>
        <v>1.0522385526628424E-3</v>
      </c>
      <c r="L118" s="58">
        <f t="shared" si="301"/>
        <v>0</v>
      </c>
      <c r="M118">
        <f t="shared" si="302"/>
        <v>12.428271804883366</v>
      </c>
      <c r="N118" s="47">
        <f t="shared" si="303"/>
        <v>0.11904972963389771</v>
      </c>
      <c r="P118" s="63">
        <f t="shared" si="284"/>
        <v>0</v>
      </c>
      <c r="Q118" s="86">
        <f t="shared" si="285"/>
        <v>0.11904972963389771</v>
      </c>
      <c r="R118" s="67">
        <f t="shared" si="286"/>
        <v>0.88095027036610229</v>
      </c>
      <c r="AB118" s="91">
        <f t="shared" si="304"/>
        <v>495.14285714285717</v>
      </c>
      <c r="AC118" s="91">
        <f t="shared" si="304"/>
        <v>47.285714285714285</v>
      </c>
      <c r="AD118" s="90">
        <f t="shared" si="182"/>
        <v>92.795714285714297</v>
      </c>
      <c r="AE118" s="45">
        <f t="shared" si="183"/>
        <v>0.50956786797419829</v>
      </c>
    </row>
    <row r="119" spans="1:31" ht="13.8" x14ac:dyDescent="0.25">
      <c r="A119" s="4">
        <v>43977</v>
      </c>
      <c r="B119">
        <v>34440</v>
      </c>
      <c r="C119">
        <v>4125</v>
      </c>
      <c r="F119">
        <f t="shared" si="295"/>
        <v>597</v>
      </c>
      <c r="G119">
        <f t="shared" si="296"/>
        <v>96</v>
      </c>
      <c r="H119">
        <f t="shared" si="297"/>
        <v>0</v>
      </c>
      <c r="I119">
        <f t="shared" si="298"/>
        <v>30315</v>
      </c>
      <c r="J119" s="58">
        <f t="shared" si="299"/>
        <v>2.0091476989830808E-2</v>
      </c>
      <c r="K119" s="58">
        <f t="shared" si="300"/>
        <v>3.2199637754075265E-3</v>
      </c>
      <c r="L119" s="58">
        <f t="shared" si="301"/>
        <v>0</v>
      </c>
      <c r="M119">
        <f t="shared" si="302"/>
        <v>6.2396593226543304</v>
      </c>
      <c r="N119" s="47">
        <f t="shared" si="303"/>
        <v>0.11977351916376307</v>
      </c>
      <c r="P119" s="63">
        <f t="shared" si="284"/>
        <v>0</v>
      </c>
      <c r="Q119" s="86">
        <f t="shared" si="285"/>
        <v>0.11977351916376307</v>
      </c>
      <c r="R119" s="67">
        <f t="shared" si="286"/>
        <v>0.88022648083623689</v>
      </c>
      <c r="AB119" s="91">
        <f t="shared" si="304"/>
        <v>520.14285714285711</v>
      </c>
      <c r="AC119" s="91">
        <f t="shared" si="304"/>
        <v>54.571428571428569</v>
      </c>
      <c r="AD119" s="90">
        <f t="shared" si="182"/>
        <v>90.027142857142863</v>
      </c>
      <c r="AE119" s="45">
        <f t="shared" si="183"/>
        <v>0.60616639426204788</v>
      </c>
    </row>
    <row r="120" spans="1:31" ht="13.8" x14ac:dyDescent="0.25">
      <c r="A120" s="4">
        <v>43978</v>
      </c>
      <c r="B120">
        <v>35088</v>
      </c>
      <c r="C120">
        <v>4220</v>
      </c>
      <c r="F120">
        <f t="shared" si="295"/>
        <v>648</v>
      </c>
      <c r="G120">
        <f t="shared" si="296"/>
        <v>95</v>
      </c>
      <c r="H120">
        <f t="shared" si="297"/>
        <v>0</v>
      </c>
      <c r="I120">
        <f t="shared" si="298"/>
        <v>30868</v>
      </c>
      <c r="J120" s="58">
        <f t="shared" si="299"/>
        <v>2.1448699921020276E-2</v>
      </c>
      <c r="K120" s="58">
        <f t="shared" si="300"/>
        <v>3.1337621639452415E-3</v>
      </c>
      <c r="L120" s="58">
        <f t="shared" si="301"/>
        <v>0</v>
      </c>
      <c r="M120">
        <f t="shared" si="302"/>
        <v>6.8443930326918911</v>
      </c>
      <c r="N120" s="47">
        <f t="shared" si="303"/>
        <v>0.12026903784769721</v>
      </c>
      <c r="P120" s="63">
        <f t="shared" si="284"/>
        <v>0</v>
      </c>
      <c r="Q120" s="86">
        <f t="shared" si="285"/>
        <v>0.12026903784769721</v>
      </c>
      <c r="R120" s="67">
        <f t="shared" si="286"/>
        <v>0.87973096215230284</v>
      </c>
      <c r="AB120" s="91">
        <f t="shared" si="304"/>
        <v>509.28571428571428</v>
      </c>
      <c r="AC120" s="91">
        <f t="shared" si="304"/>
        <v>55.571428571428569</v>
      </c>
      <c r="AD120" s="90">
        <f t="shared" si="182"/>
        <v>85.655714285714282</v>
      </c>
      <c r="AE120" s="45">
        <f t="shared" si="183"/>
        <v>0.6487766640537701</v>
      </c>
    </row>
    <row r="121" spans="1:31" ht="13.8" x14ac:dyDescent="0.25">
      <c r="A121" s="4">
        <v>43979</v>
      </c>
      <c r="B121">
        <v>35727</v>
      </c>
      <c r="C121">
        <v>4266</v>
      </c>
      <c r="F121">
        <f t="shared" si="295"/>
        <v>639</v>
      </c>
      <c r="G121">
        <f t="shared" si="296"/>
        <v>46</v>
      </c>
      <c r="H121">
        <f t="shared" si="297"/>
        <v>0</v>
      </c>
      <c r="I121">
        <f t="shared" si="298"/>
        <v>31461</v>
      </c>
      <c r="J121" s="58">
        <f t="shared" si="299"/>
        <v>2.0773222291146608E-2</v>
      </c>
      <c r="K121" s="58">
        <f t="shared" si="300"/>
        <v>1.4902164053388622E-3</v>
      </c>
      <c r="L121" s="58">
        <f t="shared" si="301"/>
        <v>0</v>
      </c>
      <c r="M121">
        <f t="shared" si="302"/>
        <v>13.939735340937251</v>
      </c>
      <c r="N121" s="47">
        <f t="shared" si="303"/>
        <v>0.1194054916449744</v>
      </c>
      <c r="P121" s="63">
        <f t="shared" si="284"/>
        <v>0</v>
      </c>
      <c r="Q121" s="86">
        <f t="shared" si="285"/>
        <v>0.1194054916449744</v>
      </c>
      <c r="R121" s="67">
        <f t="shared" si="286"/>
        <v>0.88059450835502562</v>
      </c>
      <c r="AB121" s="91">
        <f t="shared" si="304"/>
        <v>507.85714285714283</v>
      </c>
      <c r="AC121" s="91">
        <f t="shared" si="304"/>
        <v>56.428571428571431</v>
      </c>
      <c r="AD121" s="90">
        <f t="shared" si="182"/>
        <v>87.768571428571448</v>
      </c>
      <c r="AE121" s="45">
        <f t="shared" si="183"/>
        <v>0.64292457436765504</v>
      </c>
    </row>
    <row r="122" spans="1:31" ht="13.8" x14ac:dyDescent="0.25">
      <c r="A122" s="4">
        <v>43980</v>
      </c>
      <c r="B122">
        <v>36476</v>
      </c>
      <c r="C122">
        <v>4350</v>
      </c>
      <c r="F122">
        <f t="shared" si="295"/>
        <v>749</v>
      </c>
      <c r="G122">
        <f t="shared" si="296"/>
        <v>84</v>
      </c>
      <c r="H122">
        <f t="shared" si="297"/>
        <v>0</v>
      </c>
      <c r="I122">
        <f t="shared" si="298"/>
        <v>32126</v>
      </c>
      <c r="J122" s="58">
        <f t="shared" si="299"/>
        <v>2.389177258136976E-2</v>
      </c>
      <c r="K122" s="58">
        <f t="shared" si="300"/>
        <v>2.6699723467149806E-3</v>
      </c>
      <c r="L122" s="58">
        <f t="shared" si="301"/>
        <v>0</v>
      </c>
      <c r="M122">
        <f t="shared" si="302"/>
        <v>8.9483221093151659</v>
      </c>
      <c r="N122" s="47">
        <f t="shared" si="303"/>
        <v>0.11925649742296304</v>
      </c>
      <c r="P122" s="63">
        <f t="shared" si="284"/>
        <v>0</v>
      </c>
      <c r="Q122" s="86">
        <f t="shared" si="285"/>
        <v>0.11925649742296304</v>
      </c>
      <c r="R122" s="67">
        <f t="shared" si="286"/>
        <v>0.88074350257703693</v>
      </c>
      <c r="AB122" s="91">
        <f t="shared" si="304"/>
        <v>523.85714285714289</v>
      </c>
      <c r="AC122" s="91">
        <f t="shared" si="304"/>
        <v>60.714285714285715</v>
      </c>
      <c r="AD122" s="90">
        <f t="shared" si="182"/>
        <v>87.185714285714297</v>
      </c>
      <c r="AE122" s="45">
        <f t="shared" si="183"/>
        <v>0.69637883008356538</v>
      </c>
    </row>
    <row r="123" spans="1:31" ht="13.8" x14ac:dyDescent="0.25">
      <c r="A123" s="4">
        <v>43981</v>
      </c>
      <c r="B123">
        <v>37113</v>
      </c>
      <c r="C123">
        <v>4395</v>
      </c>
      <c r="F123">
        <f t="shared" si="295"/>
        <v>637</v>
      </c>
      <c r="G123">
        <f t="shared" si="296"/>
        <v>45</v>
      </c>
      <c r="H123">
        <f t="shared" si="297"/>
        <v>0</v>
      </c>
      <c r="I123">
        <f t="shared" si="298"/>
        <v>32718</v>
      </c>
      <c r="J123" s="58">
        <f t="shared" si="299"/>
        <v>1.990005052216318E-2</v>
      </c>
      <c r="K123" s="58">
        <f t="shared" si="300"/>
        <v>1.4007346074830355E-3</v>
      </c>
      <c r="L123" s="58">
        <f t="shared" si="301"/>
        <v>0</v>
      </c>
      <c r="M123">
        <f t="shared" si="302"/>
        <v>14.206867179444764</v>
      </c>
      <c r="N123" s="47">
        <f t="shared" si="303"/>
        <v>0.11842211623959259</v>
      </c>
      <c r="P123" s="63">
        <f t="shared" si="284"/>
        <v>0</v>
      </c>
      <c r="Q123" s="86">
        <f t="shared" si="285"/>
        <v>0.11842211623959259</v>
      </c>
      <c r="R123" s="67">
        <f t="shared" si="286"/>
        <v>0.88157788376040735</v>
      </c>
      <c r="AB123" s="91">
        <f t="shared" si="304"/>
        <v>560.71428571428567</v>
      </c>
      <c r="AC123" s="91">
        <f t="shared" si="304"/>
        <v>57.571428571428569</v>
      </c>
      <c r="AD123" s="90">
        <f t="shared" si="182"/>
        <v>87.477142857142866</v>
      </c>
      <c r="AE123" s="45">
        <f t="shared" si="183"/>
        <v>0.65813110363523519</v>
      </c>
    </row>
    <row r="124" spans="1:31" ht="13.8" x14ac:dyDescent="0.25">
      <c r="A124" s="4">
        <v>43982</v>
      </c>
      <c r="B124">
        <v>37542</v>
      </c>
      <c r="C124">
        <v>4395</v>
      </c>
      <c r="F124">
        <f t="shared" si="295"/>
        <v>429</v>
      </c>
      <c r="G124">
        <f t="shared" si="296"/>
        <v>0</v>
      </c>
      <c r="H124">
        <f t="shared" si="297"/>
        <v>0</v>
      </c>
      <c r="I124">
        <f t="shared" si="298"/>
        <v>33147</v>
      </c>
      <c r="J124" s="58">
        <f t="shared" si="299"/>
        <v>1.3160410578468685E-2</v>
      </c>
      <c r="K124" s="58">
        <f t="shared" si="300"/>
        <v>0</v>
      </c>
      <c r="L124" s="58">
        <f t="shared" si="301"/>
        <v>0</v>
      </c>
      <c r="M124" t="e">
        <f t="shared" si="302"/>
        <v>#DIV/0!</v>
      </c>
      <c r="N124" s="47">
        <f t="shared" si="303"/>
        <v>0.11706888285120665</v>
      </c>
      <c r="P124" s="63">
        <f t="shared" si="284"/>
        <v>0</v>
      </c>
      <c r="Q124" s="86">
        <f t="shared" si="285"/>
        <v>0.11706888285120665</v>
      </c>
      <c r="R124" s="67">
        <f t="shared" si="286"/>
        <v>0.88293111714879335</v>
      </c>
      <c r="AB124" s="91">
        <f t="shared" ref="AB124:AC139" si="305">AVERAGE(F118:F124)</f>
        <v>583.28571428571433</v>
      </c>
      <c r="AC124" s="91">
        <f t="shared" si="305"/>
        <v>56.714285714285715</v>
      </c>
      <c r="AD124" s="90">
        <f t="shared" si="182"/>
        <v>85.267142857142858</v>
      </c>
      <c r="AE124" s="45">
        <f t="shared" si="183"/>
        <v>0.66513646187612041</v>
      </c>
    </row>
    <row r="125" spans="1:31" ht="13.8" x14ac:dyDescent="0.25">
      <c r="A125" s="4">
        <v>43983</v>
      </c>
      <c r="B125">
        <v>37814</v>
      </c>
      <c r="C125">
        <v>4403</v>
      </c>
      <c r="F125">
        <f t="shared" si="295"/>
        <v>272</v>
      </c>
      <c r="G125">
        <f t="shared" si="296"/>
        <v>8</v>
      </c>
      <c r="H125">
        <f t="shared" si="297"/>
        <v>0</v>
      </c>
      <c r="I125">
        <f t="shared" si="298"/>
        <v>33411</v>
      </c>
      <c r="J125" s="58">
        <f t="shared" si="299"/>
        <v>8.2364883177021564E-3</v>
      </c>
      <c r="K125" s="58">
        <f t="shared" si="300"/>
        <v>2.4134914170211483E-4</v>
      </c>
      <c r="L125" s="58">
        <f t="shared" si="301"/>
        <v>0</v>
      </c>
      <c r="M125">
        <f t="shared" si="302"/>
        <v>34.126859783359173</v>
      </c>
      <c r="N125" s="47">
        <f t="shared" si="303"/>
        <v>0.11643835616438356</v>
      </c>
      <c r="P125" s="63">
        <f t="shared" si="284"/>
        <v>0</v>
      </c>
      <c r="Q125" s="86">
        <f t="shared" si="285"/>
        <v>0.11643835616438356</v>
      </c>
      <c r="R125" s="67">
        <f t="shared" si="286"/>
        <v>0.88356164383561642</v>
      </c>
      <c r="AB125" s="91">
        <f t="shared" si="305"/>
        <v>567.28571428571433</v>
      </c>
      <c r="AC125" s="91">
        <f t="shared" si="305"/>
        <v>53.428571428571431</v>
      </c>
      <c r="AD125" s="90">
        <f t="shared" si="182"/>
        <v>80.531428571428577</v>
      </c>
      <c r="AE125" s="45">
        <f t="shared" si="183"/>
        <v>0.66344993968636912</v>
      </c>
    </row>
    <row r="126" spans="1:31" ht="13.8" x14ac:dyDescent="0.25">
      <c r="A126" s="4">
        <v>43984</v>
      </c>
      <c r="B126">
        <v>38589</v>
      </c>
      <c r="C126">
        <v>4468</v>
      </c>
      <c r="F126">
        <f t="shared" si="295"/>
        <v>775</v>
      </c>
      <c r="G126">
        <f t="shared" si="296"/>
        <v>65</v>
      </c>
      <c r="H126">
        <f t="shared" si="297"/>
        <v>0</v>
      </c>
      <c r="I126">
        <f t="shared" si="298"/>
        <v>34121</v>
      </c>
      <c r="J126" s="58">
        <f t="shared" si="299"/>
        <v>2.3283130892571745E-2</v>
      </c>
      <c r="K126" s="58">
        <f t="shared" si="300"/>
        <v>1.9454670617461314E-3</v>
      </c>
      <c r="L126" s="58">
        <f t="shared" si="301"/>
        <v>0</v>
      </c>
      <c r="M126">
        <f t="shared" si="302"/>
        <v>11.967887480795609</v>
      </c>
      <c r="N126" s="47">
        <f t="shared" si="303"/>
        <v>0.11578429086008966</v>
      </c>
      <c r="P126" s="63">
        <f t="shared" si="284"/>
        <v>0</v>
      </c>
      <c r="Q126" s="86">
        <f t="shared" si="285"/>
        <v>0.11578429086008966</v>
      </c>
      <c r="R126" s="67">
        <f t="shared" si="286"/>
        <v>0.88421570913991032</v>
      </c>
      <c r="AB126" s="91">
        <f t="shared" si="305"/>
        <v>592.71428571428567</v>
      </c>
      <c r="AC126" s="91">
        <f t="shared" si="305"/>
        <v>49</v>
      </c>
      <c r="AD126" s="90">
        <f t="shared" si="182"/>
        <v>84.17428571428573</v>
      </c>
      <c r="AE126" s="45">
        <f t="shared" si="183"/>
        <v>0.58212552187637878</v>
      </c>
    </row>
    <row r="127" spans="1:31" ht="13.8" x14ac:dyDescent="0.25">
      <c r="A127" s="4">
        <v>43985</v>
      </c>
      <c r="B127">
        <v>40803</v>
      </c>
      <c r="C127">
        <v>4542</v>
      </c>
      <c r="F127">
        <f t="shared" si="295"/>
        <v>2214</v>
      </c>
      <c r="G127">
        <f t="shared" si="296"/>
        <v>74</v>
      </c>
      <c r="H127">
        <f t="shared" si="297"/>
        <v>0</v>
      </c>
      <c r="I127">
        <f t="shared" si="298"/>
        <v>36261</v>
      </c>
      <c r="J127" s="58">
        <f t="shared" si="299"/>
        <v>6.5135607926705544E-2</v>
      </c>
      <c r="K127" s="58">
        <f t="shared" si="300"/>
        <v>2.1687523812314998E-3</v>
      </c>
      <c r="L127" s="58">
        <f t="shared" si="301"/>
        <v>0</v>
      </c>
      <c r="M127">
        <f t="shared" si="302"/>
        <v>30.033676730636753</v>
      </c>
      <c r="N127" s="47">
        <f t="shared" si="303"/>
        <v>0.11131534445996617</v>
      </c>
      <c r="P127" s="63">
        <f t="shared" si="284"/>
        <v>0</v>
      </c>
      <c r="Q127" s="86">
        <f t="shared" si="285"/>
        <v>0.11131534445996617</v>
      </c>
      <c r="R127" s="67">
        <f t="shared" si="286"/>
        <v>0.88868465554003384</v>
      </c>
      <c r="AB127" s="91">
        <f t="shared" si="305"/>
        <v>816.42857142857144</v>
      </c>
      <c r="AC127" s="91">
        <f t="shared" si="305"/>
        <v>46</v>
      </c>
      <c r="AD127" s="90">
        <f t="shared" si="182"/>
        <v>88.424285714285716</v>
      </c>
      <c r="AE127" s="45">
        <f t="shared" si="183"/>
        <v>0.52021907362230801</v>
      </c>
    </row>
    <row r="128" spans="1:31" ht="13.8" x14ac:dyDescent="0.25">
      <c r="A128" s="4">
        <v>43986</v>
      </c>
      <c r="B128">
        <v>41883</v>
      </c>
      <c r="C128">
        <v>4562</v>
      </c>
      <c r="F128">
        <f t="shared" si="295"/>
        <v>1080</v>
      </c>
      <c r="G128">
        <f t="shared" si="296"/>
        <v>20</v>
      </c>
      <c r="H128">
        <f t="shared" si="297"/>
        <v>0</v>
      </c>
      <c r="I128">
        <f t="shared" si="298"/>
        <v>37321</v>
      </c>
      <c r="J128" s="58">
        <f t="shared" si="299"/>
        <v>2.9904887100411091E-2</v>
      </c>
      <c r="K128" s="58">
        <f t="shared" si="300"/>
        <v>5.5155676898044727E-4</v>
      </c>
      <c r="L128" s="58">
        <f t="shared" si="301"/>
        <v>0</v>
      </c>
      <c r="M128">
        <f t="shared" si="302"/>
        <v>54.219055557400331</v>
      </c>
      <c r="N128" s="47">
        <f t="shared" si="303"/>
        <v>0.10892247451233197</v>
      </c>
      <c r="P128" s="63">
        <f t="shared" si="284"/>
        <v>0</v>
      </c>
      <c r="Q128" s="86">
        <f t="shared" si="285"/>
        <v>0.10892247451233197</v>
      </c>
      <c r="R128" s="67">
        <f t="shared" si="286"/>
        <v>0.89107752548766805</v>
      </c>
      <c r="AB128" s="91">
        <f t="shared" si="305"/>
        <v>879.42857142857144</v>
      </c>
      <c r="AC128" s="91">
        <f t="shared" si="305"/>
        <v>42.285714285714285</v>
      </c>
      <c r="AD128" s="90">
        <f t="shared" si="182"/>
        <v>86.578571428571436</v>
      </c>
      <c r="AE128" s="45">
        <f t="shared" si="183"/>
        <v>0.48840854714957505</v>
      </c>
    </row>
    <row r="129" spans="1:31" ht="13.8" x14ac:dyDescent="0.25">
      <c r="A129" s="4">
        <v>43987</v>
      </c>
      <c r="B129">
        <v>42939</v>
      </c>
      <c r="C129">
        <v>4639</v>
      </c>
      <c r="F129">
        <f t="shared" si="295"/>
        <v>1056</v>
      </c>
      <c r="G129">
        <f t="shared" si="296"/>
        <v>77</v>
      </c>
      <c r="H129">
        <f t="shared" si="297"/>
        <v>0</v>
      </c>
      <c r="I129">
        <f t="shared" si="298"/>
        <v>38300</v>
      </c>
      <c r="J129" s="58">
        <f t="shared" si="299"/>
        <v>2.8412893824705125E-2</v>
      </c>
      <c r="K129" s="58">
        <f t="shared" si="300"/>
        <v>2.063181586774202E-3</v>
      </c>
      <c r="L129" s="58">
        <f t="shared" si="301"/>
        <v>0</v>
      </c>
      <c r="M129">
        <f t="shared" si="302"/>
        <v>13.771397538075586</v>
      </c>
      <c r="N129" s="47">
        <f t="shared" si="303"/>
        <v>0.10803698269638325</v>
      </c>
      <c r="P129" s="63">
        <f t="shared" si="284"/>
        <v>0</v>
      </c>
      <c r="Q129" s="86">
        <f t="shared" si="285"/>
        <v>0.10803698269638325</v>
      </c>
      <c r="R129" s="67">
        <f t="shared" si="286"/>
        <v>0.89196301730361671</v>
      </c>
      <c r="AB129" s="91">
        <f t="shared" si="305"/>
        <v>923.28571428571433</v>
      </c>
      <c r="AC129" s="91">
        <f t="shared" si="305"/>
        <v>41.285714285714285</v>
      </c>
      <c r="AD129" s="90">
        <f t="shared" si="182"/>
        <v>86.335714285714289</v>
      </c>
      <c r="AE129" s="45">
        <f t="shared" si="183"/>
        <v>0.47819971870604777</v>
      </c>
    </row>
    <row r="130" spans="1:31" ht="13.8" x14ac:dyDescent="0.25">
      <c r="A130" s="4">
        <v>43988</v>
      </c>
      <c r="B130">
        <v>43887</v>
      </c>
      <c r="C130">
        <v>4656</v>
      </c>
      <c r="F130">
        <f t="shared" si="295"/>
        <v>948</v>
      </c>
      <c r="G130">
        <f t="shared" si="296"/>
        <v>17</v>
      </c>
      <c r="H130">
        <f t="shared" si="297"/>
        <v>0</v>
      </c>
      <c r="I130">
        <f t="shared" si="298"/>
        <v>39231</v>
      </c>
      <c r="J130" s="58">
        <f t="shared" si="299"/>
        <v>2.4857645364578483E-2</v>
      </c>
      <c r="K130" s="58">
        <f t="shared" si="300"/>
        <v>4.4386422976501304E-4</v>
      </c>
      <c r="L130" s="58">
        <f t="shared" si="301"/>
        <v>0</v>
      </c>
      <c r="M130">
        <f t="shared" si="302"/>
        <v>56.002812791962114</v>
      </c>
      <c r="N130" s="47">
        <f t="shared" si="303"/>
        <v>0.1060906418757263</v>
      </c>
      <c r="P130" s="63">
        <f t="shared" si="284"/>
        <v>0</v>
      </c>
      <c r="Q130" s="86">
        <f t="shared" si="285"/>
        <v>0.1060906418757263</v>
      </c>
      <c r="R130" s="67">
        <f t="shared" si="286"/>
        <v>0.89390935812427375</v>
      </c>
      <c r="AB130" s="91">
        <f t="shared" si="305"/>
        <v>967.71428571428567</v>
      </c>
      <c r="AC130" s="91">
        <f t="shared" si="305"/>
        <v>37.285714285714285</v>
      </c>
      <c r="AD130" s="90">
        <f t="shared" si="182"/>
        <v>89.055714285714302</v>
      </c>
      <c r="AE130" s="45">
        <f t="shared" si="183"/>
        <v>0.41867851585684718</v>
      </c>
    </row>
    <row r="131" spans="1:31" ht="13.8" x14ac:dyDescent="0.25">
      <c r="A131" s="4">
        <v>43989</v>
      </c>
      <c r="B131">
        <v>44730</v>
      </c>
      <c r="C131">
        <v>4659</v>
      </c>
      <c r="F131">
        <f t="shared" si="295"/>
        <v>843</v>
      </c>
      <c r="G131">
        <f t="shared" si="296"/>
        <v>3</v>
      </c>
      <c r="H131">
        <f t="shared" si="297"/>
        <v>0</v>
      </c>
      <c r="I131">
        <f t="shared" si="298"/>
        <v>40071</v>
      </c>
      <c r="J131" s="58">
        <f t="shared" si="299"/>
        <v>2.158189439164614E-2</v>
      </c>
      <c r="K131" s="58">
        <f t="shared" si="300"/>
        <v>7.6470138410950525E-5</v>
      </c>
      <c r="L131" s="58">
        <f t="shared" si="301"/>
        <v>0</v>
      </c>
      <c r="M131">
        <f t="shared" si="302"/>
        <v>282.22643295955658</v>
      </c>
      <c r="N131" s="47">
        <f t="shared" si="303"/>
        <v>0.10415828303152247</v>
      </c>
      <c r="P131" s="63">
        <f t="shared" si="284"/>
        <v>0</v>
      </c>
      <c r="Q131" s="86">
        <f t="shared" si="285"/>
        <v>0.10415828303152247</v>
      </c>
      <c r="R131" s="67">
        <f t="shared" si="286"/>
        <v>0.89584171696847759</v>
      </c>
      <c r="AB131" s="91">
        <f t="shared" si="305"/>
        <v>1026.8571428571429</v>
      </c>
      <c r="AC131" s="91">
        <f t="shared" si="305"/>
        <v>37.714285714285715</v>
      </c>
      <c r="AD131" s="90">
        <f t="shared" si="182"/>
        <v>95.321428571428569</v>
      </c>
      <c r="AE131" s="45">
        <f t="shared" si="183"/>
        <v>0.3956538029224429</v>
      </c>
    </row>
    <row r="132" spans="1:31" ht="13.8" x14ac:dyDescent="0.25">
      <c r="A132" s="4">
        <v>43990</v>
      </c>
      <c r="B132">
        <v>45133</v>
      </c>
      <c r="C132">
        <v>4694</v>
      </c>
      <c r="F132">
        <f t="shared" si="295"/>
        <v>403</v>
      </c>
      <c r="G132">
        <f t="shared" si="296"/>
        <v>35</v>
      </c>
      <c r="H132">
        <f t="shared" si="297"/>
        <v>0</v>
      </c>
      <c r="I132">
        <f t="shared" si="298"/>
        <v>40439</v>
      </c>
      <c r="J132" s="58">
        <f t="shared" si="299"/>
        <v>1.0101890188355271E-2</v>
      </c>
      <c r="K132" s="58">
        <f t="shared" si="300"/>
        <v>8.7344962691223078E-4</v>
      </c>
      <c r="L132" s="58">
        <f t="shared" si="301"/>
        <v>0</v>
      </c>
      <c r="M132">
        <f t="shared" si="302"/>
        <v>11.565509763930974</v>
      </c>
      <c r="N132" s="47">
        <f t="shared" si="303"/>
        <v>0.10400372233177498</v>
      </c>
      <c r="P132" s="63">
        <f t="shared" si="284"/>
        <v>0</v>
      </c>
      <c r="Q132" s="86">
        <f t="shared" si="285"/>
        <v>0.10400372233177498</v>
      </c>
      <c r="R132" s="67">
        <f t="shared" si="286"/>
        <v>0.89599627766822498</v>
      </c>
      <c r="AB132" s="91">
        <f t="shared" si="305"/>
        <v>1045.5714285714287</v>
      </c>
      <c r="AC132" s="91">
        <f t="shared" si="305"/>
        <v>41.571428571428569</v>
      </c>
      <c r="AD132" s="90">
        <f t="shared" si="182"/>
        <v>99.158571428571449</v>
      </c>
      <c r="AE132" s="45">
        <f t="shared" si="183"/>
        <v>0.41924190690236407</v>
      </c>
    </row>
    <row r="133" spans="1:31" ht="13.8" x14ac:dyDescent="0.25">
      <c r="A133" s="4">
        <v>43991</v>
      </c>
      <c r="B133">
        <v>45924</v>
      </c>
      <c r="C133">
        <v>4717</v>
      </c>
      <c r="F133">
        <f t="shared" si="295"/>
        <v>791</v>
      </c>
      <c r="G133">
        <f t="shared" si="296"/>
        <v>23</v>
      </c>
      <c r="H133">
        <f t="shared" si="297"/>
        <v>0</v>
      </c>
      <c r="I133">
        <f t="shared" si="298"/>
        <v>41207</v>
      </c>
      <c r="J133" s="58">
        <f t="shared" si="299"/>
        <v>1.9648131732096119E-2</v>
      </c>
      <c r="K133" s="58">
        <f t="shared" si="300"/>
        <v>5.6875788224238974E-4</v>
      </c>
      <c r="L133" s="58">
        <f t="shared" si="301"/>
        <v>0</v>
      </c>
      <c r="M133">
        <f t="shared" si="302"/>
        <v>34.545686918010219</v>
      </c>
      <c r="N133" s="47">
        <f t="shared" si="303"/>
        <v>0.10271317829457365</v>
      </c>
      <c r="P133" s="63">
        <f t="shared" si="284"/>
        <v>0</v>
      </c>
      <c r="Q133" s="86">
        <f t="shared" si="285"/>
        <v>0.10271317829457365</v>
      </c>
      <c r="R133" s="67">
        <f t="shared" si="286"/>
        <v>0.8972868217054264</v>
      </c>
      <c r="AB133" s="91">
        <f t="shared" si="305"/>
        <v>1047.8571428571429</v>
      </c>
      <c r="AC133" s="91">
        <f t="shared" si="305"/>
        <v>35.571428571428569</v>
      </c>
      <c r="AD133" s="90">
        <f t="shared" si="182"/>
        <v>96.43857142857145</v>
      </c>
      <c r="AE133" s="45">
        <f t="shared" si="183"/>
        <v>0.36885063771164461</v>
      </c>
    </row>
    <row r="134" spans="1:31" ht="13.8" x14ac:dyDescent="0.25">
      <c r="A134" s="4">
        <v>43992</v>
      </c>
      <c r="B134">
        <v>46814</v>
      </c>
      <c r="C134">
        <v>4795</v>
      </c>
      <c r="F134">
        <f t="shared" si="295"/>
        <v>890</v>
      </c>
      <c r="G134">
        <f t="shared" si="296"/>
        <v>78</v>
      </c>
      <c r="H134">
        <f t="shared" si="297"/>
        <v>0</v>
      </c>
      <c r="I134">
        <f t="shared" si="298"/>
        <v>42019</v>
      </c>
      <c r="J134" s="58">
        <f t="shared" si="299"/>
        <v>2.1696933772174912E-2</v>
      </c>
      <c r="K134" s="58">
        <f t="shared" si="300"/>
        <v>1.8928822772829859E-3</v>
      </c>
      <c r="L134" s="58">
        <f t="shared" si="301"/>
        <v>0</v>
      </c>
      <c r="M134">
        <f t="shared" si="302"/>
        <v>11.462378845512969</v>
      </c>
      <c r="N134" s="47">
        <f t="shared" si="303"/>
        <v>0.10242662451403427</v>
      </c>
      <c r="P134" s="63">
        <f t="shared" si="284"/>
        <v>0</v>
      </c>
      <c r="Q134" s="86">
        <f t="shared" si="285"/>
        <v>0.10242662451403427</v>
      </c>
      <c r="R134" s="67">
        <f t="shared" si="286"/>
        <v>0.89757337548596572</v>
      </c>
      <c r="AB134" s="91">
        <f t="shared" si="305"/>
        <v>858.71428571428567</v>
      </c>
      <c r="AC134" s="91">
        <f t="shared" si="305"/>
        <v>36.142857142857146</v>
      </c>
      <c r="AD134" s="90">
        <f t="shared" si="182"/>
        <v>100.76142857142857</v>
      </c>
      <c r="AE134" s="45">
        <f t="shared" si="183"/>
        <v>0.35869734734096104</v>
      </c>
    </row>
    <row r="135" spans="1:31" ht="13.8" x14ac:dyDescent="0.25">
      <c r="A135" s="4">
        <v>43993</v>
      </c>
      <c r="B135">
        <v>48288</v>
      </c>
      <c r="C135">
        <v>4814</v>
      </c>
      <c r="F135">
        <f t="shared" ref="F135:F147" si="306">B135-B134</f>
        <v>1474</v>
      </c>
      <c r="G135">
        <f t="shared" ref="G135:G147" si="307">C135-C134</f>
        <v>19</v>
      </c>
      <c r="H135">
        <f t="shared" ref="H135:H147" si="308">D135-D134</f>
        <v>0</v>
      </c>
      <c r="I135">
        <f t="shared" ref="I135:I147" si="309">B135-C135-D135</f>
        <v>43474</v>
      </c>
      <c r="J135" s="58">
        <f t="shared" ref="J135:J147" si="310">F135/I134*$B$2/($B$2-B134)</f>
        <v>3.5242732555377923E-2</v>
      </c>
      <c r="K135" s="58">
        <f t="shared" ref="K135:K147" si="311">G135/I134</f>
        <v>4.5217639639210831E-4</v>
      </c>
      <c r="L135" s="58">
        <f t="shared" ref="L135:L147" si="312">H135/I134</f>
        <v>0</v>
      </c>
      <c r="M135">
        <f t="shared" ref="M135:M147" si="313">J135/(K135+L135)</f>
        <v>77.940230486548685</v>
      </c>
      <c r="N135" s="47">
        <f t="shared" ref="N135:N147" si="314">C135/B135</f>
        <v>9.9693505632869453E-2</v>
      </c>
      <c r="P135" s="63">
        <f t="shared" ref="P135:P147" si="315">D135/B135</f>
        <v>0</v>
      </c>
      <c r="Q135" s="86">
        <f t="shared" ref="Q135:Q147" si="316">N135</f>
        <v>9.9693505632869453E-2</v>
      </c>
      <c r="R135" s="67">
        <f t="shared" ref="R135:R147" si="317">IF(P135="","",1-SUM(P135:Q135))</f>
        <v>0.90030649436713051</v>
      </c>
      <c r="AB135" s="91">
        <f t="shared" si="305"/>
        <v>915</v>
      </c>
      <c r="AC135" s="91">
        <f t="shared" si="305"/>
        <v>36</v>
      </c>
      <c r="AD135" s="90">
        <f t="shared" si="182"/>
        <v>138.79285714285714</v>
      </c>
      <c r="AE135" s="45">
        <f t="shared" si="183"/>
        <v>0.25937934228809634</v>
      </c>
    </row>
    <row r="136" spans="1:31" ht="13.8" x14ac:dyDescent="0.25">
      <c r="A136" s="4">
        <v>43994</v>
      </c>
      <c r="B136">
        <v>49684</v>
      </c>
      <c r="C136">
        <v>4854</v>
      </c>
      <c r="F136">
        <f t="shared" si="306"/>
        <v>1396</v>
      </c>
      <c r="G136">
        <f t="shared" si="307"/>
        <v>40</v>
      </c>
      <c r="H136">
        <f t="shared" si="308"/>
        <v>0</v>
      </c>
      <c r="I136">
        <f t="shared" si="309"/>
        <v>44830</v>
      </c>
      <c r="J136" s="58">
        <f t="shared" si="310"/>
        <v>3.2265418766775432E-2</v>
      </c>
      <c r="K136" s="58">
        <f t="shared" si="311"/>
        <v>9.2009016883654602E-4</v>
      </c>
      <c r="L136" s="58">
        <f t="shared" si="312"/>
        <v>0</v>
      </c>
      <c r="M136">
        <f t="shared" si="313"/>
        <v>35.067670386669874</v>
      </c>
      <c r="N136" s="47">
        <f t="shared" si="314"/>
        <v>9.7697447870541826E-2</v>
      </c>
      <c r="P136" s="63">
        <f t="shared" si="315"/>
        <v>0</v>
      </c>
      <c r="Q136" s="86">
        <f t="shared" si="316"/>
        <v>9.7697447870541826E-2</v>
      </c>
      <c r="R136" s="67">
        <f t="shared" si="317"/>
        <v>0.9023025521294582</v>
      </c>
      <c r="AB136" s="91">
        <f t="shared" si="305"/>
        <v>963.57142857142856</v>
      </c>
      <c r="AC136" s="91">
        <f t="shared" si="305"/>
        <v>30.714285714285715</v>
      </c>
      <c r="AD136" s="90">
        <f t="shared" si="182"/>
        <v>149.50285714285715</v>
      </c>
      <c r="AE136" s="45">
        <f t="shared" si="183"/>
        <v>0.20544280090203723</v>
      </c>
    </row>
    <row r="137" spans="1:31" ht="13.8" x14ac:dyDescent="0.25">
      <c r="A137" s="4">
        <v>43995</v>
      </c>
      <c r="B137">
        <v>50931</v>
      </c>
      <c r="C137">
        <v>4874</v>
      </c>
      <c r="F137">
        <f t="shared" si="306"/>
        <v>1247</v>
      </c>
      <c r="G137">
        <f t="shared" si="307"/>
        <v>20</v>
      </c>
      <c r="H137">
        <f t="shared" si="308"/>
        <v>0</v>
      </c>
      <c r="I137">
        <f t="shared" si="309"/>
        <v>46057</v>
      </c>
      <c r="J137" s="58">
        <f t="shared" si="310"/>
        <v>2.7953714654802547E-2</v>
      </c>
      <c r="K137" s="58">
        <f t="shared" si="311"/>
        <v>4.4612982377871963E-4</v>
      </c>
      <c r="L137" s="58">
        <f t="shared" si="312"/>
        <v>0</v>
      </c>
      <c r="M137">
        <f t="shared" si="313"/>
        <v>62.658251398739907</v>
      </c>
      <c r="N137" s="47">
        <f t="shared" si="314"/>
        <v>9.5698101352810663E-2</v>
      </c>
      <c r="P137" s="63">
        <f t="shared" si="315"/>
        <v>0</v>
      </c>
      <c r="Q137" s="86">
        <f t="shared" si="316"/>
        <v>9.5698101352810663E-2</v>
      </c>
      <c r="R137" s="67">
        <f t="shared" si="317"/>
        <v>0.90430189864718935</v>
      </c>
      <c r="AB137" s="91">
        <f t="shared" si="305"/>
        <v>1006.2857142857143</v>
      </c>
      <c r="AC137" s="91">
        <f t="shared" si="305"/>
        <v>31.142857142857142</v>
      </c>
      <c r="AD137" s="90">
        <f t="shared" si="182"/>
        <v>156.95857142857145</v>
      </c>
      <c r="AE137" s="45">
        <f t="shared" si="183"/>
        <v>0.19841450428229468</v>
      </c>
    </row>
    <row r="138" spans="1:31" ht="13.8" x14ac:dyDescent="0.25">
      <c r="A138" s="4">
        <v>43996</v>
      </c>
      <c r="B138">
        <v>51614</v>
      </c>
      <c r="C138">
        <v>4874</v>
      </c>
      <c r="F138">
        <f t="shared" si="306"/>
        <v>683</v>
      </c>
      <c r="G138">
        <f t="shared" si="307"/>
        <v>0</v>
      </c>
      <c r="H138">
        <f t="shared" si="308"/>
        <v>0</v>
      </c>
      <c r="I138">
        <f t="shared" si="309"/>
        <v>46740</v>
      </c>
      <c r="J138" s="58">
        <f t="shared" si="310"/>
        <v>1.4904615037261417E-2</v>
      </c>
      <c r="K138" s="58">
        <f t="shared" si="311"/>
        <v>0</v>
      </c>
      <c r="L138" s="58">
        <f t="shared" si="312"/>
        <v>0</v>
      </c>
      <c r="M138" t="e">
        <f t="shared" si="313"/>
        <v>#DIV/0!</v>
      </c>
      <c r="N138" s="47">
        <f t="shared" si="314"/>
        <v>9.4431743325454329E-2</v>
      </c>
      <c r="P138" s="63">
        <f t="shared" si="315"/>
        <v>0</v>
      </c>
      <c r="Q138" s="86">
        <f t="shared" si="316"/>
        <v>9.4431743325454329E-2</v>
      </c>
      <c r="R138" s="67">
        <f t="shared" si="317"/>
        <v>0.90556825667454566</v>
      </c>
      <c r="AB138" s="91">
        <f t="shared" si="305"/>
        <v>983.42857142857144</v>
      </c>
      <c r="AC138" s="91">
        <f t="shared" si="305"/>
        <v>30.714285714285715</v>
      </c>
      <c r="AD138" s="90">
        <f t="shared" si="182"/>
        <v>164.51142857142858</v>
      </c>
      <c r="AE138" s="45">
        <f t="shared" si="183"/>
        <v>0.18670001215721008</v>
      </c>
    </row>
    <row r="139" spans="1:31" ht="13.8" x14ac:dyDescent="0.25">
      <c r="A139" s="4">
        <v>43997</v>
      </c>
      <c r="B139">
        <v>52383</v>
      </c>
      <c r="C139">
        <v>4891</v>
      </c>
      <c r="F139">
        <f t="shared" si="306"/>
        <v>769</v>
      </c>
      <c r="G139">
        <f t="shared" si="307"/>
        <v>17</v>
      </c>
      <c r="H139">
        <f t="shared" si="308"/>
        <v>0</v>
      </c>
      <c r="I139">
        <f t="shared" si="309"/>
        <v>47492</v>
      </c>
      <c r="J139" s="58">
        <f t="shared" si="310"/>
        <v>1.6537233484350593E-2</v>
      </c>
      <c r="K139" s="58">
        <f t="shared" si="311"/>
        <v>3.6371416345742404E-4</v>
      </c>
      <c r="L139" s="58">
        <f t="shared" si="312"/>
        <v>0</v>
      </c>
      <c r="M139">
        <f t="shared" si="313"/>
        <v>45.467664297561569</v>
      </c>
      <c r="N139" s="47">
        <f t="shared" si="314"/>
        <v>9.336998644598439E-2</v>
      </c>
      <c r="P139" s="63">
        <f t="shared" si="315"/>
        <v>0</v>
      </c>
      <c r="Q139" s="86">
        <f t="shared" si="316"/>
        <v>9.336998644598439E-2</v>
      </c>
      <c r="R139" s="67">
        <f t="shared" si="317"/>
        <v>0.90663001355401562</v>
      </c>
      <c r="AB139" s="91">
        <f t="shared" si="305"/>
        <v>1035.7142857142858</v>
      </c>
      <c r="AC139" s="91">
        <f t="shared" si="305"/>
        <v>28.142857142857142</v>
      </c>
      <c r="AD139" s="90">
        <f t="shared" si="182"/>
        <v>174.56571428571431</v>
      </c>
      <c r="AE139" s="45">
        <f t="shared" si="183"/>
        <v>0.16121640642901566</v>
      </c>
    </row>
    <row r="140" spans="1:31" ht="13.8" x14ac:dyDescent="0.25">
      <c r="A140" s="4">
        <v>43998</v>
      </c>
      <c r="B140">
        <v>53323</v>
      </c>
      <c r="C140">
        <v>4939</v>
      </c>
      <c r="F140">
        <f t="shared" si="306"/>
        <v>940</v>
      </c>
      <c r="G140">
        <f t="shared" si="307"/>
        <v>48</v>
      </c>
      <c r="H140">
        <f t="shared" si="308"/>
        <v>0</v>
      </c>
      <c r="I140">
        <f t="shared" si="309"/>
        <v>48384</v>
      </c>
      <c r="J140" s="58">
        <f t="shared" si="310"/>
        <v>1.9896004064148213E-2</v>
      </c>
      <c r="K140" s="58">
        <f t="shared" si="311"/>
        <v>1.0106965383643561E-3</v>
      </c>
      <c r="L140" s="58">
        <f t="shared" si="312"/>
        <v>0</v>
      </c>
      <c r="M140">
        <f t="shared" si="313"/>
        <v>19.68543802113598</v>
      </c>
      <c r="N140" s="47">
        <f t="shared" si="314"/>
        <v>9.2624195937962978E-2</v>
      </c>
      <c r="P140" s="63">
        <f t="shared" si="315"/>
        <v>0</v>
      </c>
      <c r="Q140" s="86">
        <f t="shared" si="316"/>
        <v>9.2624195937962978E-2</v>
      </c>
      <c r="R140" s="67">
        <f t="shared" si="317"/>
        <v>0.90737580406203699</v>
      </c>
      <c r="AB140" s="91">
        <f t="shared" ref="AB140:AC162" si="318">AVERAGE(F134:F140)</f>
        <v>1057</v>
      </c>
      <c r="AC140" s="91">
        <f t="shared" si="318"/>
        <v>31.714285714285715</v>
      </c>
      <c r="AD140" s="90">
        <f t="shared" si="182"/>
        <v>177.74714285714288</v>
      </c>
      <c r="AE140" s="45">
        <f t="shared" si="183"/>
        <v>0.1784236033530778</v>
      </c>
    </row>
    <row r="141" spans="1:31" ht="13.8" x14ac:dyDescent="0.25">
      <c r="A141" s="4">
        <v>43999</v>
      </c>
      <c r="B141">
        <v>54562</v>
      </c>
      <c r="C141">
        <v>5041</v>
      </c>
      <c r="F141">
        <f t="shared" si="306"/>
        <v>1239</v>
      </c>
      <c r="G141">
        <f t="shared" si="307"/>
        <v>102</v>
      </c>
      <c r="H141">
        <f t="shared" si="308"/>
        <v>0</v>
      </c>
      <c r="I141">
        <f t="shared" si="309"/>
        <v>49521</v>
      </c>
      <c r="J141" s="58">
        <f t="shared" si="310"/>
        <v>2.5743562043578833E-2</v>
      </c>
      <c r="K141" s="58">
        <f t="shared" si="311"/>
        <v>2.1081349206349205E-3</v>
      </c>
      <c r="L141" s="58">
        <f t="shared" si="312"/>
        <v>0</v>
      </c>
      <c r="M141">
        <f t="shared" si="313"/>
        <v>12.211534371730572</v>
      </c>
      <c r="N141" s="47">
        <f t="shared" si="314"/>
        <v>9.239030827315714E-2</v>
      </c>
      <c r="P141" s="63">
        <f t="shared" si="315"/>
        <v>0</v>
      </c>
      <c r="Q141" s="86">
        <f t="shared" si="316"/>
        <v>9.239030827315714E-2</v>
      </c>
      <c r="R141" s="67">
        <f t="shared" si="317"/>
        <v>0.9076096917268428</v>
      </c>
      <c r="AB141" s="91">
        <f t="shared" si="318"/>
        <v>1106.8571428571429</v>
      </c>
      <c r="AC141" s="91">
        <f t="shared" si="318"/>
        <v>35.142857142857146</v>
      </c>
      <c r="AD141" s="90">
        <f t="shared" si="182"/>
        <v>178.1357142857143</v>
      </c>
      <c r="AE141" s="45">
        <f t="shared" si="183"/>
        <v>0.1972813665343438</v>
      </c>
    </row>
    <row r="142" spans="1:31" ht="13.8" x14ac:dyDescent="0.25">
      <c r="A142" s="4">
        <v>44000</v>
      </c>
      <c r="B142">
        <v>56043</v>
      </c>
      <c r="C142">
        <v>5053</v>
      </c>
      <c r="F142">
        <f t="shared" si="306"/>
        <v>1481</v>
      </c>
      <c r="G142">
        <f t="shared" si="307"/>
        <v>12</v>
      </c>
      <c r="H142">
        <f t="shared" si="308"/>
        <v>0</v>
      </c>
      <c r="I142">
        <f t="shared" si="309"/>
        <v>50990</v>
      </c>
      <c r="J142" s="58">
        <f t="shared" si="310"/>
        <v>3.0068953981365523E-2</v>
      </c>
      <c r="K142" s="58">
        <f t="shared" si="311"/>
        <v>2.4232143938934998E-4</v>
      </c>
      <c r="L142" s="58">
        <f t="shared" si="312"/>
        <v>0</v>
      </c>
      <c r="M142">
        <f t="shared" si="313"/>
        <v>124.08705584260017</v>
      </c>
      <c r="N142" s="47">
        <f t="shared" si="314"/>
        <v>9.0162910622200804E-2</v>
      </c>
      <c r="P142" s="63">
        <f t="shared" si="315"/>
        <v>0</v>
      </c>
      <c r="Q142" s="86">
        <f t="shared" si="316"/>
        <v>9.0162910622200804E-2</v>
      </c>
      <c r="R142" s="67">
        <f t="shared" si="317"/>
        <v>0.90983708937779917</v>
      </c>
      <c r="AB142" s="91">
        <f t="shared" si="318"/>
        <v>1107.8571428571429</v>
      </c>
      <c r="AC142" s="91">
        <f t="shared" si="318"/>
        <v>34.142857142857146</v>
      </c>
      <c r="AD142" s="90">
        <f t="shared" si="182"/>
        <v>145.98142857142858</v>
      </c>
      <c r="AE142" s="45">
        <f t="shared" si="183"/>
        <v>0.23388493644005598</v>
      </c>
    </row>
    <row r="143" spans="1:31" ht="13.8" x14ac:dyDescent="0.25">
      <c r="A143" s="4">
        <v>44001</v>
      </c>
      <c r="B143">
        <v>58076</v>
      </c>
      <c r="C143">
        <v>5105</v>
      </c>
      <c r="F143">
        <f t="shared" si="306"/>
        <v>2033</v>
      </c>
      <c r="G143">
        <f t="shared" si="307"/>
        <v>52</v>
      </c>
      <c r="H143">
        <f t="shared" si="308"/>
        <v>0</v>
      </c>
      <c r="I143">
        <f t="shared" si="309"/>
        <v>52971</v>
      </c>
      <c r="J143" s="58">
        <f t="shared" si="310"/>
        <v>4.0093047826331621E-2</v>
      </c>
      <c r="K143" s="58">
        <f t="shared" si="311"/>
        <v>1.0198078054520494E-3</v>
      </c>
      <c r="L143" s="58">
        <f t="shared" si="312"/>
        <v>0</v>
      </c>
      <c r="M143">
        <f t="shared" si="313"/>
        <v>39.314317474320177</v>
      </c>
      <c r="N143" s="47">
        <f t="shared" si="314"/>
        <v>8.7902059370480054E-2</v>
      </c>
      <c r="P143" s="63">
        <f t="shared" si="315"/>
        <v>0</v>
      </c>
      <c r="Q143" s="86">
        <f t="shared" si="316"/>
        <v>8.7902059370480054E-2</v>
      </c>
      <c r="R143" s="67">
        <f t="shared" si="317"/>
        <v>0.91209794062951999</v>
      </c>
      <c r="AB143" s="91">
        <f t="shared" si="318"/>
        <v>1198.8571428571429</v>
      </c>
      <c r="AC143" s="91">
        <f t="shared" si="318"/>
        <v>35.857142857142854</v>
      </c>
      <c r="AD143" s="90">
        <f t="shared" si="182"/>
        <v>155.55000000000001</v>
      </c>
      <c r="AE143" s="45">
        <f t="shared" si="183"/>
        <v>0.23051843688294987</v>
      </c>
    </row>
    <row r="144" spans="1:31" ht="13.8" x14ac:dyDescent="0.25">
      <c r="A144" s="4">
        <v>44002</v>
      </c>
      <c r="B144">
        <v>58591</v>
      </c>
      <c r="C144">
        <v>5109</v>
      </c>
      <c r="F144">
        <f t="shared" si="306"/>
        <v>515</v>
      </c>
      <c r="G144">
        <f t="shared" si="307"/>
        <v>4</v>
      </c>
      <c r="H144">
        <f t="shared" si="308"/>
        <v>0</v>
      </c>
      <c r="I144">
        <f t="shared" si="309"/>
        <v>53482</v>
      </c>
      <c r="J144" s="58">
        <f t="shared" si="310"/>
        <v>9.7785325037859708E-3</v>
      </c>
      <c r="K144" s="58">
        <f t="shared" si="311"/>
        <v>7.5513016556228875E-5</v>
      </c>
      <c r="L144" s="58">
        <f t="shared" si="312"/>
        <v>0</v>
      </c>
      <c r="M144">
        <f t="shared" si="313"/>
        <v>129.49466131451166</v>
      </c>
      <c r="N144" s="47">
        <f t="shared" si="314"/>
        <v>8.7197692478366978E-2</v>
      </c>
      <c r="P144" s="63">
        <f t="shared" si="315"/>
        <v>0</v>
      </c>
      <c r="Q144" s="86">
        <f t="shared" si="316"/>
        <v>8.7197692478366978E-2</v>
      </c>
      <c r="R144" s="67">
        <f t="shared" si="317"/>
        <v>0.91280230752163305</v>
      </c>
      <c r="AB144" s="91">
        <f t="shared" si="318"/>
        <v>1094.2857142857142</v>
      </c>
      <c r="AC144" s="91">
        <f t="shared" si="318"/>
        <v>33.571428571428569</v>
      </c>
      <c r="AD144" s="90">
        <f t="shared" si="182"/>
        <v>163.80714285714288</v>
      </c>
      <c r="AE144" s="45">
        <f t="shared" si="183"/>
        <v>0.20494483931452487</v>
      </c>
    </row>
    <row r="145" spans="1:31" ht="13.8" x14ac:dyDescent="0.25">
      <c r="A145" s="4">
        <v>44003</v>
      </c>
      <c r="B145">
        <v>58848</v>
      </c>
      <c r="C145">
        <v>5111</v>
      </c>
      <c r="F145">
        <f t="shared" si="306"/>
        <v>257</v>
      </c>
      <c r="G145">
        <f t="shared" si="307"/>
        <v>2</v>
      </c>
      <c r="H145">
        <f t="shared" si="308"/>
        <v>0</v>
      </c>
      <c r="I145">
        <f t="shared" si="309"/>
        <v>53737</v>
      </c>
      <c r="J145" s="58">
        <f t="shared" si="310"/>
        <v>4.8333960746701401E-3</v>
      </c>
      <c r="K145" s="58">
        <f t="shared" si="311"/>
        <v>3.7395759320893011E-5</v>
      </c>
      <c r="L145" s="58">
        <f t="shared" si="312"/>
        <v>0</v>
      </c>
      <c r="M145">
        <f t="shared" si="313"/>
        <v>129.2498444327542</v>
      </c>
      <c r="N145" s="47">
        <f t="shared" si="314"/>
        <v>8.685087003806416E-2</v>
      </c>
      <c r="P145" s="63">
        <f t="shared" si="315"/>
        <v>0</v>
      </c>
      <c r="Q145" s="86">
        <f t="shared" si="316"/>
        <v>8.685087003806416E-2</v>
      </c>
      <c r="R145" s="67">
        <f t="shared" si="317"/>
        <v>0.91314912996193587</v>
      </c>
      <c r="AB145" s="91">
        <f t="shared" si="318"/>
        <v>1033.4285714285713</v>
      </c>
      <c r="AC145" s="91">
        <f t="shared" si="318"/>
        <v>33.857142857142854</v>
      </c>
      <c r="AD145" s="90">
        <f t="shared" si="182"/>
        <v>171.06857142857146</v>
      </c>
      <c r="AE145" s="45">
        <f t="shared" si="183"/>
        <v>0.19791562280789654</v>
      </c>
    </row>
    <row r="146" spans="1:31" ht="13.8" x14ac:dyDescent="0.25">
      <c r="A146" s="4">
        <v>44004</v>
      </c>
      <c r="B146">
        <v>58932</v>
      </c>
      <c r="C146">
        <v>5122</v>
      </c>
      <c r="F146">
        <f t="shared" si="306"/>
        <v>84</v>
      </c>
      <c r="G146">
        <f t="shared" si="307"/>
        <v>11</v>
      </c>
      <c r="H146">
        <f t="shared" si="308"/>
        <v>0</v>
      </c>
      <c r="I146">
        <f t="shared" si="309"/>
        <v>53810</v>
      </c>
      <c r="J146" s="58">
        <f t="shared" si="310"/>
        <v>1.5723306722808205E-3</v>
      </c>
      <c r="K146" s="58">
        <f t="shared" si="311"/>
        <v>2.0470067179038652E-4</v>
      </c>
      <c r="L146" s="58">
        <f t="shared" si="312"/>
        <v>0</v>
      </c>
      <c r="M146">
        <f t="shared" si="313"/>
        <v>7.6811212123958592</v>
      </c>
      <c r="N146" s="47">
        <f t="shared" si="314"/>
        <v>8.6913731079888687E-2</v>
      </c>
      <c r="P146" s="63">
        <f t="shared" si="315"/>
        <v>0</v>
      </c>
      <c r="Q146" s="86">
        <f t="shared" si="316"/>
        <v>8.6913731079888687E-2</v>
      </c>
      <c r="R146" s="67">
        <f t="shared" si="317"/>
        <v>0.91308626892011135</v>
      </c>
      <c r="AB146" s="91">
        <f t="shared" si="318"/>
        <v>935.57142857142856</v>
      </c>
      <c r="AC146" s="91">
        <f t="shared" si="318"/>
        <v>33</v>
      </c>
      <c r="AD146" s="90">
        <f t="shared" si="182"/>
        <v>167.18285714285716</v>
      </c>
      <c r="AE146" s="45">
        <f t="shared" si="183"/>
        <v>0.19738865912431211</v>
      </c>
    </row>
    <row r="147" spans="1:31" ht="13.8" x14ac:dyDescent="0.25">
      <c r="A147" s="4">
        <v>44005</v>
      </c>
      <c r="B147">
        <v>60837</v>
      </c>
      <c r="C147">
        <v>5161</v>
      </c>
      <c r="F147">
        <f t="shared" si="306"/>
        <v>1905</v>
      </c>
      <c r="G147">
        <f t="shared" si="307"/>
        <v>39</v>
      </c>
      <c r="H147">
        <f t="shared" si="308"/>
        <v>0</v>
      </c>
      <c r="I147">
        <f t="shared" si="309"/>
        <v>55676</v>
      </c>
      <c r="J147" s="58">
        <f t="shared" si="310"/>
        <v>3.5610136552059482E-2</v>
      </c>
      <c r="K147" s="58">
        <f t="shared" si="311"/>
        <v>7.2477234714737036E-4</v>
      </c>
      <c r="L147" s="58">
        <f t="shared" si="312"/>
        <v>0</v>
      </c>
      <c r="M147">
        <f t="shared" si="313"/>
        <v>49.132857637597972</v>
      </c>
      <c r="N147" s="47">
        <f t="shared" si="314"/>
        <v>8.4833242927823529E-2</v>
      </c>
      <c r="P147" s="63">
        <f t="shared" si="315"/>
        <v>0</v>
      </c>
      <c r="Q147" s="86">
        <f t="shared" si="316"/>
        <v>8.4833242927823529E-2</v>
      </c>
      <c r="R147" s="67">
        <f t="shared" si="317"/>
        <v>0.91516675707217643</v>
      </c>
      <c r="AB147" s="91">
        <f t="shared" si="318"/>
        <v>1073.4285714285713</v>
      </c>
      <c r="AC147" s="91">
        <f t="shared" si="318"/>
        <v>31.714285714285715</v>
      </c>
      <c r="AD147" s="90">
        <f t="shared" si="182"/>
        <v>176.07142857142858</v>
      </c>
      <c r="AE147" s="45">
        <f t="shared" si="183"/>
        <v>0.18012170385395537</v>
      </c>
    </row>
    <row r="148" spans="1:31" ht="13.8" x14ac:dyDescent="0.25">
      <c r="A148" s="4">
        <v>44006</v>
      </c>
      <c r="B148">
        <v>62324</v>
      </c>
      <c r="C148">
        <v>5209</v>
      </c>
      <c r="F148">
        <f t="shared" ref="F148:F162" si="319">B148-B147</f>
        <v>1487</v>
      </c>
      <c r="G148">
        <f t="shared" ref="G148:G162" si="320">C148-C147</f>
        <v>48</v>
      </c>
      <c r="H148">
        <f t="shared" ref="H148:H162" si="321">D148-D147</f>
        <v>0</v>
      </c>
      <c r="I148">
        <f t="shared" ref="I148:I162" si="322">B148-C148-D148</f>
        <v>57115</v>
      </c>
      <c r="J148" s="58">
        <f t="shared" ref="J148:J162" si="323">F148/I147*$B$2/($B$2-B147)</f>
        <v>2.6869958891352293E-2</v>
      </c>
      <c r="K148" s="58">
        <f t="shared" ref="K148:K162" si="324">G148/I147</f>
        <v>8.6213090020834831E-4</v>
      </c>
      <c r="L148" s="58">
        <f t="shared" ref="L148:L162" si="325">H148/I147</f>
        <v>0</v>
      </c>
      <c r="M148">
        <f t="shared" ref="M148:M162" si="326">J148/(K148+L148)</f>
        <v>31.166913150727716</v>
      </c>
      <c r="N148" s="47">
        <f t="shared" ref="N148:N162" si="327">C148/B148</f>
        <v>8.3579359476285225E-2</v>
      </c>
      <c r="P148" s="63">
        <f t="shared" ref="P148:P162" si="328">D148/B148</f>
        <v>0</v>
      </c>
      <c r="Q148" s="86">
        <f t="shared" ref="Q148:Q162" si="329">N148</f>
        <v>8.3579359476285225E-2</v>
      </c>
      <c r="R148" s="67">
        <f t="shared" ref="R148:R162" si="330">IF(P148="","",1-SUM(P148:Q148))</f>
        <v>0.91642064052371475</v>
      </c>
      <c r="AB148" s="91">
        <f t="shared" si="318"/>
        <v>1108.8571428571429</v>
      </c>
      <c r="AC148" s="91">
        <f t="shared" si="318"/>
        <v>24</v>
      </c>
      <c r="AD148" s="90">
        <f t="shared" si="182"/>
        <v>179.69000000000003</v>
      </c>
      <c r="AE148" s="45">
        <f t="shared" si="183"/>
        <v>0.1335633591184818</v>
      </c>
    </row>
    <row r="149" spans="1:31" ht="13.8" x14ac:dyDescent="0.25">
      <c r="A149" s="4">
        <v>44007</v>
      </c>
      <c r="B149">
        <v>63890</v>
      </c>
      <c r="C149">
        <v>5230</v>
      </c>
      <c r="F149">
        <f t="shared" si="319"/>
        <v>1566</v>
      </c>
      <c r="G149">
        <f t="shared" si="320"/>
        <v>21</v>
      </c>
      <c r="H149">
        <f t="shared" si="321"/>
        <v>0</v>
      </c>
      <c r="I149">
        <f t="shared" si="322"/>
        <v>58660</v>
      </c>
      <c r="J149" s="58">
        <f t="shared" si="323"/>
        <v>2.7588619748037051E-2</v>
      </c>
      <c r="K149" s="58">
        <f t="shared" si="324"/>
        <v>3.6767924363127026E-4</v>
      </c>
      <c r="L149" s="58">
        <f t="shared" si="325"/>
        <v>0</v>
      </c>
      <c r="M149">
        <f t="shared" si="326"/>
        <v>75.034476995673145</v>
      </c>
      <c r="N149" s="47">
        <f t="shared" si="327"/>
        <v>8.1859445922679602E-2</v>
      </c>
      <c r="P149" s="63">
        <f t="shared" si="328"/>
        <v>0</v>
      </c>
      <c r="Q149" s="86">
        <f t="shared" si="329"/>
        <v>8.1859445922679602E-2</v>
      </c>
      <c r="R149" s="67">
        <f t="shared" si="330"/>
        <v>0.91814055407732043</v>
      </c>
      <c r="AB149" s="91">
        <f t="shared" si="318"/>
        <v>1121</v>
      </c>
      <c r="AC149" s="91">
        <f t="shared" si="318"/>
        <v>25.285714285714285</v>
      </c>
      <c r="AD149" s="90">
        <f t="shared" si="182"/>
        <v>188.1657142857143</v>
      </c>
      <c r="AE149" s="45">
        <f t="shared" si="183"/>
        <v>0.13438002976100091</v>
      </c>
    </row>
    <row r="150" spans="1:31" ht="13.8" x14ac:dyDescent="0.25">
      <c r="A150" s="4">
        <v>44008</v>
      </c>
      <c r="B150">
        <v>65137</v>
      </c>
      <c r="C150">
        <v>5280</v>
      </c>
      <c r="F150">
        <f t="shared" si="319"/>
        <v>1247</v>
      </c>
      <c r="G150">
        <f t="shared" si="320"/>
        <v>50</v>
      </c>
      <c r="H150">
        <f t="shared" si="321"/>
        <v>0</v>
      </c>
      <c r="I150">
        <f t="shared" si="322"/>
        <v>59857</v>
      </c>
      <c r="J150" s="58">
        <f t="shared" si="323"/>
        <v>2.1393436733579511E-2</v>
      </c>
      <c r="K150" s="58">
        <f t="shared" si="324"/>
        <v>8.5236958745311963E-4</v>
      </c>
      <c r="L150" s="58">
        <f t="shared" si="325"/>
        <v>0</v>
      </c>
      <c r="M150">
        <f t="shared" si="326"/>
        <v>25.098779975835484</v>
      </c>
      <c r="N150" s="47">
        <f t="shared" si="327"/>
        <v>8.1059919861215593E-2</v>
      </c>
      <c r="P150" s="63">
        <f t="shared" si="328"/>
        <v>0</v>
      </c>
      <c r="Q150" s="86">
        <f t="shared" si="329"/>
        <v>8.1059919861215593E-2</v>
      </c>
      <c r="R150" s="67">
        <f t="shared" si="330"/>
        <v>0.91894008013878437</v>
      </c>
      <c r="AB150" s="91">
        <f t="shared" si="318"/>
        <v>1008.7142857142857</v>
      </c>
      <c r="AC150" s="91">
        <f t="shared" si="318"/>
        <v>25</v>
      </c>
      <c r="AD150" s="90">
        <f t="shared" si="182"/>
        <v>188.33571428571432</v>
      </c>
      <c r="AE150" s="45">
        <f t="shared" si="183"/>
        <v>0.13274168468160957</v>
      </c>
    </row>
    <row r="151" spans="1:31" ht="13.8" x14ac:dyDescent="0.25">
      <c r="A151" s="4">
        <v>44009</v>
      </c>
      <c r="B151">
        <v>65137</v>
      </c>
      <c r="C151">
        <v>5280</v>
      </c>
      <c r="F151">
        <f t="shared" si="319"/>
        <v>0</v>
      </c>
      <c r="G151">
        <f t="shared" si="320"/>
        <v>0</v>
      </c>
      <c r="H151">
        <f t="shared" si="321"/>
        <v>0</v>
      </c>
      <c r="I151">
        <f t="shared" si="322"/>
        <v>59857</v>
      </c>
      <c r="J151" s="58">
        <f t="shared" si="323"/>
        <v>0</v>
      </c>
      <c r="K151" s="58">
        <f t="shared" si="324"/>
        <v>0</v>
      </c>
      <c r="L151" s="58">
        <f t="shared" si="325"/>
        <v>0</v>
      </c>
      <c r="M151" t="e">
        <f t="shared" si="326"/>
        <v>#DIV/0!</v>
      </c>
      <c r="N151" s="47">
        <f t="shared" si="327"/>
        <v>8.1059919861215593E-2</v>
      </c>
      <c r="P151" s="63">
        <f t="shared" si="328"/>
        <v>0</v>
      </c>
      <c r="Q151" s="86">
        <f t="shared" si="329"/>
        <v>8.1059919861215593E-2</v>
      </c>
      <c r="R151" s="67">
        <f t="shared" si="330"/>
        <v>0.91894008013878437</v>
      </c>
      <c r="AB151" s="91">
        <f t="shared" si="318"/>
        <v>935.14285714285711</v>
      </c>
      <c r="AC151" s="91">
        <f t="shared" si="318"/>
        <v>24.428571428571427</v>
      </c>
      <c r="AD151" s="90">
        <f t="shared" ref="AD151:AD162" si="331">INDEX(AB130:AB151,$AE$3)*$AD$2</f>
        <v>203.80571428571432</v>
      </c>
      <c r="AE151" s="45">
        <f t="shared" ref="AE151:AE162" si="332">AC151/AD151</f>
        <v>0.119862053496327</v>
      </c>
    </row>
    <row r="152" spans="1:31" ht="13.8" x14ac:dyDescent="0.25">
      <c r="A152" s="4">
        <v>44010</v>
      </c>
      <c r="B152">
        <v>65137</v>
      </c>
      <c r="C152">
        <v>5280</v>
      </c>
      <c r="F152">
        <f t="shared" si="319"/>
        <v>0</v>
      </c>
      <c r="G152">
        <f t="shared" si="320"/>
        <v>0</v>
      </c>
      <c r="H152">
        <f t="shared" si="321"/>
        <v>0</v>
      </c>
      <c r="I152">
        <f t="shared" si="322"/>
        <v>59857</v>
      </c>
      <c r="J152" s="58">
        <f t="shared" si="323"/>
        <v>0</v>
      </c>
      <c r="K152" s="58">
        <f t="shared" si="324"/>
        <v>0</v>
      </c>
      <c r="L152" s="58">
        <f t="shared" si="325"/>
        <v>0</v>
      </c>
      <c r="M152" t="e">
        <f t="shared" si="326"/>
        <v>#DIV/0!</v>
      </c>
      <c r="N152" s="47">
        <f t="shared" si="327"/>
        <v>8.1059919861215593E-2</v>
      </c>
      <c r="P152" s="63">
        <f t="shared" si="328"/>
        <v>0</v>
      </c>
      <c r="Q152" s="86">
        <f t="shared" si="329"/>
        <v>8.1059919861215593E-2</v>
      </c>
      <c r="R152" s="67">
        <f t="shared" si="330"/>
        <v>0.91894008013878437</v>
      </c>
      <c r="AB152" s="91">
        <f t="shared" si="318"/>
        <v>898.42857142857144</v>
      </c>
      <c r="AC152" s="91">
        <f t="shared" si="318"/>
        <v>24.142857142857142</v>
      </c>
      <c r="AD152" s="90">
        <f t="shared" si="331"/>
        <v>186.02857142857144</v>
      </c>
      <c r="AE152" s="45">
        <f t="shared" si="332"/>
        <v>0.12978037167869758</v>
      </c>
    </row>
    <row r="153" spans="1:31" ht="13.8" x14ac:dyDescent="0.25">
      <c r="A153" s="4">
        <v>44011</v>
      </c>
      <c r="B153">
        <v>67667</v>
      </c>
      <c r="C153">
        <v>5310</v>
      </c>
      <c r="F153">
        <f t="shared" si="319"/>
        <v>2530</v>
      </c>
      <c r="G153">
        <f t="shared" si="320"/>
        <v>30</v>
      </c>
      <c r="H153">
        <f t="shared" si="321"/>
        <v>0</v>
      </c>
      <c r="I153">
        <f t="shared" si="322"/>
        <v>62357</v>
      </c>
      <c r="J153" s="58">
        <f t="shared" si="323"/>
        <v>4.2541784762050866E-2</v>
      </c>
      <c r="K153" s="58">
        <f t="shared" si="324"/>
        <v>5.0119451359072458E-4</v>
      </c>
      <c r="L153" s="58">
        <f t="shared" si="325"/>
        <v>0</v>
      </c>
      <c r="M153">
        <f t="shared" si="326"/>
        <v>84.880787016735951</v>
      </c>
      <c r="N153" s="47">
        <f t="shared" si="327"/>
        <v>7.8472519839803745E-2</v>
      </c>
      <c r="P153" s="63">
        <f t="shared" si="328"/>
        <v>0</v>
      </c>
      <c r="Q153" s="86">
        <f t="shared" si="329"/>
        <v>7.8472519839803745E-2</v>
      </c>
      <c r="R153" s="67">
        <f t="shared" si="330"/>
        <v>0.92152748016019626</v>
      </c>
      <c r="AB153" s="91">
        <f t="shared" si="318"/>
        <v>1247.8571428571429</v>
      </c>
      <c r="AC153" s="91">
        <f t="shared" si="318"/>
        <v>26.857142857142858</v>
      </c>
      <c r="AD153" s="90">
        <f t="shared" si="331"/>
        <v>175.68285714285713</v>
      </c>
      <c r="AE153" s="45">
        <f t="shared" si="332"/>
        <v>0.15287287157052482</v>
      </c>
    </row>
    <row r="154" spans="1:31" ht="13.8" x14ac:dyDescent="0.25">
      <c r="A154" s="4">
        <v>44012</v>
      </c>
      <c r="B154">
        <v>68451</v>
      </c>
      <c r="C154">
        <v>5333</v>
      </c>
      <c r="F154">
        <f t="shared" si="319"/>
        <v>784</v>
      </c>
      <c r="G154">
        <f t="shared" si="320"/>
        <v>23</v>
      </c>
      <c r="H154">
        <f t="shared" si="321"/>
        <v>0</v>
      </c>
      <c r="I154">
        <f t="shared" si="322"/>
        <v>63118</v>
      </c>
      <c r="J154" s="58">
        <f t="shared" si="323"/>
        <v>1.2657574651903702E-2</v>
      </c>
      <c r="K154" s="58">
        <f t="shared" si="324"/>
        <v>3.6884391487723912E-4</v>
      </c>
      <c r="L154" s="58">
        <f t="shared" si="325"/>
        <v>0</v>
      </c>
      <c r="M154">
        <f t="shared" si="326"/>
        <v>34.316886198641704</v>
      </c>
      <c r="N154" s="47">
        <f t="shared" si="327"/>
        <v>7.7909745657477616E-2</v>
      </c>
      <c r="P154" s="63">
        <f t="shared" si="328"/>
        <v>0</v>
      </c>
      <c r="Q154" s="86">
        <f t="shared" si="329"/>
        <v>7.7909745657477616E-2</v>
      </c>
      <c r="R154" s="67">
        <f t="shared" si="330"/>
        <v>0.92209025434252234</v>
      </c>
      <c r="AB154" s="91">
        <f t="shared" si="318"/>
        <v>1087.7142857142858</v>
      </c>
      <c r="AC154" s="91">
        <f t="shared" si="318"/>
        <v>24.571428571428573</v>
      </c>
      <c r="AD154" s="90">
        <f t="shared" si="331"/>
        <v>159.04714285714286</v>
      </c>
      <c r="AE154" s="45">
        <f t="shared" si="332"/>
        <v>0.15449148051341471</v>
      </c>
    </row>
    <row r="155" spans="1:31" ht="13.8" x14ac:dyDescent="0.25">
      <c r="A155" s="4">
        <v>44013</v>
      </c>
      <c r="B155">
        <v>69692</v>
      </c>
      <c r="C155">
        <v>5370</v>
      </c>
      <c r="F155">
        <f t="shared" si="319"/>
        <v>1241</v>
      </c>
      <c r="G155">
        <f t="shared" si="320"/>
        <v>37</v>
      </c>
      <c r="H155">
        <f t="shared" si="321"/>
        <v>0</v>
      </c>
      <c r="I155">
        <f t="shared" si="322"/>
        <v>64322</v>
      </c>
      <c r="J155" s="58">
        <f t="shared" si="323"/>
        <v>1.9795758321378563E-2</v>
      </c>
      <c r="K155" s="58">
        <f t="shared" si="324"/>
        <v>5.8620361861909441E-4</v>
      </c>
      <c r="L155" s="58">
        <f t="shared" si="325"/>
        <v>0</v>
      </c>
      <c r="M155">
        <f t="shared" si="326"/>
        <v>33.769423614291135</v>
      </c>
      <c r="N155" s="47">
        <f t="shared" si="327"/>
        <v>7.7053320323710039E-2</v>
      </c>
      <c r="P155" s="63">
        <f t="shared" si="328"/>
        <v>0</v>
      </c>
      <c r="Q155" s="86">
        <f t="shared" si="329"/>
        <v>7.7053320323710039E-2</v>
      </c>
      <c r="R155" s="67">
        <f t="shared" si="330"/>
        <v>0.92294667967628996</v>
      </c>
      <c r="AB155" s="91">
        <f t="shared" si="318"/>
        <v>1052.5714285714287</v>
      </c>
      <c r="AC155" s="91">
        <f t="shared" si="318"/>
        <v>23</v>
      </c>
      <c r="AD155" s="90">
        <f t="shared" si="331"/>
        <v>182.48285714285714</v>
      </c>
      <c r="AE155" s="45">
        <f t="shared" si="332"/>
        <v>0.12603923656233854</v>
      </c>
    </row>
    <row r="156" spans="1:31" ht="13.8" x14ac:dyDescent="0.25">
      <c r="A156" s="4">
        <v>44014</v>
      </c>
      <c r="B156">
        <v>70639</v>
      </c>
      <c r="C156">
        <v>5411</v>
      </c>
      <c r="F156">
        <f t="shared" si="319"/>
        <v>947</v>
      </c>
      <c r="G156">
        <f t="shared" si="320"/>
        <v>41</v>
      </c>
      <c r="H156">
        <f t="shared" si="321"/>
        <v>0</v>
      </c>
      <c r="I156">
        <f t="shared" si="322"/>
        <v>65228</v>
      </c>
      <c r="J156" s="58">
        <f t="shared" si="323"/>
        <v>1.4825104509578378E-2</v>
      </c>
      <c r="K156" s="58">
        <f t="shared" si="324"/>
        <v>6.3741799073411892E-4</v>
      </c>
      <c r="L156" s="58">
        <f t="shared" si="325"/>
        <v>0</v>
      </c>
      <c r="M156">
        <f t="shared" si="326"/>
        <v>23.258057860124403</v>
      </c>
      <c r="N156" s="47">
        <f t="shared" si="327"/>
        <v>7.6600744631152767E-2</v>
      </c>
      <c r="P156" s="63">
        <f t="shared" si="328"/>
        <v>0</v>
      </c>
      <c r="Q156" s="86">
        <f t="shared" si="329"/>
        <v>7.6600744631152767E-2</v>
      </c>
      <c r="R156" s="67">
        <f t="shared" si="330"/>
        <v>0.92339925536884726</v>
      </c>
      <c r="AB156" s="91">
        <f t="shared" si="318"/>
        <v>964.14285714285711</v>
      </c>
      <c r="AC156" s="91">
        <f t="shared" si="318"/>
        <v>25.857142857142858</v>
      </c>
      <c r="AD156" s="90">
        <f t="shared" si="331"/>
        <v>188.5057142857143</v>
      </c>
      <c r="AE156" s="45">
        <f t="shared" si="332"/>
        <v>0.13716901344407897</v>
      </c>
    </row>
    <row r="157" spans="1:31" ht="13.8" x14ac:dyDescent="0.25">
      <c r="A157" s="4">
        <v>44015</v>
      </c>
      <c r="B157">
        <v>71419</v>
      </c>
      <c r="C157">
        <v>5420</v>
      </c>
      <c r="F157">
        <f t="shared" si="319"/>
        <v>780</v>
      </c>
      <c r="G157">
        <f t="shared" si="320"/>
        <v>9</v>
      </c>
      <c r="H157">
        <f t="shared" si="321"/>
        <v>0</v>
      </c>
      <c r="I157">
        <f t="shared" si="322"/>
        <v>65999</v>
      </c>
      <c r="J157" s="58">
        <f t="shared" si="323"/>
        <v>1.2042284211499598E-2</v>
      </c>
      <c r="K157" s="58">
        <f t="shared" si="324"/>
        <v>1.3797755565094744E-4</v>
      </c>
      <c r="L157" s="58">
        <f t="shared" si="325"/>
        <v>0</v>
      </c>
      <c r="M157">
        <f t="shared" si="326"/>
        <v>87.27712383863286</v>
      </c>
      <c r="N157" s="47">
        <f t="shared" si="327"/>
        <v>7.5890169282683884E-2</v>
      </c>
      <c r="P157" s="63">
        <f t="shared" si="328"/>
        <v>0</v>
      </c>
      <c r="Q157" s="86">
        <f t="shared" si="329"/>
        <v>7.5890169282683884E-2</v>
      </c>
      <c r="R157" s="67">
        <f t="shared" si="330"/>
        <v>0.92410983071731612</v>
      </c>
      <c r="AB157" s="91">
        <f t="shared" si="318"/>
        <v>897.42857142857144</v>
      </c>
      <c r="AC157" s="91">
        <f t="shared" si="318"/>
        <v>20</v>
      </c>
      <c r="AD157" s="90">
        <f t="shared" si="331"/>
        <v>190.57000000000002</v>
      </c>
      <c r="AE157" s="45">
        <f t="shared" si="332"/>
        <v>0.10494831295586922</v>
      </c>
    </row>
    <row r="158" spans="1:31" ht="13.8" x14ac:dyDescent="0.25">
      <c r="A158" s="4">
        <v>44016</v>
      </c>
      <c r="B158">
        <v>71419</v>
      </c>
      <c r="C158">
        <v>5420</v>
      </c>
      <c r="F158">
        <f t="shared" si="319"/>
        <v>0</v>
      </c>
      <c r="G158">
        <f t="shared" si="320"/>
        <v>0</v>
      </c>
      <c r="H158">
        <f t="shared" si="321"/>
        <v>0</v>
      </c>
      <c r="I158">
        <f t="shared" si="322"/>
        <v>65999</v>
      </c>
      <c r="J158" s="58">
        <f t="shared" si="323"/>
        <v>0</v>
      </c>
      <c r="K158" s="58">
        <f t="shared" si="324"/>
        <v>0</v>
      </c>
      <c r="L158" s="58">
        <f t="shared" si="325"/>
        <v>0</v>
      </c>
      <c r="M158" t="e">
        <f t="shared" si="326"/>
        <v>#DIV/0!</v>
      </c>
      <c r="N158" s="47">
        <f t="shared" si="327"/>
        <v>7.5890169282683884E-2</v>
      </c>
      <c r="P158" s="63">
        <f t="shared" si="328"/>
        <v>0</v>
      </c>
      <c r="Q158" s="86">
        <f t="shared" si="329"/>
        <v>7.5890169282683884E-2</v>
      </c>
      <c r="R158" s="67">
        <f t="shared" si="330"/>
        <v>0.92410983071731612</v>
      </c>
      <c r="AB158" s="91">
        <f t="shared" si="318"/>
        <v>897.42857142857144</v>
      </c>
      <c r="AC158" s="91">
        <f t="shared" si="318"/>
        <v>20</v>
      </c>
      <c r="AD158" s="90">
        <f t="shared" si="331"/>
        <v>171.48142857142858</v>
      </c>
      <c r="AE158" s="45">
        <f t="shared" si="332"/>
        <v>0.11663070553246081</v>
      </c>
    </row>
    <row r="159" spans="1:31" ht="13.8" x14ac:dyDescent="0.25">
      <c r="A159" s="4">
        <v>44017</v>
      </c>
      <c r="B159">
        <v>71419</v>
      </c>
      <c r="C159">
        <v>5420</v>
      </c>
      <c r="F159">
        <f t="shared" si="319"/>
        <v>0</v>
      </c>
      <c r="G159">
        <f t="shared" si="320"/>
        <v>0</v>
      </c>
      <c r="H159">
        <f t="shared" si="321"/>
        <v>0</v>
      </c>
      <c r="I159">
        <f t="shared" si="322"/>
        <v>65999</v>
      </c>
      <c r="J159" s="58">
        <f t="shared" si="323"/>
        <v>0</v>
      </c>
      <c r="K159" s="58">
        <f t="shared" si="324"/>
        <v>0</v>
      </c>
      <c r="L159" s="58">
        <f t="shared" si="325"/>
        <v>0</v>
      </c>
      <c r="M159" t="e">
        <f t="shared" si="326"/>
        <v>#DIV/0!</v>
      </c>
      <c r="N159" s="47">
        <f t="shared" si="327"/>
        <v>7.5890169282683884E-2</v>
      </c>
      <c r="P159" s="63">
        <f t="shared" si="328"/>
        <v>0</v>
      </c>
      <c r="Q159" s="86">
        <f t="shared" si="329"/>
        <v>7.5890169282683884E-2</v>
      </c>
      <c r="R159" s="67">
        <f t="shared" si="330"/>
        <v>0.92410983071731612</v>
      </c>
      <c r="AB159" s="91">
        <f t="shared" si="318"/>
        <v>897.42857142857144</v>
      </c>
      <c r="AC159" s="91">
        <f t="shared" si="318"/>
        <v>20</v>
      </c>
      <c r="AD159" s="90">
        <f t="shared" si="331"/>
        <v>158.97428571428571</v>
      </c>
      <c r="AE159" s="45">
        <f t="shared" si="332"/>
        <v>0.12580650958825326</v>
      </c>
    </row>
    <row r="160" spans="1:31" ht="13.8" x14ac:dyDescent="0.25">
      <c r="A160" s="4">
        <v>44018</v>
      </c>
      <c r="B160">
        <v>73061</v>
      </c>
      <c r="C160">
        <v>5433</v>
      </c>
      <c r="F160">
        <f t="shared" si="319"/>
        <v>1642</v>
      </c>
      <c r="G160">
        <f t="shared" si="320"/>
        <v>13</v>
      </c>
      <c r="H160">
        <f t="shared" si="321"/>
        <v>0</v>
      </c>
      <c r="I160">
        <f t="shared" si="322"/>
        <v>67628</v>
      </c>
      <c r="J160" s="58">
        <f t="shared" si="323"/>
        <v>2.5056355936832017E-2</v>
      </c>
      <c r="K160" s="58">
        <f t="shared" si="324"/>
        <v>1.969726814042637E-4</v>
      </c>
      <c r="L160" s="58">
        <f t="shared" si="325"/>
        <v>0</v>
      </c>
      <c r="M160">
        <f t="shared" si="326"/>
        <v>127.20726426730587</v>
      </c>
      <c r="N160" s="47">
        <f t="shared" si="327"/>
        <v>7.4362518990980134E-2</v>
      </c>
      <c r="P160" s="63">
        <f t="shared" si="328"/>
        <v>0</v>
      </c>
      <c r="Q160" s="86">
        <f t="shared" si="329"/>
        <v>7.4362518990980134E-2</v>
      </c>
      <c r="R160" s="67">
        <f t="shared" si="330"/>
        <v>0.92563748100901988</v>
      </c>
      <c r="AB160" s="91">
        <f t="shared" si="318"/>
        <v>770.57142857142856</v>
      </c>
      <c r="AC160" s="91">
        <f t="shared" si="318"/>
        <v>17.571428571428573</v>
      </c>
      <c r="AD160" s="90">
        <f t="shared" si="331"/>
        <v>152.73285714285717</v>
      </c>
      <c r="AE160" s="45">
        <f t="shared" si="332"/>
        <v>0.11504681376446269</v>
      </c>
    </row>
    <row r="161" spans="1:31" ht="13.8" x14ac:dyDescent="0.25">
      <c r="A161" s="4">
        <v>44019</v>
      </c>
      <c r="B161">
        <v>73344</v>
      </c>
      <c r="C161">
        <v>5447</v>
      </c>
      <c r="F161">
        <f t="shared" si="319"/>
        <v>283</v>
      </c>
      <c r="G161">
        <f t="shared" si="320"/>
        <v>14</v>
      </c>
      <c r="H161">
        <f t="shared" si="321"/>
        <v>0</v>
      </c>
      <c r="I161">
        <f t="shared" si="322"/>
        <v>67897</v>
      </c>
      <c r="J161" s="58">
        <f t="shared" si="323"/>
        <v>4.2151508613634293E-3</v>
      </c>
      <c r="K161" s="58">
        <f t="shared" si="324"/>
        <v>2.0701484592180753E-4</v>
      </c>
      <c r="L161" s="58">
        <f t="shared" si="325"/>
        <v>0</v>
      </c>
      <c r="M161">
        <f t="shared" si="326"/>
        <v>20.36158731802043</v>
      </c>
      <c r="N161" s="47">
        <f t="shared" si="327"/>
        <v>7.4266470331588133E-2</v>
      </c>
      <c r="P161" s="63">
        <f t="shared" si="328"/>
        <v>0</v>
      </c>
      <c r="Q161" s="86">
        <f t="shared" si="329"/>
        <v>7.4266470331588133E-2</v>
      </c>
      <c r="R161" s="67">
        <f t="shared" si="330"/>
        <v>0.92573352966841183</v>
      </c>
      <c r="AB161" s="91">
        <f t="shared" si="318"/>
        <v>699</v>
      </c>
      <c r="AC161" s="91">
        <f t="shared" si="318"/>
        <v>16.285714285714285</v>
      </c>
      <c r="AD161" s="90">
        <f t="shared" si="331"/>
        <v>212.1357142857143</v>
      </c>
      <c r="AE161" s="45">
        <f t="shared" si="332"/>
        <v>7.6770261624970526E-2</v>
      </c>
    </row>
    <row r="162" spans="1:31" ht="13.8" x14ac:dyDescent="0.25">
      <c r="A162" s="4">
        <v>44020</v>
      </c>
      <c r="B162">
        <v>73858</v>
      </c>
      <c r="C162">
        <v>5482</v>
      </c>
      <c r="F162">
        <f t="shared" si="319"/>
        <v>514</v>
      </c>
      <c r="G162">
        <f t="shared" si="320"/>
        <v>35</v>
      </c>
      <c r="H162">
        <f t="shared" si="321"/>
        <v>0</v>
      </c>
      <c r="I162">
        <f t="shared" si="322"/>
        <v>68376</v>
      </c>
      <c r="J162" s="58">
        <f t="shared" si="323"/>
        <v>7.6256702793081471E-3</v>
      </c>
      <c r="K162" s="58">
        <f t="shared" si="324"/>
        <v>5.1548669307922292E-4</v>
      </c>
      <c r="L162" s="58">
        <f t="shared" si="325"/>
        <v>0</v>
      </c>
      <c r="M162">
        <f t="shared" si="326"/>
        <v>14.793146712976723</v>
      </c>
      <c r="N162" s="47">
        <f t="shared" si="327"/>
        <v>7.4223509978607605E-2</v>
      </c>
      <c r="P162" s="63">
        <f t="shared" si="328"/>
        <v>0</v>
      </c>
      <c r="Q162" s="86">
        <f t="shared" si="329"/>
        <v>7.4223509978607605E-2</v>
      </c>
      <c r="R162" s="67">
        <f t="shared" si="330"/>
        <v>0.9257764900213924</v>
      </c>
      <c r="AB162" s="91">
        <f t="shared" si="318"/>
        <v>595.14285714285711</v>
      </c>
      <c r="AC162" s="91">
        <f t="shared" si="318"/>
        <v>16</v>
      </c>
      <c r="AD162" s="90">
        <f t="shared" si="331"/>
        <v>184.91142857142859</v>
      </c>
      <c r="AE162" s="45">
        <f t="shared" si="332"/>
        <v>8.6527912977641799E-2</v>
      </c>
    </row>
    <row r="163" spans="1:31" ht="13.8" x14ac:dyDescent="0.25">
      <c r="A163" s="4">
        <v>44021</v>
      </c>
      <c r="B163">
        <v>74333</v>
      </c>
      <c r="C163">
        <v>5500</v>
      </c>
      <c r="F163">
        <f t="shared" ref="F163:F169" si="333">B163-B162</f>
        <v>475</v>
      </c>
      <c r="G163">
        <f t="shared" ref="G163:G169" si="334">C163-C162</f>
        <v>18</v>
      </c>
      <c r="H163">
        <f t="shared" ref="H163:H169" si="335">D163-D162</f>
        <v>0</v>
      </c>
      <c r="I163">
        <f t="shared" ref="I163:I169" si="336">B163-C163-D163</f>
        <v>68833</v>
      </c>
      <c r="J163" s="58">
        <f t="shared" ref="J163:J169" si="337">F163/I162*$B$2/($B$2-B162)</f>
        <v>6.9980601989801227E-3</v>
      </c>
      <c r="K163" s="58">
        <f t="shared" ref="K163:K169" si="338">G163/I162</f>
        <v>2.6325026325026325E-4</v>
      </c>
      <c r="L163" s="58">
        <f t="shared" ref="L163:L169" si="339">H163/I162</f>
        <v>0</v>
      </c>
      <c r="M163">
        <f t="shared" ref="M163:M169" si="340">J163/(K163+L163)</f>
        <v>26.583298009192493</v>
      </c>
      <c r="N163" s="47">
        <f t="shared" ref="N163:N169" si="341">C163/B163</f>
        <v>7.3991363189969461E-2</v>
      </c>
      <c r="P163" s="63">
        <f t="shared" ref="P163:P169" si="342">D163/B163</f>
        <v>0</v>
      </c>
      <c r="Q163" s="86">
        <f t="shared" ref="Q163:Q169" si="343">N163</f>
        <v>7.3991363189969461E-2</v>
      </c>
      <c r="R163" s="67">
        <f t="shared" ref="R163:R169" si="344">IF(P163="","",1-SUM(P163:Q163))</f>
        <v>0.92600863681003054</v>
      </c>
      <c r="AB163" s="91">
        <f t="shared" ref="AB163:AB169" si="345">AVERAGE(F157:F163)</f>
        <v>527.71428571428567</v>
      </c>
      <c r="AC163" s="91">
        <f t="shared" ref="AC163:AC169" si="346">AVERAGE(G157:G163)</f>
        <v>12.714285714285714</v>
      </c>
      <c r="AD163" s="90">
        <f t="shared" ref="AD163:AD169" si="347">INDEX(AB142:AB163,$AE$3)*$AD$2</f>
        <v>178.93714285714287</v>
      </c>
      <c r="AE163" s="45">
        <f t="shared" ref="AE163:AE169" si="348">AC163/AD163</f>
        <v>7.1054480424091446E-2</v>
      </c>
    </row>
    <row r="164" spans="1:31" ht="13.8" x14ac:dyDescent="0.25">
      <c r="A164" s="4">
        <v>44022</v>
      </c>
      <c r="B164">
        <v>74898</v>
      </c>
      <c r="C164">
        <v>5526</v>
      </c>
      <c r="F164">
        <f t="shared" si="333"/>
        <v>565</v>
      </c>
      <c r="G164">
        <f t="shared" si="334"/>
        <v>26</v>
      </c>
      <c r="H164">
        <f t="shared" si="335"/>
        <v>0</v>
      </c>
      <c r="I164">
        <f t="shared" si="336"/>
        <v>69372</v>
      </c>
      <c r="J164" s="58">
        <f t="shared" si="337"/>
        <v>8.2691350015806891E-3</v>
      </c>
      <c r="K164" s="58">
        <f t="shared" si="338"/>
        <v>3.7772580012494008E-4</v>
      </c>
      <c r="L164" s="58">
        <f t="shared" si="339"/>
        <v>0</v>
      </c>
      <c r="M164">
        <f t="shared" si="340"/>
        <v>21.891898829377059</v>
      </c>
      <c r="N164" s="47">
        <f t="shared" si="341"/>
        <v>7.3780341264119198E-2</v>
      </c>
      <c r="P164" s="63">
        <f t="shared" si="342"/>
        <v>0</v>
      </c>
      <c r="Q164" s="86">
        <f t="shared" si="343"/>
        <v>7.3780341264119198E-2</v>
      </c>
      <c r="R164" s="67">
        <f t="shared" si="344"/>
        <v>0.92621965873588086</v>
      </c>
      <c r="AB164" s="91">
        <f t="shared" si="345"/>
        <v>497</v>
      </c>
      <c r="AC164" s="91">
        <f t="shared" si="346"/>
        <v>15.142857142857142</v>
      </c>
      <c r="AD164" s="90">
        <f t="shared" si="347"/>
        <v>163.90428571428572</v>
      </c>
      <c r="AE164" s="45">
        <f t="shared" si="348"/>
        <v>9.2388414841414412E-2</v>
      </c>
    </row>
    <row r="165" spans="1:31" ht="13.8" x14ac:dyDescent="0.25">
      <c r="A165" s="4">
        <v>44023</v>
      </c>
      <c r="B165">
        <v>74898</v>
      </c>
      <c r="C165">
        <v>5526</v>
      </c>
      <c r="F165">
        <f t="shared" si="333"/>
        <v>0</v>
      </c>
      <c r="G165">
        <f t="shared" si="334"/>
        <v>0</v>
      </c>
      <c r="H165">
        <f t="shared" si="335"/>
        <v>0</v>
      </c>
      <c r="I165">
        <f t="shared" si="336"/>
        <v>69372</v>
      </c>
      <c r="J165" s="58">
        <f t="shared" si="337"/>
        <v>0</v>
      </c>
      <c r="K165" s="58">
        <f t="shared" si="338"/>
        <v>0</v>
      </c>
      <c r="L165" s="58">
        <f t="shared" si="339"/>
        <v>0</v>
      </c>
      <c r="M165" t="e">
        <f t="shared" si="340"/>
        <v>#DIV/0!</v>
      </c>
      <c r="N165" s="47">
        <f t="shared" si="341"/>
        <v>7.3780341264119198E-2</v>
      </c>
      <c r="P165" s="63">
        <f t="shared" si="342"/>
        <v>0</v>
      </c>
      <c r="Q165" s="86">
        <f t="shared" si="343"/>
        <v>7.3780341264119198E-2</v>
      </c>
      <c r="R165" s="67">
        <f t="shared" si="344"/>
        <v>0.92621965873588086</v>
      </c>
      <c r="AB165" s="91">
        <f t="shared" si="345"/>
        <v>497</v>
      </c>
      <c r="AC165" s="91">
        <f t="shared" si="346"/>
        <v>15.142857142857142</v>
      </c>
      <c r="AD165" s="90">
        <f t="shared" si="347"/>
        <v>152.56285714285715</v>
      </c>
      <c r="AE165" s="45">
        <f t="shared" si="348"/>
        <v>9.9256512538157565E-2</v>
      </c>
    </row>
    <row r="166" spans="1:31" ht="13.8" x14ac:dyDescent="0.25">
      <c r="A166" s="4">
        <v>44024</v>
      </c>
      <c r="B166">
        <v>74898</v>
      </c>
      <c r="C166">
        <v>5526</v>
      </c>
      <c r="F166">
        <f t="shared" si="333"/>
        <v>0</v>
      </c>
      <c r="G166">
        <f t="shared" si="334"/>
        <v>0</v>
      </c>
      <c r="H166">
        <f t="shared" si="335"/>
        <v>0</v>
      </c>
      <c r="I166">
        <f t="shared" si="336"/>
        <v>69372</v>
      </c>
      <c r="J166" s="58">
        <f t="shared" si="337"/>
        <v>0</v>
      </c>
      <c r="K166" s="58">
        <f t="shared" si="338"/>
        <v>0</v>
      </c>
      <c r="L166" s="58">
        <f t="shared" si="339"/>
        <v>0</v>
      </c>
      <c r="M166" t="e">
        <f t="shared" si="340"/>
        <v>#DIV/0!</v>
      </c>
      <c r="N166" s="47">
        <f t="shared" si="341"/>
        <v>7.3780341264119198E-2</v>
      </c>
      <c r="P166" s="63">
        <f t="shared" si="342"/>
        <v>0</v>
      </c>
      <c r="Q166" s="86">
        <f t="shared" si="343"/>
        <v>7.3780341264119198E-2</v>
      </c>
      <c r="R166" s="67">
        <f t="shared" si="344"/>
        <v>0.92621965873588086</v>
      </c>
      <c r="AB166" s="91">
        <f t="shared" si="345"/>
        <v>497</v>
      </c>
      <c r="AC166" s="91">
        <f t="shared" si="346"/>
        <v>15.142857142857142</v>
      </c>
      <c r="AD166" s="90">
        <f t="shared" si="347"/>
        <v>152.56285714285715</v>
      </c>
      <c r="AE166" s="45">
        <f t="shared" si="348"/>
        <v>9.9256512538157565E-2</v>
      </c>
    </row>
    <row r="167" spans="1:31" ht="13.8" x14ac:dyDescent="0.25">
      <c r="A167" s="4">
        <v>44025</v>
      </c>
      <c r="B167">
        <v>75826</v>
      </c>
      <c r="C167">
        <v>5536</v>
      </c>
      <c r="F167">
        <f t="shared" si="333"/>
        <v>928</v>
      </c>
      <c r="G167">
        <f t="shared" si="334"/>
        <v>10</v>
      </c>
      <c r="H167">
        <f t="shared" si="335"/>
        <v>0</v>
      </c>
      <c r="I167">
        <f t="shared" si="336"/>
        <v>70290</v>
      </c>
      <c r="J167" s="58">
        <f t="shared" si="337"/>
        <v>1.3477103719099321E-2</v>
      </c>
      <c r="K167" s="58">
        <f t="shared" si="338"/>
        <v>1.441503776739895E-4</v>
      </c>
      <c r="L167" s="58">
        <f t="shared" si="339"/>
        <v>0</v>
      </c>
      <c r="M167">
        <f t="shared" si="340"/>
        <v>93.493363920135806</v>
      </c>
      <c r="N167" s="47">
        <f t="shared" si="341"/>
        <v>7.3009258038139957E-2</v>
      </c>
      <c r="P167" s="63">
        <f t="shared" si="342"/>
        <v>0</v>
      </c>
      <c r="Q167" s="86">
        <f t="shared" si="343"/>
        <v>7.3009258038139957E-2</v>
      </c>
      <c r="R167" s="67">
        <f t="shared" si="344"/>
        <v>0.92699074196186004</v>
      </c>
      <c r="AB167" s="91">
        <f t="shared" si="345"/>
        <v>395</v>
      </c>
      <c r="AC167" s="91">
        <f t="shared" si="346"/>
        <v>14.714285714285714</v>
      </c>
      <c r="AD167" s="90">
        <f t="shared" si="347"/>
        <v>152.56285714285715</v>
      </c>
      <c r="AE167" s="45">
        <f t="shared" si="348"/>
        <v>9.644736595688895E-2</v>
      </c>
    </row>
    <row r="168" spans="1:31" ht="13.8" x14ac:dyDescent="0.25">
      <c r="A168" s="4">
        <v>44026</v>
      </c>
      <c r="B168">
        <v>76001</v>
      </c>
      <c r="C168">
        <v>5545</v>
      </c>
      <c r="F168">
        <f t="shared" si="333"/>
        <v>175</v>
      </c>
      <c r="G168">
        <f t="shared" si="334"/>
        <v>9</v>
      </c>
      <c r="H168">
        <f t="shared" si="335"/>
        <v>0</v>
      </c>
      <c r="I168">
        <f t="shared" si="336"/>
        <v>70456</v>
      </c>
      <c r="J168" s="58">
        <f t="shared" si="337"/>
        <v>2.5085197328673032E-3</v>
      </c>
      <c r="K168" s="58">
        <f t="shared" si="338"/>
        <v>1.2804097311139564E-4</v>
      </c>
      <c r="L168" s="58">
        <f t="shared" si="339"/>
        <v>0</v>
      </c>
      <c r="M168">
        <f t="shared" si="340"/>
        <v>19.591539113693639</v>
      </c>
      <c r="N168" s="47">
        <f t="shared" si="341"/>
        <v>7.2959566321495764E-2</v>
      </c>
      <c r="P168" s="63">
        <f t="shared" si="342"/>
        <v>0</v>
      </c>
      <c r="Q168" s="86">
        <f t="shared" si="343"/>
        <v>7.2959566321495764E-2</v>
      </c>
      <c r="R168" s="67">
        <f t="shared" si="344"/>
        <v>0.92704043367850419</v>
      </c>
      <c r="AB168" s="91">
        <f t="shared" si="345"/>
        <v>379.57142857142856</v>
      </c>
      <c r="AC168" s="91">
        <f t="shared" si="346"/>
        <v>14</v>
      </c>
      <c r="AD168" s="90">
        <f t="shared" si="347"/>
        <v>130.99714285714288</v>
      </c>
      <c r="AE168" s="45">
        <f t="shared" si="348"/>
        <v>0.10687255992497109</v>
      </c>
    </row>
    <row r="169" spans="1:31" ht="13.8" x14ac:dyDescent="0.25">
      <c r="A169" s="4">
        <v>44027</v>
      </c>
      <c r="B169">
        <v>76492</v>
      </c>
      <c r="C169">
        <v>5572</v>
      </c>
      <c r="F169">
        <f t="shared" si="333"/>
        <v>491</v>
      </c>
      <c r="G169">
        <f t="shared" si="334"/>
        <v>27</v>
      </c>
      <c r="H169">
        <f t="shared" si="335"/>
        <v>0</v>
      </c>
      <c r="I169">
        <f t="shared" si="336"/>
        <v>70920</v>
      </c>
      <c r="J169" s="58">
        <f t="shared" si="337"/>
        <v>7.0217297028053599E-3</v>
      </c>
      <c r="K169" s="58">
        <f t="shared" si="338"/>
        <v>3.8321789485636423E-4</v>
      </c>
      <c r="L169" s="58">
        <f t="shared" si="339"/>
        <v>0</v>
      </c>
      <c r="M169">
        <f t="shared" si="340"/>
        <v>18.323073627439054</v>
      </c>
      <c r="N169" s="47">
        <f t="shared" si="341"/>
        <v>7.2844219003294464E-2</v>
      </c>
      <c r="P169" s="63">
        <f t="shared" si="342"/>
        <v>0</v>
      </c>
      <c r="Q169" s="86">
        <f t="shared" si="343"/>
        <v>7.2844219003294464E-2</v>
      </c>
      <c r="R169" s="67">
        <f t="shared" si="344"/>
        <v>0.92715578099670548</v>
      </c>
      <c r="AB169" s="91">
        <f t="shared" si="345"/>
        <v>376.28571428571428</v>
      </c>
      <c r="AC169" s="91">
        <f t="shared" si="346"/>
        <v>12.857142857142858</v>
      </c>
      <c r="AD169" s="90">
        <f t="shared" si="347"/>
        <v>118.83000000000001</v>
      </c>
      <c r="AE169" s="45">
        <f t="shared" si="348"/>
        <v>0.10819778555198903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K184"/>
  <sheetViews>
    <sheetView tabSelected="1" workbookViewId="0">
      <pane xSplit="1" ySplit="3" topLeftCell="AO83" activePane="bottomRight" state="frozen"/>
      <selection pane="topRight" activeCell="B1" sqref="B1"/>
      <selection pane="bottomLeft" activeCell="A4" sqref="A4"/>
      <selection pane="bottomRight" activeCell="AX86" sqref="AX86"/>
    </sheetView>
  </sheetViews>
  <sheetFormatPr defaultRowHeight="13.2" x14ac:dyDescent="0.25"/>
  <cols>
    <col min="1" max="1" width="9.109375" bestFit="1" customWidth="1"/>
    <col min="5" max="5" width="11.6640625" customWidth="1"/>
    <col min="10" max="10" width="17.5546875" customWidth="1"/>
    <col min="11" max="11" width="12.44140625" customWidth="1"/>
    <col min="12" max="12" width="17.33203125" customWidth="1"/>
    <col min="13" max="13" width="13.33203125" customWidth="1"/>
    <col min="24" max="37" width="11.6640625" customWidth="1"/>
  </cols>
  <sheetData>
    <row r="1" spans="1:37" ht="27.6" x14ac:dyDescent="0.25">
      <c r="A1" s="2" t="s">
        <v>194</v>
      </c>
      <c r="B1" s="69">
        <f>B105/B2</f>
        <v>9.1736085814327246E-4</v>
      </c>
      <c r="C1" s="69">
        <f>C105/B2</f>
        <v>3.0815256839096082E-5</v>
      </c>
      <c r="T1" t="s">
        <v>200</v>
      </c>
      <c r="AC1" s="37">
        <f>SUM(AC4:AC174)</f>
        <v>355.14285714285705</v>
      </c>
      <c r="AD1" s="37">
        <f>SUM(AD4:AD174)</f>
        <v>474.5602857142859</v>
      </c>
      <c r="AE1" s="95" t="s">
        <v>212</v>
      </c>
      <c r="AG1" s="37">
        <f>SUM(AG4:AG174)</f>
        <v>355.88314285714227</v>
      </c>
      <c r="AJ1" s="99">
        <v>0.7</v>
      </c>
    </row>
    <row r="2" spans="1:37" ht="13.8" x14ac:dyDescent="0.25">
      <c r="A2" t="s">
        <v>70</v>
      </c>
      <c r="B2">
        <v>10708981</v>
      </c>
      <c r="D2" s="24" t="s">
        <v>71</v>
      </c>
      <c r="E2" s="24"/>
      <c r="N2" s="45">
        <f>N105/'Country Statistics'!$L$30</f>
        <v>1.6069504492798539</v>
      </c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t="s">
        <v>213</v>
      </c>
      <c r="AD2" s="97">
        <v>3.7999999999999999E-2</v>
      </c>
      <c r="AE2" s="90"/>
      <c r="AF2" s="45"/>
      <c r="AG2" s="45"/>
      <c r="AH2" s="97">
        <v>0.18</v>
      </c>
      <c r="AI2" s="45"/>
      <c r="AJ2" s="94">
        <v>26</v>
      </c>
      <c r="AK2" s="91">
        <f>COUNT(AB11:AB54)-AJ2</f>
        <v>18</v>
      </c>
    </row>
    <row r="3" spans="1:37" ht="13.8" x14ac:dyDescent="0.25">
      <c r="A3" s="2" t="s">
        <v>20</v>
      </c>
      <c r="B3" s="2" t="s">
        <v>21</v>
      </c>
      <c r="C3" s="2" t="s">
        <v>22</v>
      </c>
      <c r="D3" s="2" t="s">
        <v>8</v>
      </c>
      <c r="E3" s="2" t="s">
        <v>152</v>
      </c>
      <c r="F3" s="2" t="s">
        <v>23</v>
      </c>
      <c r="G3" s="2" t="s">
        <v>24</v>
      </c>
      <c r="H3" s="2" t="s">
        <v>25</v>
      </c>
      <c r="I3" s="2" t="s">
        <v>53</v>
      </c>
      <c r="J3" s="2" t="s">
        <v>26</v>
      </c>
      <c r="K3" s="2" t="s">
        <v>27</v>
      </c>
      <c r="L3" s="2" t="s">
        <v>28</v>
      </c>
      <c r="M3" s="2" t="s">
        <v>69</v>
      </c>
      <c r="N3" s="2" t="s">
        <v>66</v>
      </c>
      <c r="O3" s="2" t="s">
        <v>198</v>
      </c>
      <c r="P3" s="61" t="s">
        <v>195</v>
      </c>
      <c r="Q3" s="64" t="s">
        <v>196</v>
      </c>
      <c r="R3" s="68" t="s">
        <v>197</v>
      </c>
      <c r="S3" s="2" t="s">
        <v>199</v>
      </c>
      <c r="T3" s="2" t="s">
        <v>26</v>
      </c>
      <c r="U3" s="2" t="s">
        <v>27</v>
      </c>
      <c r="V3" s="2" t="s">
        <v>28</v>
      </c>
      <c r="W3" s="2" t="s">
        <v>69</v>
      </c>
      <c r="X3" s="2" t="s">
        <v>208</v>
      </c>
      <c r="Y3" s="2"/>
      <c r="Z3" s="2"/>
      <c r="AA3" s="2"/>
      <c r="AB3" s="89" t="s">
        <v>21</v>
      </c>
      <c r="AC3" s="89" t="s">
        <v>22</v>
      </c>
      <c r="AD3" s="94">
        <v>10</v>
      </c>
      <c r="AE3" s="91">
        <f>COUNT(AB11:AB32)-AD3</f>
        <v>12</v>
      </c>
      <c r="AF3" s="89" t="s">
        <v>218</v>
      </c>
      <c r="AG3" s="89"/>
      <c r="AH3" s="94">
        <v>6</v>
      </c>
      <c r="AI3" s="91">
        <f>COUNT(AF11:AF32)-AH3</f>
        <v>15</v>
      </c>
      <c r="AJ3" s="89" t="s">
        <v>8</v>
      </c>
      <c r="AK3" t="s">
        <v>219</v>
      </c>
    </row>
    <row r="4" spans="1:37" ht="13.8" x14ac:dyDescent="0.25">
      <c r="A4" s="4">
        <v>43891</v>
      </c>
      <c r="B4">
        <v>3</v>
      </c>
      <c r="C4">
        <v>0</v>
      </c>
      <c r="D4">
        <v>0</v>
      </c>
      <c r="I4">
        <f>B4-C4-D4</f>
        <v>3</v>
      </c>
      <c r="J4" s="58"/>
      <c r="K4" s="58"/>
      <c r="L4" s="58"/>
      <c r="O4">
        <v>9</v>
      </c>
      <c r="P4" s="62"/>
      <c r="Q4" s="65"/>
      <c r="R4" s="67"/>
      <c r="S4">
        <f>MONTH(A4)</f>
        <v>3</v>
      </c>
      <c r="AB4" s="90"/>
      <c r="AC4" s="90"/>
      <c r="AD4" s="90"/>
      <c r="AE4" s="90"/>
    </row>
    <row r="5" spans="1:37" ht="13.8" x14ac:dyDescent="0.25">
      <c r="A5" s="4">
        <v>43892</v>
      </c>
      <c r="B5">
        <v>3</v>
      </c>
      <c r="C5">
        <v>0</v>
      </c>
      <c r="D5">
        <v>0</v>
      </c>
      <c r="F5">
        <f t="shared" ref="F5:F36" si="0">B5-B4</f>
        <v>0</v>
      </c>
      <c r="G5">
        <f t="shared" ref="G5:G36" si="1">C5-C4</f>
        <v>0</v>
      </c>
      <c r="H5">
        <f t="shared" ref="H5:H36" si="2">D5-D4</f>
        <v>0</v>
      </c>
      <c r="I5">
        <f t="shared" ref="I5:I66" si="3">B5-C5-D5</f>
        <v>3</v>
      </c>
      <c r="J5" s="58"/>
      <c r="K5" s="58"/>
      <c r="L5" s="58"/>
      <c r="O5">
        <f>VLOOKUP(A5,[1]List4!$C$3:$E$203,3,0)</f>
        <v>9</v>
      </c>
      <c r="P5" s="63"/>
      <c r="Q5" s="66"/>
      <c r="R5" s="67"/>
      <c r="S5">
        <f t="shared" ref="S5:S68" si="4">MONTH(A5)</f>
        <v>3</v>
      </c>
      <c r="AB5" s="90"/>
      <c r="AC5" s="90"/>
      <c r="AD5" s="90"/>
      <c r="AE5" s="90"/>
    </row>
    <row r="6" spans="1:37" ht="13.8" x14ac:dyDescent="0.25">
      <c r="A6" s="4">
        <v>43893</v>
      </c>
      <c r="B6">
        <v>5</v>
      </c>
      <c r="C6">
        <v>0</v>
      </c>
      <c r="D6">
        <v>0</v>
      </c>
      <c r="F6">
        <f t="shared" si="0"/>
        <v>2</v>
      </c>
      <c r="G6">
        <f t="shared" si="1"/>
        <v>0</v>
      </c>
      <c r="H6">
        <f t="shared" si="2"/>
        <v>0</v>
      </c>
      <c r="I6">
        <f t="shared" si="3"/>
        <v>5</v>
      </c>
      <c r="J6" s="58"/>
      <c r="K6" s="58"/>
      <c r="L6" s="58"/>
      <c r="O6">
        <f>VLOOKUP(A6,[1]List4!$C$3:$E$203,3,0)</f>
        <v>9</v>
      </c>
      <c r="P6" s="63"/>
      <c r="Q6" s="66"/>
      <c r="R6" s="67"/>
      <c r="S6">
        <f t="shared" si="4"/>
        <v>3</v>
      </c>
      <c r="AB6" s="90"/>
      <c r="AC6" s="90"/>
      <c r="AD6" s="90"/>
      <c r="AE6" s="90"/>
    </row>
    <row r="7" spans="1:37" ht="13.8" x14ac:dyDescent="0.25">
      <c r="A7" s="4">
        <v>43894</v>
      </c>
      <c r="B7">
        <v>5</v>
      </c>
      <c r="C7">
        <v>0</v>
      </c>
      <c r="D7">
        <v>0</v>
      </c>
      <c r="F7">
        <f t="shared" si="0"/>
        <v>0</v>
      </c>
      <c r="G7">
        <f t="shared" si="1"/>
        <v>0</v>
      </c>
      <c r="H7">
        <f t="shared" si="2"/>
        <v>0</v>
      </c>
      <c r="I7">
        <f t="shared" si="3"/>
        <v>5</v>
      </c>
      <c r="J7" s="58"/>
      <c r="K7" s="58"/>
      <c r="L7" s="58"/>
      <c r="O7">
        <f>VLOOKUP(A7,[1]List4!$C$3:$E$203,3,0)</f>
        <v>9</v>
      </c>
      <c r="P7" s="63"/>
      <c r="Q7" s="66"/>
      <c r="R7" s="67"/>
      <c r="S7">
        <f t="shared" si="4"/>
        <v>3</v>
      </c>
      <c r="AB7" s="90"/>
      <c r="AC7" s="90"/>
      <c r="AD7" s="90"/>
      <c r="AE7" s="90"/>
    </row>
    <row r="8" spans="1:37" ht="13.8" x14ac:dyDescent="0.25">
      <c r="A8" s="4">
        <v>43895</v>
      </c>
      <c r="B8">
        <v>8</v>
      </c>
      <c r="C8">
        <v>0</v>
      </c>
      <c r="D8">
        <v>0</v>
      </c>
      <c r="F8">
        <f t="shared" si="0"/>
        <v>3</v>
      </c>
      <c r="G8">
        <f t="shared" si="1"/>
        <v>0</v>
      </c>
      <c r="H8">
        <f t="shared" si="2"/>
        <v>0</v>
      </c>
      <c r="I8">
        <f t="shared" si="3"/>
        <v>8</v>
      </c>
      <c r="J8" s="58"/>
      <c r="K8" s="58"/>
      <c r="L8" s="58"/>
      <c r="O8">
        <f>VLOOKUP(A8,[1]List4!$C$3:$E$203,3,0)</f>
        <v>9</v>
      </c>
      <c r="P8" s="63"/>
      <c r="Q8" s="66"/>
      <c r="R8" s="67"/>
      <c r="S8">
        <f t="shared" si="4"/>
        <v>3</v>
      </c>
      <c r="AB8" s="90"/>
      <c r="AC8" s="90"/>
      <c r="AD8" s="90"/>
      <c r="AE8" s="90"/>
    </row>
    <row r="9" spans="1:37" ht="13.8" x14ac:dyDescent="0.25">
      <c r="A9" s="4">
        <v>43896</v>
      </c>
      <c r="B9">
        <v>19</v>
      </c>
      <c r="C9">
        <v>0</v>
      </c>
      <c r="D9">
        <v>0</v>
      </c>
      <c r="F9">
        <f t="shared" si="0"/>
        <v>11</v>
      </c>
      <c r="G9">
        <f t="shared" si="1"/>
        <v>0</v>
      </c>
      <c r="H9">
        <f t="shared" si="2"/>
        <v>0</v>
      </c>
      <c r="I9">
        <f t="shared" si="3"/>
        <v>19</v>
      </c>
      <c r="J9" s="58"/>
      <c r="K9" s="58"/>
      <c r="L9" s="58"/>
      <c r="O9">
        <f>VLOOKUP(A9,[1]List4!$C$3:$E$203,3,0)</f>
        <v>9</v>
      </c>
      <c r="P9" s="63"/>
      <c r="Q9" s="66"/>
      <c r="R9" s="67"/>
      <c r="S9">
        <f t="shared" si="4"/>
        <v>3</v>
      </c>
      <c r="AB9" s="90"/>
      <c r="AC9" s="90"/>
      <c r="AD9" s="90"/>
      <c r="AE9" s="90"/>
    </row>
    <row r="10" spans="1:37" ht="13.8" x14ac:dyDescent="0.25">
      <c r="A10" s="4">
        <v>43897</v>
      </c>
      <c r="B10">
        <v>26</v>
      </c>
      <c r="C10">
        <v>0</v>
      </c>
      <c r="D10">
        <v>0</v>
      </c>
      <c r="F10">
        <f t="shared" si="0"/>
        <v>7</v>
      </c>
      <c r="G10">
        <f t="shared" si="1"/>
        <v>0</v>
      </c>
      <c r="H10">
        <f t="shared" si="2"/>
        <v>0</v>
      </c>
      <c r="I10">
        <f t="shared" si="3"/>
        <v>26</v>
      </c>
      <c r="J10" s="58"/>
      <c r="K10" s="58"/>
      <c r="L10" s="58"/>
      <c r="O10">
        <f>VLOOKUP(A10,[1]List4!$C$3:$E$203,3,0)</f>
        <v>9</v>
      </c>
      <c r="P10" s="63"/>
      <c r="Q10" s="66"/>
      <c r="R10" s="67"/>
      <c r="S10">
        <f t="shared" si="4"/>
        <v>3</v>
      </c>
      <c r="AB10" s="90"/>
      <c r="AC10" s="90"/>
      <c r="AD10" s="90"/>
      <c r="AE10" s="90"/>
      <c r="AF10" s="37"/>
      <c r="AG10" s="37"/>
      <c r="AH10" s="37"/>
      <c r="AI10" s="37"/>
    </row>
    <row r="11" spans="1:37" ht="13.8" x14ac:dyDescent="0.25">
      <c r="A11" s="4">
        <v>43898</v>
      </c>
      <c r="B11">
        <v>32</v>
      </c>
      <c r="C11">
        <v>0</v>
      </c>
      <c r="D11">
        <v>0</v>
      </c>
      <c r="F11">
        <f t="shared" si="0"/>
        <v>6</v>
      </c>
      <c r="G11">
        <f t="shared" si="1"/>
        <v>0</v>
      </c>
      <c r="H11">
        <f t="shared" si="2"/>
        <v>0</v>
      </c>
      <c r="I11">
        <f t="shared" si="3"/>
        <v>32</v>
      </c>
      <c r="J11" s="58"/>
      <c r="K11" s="58"/>
      <c r="L11" s="58"/>
      <c r="O11">
        <f>VLOOKUP(A11,[1]List4!$C$3:$E$203,3,0)</f>
        <v>9</v>
      </c>
      <c r="P11" s="63"/>
      <c r="Q11" s="66"/>
      <c r="R11" s="67"/>
      <c r="S11">
        <f t="shared" si="4"/>
        <v>3</v>
      </c>
      <c r="T11" s="13"/>
      <c r="U11" s="13"/>
      <c r="V11" s="13"/>
      <c r="AB11" s="91">
        <f>AVERAGE(F5:F11)</f>
        <v>4.1428571428571432</v>
      </c>
      <c r="AC11" s="91">
        <f>AVERAGE(G5:G11)</f>
        <v>0</v>
      </c>
      <c r="AD11" s="90"/>
      <c r="AE11" s="90"/>
      <c r="AF11" s="37"/>
      <c r="AG11" s="37"/>
      <c r="AH11" s="37"/>
      <c r="AI11" s="37"/>
      <c r="AJ11" s="91">
        <f>AVERAGE(H5:H11)</f>
        <v>0</v>
      </c>
      <c r="AK11" s="91"/>
    </row>
    <row r="12" spans="1:37" ht="13.8" x14ac:dyDescent="0.25">
      <c r="A12" s="4">
        <v>43899</v>
      </c>
      <c r="B12">
        <v>38</v>
      </c>
      <c r="C12">
        <v>0</v>
      </c>
      <c r="D12">
        <v>0</v>
      </c>
      <c r="F12">
        <f t="shared" si="0"/>
        <v>6</v>
      </c>
      <c r="G12">
        <f t="shared" si="1"/>
        <v>0</v>
      </c>
      <c r="H12">
        <f t="shared" si="2"/>
        <v>0</v>
      </c>
      <c r="I12">
        <f t="shared" si="3"/>
        <v>38</v>
      </c>
      <c r="J12" s="58"/>
      <c r="K12" s="58"/>
      <c r="L12" s="58"/>
      <c r="O12">
        <f>VLOOKUP(A12,[1]List4!$C$3:$E$203,3,0)</f>
        <v>10</v>
      </c>
      <c r="P12" s="63"/>
      <c r="Q12" s="66"/>
      <c r="R12" s="67"/>
      <c r="S12">
        <f t="shared" si="4"/>
        <v>3</v>
      </c>
      <c r="T12" s="13"/>
      <c r="U12" s="13"/>
      <c r="V12" s="13"/>
      <c r="AB12" s="91">
        <f t="shared" ref="AB12:AC27" si="5">AVERAGE(F6:F12)</f>
        <v>5</v>
      </c>
      <c r="AC12" s="91">
        <f t="shared" si="5"/>
        <v>0</v>
      </c>
      <c r="AD12" s="90"/>
      <c r="AE12" s="90"/>
      <c r="AF12" s="100">
        <v>1</v>
      </c>
      <c r="AG12" s="37"/>
      <c r="AH12" s="37"/>
      <c r="AI12" s="37"/>
      <c r="AJ12" s="91">
        <f t="shared" ref="AJ12:AJ75" si="6">AVERAGE(H6:H12)</f>
        <v>0</v>
      </c>
      <c r="AK12" s="91"/>
    </row>
    <row r="13" spans="1:37" ht="13.8" x14ac:dyDescent="0.25">
      <c r="A13" s="4">
        <v>43900</v>
      </c>
      <c r="B13">
        <v>63</v>
      </c>
      <c r="C13">
        <v>0</v>
      </c>
      <c r="D13">
        <v>0</v>
      </c>
      <c r="F13">
        <f t="shared" si="0"/>
        <v>25</v>
      </c>
      <c r="G13">
        <f t="shared" si="1"/>
        <v>0</v>
      </c>
      <c r="H13">
        <f t="shared" si="2"/>
        <v>0</v>
      </c>
      <c r="I13">
        <f t="shared" si="3"/>
        <v>63</v>
      </c>
      <c r="J13" s="58"/>
      <c r="K13" s="58"/>
      <c r="L13" s="58"/>
      <c r="O13">
        <f>VLOOKUP(A13,[1]List4!$C$3:$E$203,3,0)</f>
        <v>10</v>
      </c>
      <c r="P13" s="63"/>
      <c r="Q13" s="66"/>
      <c r="R13" s="67"/>
      <c r="S13">
        <f t="shared" si="4"/>
        <v>3</v>
      </c>
      <c r="T13" s="13"/>
      <c r="U13" s="13"/>
      <c r="V13" s="13"/>
      <c r="AB13" s="91">
        <f t="shared" si="5"/>
        <v>8.2857142857142865</v>
      </c>
      <c r="AC13" s="91">
        <f t="shared" si="5"/>
        <v>0</v>
      </c>
      <c r="AD13" s="90"/>
      <c r="AE13" s="90"/>
      <c r="AF13" s="100">
        <v>1.5</v>
      </c>
      <c r="AG13" s="37"/>
      <c r="AH13" s="37"/>
      <c r="AI13" s="37"/>
      <c r="AJ13" s="91">
        <f t="shared" si="6"/>
        <v>0</v>
      </c>
      <c r="AK13" s="91"/>
    </row>
    <row r="14" spans="1:37" ht="13.8" x14ac:dyDescent="0.25">
      <c r="A14" s="4">
        <v>43901</v>
      </c>
      <c r="B14" s="14">
        <v>94</v>
      </c>
      <c r="C14">
        <v>0</v>
      </c>
      <c r="D14">
        <v>0</v>
      </c>
      <c r="F14">
        <f t="shared" si="0"/>
        <v>31</v>
      </c>
      <c r="G14">
        <f t="shared" si="1"/>
        <v>0</v>
      </c>
      <c r="H14">
        <f t="shared" si="2"/>
        <v>0</v>
      </c>
      <c r="I14">
        <f t="shared" si="3"/>
        <v>94</v>
      </c>
      <c r="J14" s="58"/>
      <c r="K14" s="58"/>
      <c r="L14" s="58"/>
      <c r="O14">
        <f>VLOOKUP(A14,[1]List4!$C$3:$E$203,3,0)</f>
        <v>10</v>
      </c>
      <c r="P14" s="63"/>
      <c r="Q14" s="66"/>
      <c r="R14" s="67"/>
      <c r="S14">
        <f t="shared" si="4"/>
        <v>3</v>
      </c>
      <c r="T14" s="13"/>
      <c r="U14" s="13"/>
      <c r="V14" s="13"/>
      <c r="AB14" s="91">
        <f t="shared" si="5"/>
        <v>12.714285714285714</v>
      </c>
      <c r="AC14" s="91">
        <f t="shared" si="5"/>
        <v>0</v>
      </c>
      <c r="AD14" s="90"/>
      <c r="AE14" s="90"/>
      <c r="AF14" s="100">
        <v>2.2000000000000002</v>
      </c>
      <c r="AG14" s="37"/>
      <c r="AH14" s="37"/>
      <c r="AI14" s="37"/>
      <c r="AJ14" s="91">
        <f t="shared" si="6"/>
        <v>0</v>
      </c>
      <c r="AK14" s="91"/>
    </row>
    <row r="15" spans="1:37" ht="13.8" x14ac:dyDescent="0.25">
      <c r="A15" s="4">
        <v>43902</v>
      </c>
      <c r="B15" s="14">
        <v>116</v>
      </c>
      <c r="C15">
        <v>0</v>
      </c>
      <c r="D15">
        <v>0</v>
      </c>
      <c r="F15">
        <f t="shared" si="0"/>
        <v>22</v>
      </c>
      <c r="G15">
        <f t="shared" si="1"/>
        <v>0</v>
      </c>
      <c r="H15">
        <f t="shared" si="2"/>
        <v>0</v>
      </c>
      <c r="I15">
        <f t="shared" si="3"/>
        <v>116</v>
      </c>
      <c r="J15" s="58"/>
      <c r="K15" s="58"/>
      <c r="L15" s="58"/>
      <c r="O15">
        <f>VLOOKUP(A15,[1]List4!$C$3:$E$203,3,0)</f>
        <v>10</v>
      </c>
      <c r="P15" s="63"/>
      <c r="Q15" s="66"/>
      <c r="R15" s="67"/>
      <c r="S15">
        <f t="shared" si="4"/>
        <v>3</v>
      </c>
      <c r="T15" s="13"/>
      <c r="U15" s="13"/>
      <c r="V15" s="13"/>
      <c r="AB15" s="91">
        <f t="shared" si="5"/>
        <v>15.428571428571429</v>
      </c>
      <c r="AC15" s="91">
        <f t="shared" si="5"/>
        <v>0</v>
      </c>
      <c r="AD15" s="90"/>
      <c r="AE15" s="90"/>
      <c r="AF15" s="100">
        <v>2.2000000000000002</v>
      </c>
      <c r="AG15" s="37"/>
      <c r="AH15" s="37"/>
      <c r="AI15" s="37"/>
      <c r="AJ15" s="91">
        <f t="shared" si="6"/>
        <v>0</v>
      </c>
      <c r="AK15" s="91"/>
    </row>
    <row r="16" spans="1:37" ht="13.8" x14ac:dyDescent="0.25">
      <c r="A16" s="4">
        <v>43903</v>
      </c>
      <c r="B16" s="14">
        <v>141</v>
      </c>
      <c r="C16">
        <v>0</v>
      </c>
      <c r="D16">
        <v>0</v>
      </c>
      <c r="F16">
        <f t="shared" si="0"/>
        <v>25</v>
      </c>
      <c r="G16">
        <f t="shared" si="1"/>
        <v>0</v>
      </c>
      <c r="H16">
        <f t="shared" si="2"/>
        <v>0</v>
      </c>
      <c r="I16">
        <f t="shared" si="3"/>
        <v>141</v>
      </c>
      <c r="J16" s="58"/>
      <c r="K16" s="58"/>
      <c r="L16" s="58"/>
      <c r="O16">
        <f>VLOOKUP(A16,[1]List4!$C$3:$E$203,3,0)</f>
        <v>10</v>
      </c>
      <c r="P16" s="63"/>
      <c r="Q16" s="66"/>
      <c r="R16" s="67"/>
      <c r="S16">
        <f t="shared" si="4"/>
        <v>3</v>
      </c>
      <c r="T16" s="13"/>
      <c r="U16" s="13"/>
      <c r="V16" s="13"/>
      <c r="AB16" s="91">
        <f t="shared" si="5"/>
        <v>17.428571428571427</v>
      </c>
      <c r="AC16" s="91">
        <f t="shared" si="5"/>
        <v>0</v>
      </c>
      <c r="AD16" s="90"/>
      <c r="AE16" s="90"/>
      <c r="AF16" s="100">
        <v>2</v>
      </c>
      <c r="AG16" s="37"/>
      <c r="AH16" s="37"/>
      <c r="AI16" s="37"/>
      <c r="AJ16" s="91">
        <f t="shared" si="6"/>
        <v>0</v>
      </c>
      <c r="AK16" s="91"/>
    </row>
    <row r="17" spans="1:37" ht="13.8" x14ac:dyDescent="0.25">
      <c r="A17" s="4">
        <v>43904</v>
      </c>
      <c r="B17" s="14">
        <v>189</v>
      </c>
      <c r="C17">
        <v>0</v>
      </c>
      <c r="D17">
        <v>0</v>
      </c>
      <c r="F17">
        <f t="shared" si="0"/>
        <v>48</v>
      </c>
      <c r="G17">
        <f t="shared" si="1"/>
        <v>0</v>
      </c>
      <c r="H17">
        <f t="shared" si="2"/>
        <v>0</v>
      </c>
      <c r="I17">
        <f t="shared" si="3"/>
        <v>189</v>
      </c>
      <c r="J17" s="58"/>
      <c r="K17" s="58"/>
      <c r="L17" s="58"/>
      <c r="O17">
        <f>VLOOKUP(A17,[1]List4!$C$3:$E$203,3,0)</f>
        <v>10</v>
      </c>
      <c r="P17" s="63"/>
      <c r="Q17" s="66"/>
      <c r="R17" s="67"/>
      <c r="S17">
        <f t="shared" si="4"/>
        <v>3</v>
      </c>
      <c r="T17" s="13"/>
      <c r="U17" s="13"/>
      <c r="V17" s="13"/>
      <c r="AB17" s="91">
        <f t="shared" si="5"/>
        <v>23.285714285714285</v>
      </c>
      <c r="AC17" s="91">
        <f t="shared" si="5"/>
        <v>0</v>
      </c>
      <c r="AD17" s="90"/>
      <c r="AE17" s="90"/>
      <c r="AF17" s="100">
        <v>2.5</v>
      </c>
      <c r="AG17" s="37"/>
      <c r="AH17" s="37"/>
      <c r="AI17" s="37"/>
      <c r="AJ17" s="91">
        <f t="shared" si="6"/>
        <v>0</v>
      </c>
      <c r="AK17" s="91"/>
    </row>
    <row r="18" spans="1:37" ht="13.8" x14ac:dyDescent="0.25">
      <c r="A18" s="4">
        <v>43905</v>
      </c>
      <c r="B18" s="14">
        <v>293</v>
      </c>
      <c r="C18">
        <v>0</v>
      </c>
      <c r="D18">
        <v>0</v>
      </c>
      <c r="F18">
        <f t="shared" si="0"/>
        <v>104</v>
      </c>
      <c r="G18">
        <f t="shared" si="1"/>
        <v>0</v>
      </c>
      <c r="H18">
        <f t="shared" si="2"/>
        <v>0</v>
      </c>
      <c r="I18">
        <f t="shared" si="3"/>
        <v>293</v>
      </c>
      <c r="J18" s="58"/>
      <c r="K18" s="58"/>
      <c r="L18" s="58"/>
      <c r="O18">
        <f>VLOOKUP(A18,[1]List4!$C$3:$E$203,3,0)</f>
        <v>10</v>
      </c>
      <c r="P18" s="63"/>
      <c r="Q18" s="66"/>
      <c r="R18" s="67"/>
      <c r="S18">
        <f t="shared" si="4"/>
        <v>3</v>
      </c>
      <c r="T18" s="13"/>
      <c r="U18" s="13"/>
      <c r="V18" s="13"/>
      <c r="AB18" s="91">
        <f t="shared" si="5"/>
        <v>37.285714285714285</v>
      </c>
      <c r="AC18" s="91">
        <f t="shared" si="5"/>
        <v>0</v>
      </c>
      <c r="AD18" s="90"/>
      <c r="AE18" s="45"/>
      <c r="AF18" s="100">
        <v>5.166666666666667</v>
      </c>
      <c r="AG18" s="37"/>
      <c r="AH18" s="37"/>
      <c r="AI18" s="37"/>
      <c r="AJ18" s="91">
        <f t="shared" si="6"/>
        <v>0</v>
      </c>
      <c r="AK18" s="91"/>
    </row>
    <row r="19" spans="1:37" ht="13.8" x14ac:dyDescent="0.25">
      <c r="A19" s="4">
        <v>43906</v>
      </c>
      <c r="B19" s="14">
        <v>344</v>
      </c>
      <c r="C19">
        <v>0</v>
      </c>
      <c r="D19">
        <v>3</v>
      </c>
      <c r="F19">
        <f t="shared" si="0"/>
        <v>51</v>
      </c>
      <c r="G19">
        <f t="shared" si="1"/>
        <v>0</v>
      </c>
      <c r="H19">
        <f t="shared" si="2"/>
        <v>3</v>
      </c>
      <c r="I19">
        <f t="shared" si="3"/>
        <v>341</v>
      </c>
      <c r="J19" s="58"/>
      <c r="K19" s="58"/>
      <c r="L19" s="58"/>
      <c r="O19">
        <f>VLOOKUP(A19,[1]List4!$C$3:$E$203,3,0)</f>
        <v>11</v>
      </c>
      <c r="P19" s="63">
        <f>D19/B19</f>
        <v>8.7209302325581394E-3</v>
      </c>
      <c r="Q19" s="86">
        <f>N19</f>
        <v>0</v>
      </c>
      <c r="R19" s="67">
        <f t="shared" ref="R19" si="7">IF(P19="","",1-SUM(P19:Q19))</f>
        <v>0.99127906976744184</v>
      </c>
      <c r="S19">
        <f t="shared" si="4"/>
        <v>3</v>
      </c>
      <c r="T19" s="13"/>
      <c r="U19" s="13"/>
      <c r="V19" s="13"/>
      <c r="AB19" s="91">
        <f t="shared" si="5"/>
        <v>43.714285714285715</v>
      </c>
      <c r="AC19" s="91">
        <f t="shared" si="5"/>
        <v>0</v>
      </c>
      <c r="AD19" s="90"/>
      <c r="AE19" s="45"/>
      <c r="AF19" s="100">
        <v>5.8571428571428568</v>
      </c>
      <c r="AG19" s="37"/>
      <c r="AH19" s="37"/>
      <c r="AI19" s="37"/>
      <c r="AJ19" s="91">
        <f t="shared" si="6"/>
        <v>0.42857142857142855</v>
      </c>
      <c r="AK19" s="91"/>
    </row>
    <row r="20" spans="1:37" ht="13.8" x14ac:dyDescent="0.25">
      <c r="A20" s="4">
        <v>43907</v>
      </c>
      <c r="B20" s="14">
        <v>434</v>
      </c>
      <c r="C20">
        <v>0</v>
      </c>
      <c r="D20">
        <v>3</v>
      </c>
      <c r="F20">
        <f t="shared" si="0"/>
        <v>90</v>
      </c>
      <c r="G20">
        <f t="shared" si="1"/>
        <v>0</v>
      </c>
      <c r="H20">
        <f t="shared" si="2"/>
        <v>0</v>
      </c>
      <c r="I20">
        <f t="shared" si="3"/>
        <v>431</v>
      </c>
      <c r="J20" s="58"/>
      <c r="K20" s="58"/>
      <c r="L20" s="58"/>
      <c r="O20">
        <f>VLOOKUP(A20,[1]List4!$C$3:$E$203,3,0)</f>
        <v>11</v>
      </c>
      <c r="P20" s="63">
        <f t="shared" ref="P20:P83" si="8">D20/B20</f>
        <v>6.9124423963133645E-3</v>
      </c>
      <c r="Q20" s="86">
        <f t="shared" ref="Q20:Q83" si="9">N20</f>
        <v>0</v>
      </c>
      <c r="R20" s="67">
        <f t="shared" ref="R20:R83" si="10">IF(P20="","",1-SUM(P20:Q20))</f>
        <v>0.99308755760368661</v>
      </c>
      <c r="S20">
        <f t="shared" si="4"/>
        <v>3</v>
      </c>
      <c r="T20" s="13"/>
      <c r="U20" s="13"/>
      <c r="V20" s="13"/>
      <c r="AB20" s="91">
        <f t="shared" si="5"/>
        <v>53</v>
      </c>
      <c r="AC20" s="91">
        <f t="shared" si="5"/>
        <v>0</v>
      </c>
      <c r="AD20" s="90"/>
      <c r="AE20" s="45"/>
      <c r="AF20" s="100">
        <v>6.5714285714285712</v>
      </c>
      <c r="AG20" s="37"/>
      <c r="AH20" s="37"/>
      <c r="AI20" s="37"/>
      <c r="AJ20" s="91">
        <f t="shared" si="6"/>
        <v>0.42857142857142855</v>
      </c>
      <c r="AK20" s="91"/>
    </row>
    <row r="21" spans="1:37" ht="13.8" x14ac:dyDescent="0.25">
      <c r="A21" s="4">
        <v>43908</v>
      </c>
      <c r="B21" s="14">
        <v>522</v>
      </c>
      <c r="C21">
        <v>0</v>
      </c>
      <c r="D21">
        <v>3</v>
      </c>
      <c r="F21">
        <f t="shared" si="0"/>
        <v>88</v>
      </c>
      <c r="G21">
        <f t="shared" si="1"/>
        <v>0</v>
      </c>
      <c r="H21">
        <f t="shared" si="2"/>
        <v>0</v>
      </c>
      <c r="I21">
        <f t="shared" si="3"/>
        <v>519</v>
      </c>
      <c r="J21" s="58"/>
      <c r="K21" s="58"/>
      <c r="L21" s="58"/>
      <c r="O21">
        <f>VLOOKUP(A21,[1]List4!$C$3:$E$203,3,0)</f>
        <v>11</v>
      </c>
      <c r="P21" s="63">
        <f t="shared" si="8"/>
        <v>5.7471264367816091E-3</v>
      </c>
      <c r="Q21" s="86">
        <f t="shared" si="9"/>
        <v>0</v>
      </c>
      <c r="R21" s="67">
        <f t="shared" si="10"/>
        <v>0.99425287356321834</v>
      </c>
      <c r="S21">
        <f t="shared" si="4"/>
        <v>3</v>
      </c>
      <c r="T21" s="13"/>
      <c r="U21" s="13"/>
      <c r="V21" s="13"/>
      <c r="AB21" s="91">
        <f t="shared" si="5"/>
        <v>61.142857142857146</v>
      </c>
      <c r="AC21" s="91">
        <f t="shared" si="5"/>
        <v>0</v>
      </c>
      <c r="AD21" s="90"/>
      <c r="AE21" s="45"/>
      <c r="AF21" s="100">
        <v>8.4285714285714288</v>
      </c>
      <c r="AG21" s="37"/>
      <c r="AH21" s="37"/>
      <c r="AI21" s="37"/>
      <c r="AJ21" s="91">
        <f t="shared" si="6"/>
        <v>0.42857142857142855</v>
      </c>
      <c r="AK21" s="91"/>
    </row>
    <row r="22" spans="1:37" ht="13.8" x14ac:dyDescent="0.25">
      <c r="A22" s="4">
        <v>43909</v>
      </c>
      <c r="B22" s="14">
        <v>694</v>
      </c>
      <c r="C22">
        <v>0</v>
      </c>
      <c r="D22">
        <v>3</v>
      </c>
      <c r="F22">
        <f t="shared" si="0"/>
        <v>172</v>
      </c>
      <c r="G22">
        <f t="shared" si="1"/>
        <v>0</v>
      </c>
      <c r="H22">
        <f t="shared" si="2"/>
        <v>0</v>
      </c>
      <c r="I22">
        <f t="shared" si="3"/>
        <v>691</v>
      </c>
      <c r="J22" s="58"/>
      <c r="K22" s="58"/>
      <c r="L22" s="58"/>
      <c r="O22">
        <f>VLOOKUP(A22,[1]List4!$C$3:$E$203,3,0)</f>
        <v>11</v>
      </c>
      <c r="P22" s="63">
        <f t="shared" si="8"/>
        <v>4.3227665706051877E-3</v>
      </c>
      <c r="Q22" s="86">
        <f t="shared" si="9"/>
        <v>0</v>
      </c>
      <c r="R22" s="67">
        <f t="shared" si="10"/>
        <v>0.99567723342939485</v>
      </c>
      <c r="S22">
        <f t="shared" si="4"/>
        <v>3</v>
      </c>
      <c r="T22" s="13"/>
      <c r="U22" s="13"/>
      <c r="V22" s="13"/>
      <c r="AB22" s="91">
        <f t="shared" si="5"/>
        <v>82.571428571428569</v>
      </c>
      <c r="AC22" s="91">
        <f t="shared" si="5"/>
        <v>0</v>
      </c>
      <c r="AD22" s="90">
        <f>INDEX(AB1:AB22,$AE$3)*$AD$2</f>
        <v>0.19</v>
      </c>
      <c r="AE22" s="45">
        <f>AC22/AD22</f>
        <v>0</v>
      </c>
      <c r="AF22" s="100">
        <v>10.571428571428571</v>
      </c>
      <c r="AG22" s="90">
        <f>INDEX(AF1:AF22,$AI$3)*$AH$2</f>
        <v>0.39600000000000002</v>
      </c>
      <c r="AH22" s="45">
        <f>AC22/AG22</f>
        <v>0</v>
      </c>
      <c r="AI22" s="37"/>
      <c r="AJ22" s="91">
        <f t="shared" si="6"/>
        <v>0.42857142857142855</v>
      </c>
      <c r="AK22" s="91"/>
    </row>
    <row r="23" spans="1:37" ht="13.8" x14ac:dyDescent="0.25">
      <c r="A23" s="4">
        <v>43910</v>
      </c>
      <c r="B23" s="14">
        <v>833</v>
      </c>
      <c r="C23">
        <v>0</v>
      </c>
      <c r="D23">
        <v>4</v>
      </c>
      <c r="F23">
        <f t="shared" si="0"/>
        <v>139</v>
      </c>
      <c r="G23">
        <f t="shared" si="1"/>
        <v>0</v>
      </c>
      <c r="H23">
        <f t="shared" si="2"/>
        <v>1</v>
      </c>
      <c r="I23">
        <f t="shared" si="3"/>
        <v>829</v>
      </c>
      <c r="J23" s="58"/>
      <c r="K23" s="58"/>
      <c r="L23" s="58"/>
      <c r="O23">
        <f>VLOOKUP(A23,[1]List4!$C$3:$E$203,3,0)</f>
        <v>11</v>
      </c>
      <c r="P23" s="63">
        <f t="shared" si="8"/>
        <v>4.8019207683073226E-3</v>
      </c>
      <c r="Q23" s="86">
        <f t="shared" si="9"/>
        <v>0</v>
      </c>
      <c r="R23" s="67">
        <f t="shared" si="10"/>
        <v>0.99519807923169268</v>
      </c>
      <c r="S23">
        <f t="shared" si="4"/>
        <v>3</v>
      </c>
      <c r="T23" s="13"/>
      <c r="U23" s="13"/>
      <c r="V23" s="13"/>
      <c r="AB23" s="91">
        <f t="shared" si="5"/>
        <v>98.857142857142861</v>
      </c>
      <c r="AC23" s="91">
        <f t="shared" si="5"/>
        <v>0</v>
      </c>
      <c r="AD23" s="90">
        <f t="shared" ref="AD23:AD31" si="11">INDEX(AB2:AB23,$AE$3)*$AD$2</f>
        <v>0.31485714285714289</v>
      </c>
      <c r="AE23" s="45">
        <f t="shared" ref="AE23:AE31" si="12">AC23/AD23</f>
        <v>0</v>
      </c>
      <c r="AF23" s="100">
        <v>11.571428571428571</v>
      </c>
      <c r="AG23" s="90">
        <f t="shared" ref="AG23:AG86" si="13">INDEX(AF2:AF23,$AI$3)*$AH$2</f>
        <v>0.36</v>
      </c>
      <c r="AH23" s="45">
        <f t="shared" ref="AH23:AH86" si="14">AC23/AG23</f>
        <v>0</v>
      </c>
      <c r="AI23" s="37"/>
      <c r="AJ23" s="91">
        <f t="shared" si="6"/>
        <v>0.5714285714285714</v>
      </c>
      <c r="AK23" s="91"/>
    </row>
    <row r="24" spans="1:37" ht="13.8" x14ac:dyDescent="0.25">
      <c r="A24" s="4">
        <v>43911</v>
      </c>
      <c r="B24" s="14">
        <v>995</v>
      </c>
      <c r="C24">
        <v>0</v>
      </c>
      <c r="D24">
        <v>6</v>
      </c>
      <c r="F24">
        <f t="shared" si="0"/>
        <v>162</v>
      </c>
      <c r="G24">
        <f t="shared" si="1"/>
        <v>0</v>
      </c>
      <c r="H24">
        <f t="shared" si="2"/>
        <v>2</v>
      </c>
      <c r="I24">
        <f t="shared" si="3"/>
        <v>989</v>
      </c>
      <c r="J24" s="58"/>
      <c r="K24" s="58"/>
      <c r="L24" s="58"/>
      <c r="O24">
        <f>VLOOKUP(A24,[1]List4!$C$3:$E$203,3,0)</f>
        <v>11</v>
      </c>
      <c r="P24" s="63">
        <f t="shared" si="8"/>
        <v>6.030150753768844E-3</v>
      </c>
      <c r="Q24" s="86">
        <f t="shared" si="9"/>
        <v>0</v>
      </c>
      <c r="R24" s="67">
        <f t="shared" si="10"/>
        <v>0.99396984924623111</v>
      </c>
      <c r="S24">
        <f t="shared" si="4"/>
        <v>3</v>
      </c>
      <c r="T24" s="13"/>
      <c r="U24" s="13"/>
      <c r="V24" s="13"/>
      <c r="AB24" s="91">
        <f t="shared" si="5"/>
        <v>115.14285714285714</v>
      </c>
      <c r="AC24" s="91">
        <f t="shared" si="5"/>
        <v>0</v>
      </c>
      <c r="AD24" s="90">
        <f t="shared" si="11"/>
        <v>0.4831428571428571</v>
      </c>
      <c r="AE24" s="45">
        <f t="shared" si="12"/>
        <v>0</v>
      </c>
      <c r="AF24" s="100">
        <v>12.714285714285714</v>
      </c>
      <c r="AG24" s="90">
        <f t="shared" si="13"/>
        <v>0.44999999999999996</v>
      </c>
      <c r="AH24" s="45">
        <f t="shared" si="14"/>
        <v>0</v>
      </c>
      <c r="AI24" s="37"/>
      <c r="AJ24" s="91">
        <f t="shared" si="6"/>
        <v>0.8571428571428571</v>
      </c>
      <c r="AK24" s="91"/>
    </row>
    <row r="25" spans="1:37" ht="13.8" x14ac:dyDescent="0.25">
      <c r="A25" s="4">
        <v>43912</v>
      </c>
      <c r="B25" s="14">
        <v>1120</v>
      </c>
      <c r="C25">
        <v>1</v>
      </c>
      <c r="D25">
        <v>6</v>
      </c>
      <c r="F25">
        <f t="shared" si="0"/>
        <v>125</v>
      </c>
      <c r="G25">
        <f t="shared" si="1"/>
        <v>1</v>
      </c>
      <c r="H25">
        <f t="shared" si="2"/>
        <v>0</v>
      </c>
      <c r="I25">
        <f t="shared" si="3"/>
        <v>1113</v>
      </c>
      <c r="J25" s="58"/>
      <c r="K25" s="58"/>
      <c r="L25" s="58"/>
      <c r="O25">
        <f>VLOOKUP(A25,[1]List4!$C$3:$E$203,3,0)</f>
        <v>11</v>
      </c>
      <c r="P25" s="63">
        <f t="shared" si="8"/>
        <v>5.3571428571428572E-3</v>
      </c>
      <c r="Q25" s="86">
        <f t="shared" si="9"/>
        <v>0</v>
      </c>
      <c r="R25" s="67">
        <f t="shared" si="10"/>
        <v>0.99464285714285716</v>
      </c>
      <c r="S25">
        <f t="shared" si="4"/>
        <v>3</v>
      </c>
      <c r="T25" s="13"/>
      <c r="U25" s="13"/>
      <c r="V25" s="13"/>
      <c r="AB25" s="91">
        <f t="shared" si="5"/>
        <v>118.14285714285714</v>
      </c>
      <c r="AC25" s="91">
        <f t="shared" si="5"/>
        <v>0.14285714285714285</v>
      </c>
      <c r="AD25" s="90">
        <f t="shared" si="11"/>
        <v>0.5862857142857143</v>
      </c>
      <c r="AE25" s="45">
        <f t="shared" si="12"/>
        <v>0.24366471734892786</v>
      </c>
      <c r="AF25" s="100">
        <v>12.571428571428571</v>
      </c>
      <c r="AG25" s="90">
        <f t="shared" si="13"/>
        <v>0.93</v>
      </c>
      <c r="AH25" s="45">
        <f t="shared" si="14"/>
        <v>0.15360983102918585</v>
      </c>
      <c r="AI25" s="37"/>
      <c r="AJ25" s="91">
        <f t="shared" si="6"/>
        <v>0.8571428571428571</v>
      </c>
      <c r="AK25" s="91"/>
    </row>
    <row r="26" spans="1:37" ht="13.8" x14ac:dyDescent="0.25">
      <c r="A26" s="4">
        <v>43913</v>
      </c>
      <c r="B26" s="14">
        <v>1236</v>
      </c>
      <c r="C26">
        <v>1</v>
      </c>
      <c r="D26">
        <v>7</v>
      </c>
      <c r="F26">
        <f t="shared" si="0"/>
        <v>116</v>
      </c>
      <c r="G26">
        <f t="shared" si="1"/>
        <v>0</v>
      </c>
      <c r="H26">
        <f t="shared" si="2"/>
        <v>1</v>
      </c>
      <c r="I26">
        <f t="shared" si="3"/>
        <v>1228</v>
      </c>
      <c r="J26" s="58"/>
      <c r="K26" s="58"/>
      <c r="L26" s="58"/>
      <c r="O26">
        <f>VLOOKUP(A26,[1]List4!$C$3:$E$203,3,0)</f>
        <v>12</v>
      </c>
      <c r="P26" s="63">
        <f t="shared" si="8"/>
        <v>5.6634304207119745E-3</v>
      </c>
      <c r="Q26" s="86">
        <f t="shared" si="9"/>
        <v>0</v>
      </c>
      <c r="R26" s="67">
        <f t="shared" si="10"/>
        <v>0.99433656957928807</v>
      </c>
      <c r="S26">
        <f t="shared" si="4"/>
        <v>3</v>
      </c>
      <c r="T26" s="13"/>
      <c r="U26" s="13"/>
      <c r="V26" s="13"/>
      <c r="AB26" s="91">
        <f t="shared" si="5"/>
        <v>127.42857142857143</v>
      </c>
      <c r="AC26" s="91">
        <f t="shared" si="5"/>
        <v>0.14285714285714285</v>
      </c>
      <c r="AD26" s="90">
        <f t="shared" si="11"/>
        <v>0.66228571428571426</v>
      </c>
      <c r="AE26" s="45">
        <f t="shared" si="12"/>
        <v>0.21570319240724761</v>
      </c>
      <c r="AF26" s="100">
        <v>13.571428571428571</v>
      </c>
      <c r="AG26" s="90">
        <f t="shared" si="13"/>
        <v>1.0542857142857143</v>
      </c>
      <c r="AH26" s="45">
        <f t="shared" si="14"/>
        <v>0.13550135501355012</v>
      </c>
      <c r="AI26" s="37"/>
      <c r="AJ26" s="91">
        <f t="shared" si="6"/>
        <v>0.5714285714285714</v>
      </c>
      <c r="AK26" s="91"/>
    </row>
    <row r="27" spans="1:37" ht="13.8" x14ac:dyDescent="0.25">
      <c r="A27" s="4">
        <v>43914</v>
      </c>
      <c r="B27" s="14">
        <v>1394</v>
      </c>
      <c r="C27">
        <v>3</v>
      </c>
      <c r="D27">
        <v>10</v>
      </c>
      <c r="F27">
        <f t="shared" si="0"/>
        <v>158</v>
      </c>
      <c r="G27">
        <f t="shared" si="1"/>
        <v>2</v>
      </c>
      <c r="H27">
        <f t="shared" si="2"/>
        <v>3</v>
      </c>
      <c r="I27">
        <f t="shared" si="3"/>
        <v>1381</v>
      </c>
      <c r="J27" s="58"/>
      <c r="K27" s="58"/>
      <c r="L27" s="58"/>
      <c r="O27">
        <f>VLOOKUP(A27,[1]List4!$C$3:$E$203,3,0)</f>
        <v>12</v>
      </c>
      <c r="P27" s="63">
        <f t="shared" si="8"/>
        <v>7.1736011477761836E-3</v>
      </c>
      <c r="Q27" s="86">
        <f t="shared" si="9"/>
        <v>0</v>
      </c>
      <c r="R27" s="67">
        <f t="shared" si="10"/>
        <v>0.99282639885222379</v>
      </c>
      <c r="S27">
        <f t="shared" si="4"/>
        <v>3</v>
      </c>
      <c r="T27" s="13"/>
      <c r="U27" s="13"/>
      <c r="V27" s="13"/>
      <c r="AB27" s="91">
        <f t="shared" si="5"/>
        <v>137.14285714285714</v>
      </c>
      <c r="AC27" s="91">
        <f t="shared" si="5"/>
        <v>0.42857142857142855</v>
      </c>
      <c r="AD27" s="90">
        <f t="shared" si="11"/>
        <v>0.88485714285714279</v>
      </c>
      <c r="AE27" s="45">
        <f t="shared" si="12"/>
        <v>0.48433968356474011</v>
      </c>
      <c r="AF27" s="100">
        <v>15.571428571428571</v>
      </c>
      <c r="AG27" s="90">
        <f t="shared" si="13"/>
        <v>1.1828571428571428</v>
      </c>
      <c r="AH27" s="45">
        <f t="shared" si="14"/>
        <v>0.36231884057971014</v>
      </c>
      <c r="AI27" s="37"/>
      <c r="AJ27" s="91">
        <f t="shared" si="6"/>
        <v>1</v>
      </c>
      <c r="AK27" s="91"/>
    </row>
    <row r="28" spans="1:37" ht="13.8" x14ac:dyDescent="0.25">
      <c r="A28" s="4">
        <v>43915</v>
      </c>
      <c r="B28" s="14">
        <v>1654</v>
      </c>
      <c r="C28">
        <v>6</v>
      </c>
      <c r="D28">
        <v>10</v>
      </c>
      <c r="F28">
        <f t="shared" si="0"/>
        <v>260</v>
      </c>
      <c r="G28">
        <f t="shared" si="1"/>
        <v>3</v>
      </c>
      <c r="H28">
        <f t="shared" si="2"/>
        <v>0</v>
      </c>
      <c r="I28">
        <f t="shared" si="3"/>
        <v>1638</v>
      </c>
      <c r="J28" s="58"/>
      <c r="K28" s="58"/>
      <c r="L28" s="58"/>
      <c r="O28">
        <f>VLOOKUP(A28,[1]List4!$C$3:$E$203,3,0)</f>
        <v>12</v>
      </c>
      <c r="P28" s="63">
        <f t="shared" si="8"/>
        <v>6.0459492140266021E-3</v>
      </c>
      <c r="Q28" s="86">
        <f t="shared" si="9"/>
        <v>0</v>
      </c>
      <c r="R28" s="67">
        <f t="shared" si="10"/>
        <v>0.99395405078597343</v>
      </c>
      <c r="S28">
        <f t="shared" si="4"/>
        <v>3</v>
      </c>
      <c r="T28" s="13"/>
      <c r="U28" s="13"/>
      <c r="V28" s="13"/>
      <c r="AB28" s="91">
        <f t="shared" ref="AB28:AC43" si="15">AVERAGE(F22:F28)</f>
        <v>161.71428571428572</v>
      </c>
      <c r="AC28" s="91">
        <f t="shared" si="15"/>
        <v>0.8571428571428571</v>
      </c>
      <c r="AD28" s="90">
        <f t="shared" si="11"/>
        <v>1.4168571428571428</v>
      </c>
      <c r="AE28" s="45">
        <f t="shared" si="12"/>
        <v>0.60496067755595884</v>
      </c>
      <c r="AF28" s="100">
        <v>21</v>
      </c>
      <c r="AG28" s="90">
        <f t="shared" si="13"/>
        <v>1.5171428571428571</v>
      </c>
      <c r="AH28" s="45">
        <f t="shared" si="14"/>
        <v>0.56497175141242939</v>
      </c>
      <c r="AI28" s="37"/>
      <c r="AJ28" s="91">
        <f t="shared" si="6"/>
        <v>1</v>
      </c>
      <c r="AK28" s="91"/>
    </row>
    <row r="29" spans="1:37" ht="13.8" x14ac:dyDescent="0.25">
      <c r="A29" s="4">
        <v>43916</v>
      </c>
      <c r="B29" s="14">
        <v>1925</v>
      </c>
      <c r="C29">
        <v>9</v>
      </c>
      <c r="D29">
        <v>10</v>
      </c>
      <c r="F29">
        <f t="shared" si="0"/>
        <v>271</v>
      </c>
      <c r="G29">
        <f t="shared" si="1"/>
        <v>3</v>
      </c>
      <c r="H29">
        <f t="shared" si="2"/>
        <v>0</v>
      </c>
      <c r="I29">
        <f t="shared" si="3"/>
        <v>1906</v>
      </c>
      <c r="J29" s="58"/>
      <c r="K29" s="58"/>
      <c r="L29" s="58"/>
      <c r="O29">
        <f>VLOOKUP(A29,[1]List4!$C$3:$E$203,3,0)</f>
        <v>12</v>
      </c>
      <c r="P29" s="63">
        <f t="shared" si="8"/>
        <v>5.1948051948051948E-3</v>
      </c>
      <c r="Q29" s="86">
        <f t="shared" si="9"/>
        <v>0</v>
      </c>
      <c r="R29" s="67">
        <f t="shared" si="10"/>
        <v>0.9948051948051948</v>
      </c>
      <c r="S29">
        <f t="shared" si="4"/>
        <v>3</v>
      </c>
      <c r="T29" s="13"/>
      <c r="U29" s="13"/>
      <c r="V29" s="13"/>
      <c r="AB29" s="91">
        <f t="shared" si="15"/>
        <v>175.85714285714286</v>
      </c>
      <c r="AC29" s="91">
        <f t="shared" si="15"/>
        <v>1.2857142857142858</v>
      </c>
      <c r="AD29" s="90">
        <f t="shared" si="11"/>
        <v>1.661142857142857</v>
      </c>
      <c r="AE29" s="45">
        <f t="shared" si="12"/>
        <v>0.77399380804953566</v>
      </c>
      <c r="AF29" s="100">
        <v>23.428571428571427</v>
      </c>
      <c r="AG29" s="90">
        <f t="shared" si="13"/>
        <v>1.9028571428571428</v>
      </c>
      <c r="AH29" s="45">
        <f t="shared" si="14"/>
        <v>0.67567567567567577</v>
      </c>
      <c r="AI29" s="37"/>
      <c r="AJ29" s="91">
        <f t="shared" si="6"/>
        <v>1</v>
      </c>
      <c r="AK29" s="91"/>
    </row>
    <row r="30" spans="1:37" ht="13.8" x14ac:dyDescent="0.25">
      <c r="A30" s="4">
        <v>43917</v>
      </c>
      <c r="B30" s="14">
        <v>2279</v>
      </c>
      <c r="C30">
        <v>9</v>
      </c>
      <c r="D30">
        <v>11</v>
      </c>
      <c r="F30">
        <f t="shared" si="0"/>
        <v>354</v>
      </c>
      <c r="G30">
        <f t="shared" si="1"/>
        <v>0</v>
      </c>
      <c r="H30">
        <f t="shared" si="2"/>
        <v>1</v>
      </c>
      <c r="I30">
        <f t="shared" si="3"/>
        <v>2259</v>
      </c>
      <c r="J30" s="58"/>
      <c r="K30" s="58"/>
      <c r="L30" s="58"/>
      <c r="O30">
        <f>VLOOKUP(A30,[1]List4!$C$3:$E$203,3,0)</f>
        <v>12</v>
      </c>
      <c r="P30" s="63">
        <f t="shared" si="8"/>
        <v>4.8266783677051337E-3</v>
      </c>
      <c r="Q30" s="86">
        <f t="shared" si="9"/>
        <v>0</v>
      </c>
      <c r="R30" s="67">
        <f t="shared" si="10"/>
        <v>0.99517332163229488</v>
      </c>
      <c r="S30">
        <f t="shared" si="4"/>
        <v>3</v>
      </c>
      <c r="T30" s="13"/>
      <c r="U30" s="13"/>
      <c r="V30" s="13"/>
      <c r="AB30" s="91">
        <f t="shared" si="15"/>
        <v>206.57142857142858</v>
      </c>
      <c r="AC30" s="91">
        <f t="shared" si="15"/>
        <v>1.2857142857142858</v>
      </c>
      <c r="AD30" s="90">
        <f t="shared" si="11"/>
        <v>2.0139999999999998</v>
      </c>
      <c r="AE30" s="45">
        <f t="shared" si="12"/>
        <v>0.63838842388991357</v>
      </c>
      <c r="AF30" s="100">
        <v>34.285714285714285</v>
      </c>
      <c r="AG30" s="90">
        <f t="shared" si="13"/>
        <v>2.0828571428571427</v>
      </c>
      <c r="AH30" s="45">
        <f t="shared" si="14"/>
        <v>0.61728395061728403</v>
      </c>
      <c r="AI30" s="37"/>
      <c r="AJ30" s="91">
        <f t="shared" si="6"/>
        <v>1</v>
      </c>
      <c r="AK30" s="91"/>
    </row>
    <row r="31" spans="1:37" ht="13.8" x14ac:dyDescent="0.25">
      <c r="A31" s="4">
        <v>43918</v>
      </c>
      <c r="B31" s="14">
        <v>2631</v>
      </c>
      <c r="C31">
        <v>11</v>
      </c>
      <c r="D31">
        <v>11</v>
      </c>
      <c r="F31">
        <f t="shared" si="0"/>
        <v>352</v>
      </c>
      <c r="G31">
        <f t="shared" si="1"/>
        <v>2</v>
      </c>
      <c r="H31">
        <f t="shared" si="2"/>
        <v>0</v>
      </c>
      <c r="I31">
        <f t="shared" si="3"/>
        <v>2609</v>
      </c>
      <c r="J31" s="58"/>
      <c r="K31" s="58"/>
      <c r="L31" s="58"/>
      <c r="O31">
        <f>VLOOKUP(A31,[1]List4!$C$3:$E$203,3,0)</f>
        <v>12</v>
      </c>
      <c r="P31" s="63">
        <f t="shared" si="8"/>
        <v>4.1809198023565189E-3</v>
      </c>
      <c r="Q31" s="86">
        <f t="shared" si="9"/>
        <v>0</v>
      </c>
      <c r="R31" s="67">
        <f t="shared" si="10"/>
        <v>0.99581908019764354</v>
      </c>
      <c r="S31">
        <f t="shared" si="4"/>
        <v>3</v>
      </c>
      <c r="T31" s="13"/>
      <c r="U31" s="13"/>
      <c r="V31" s="13"/>
      <c r="AB31" s="91">
        <f t="shared" si="15"/>
        <v>233.71428571428572</v>
      </c>
      <c r="AC31" s="91">
        <f t="shared" si="15"/>
        <v>1.5714285714285714</v>
      </c>
      <c r="AD31" s="90">
        <f t="shared" si="11"/>
        <v>2.3234285714285714</v>
      </c>
      <c r="AE31" s="45">
        <f t="shared" si="12"/>
        <v>0.67634038366945404</v>
      </c>
      <c r="AF31" s="100">
        <v>39.428571428571431</v>
      </c>
      <c r="AG31" s="90">
        <f t="shared" si="13"/>
        <v>2.2885714285714283</v>
      </c>
      <c r="AH31" s="45">
        <f t="shared" si="14"/>
        <v>0.68664169787765306</v>
      </c>
      <c r="AI31" s="37"/>
      <c r="AJ31" s="91">
        <f t="shared" si="6"/>
        <v>0.7142857142857143</v>
      </c>
      <c r="AK31" s="91"/>
    </row>
    <row r="32" spans="1:37" ht="13.8" x14ac:dyDescent="0.25">
      <c r="A32" s="4">
        <v>43919</v>
      </c>
      <c r="B32" s="14">
        <v>2817</v>
      </c>
      <c r="C32">
        <v>16</v>
      </c>
      <c r="D32">
        <v>11</v>
      </c>
      <c r="F32">
        <f t="shared" si="0"/>
        <v>186</v>
      </c>
      <c r="G32">
        <f t="shared" si="1"/>
        <v>5</v>
      </c>
      <c r="H32">
        <f t="shared" si="2"/>
        <v>0</v>
      </c>
      <c r="I32">
        <f t="shared" si="3"/>
        <v>2790</v>
      </c>
      <c r="J32" s="58"/>
      <c r="K32" s="58"/>
      <c r="L32" s="58"/>
      <c r="O32">
        <f>VLOOKUP(A32,[1]List4!$C$3:$E$203,3,0)</f>
        <v>12</v>
      </c>
      <c r="P32" s="63">
        <f t="shared" si="8"/>
        <v>3.9048633297834577E-3</v>
      </c>
      <c r="Q32" s="86">
        <f t="shared" si="9"/>
        <v>0</v>
      </c>
      <c r="R32" s="67">
        <f t="shared" si="10"/>
        <v>0.99609513667021654</v>
      </c>
      <c r="S32">
        <f t="shared" si="4"/>
        <v>3</v>
      </c>
      <c r="T32" s="13"/>
      <c r="U32" s="13"/>
      <c r="V32" s="13"/>
      <c r="AB32" s="91">
        <f t="shared" si="15"/>
        <v>242.42857142857142</v>
      </c>
      <c r="AC32" s="91">
        <f t="shared" si="15"/>
        <v>2.1428571428571428</v>
      </c>
      <c r="AD32" s="90">
        <f>INDEX(AB11:AB32,$AE$3)*$AD$2</f>
        <v>3.1377142857142855</v>
      </c>
      <c r="AE32" s="45">
        <f>AC32/AD32</f>
        <v>0.68293571298488442</v>
      </c>
      <c r="AF32" s="100">
        <v>42.857142857142854</v>
      </c>
      <c r="AG32" s="90">
        <f t="shared" si="13"/>
        <v>2.2628571428571429</v>
      </c>
      <c r="AH32" s="45">
        <f t="shared" si="14"/>
        <v>0.94696969696969691</v>
      </c>
      <c r="AI32" s="37"/>
      <c r="AJ32" s="91">
        <f t="shared" si="6"/>
        <v>0.7142857142857143</v>
      </c>
      <c r="AK32" s="91"/>
    </row>
    <row r="33" spans="1:37" ht="13.8" x14ac:dyDescent="0.25">
      <c r="A33" s="4">
        <v>43920</v>
      </c>
      <c r="B33">
        <v>3001</v>
      </c>
      <c r="C33">
        <v>23</v>
      </c>
      <c r="D33">
        <v>25</v>
      </c>
      <c r="F33">
        <f t="shared" si="0"/>
        <v>184</v>
      </c>
      <c r="G33">
        <f t="shared" si="1"/>
        <v>7</v>
      </c>
      <c r="H33">
        <f t="shared" si="2"/>
        <v>14</v>
      </c>
      <c r="I33">
        <f t="shared" si="3"/>
        <v>2953</v>
      </c>
      <c r="J33" s="58">
        <f>F33/I32*$B$2/($B$2-B32)</f>
        <v>6.5967173469206886E-2</v>
      </c>
      <c r="K33" s="58">
        <f>G33/I32</f>
        <v>2.5089605734767025E-3</v>
      </c>
      <c r="L33" s="58">
        <f>H33/I32</f>
        <v>5.017921146953405E-3</v>
      </c>
      <c r="M33">
        <f t="shared" ref="M33:M49" si="16">J33/(K33+L33)</f>
        <v>8.7642101894803446</v>
      </c>
      <c r="N33" s="47">
        <f>C33/B33</f>
        <v>7.6641119626791069E-3</v>
      </c>
      <c r="O33">
        <f>VLOOKUP(A33,[1]List4!$C$3:$E$203,3,0)</f>
        <v>13</v>
      </c>
      <c r="P33" s="63">
        <f t="shared" si="8"/>
        <v>8.3305564811729429E-3</v>
      </c>
      <c r="Q33" s="86">
        <f t="shared" si="9"/>
        <v>7.6641119626791069E-3</v>
      </c>
      <c r="R33" s="67">
        <f t="shared" si="10"/>
        <v>0.984005331556148</v>
      </c>
      <c r="S33">
        <f t="shared" si="4"/>
        <v>3</v>
      </c>
      <c r="T33" s="13">
        <f t="shared" ref="T33:T74" si="17">AVERAGE(J27:J33)</f>
        <v>6.5967173469206886E-2</v>
      </c>
      <c r="U33" s="13">
        <f t="shared" ref="U33:U74" si="18">AVERAGE(K27:K33)</f>
        <v>2.5089605734767025E-3</v>
      </c>
      <c r="V33" s="13">
        <f t="shared" ref="V33:W74" si="19">AVERAGE(L27:L33)</f>
        <v>5.017921146953405E-3</v>
      </c>
      <c r="W33" s="13">
        <f t="shared" si="19"/>
        <v>8.7642101894803446</v>
      </c>
      <c r="X33" s="47">
        <f>C33/SUM(C33:D33)</f>
        <v>0.47916666666666669</v>
      </c>
      <c r="Y33" s="47"/>
      <c r="Z33" s="47"/>
      <c r="AA33" s="47"/>
      <c r="AB33" s="91">
        <f t="shared" si="15"/>
        <v>252.14285714285714</v>
      </c>
      <c r="AC33" s="91">
        <f t="shared" si="15"/>
        <v>3.1428571428571428</v>
      </c>
      <c r="AD33" s="90">
        <f t="shared" ref="AD33:AD96" si="20">INDEX(AB12:AB33,$AE$3)*$AD$2</f>
        <v>3.7565714285714287</v>
      </c>
      <c r="AE33" s="45">
        <f t="shared" ref="AE33:AE96" si="21">AC33/AD33</f>
        <v>0.83662914511712805</v>
      </c>
      <c r="AF33" s="101">
        <v>46.428571428571431</v>
      </c>
      <c r="AG33" s="90">
        <f t="shared" si="13"/>
        <v>2.4428571428571426</v>
      </c>
      <c r="AH33" s="45">
        <f t="shared" si="14"/>
        <v>1.2865497076023393</v>
      </c>
      <c r="AI33" s="98"/>
      <c r="AJ33" s="91">
        <f t="shared" si="6"/>
        <v>2.5714285714285716</v>
      </c>
      <c r="AK33" s="91"/>
    </row>
    <row r="34" spans="1:37" ht="13.8" x14ac:dyDescent="0.25">
      <c r="A34" s="4">
        <v>43921</v>
      </c>
      <c r="B34">
        <v>3308</v>
      </c>
      <c r="C34">
        <v>31</v>
      </c>
      <c r="D34">
        <v>45</v>
      </c>
      <c r="F34">
        <f t="shared" si="0"/>
        <v>307</v>
      </c>
      <c r="G34">
        <f t="shared" si="1"/>
        <v>8</v>
      </c>
      <c r="H34">
        <f t="shared" si="2"/>
        <v>20</v>
      </c>
      <c r="I34">
        <f t="shared" si="3"/>
        <v>3232</v>
      </c>
      <c r="J34" s="58">
        <f t="shared" ref="J34:J65" si="22">F34/I33*$B$2/($B$2-B33)</f>
        <v>0.10399121414271963</v>
      </c>
      <c r="K34" s="58">
        <f t="shared" ref="K34:K66" si="23">G34/I33</f>
        <v>2.7091093802912294E-3</v>
      </c>
      <c r="L34" s="58">
        <f t="shared" ref="L34:L66" si="24">H34/I33</f>
        <v>6.7727734507280731E-3</v>
      </c>
      <c r="M34">
        <f t="shared" si="16"/>
        <v>10.967359120123252</v>
      </c>
      <c r="N34" s="47">
        <f t="shared" ref="N34:N66" si="25">C34/B34</f>
        <v>9.3712212817412335E-3</v>
      </c>
      <c r="O34">
        <f>VLOOKUP(A34,[1]List4!$C$3:$E$203,3,0)</f>
        <v>13</v>
      </c>
      <c r="P34" s="63">
        <f t="shared" si="8"/>
        <v>1.3603385731559855E-2</v>
      </c>
      <c r="Q34" s="86">
        <f t="shared" si="9"/>
        <v>9.3712212817412335E-3</v>
      </c>
      <c r="R34" s="67">
        <f t="shared" si="10"/>
        <v>0.97702539298669888</v>
      </c>
      <c r="S34">
        <f t="shared" si="4"/>
        <v>3</v>
      </c>
      <c r="T34" s="13">
        <f t="shared" si="17"/>
        <v>8.4979193805963249E-2</v>
      </c>
      <c r="U34" s="13">
        <f t="shared" si="18"/>
        <v>2.6090349768839657E-3</v>
      </c>
      <c r="V34" s="13">
        <f t="shared" si="19"/>
        <v>5.895347298840739E-3</v>
      </c>
      <c r="W34" s="13">
        <f t="shared" si="19"/>
        <v>9.8657846548017982</v>
      </c>
      <c r="X34" s="47">
        <f t="shared" ref="X34:X97" si="26">C34/SUM(C34:D34)</f>
        <v>0.40789473684210525</v>
      </c>
      <c r="Y34" s="47"/>
      <c r="Z34" s="47"/>
      <c r="AA34" s="47"/>
      <c r="AB34" s="91">
        <f t="shared" si="15"/>
        <v>273.42857142857144</v>
      </c>
      <c r="AC34" s="91">
        <f t="shared" si="15"/>
        <v>4</v>
      </c>
      <c r="AD34" s="90">
        <f t="shared" si="20"/>
        <v>4.3754285714285714</v>
      </c>
      <c r="AE34" s="45">
        <f t="shared" si="21"/>
        <v>0.91419616037612639</v>
      </c>
      <c r="AF34" s="101">
        <v>52.714285714285715</v>
      </c>
      <c r="AG34" s="90">
        <f t="shared" si="13"/>
        <v>2.8028571428571425</v>
      </c>
      <c r="AH34" s="45">
        <f t="shared" si="14"/>
        <v>1.4271151885830786</v>
      </c>
      <c r="AI34" s="98"/>
      <c r="AJ34" s="91">
        <f t="shared" si="6"/>
        <v>5</v>
      </c>
      <c r="AK34" s="91"/>
    </row>
    <row r="35" spans="1:37" ht="13.8" x14ac:dyDescent="0.25">
      <c r="A35" s="4">
        <v>43922</v>
      </c>
      <c r="B35">
        <v>3589</v>
      </c>
      <c r="C35">
        <v>39</v>
      </c>
      <c r="D35">
        <v>61</v>
      </c>
      <c r="F35">
        <f t="shared" si="0"/>
        <v>281</v>
      </c>
      <c r="G35">
        <f t="shared" si="1"/>
        <v>8</v>
      </c>
      <c r="H35">
        <f t="shared" si="2"/>
        <v>16</v>
      </c>
      <c r="I35">
        <f t="shared" si="3"/>
        <v>3489</v>
      </c>
      <c r="J35" s="58">
        <f t="shared" si="22"/>
        <v>8.6969934285271361E-2</v>
      </c>
      <c r="K35" s="58">
        <f t="shared" si="23"/>
        <v>2.4752475247524753E-3</v>
      </c>
      <c r="L35" s="58">
        <f t="shared" si="24"/>
        <v>4.9504950495049506E-3</v>
      </c>
      <c r="M35">
        <f t="shared" si="16"/>
        <v>11.711951150416544</v>
      </c>
      <c r="N35" s="47">
        <f t="shared" si="25"/>
        <v>1.0866536639732517E-2</v>
      </c>
      <c r="O35">
        <f>VLOOKUP(A35,[1]List4!$C$3:$E$203,3,0)</f>
        <v>13</v>
      </c>
      <c r="P35" s="63">
        <f t="shared" si="8"/>
        <v>1.6996377821120089E-2</v>
      </c>
      <c r="Q35" s="86">
        <f t="shared" si="9"/>
        <v>1.0866536639732517E-2</v>
      </c>
      <c r="R35" s="67">
        <f t="shared" si="10"/>
        <v>0.97213708553914735</v>
      </c>
      <c r="S35">
        <f t="shared" si="4"/>
        <v>4</v>
      </c>
      <c r="T35" s="13">
        <f t="shared" si="17"/>
        <v>8.564277396573261E-2</v>
      </c>
      <c r="U35" s="13">
        <f t="shared" si="18"/>
        <v>2.5644391595068023E-3</v>
      </c>
      <c r="V35" s="13">
        <f t="shared" si="19"/>
        <v>5.5803965490621435E-3</v>
      </c>
      <c r="W35" s="13">
        <f t="shared" si="19"/>
        <v>10.481173486673379</v>
      </c>
      <c r="X35" s="47">
        <f t="shared" si="26"/>
        <v>0.39</v>
      </c>
      <c r="Y35" s="47"/>
      <c r="Z35" s="47"/>
      <c r="AA35" s="47"/>
      <c r="AB35" s="91">
        <f t="shared" si="15"/>
        <v>276.42857142857144</v>
      </c>
      <c r="AC35" s="91">
        <f t="shared" si="15"/>
        <v>4.7142857142857144</v>
      </c>
      <c r="AD35" s="90">
        <f t="shared" si="20"/>
        <v>4.4894285714285713</v>
      </c>
      <c r="AE35" s="45">
        <f t="shared" si="21"/>
        <v>1.0500859161204099</v>
      </c>
      <c r="AF35" s="101">
        <v>53.571428571428569</v>
      </c>
      <c r="AG35" s="90">
        <f t="shared" si="13"/>
        <v>3.78</v>
      </c>
      <c r="AH35" s="45">
        <f t="shared" si="14"/>
        <v>1.2471655328798188</v>
      </c>
      <c r="AI35" s="98"/>
      <c r="AJ35" s="91">
        <f t="shared" si="6"/>
        <v>7.2857142857142856</v>
      </c>
      <c r="AK35" s="91"/>
    </row>
    <row r="36" spans="1:37" ht="13.8" x14ac:dyDescent="0.25">
      <c r="A36" s="4">
        <v>43923</v>
      </c>
      <c r="B36">
        <v>3858</v>
      </c>
      <c r="C36">
        <v>44</v>
      </c>
      <c r="D36">
        <v>67</v>
      </c>
      <c r="F36">
        <f t="shared" si="0"/>
        <v>269</v>
      </c>
      <c r="G36">
        <f t="shared" si="1"/>
        <v>5</v>
      </c>
      <c r="H36">
        <f t="shared" si="2"/>
        <v>6</v>
      </c>
      <c r="I36">
        <f t="shared" si="3"/>
        <v>3747</v>
      </c>
      <c r="J36" s="58">
        <f t="shared" si="22"/>
        <v>7.712530314861285E-2</v>
      </c>
      <c r="K36" s="58">
        <f t="shared" si="23"/>
        <v>1.4330753797649756E-3</v>
      </c>
      <c r="L36" s="58">
        <f t="shared" si="24"/>
        <v>1.7196904557179708E-3</v>
      </c>
      <c r="M36">
        <f t="shared" si="16"/>
        <v>24.462743880500931</v>
      </c>
      <c r="N36" s="47">
        <f>C36/B36</f>
        <v>1.1404872991187144E-2</v>
      </c>
      <c r="O36">
        <f>VLOOKUP(A36,[1]List4!$C$3:$E$203,3,0)</f>
        <v>13</v>
      </c>
      <c r="P36" s="63">
        <f t="shared" si="8"/>
        <v>1.7366511145671334E-2</v>
      </c>
      <c r="Q36" s="86">
        <f t="shared" si="9"/>
        <v>1.1404872991187144E-2</v>
      </c>
      <c r="R36" s="67">
        <f t="shared" si="10"/>
        <v>0.97122861586314158</v>
      </c>
      <c r="S36">
        <f t="shared" si="4"/>
        <v>4</v>
      </c>
      <c r="T36" s="13">
        <f t="shared" si="17"/>
        <v>8.3513406261452677E-2</v>
      </c>
      <c r="U36" s="13">
        <f t="shared" si="18"/>
        <v>2.2815982145713456E-3</v>
      </c>
      <c r="V36" s="13">
        <f t="shared" si="19"/>
        <v>4.6152200257260998E-3</v>
      </c>
      <c r="W36" s="13">
        <f t="shared" si="19"/>
        <v>13.976566085130267</v>
      </c>
      <c r="X36" s="47">
        <f t="shared" si="26"/>
        <v>0.3963963963963964</v>
      </c>
      <c r="Y36" s="47"/>
      <c r="Z36" s="47"/>
      <c r="AA36" s="47"/>
      <c r="AB36" s="91">
        <f t="shared" si="15"/>
        <v>276.14285714285717</v>
      </c>
      <c r="AC36" s="91">
        <f t="shared" si="15"/>
        <v>5</v>
      </c>
      <c r="AD36" s="90">
        <f t="shared" si="20"/>
        <v>4.8422857142857145</v>
      </c>
      <c r="AE36" s="45">
        <f t="shared" si="21"/>
        <v>1.0325702147746045</v>
      </c>
      <c r="AF36" s="101">
        <v>55.714285714285715</v>
      </c>
      <c r="AG36" s="90">
        <f t="shared" si="13"/>
        <v>4.2171428571428571</v>
      </c>
      <c r="AH36" s="45">
        <f t="shared" si="14"/>
        <v>1.1856368563685638</v>
      </c>
      <c r="AI36" s="98"/>
      <c r="AJ36" s="91">
        <f t="shared" si="6"/>
        <v>8.1428571428571423</v>
      </c>
      <c r="AK36" s="91"/>
    </row>
    <row r="37" spans="1:37" ht="13.8" x14ac:dyDescent="0.25">
      <c r="A37" s="4">
        <v>43924</v>
      </c>
      <c r="B37">
        <v>4190</v>
      </c>
      <c r="C37">
        <v>53</v>
      </c>
      <c r="D37">
        <v>72</v>
      </c>
      <c r="F37">
        <f t="shared" ref="F37:F54" si="27">B37-B36</f>
        <v>332</v>
      </c>
      <c r="G37">
        <f t="shared" ref="G37:G54" si="28">C37-C36</f>
        <v>9</v>
      </c>
      <c r="H37">
        <f t="shared" ref="H37:H54" si="29">D37-D36</f>
        <v>5</v>
      </c>
      <c r="I37">
        <f t="shared" si="3"/>
        <v>4065</v>
      </c>
      <c r="J37" s="58">
        <f>F37/I36*$B$2/($B$2-B36)</f>
        <v>8.863614862079762E-2</v>
      </c>
      <c r="K37" s="58">
        <f t="shared" si="23"/>
        <v>2.4019215372297837E-3</v>
      </c>
      <c r="L37" s="58">
        <f t="shared" si="24"/>
        <v>1.3344008540165466E-3</v>
      </c>
      <c r="M37">
        <f t="shared" si="16"/>
        <v>23.722832063009193</v>
      </c>
      <c r="N37" s="47">
        <f t="shared" si="25"/>
        <v>1.2649164677804296E-2</v>
      </c>
      <c r="O37">
        <f>VLOOKUP(A37,[1]List4!$C$3:$E$203,3,0)</f>
        <v>13</v>
      </c>
      <c r="P37" s="63">
        <f t="shared" si="8"/>
        <v>1.7183770883054894E-2</v>
      </c>
      <c r="Q37" s="86">
        <f t="shared" si="9"/>
        <v>1.2649164677804296E-2</v>
      </c>
      <c r="R37" s="67">
        <f t="shared" si="10"/>
        <v>0.9701670644391408</v>
      </c>
      <c r="S37">
        <f t="shared" si="4"/>
        <v>4</v>
      </c>
      <c r="T37" s="13">
        <f t="shared" si="17"/>
        <v>8.4537954733321666E-2</v>
      </c>
      <c r="U37" s="13">
        <f t="shared" si="18"/>
        <v>2.3056628791030334E-3</v>
      </c>
      <c r="V37" s="13">
        <f t="shared" si="19"/>
        <v>3.9590561913841896E-3</v>
      </c>
      <c r="W37" s="13">
        <f t="shared" si="19"/>
        <v>15.925819280706055</v>
      </c>
      <c r="X37" s="47">
        <f t="shared" si="26"/>
        <v>0.42399999999999999</v>
      </c>
      <c r="Y37" s="47"/>
      <c r="Z37" s="47"/>
      <c r="AA37" s="47"/>
      <c r="AB37" s="91">
        <f t="shared" si="15"/>
        <v>273</v>
      </c>
      <c r="AC37" s="91">
        <f t="shared" si="15"/>
        <v>6.2857142857142856</v>
      </c>
      <c r="AD37" s="90">
        <f t="shared" si="20"/>
        <v>5.2114285714285709</v>
      </c>
      <c r="AE37" s="45">
        <f t="shared" si="21"/>
        <v>1.2061403508771931</v>
      </c>
      <c r="AF37" s="101">
        <v>50.714285714285715</v>
      </c>
      <c r="AG37" s="90">
        <f t="shared" si="13"/>
        <v>6.1714285714285708</v>
      </c>
      <c r="AH37" s="45">
        <f t="shared" si="14"/>
        <v>1.0185185185185186</v>
      </c>
      <c r="AI37" s="98"/>
      <c r="AJ37" s="91">
        <f t="shared" si="6"/>
        <v>8.7142857142857135</v>
      </c>
      <c r="AK37" s="91"/>
    </row>
    <row r="38" spans="1:37" ht="13.8" x14ac:dyDescent="0.25">
      <c r="A38" s="4">
        <v>43925</v>
      </c>
      <c r="B38">
        <v>4472</v>
      </c>
      <c r="C38">
        <v>59</v>
      </c>
      <c r="D38">
        <v>78</v>
      </c>
      <c r="F38">
        <f t="shared" si="27"/>
        <v>282</v>
      </c>
      <c r="G38">
        <f t="shared" si="28"/>
        <v>6</v>
      </c>
      <c r="H38">
        <f t="shared" si="29"/>
        <v>6</v>
      </c>
      <c r="I38">
        <f t="shared" si="3"/>
        <v>4335</v>
      </c>
      <c r="J38" s="58">
        <f t="shared" si="22"/>
        <v>6.9399847137659246E-2</v>
      </c>
      <c r="K38" s="58">
        <f t="shared" si="23"/>
        <v>1.4760147601476014E-3</v>
      </c>
      <c r="L38" s="58">
        <f t="shared" si="24"/>
        <v>1.4760147601476014E-3</v>
      </c>
      <c r="M38">
        <f t="shared" si="16"/>
        <v>23.509198217882069</v>
      </c>
      <c r="N38" s="47">
        <f t="shared" si="25"/>
        <v>1.3193202146690518E-2</v>
      </c>
      <c r="O38">
        <f>VLOOKUP(A38,[1]List4!$C$3:$E$203,3,0)</f>
        <v>13</v>
      </c>
      <c r="P38" s="63">
        <f t="shared" si="8"/>
        <v>1.7441860465116279E-2</v>
      </c>
      <c r="Q38" s="86">
        <f t="shared" si="9"/>
        <v>1.3193202146690518E-2</v>
      </c>
      <c r="R38" s="67">
        <f t="shared" si="10"/>
        <v>0.96936493738819318</v>
      </c>
      <c r="S38">
        <f t="shared" si="4"/>
        <v>4</v>
      </c>
      <c r="T38" s="13">
        <f t="shared" si="17"/>
        <v>8.2014936800711258E-2</v>
      </c>
      <c r="U38" s="13">
        <f t="shared" si="18"/>
        <v>2.1673881926104616E-3</v>
      </c>
      <c r="V38" s="13">
        <f t="shared" si="19"/>
        <v>3.5452159528447584E-3</v>
      </c>
      <c r="W38" s="13">
        <f t="shared" si="19"/>
        <v>17.189715770235392</v>
      </c>
      <c r="X38" s="47">
        <f t="shared" si="26"/>
        <v>0.43065693430656932</v>
      </c>
      <c r="Y38" s="47"/>
      <c r="Z38" s="47"/>
      <c r="AA38" s="47"/>
      <c r="AB38" s="91">
        <f t="shared" si="15"/>
        <v>263</v>
      </c>
      <c r="AC38" s="91">
        <f t="shared" si="15"/>
        <v>6.8571428571428568</v>
      </c>
      <c r="AD38" s="90">
        <f t="shared" si="20"/>
        <v>6.145142857142857</v>
      </c>
      <c r="AE38" s="45">
        <f t="shared" si="21"/>
        <v>1.1158638646085177</v>
      </c>
      <c r="AF38" s="101">
        <v>51.571428571428569</v>
      </c>
      <c r="AG38" s="90">
        <f t="shared" si="13"/>
        <v>7.097142857142857</v>
      </c>
      <c r="AH38" s="45">
        <f t="shared" si="14"/>
        <v>0.96618357487922701</v>
      </c>
      <c r="AI38" s="98"/>
      <c r="AJ38" s="91">
        <f t="shared" si="6"/>
        <v>9.5714285714285712</v>
      </c>
      <c r="AK38" s="91"/>
    </row>
    <row r="39" spans="1:37" ht="13.8" x14ac:dyDescent="0.25">
      <c r="A39" s="4">
        <v>43926</v>
      </c>
      <c r="B39">
        <v>4587</v>
      </c>
      <c r="C39">
        <v>67</v>
      </c>
      <c r="D39">
        <v>96</v>
      </c>
      <c r="F39">
        <f t="shared" si="27"/>
        <v>115</v>
      </c>
      <c r="G39">
        <f t="shared" si="28"/>
        <v>8</v>
      </c>
      <c r="H39">
        <f t="shared" si="29"/>
        <v>18</v>
      </c>
      <c r="I39">
        <f t="shared" si="3"/>
        <v>4424</v>
      </c>
      <c r="J39" s="58">
        <f t="shared" si="22"/>
        <v>2.653934101634671E-2</v>
      </c>
      <c r="K39" s="58">
        <f t="shared" si="23"/>
        <v>1.845444059976932E-3</v>
      </c>
      <c r="L39" s="58">
        <f t="shared" si="24"/>
        <v>4.1522491349480972E-3</v>
      </c>
      <c r="M39">
        <f t="shared" si="16"/>
        <v>4.4249247425331912</v>
      </c>
      <c r="N39" s="47">
        <f t="shared" si="25"/>
        <v>1.4606496620885111E-2</v>
      </c>
      <c r="O39">
        <f>VLOOKUP(A39,[1]List4!$C$3:$E$203,3,0)</f>
        <v>13</v>
      </c>
      <c r="P39" s="63">
        <f t="shared" si="8"/>
        <v>2.0928711576193592E-2</v>
      </c>
      <c r="Q39" s="86">
        <f t="shared" si="9"/>
        <v>1.4606496620885111E-2</v>
      </c>
      <c r="R39" s="67">
        <f t="shared" si="10"/>
        <v>0.96446479180292133</v>
      </c>
      <c r="S39">
        <f t="shared" si="4"/>
        <v>4</v>
      </c>
      <c r="T39" s="13">
        <f t="shared" si="17"/>
        <v>7.4089851688659183E-2</v>
      </c>
      <c r="U39" s="13">
        <f t="shared" si="18"/>
        <v>2.1213961736628144E-3</v>
      </c>
      <c r="V39" s="13">
        <f t="shared" si="19"/>
        <v>3.6319349788595211E-3</v>
      </c>
      <c r="W39" s="13">
        <f t="shared" si="19"/>
        <v>15.366174194849362</v>
      </c>
      <c r="X39" s="47">
        <f t="shared" si="26"/>
        <v>0.41104294478527609</v>
      </c>
      <c r="Y39" s="47"/>
      <c r="Z39" s="47"/>
      <c r="AA39" s="47"/>
      <c r="AB39" s="91">
        <f t="shared" si="15"/>
        <v>252.85714285714286</v>
      </c>
      <c r="AC39" s="91">
        <f t="shared" si="15"/>
        <v>7.2857142857142856</v>
      </c>
      <c r="AD39" s="90">
        <f t="shared" si="20"/>
        <v>6.6825714285714284</v>
      </c>
      <c r="AE39" s="45">
        <f t="shared" si="21"/>
        <v>1.0902561032964213</v>
      </c>
      <c r="AF39" s="101">
        <v>50.285714285714285</v>
      </c>
      <c r="AG39" s="90">
        <f t="shared" si="13"/>
        <v>7.7142857142857135</v>
      </c>
      <c r="AH39" s="45">
        <f t="shared" si="14"/>
        <v>0.94444444444444453</v>
      </c>
      <c r="AI39" s="98"/>
      <c r="AJ39" s="91">
        <f t="shared" si="6"/>
        <v>12.142857142857142</v>
      </c>
      <c r="AK39" s="91"/>
    </row>
    <row r="40" spans="1:37" ht="13.8" x14ac:dyDescent="0.25">
      <c r="A40" s="4">
        <v>43927</v>
      </c>
      <c r="B40">
        <v>4822</v>
      </c>
      <c r="C40">
        <v>78</v>
      </c>
      <c r="D40">
        <v>121</v>
      </c>
      <c r="F40">
        <f t="shared" si="27"/>
        <v>235</v>
      </c>
      <c r="G40">
        <f t="shared" si="28"/>
        <v>11</v>
      </c>
      <c r="H40">
        <f t="shared" si="29"/>
        <v>25</v>
      </c>
      <c r="I40">
        <f t="shared" si="3"/>
        <v>4623</v>
      </c>
      <c r="J40" s="58">
        <f t="shared" si="22"/>
        <v>5.3142111476041032E-2</v>
      </c>
      <c r="K40" s="58">
        <f>G40/I39</f>
        <v>2.4864376130198916E-3</v>
      </c>
      <c r="L40" s="58">
        <f t="shared" si="24"/>
        <v>5.650994575045208E-3</v>
      </c>
      <c r="M40">
        <f t="shared" si="16"/>
        <v>6.5305750325001535</v>
      </c>
      <c r="N40" s="47">
        <f t="shared" si="25"/>
        <v>1.6175860638739114E-2</v>
      </c>
      <c r="O40">
        <f>VLOOKUP(A40,[1]List4!$C$3:$E$203,3,0)</f>
        <v>14</v>
      </c>
      <c r="P40" s="63">
        <f t="shared" si="8"/>
        <v>2.5093322272915802E-2</v>
      </c>
      <c r="Q40" s="86">
        <f t="shared" si="9"/>
        <v>1.6175860638739114E-2</v>
      </c>
      <c r="R40" s="67">
        <f t="shared" si="10"/>
        <v>0.95873081708834507</v>
      </c>
      <c r="S40">
        <f t="shared" si="4"/>
        <v>4</v>
      </c>
      <c r="T40" s="13">
        <f t="shared" si="17"/>
        <v>7.2257699975349768E-2</v>
      </c>
      <c r="U40" s="13">
        <f t="shared" si="18"/>
        <v>2.1181786078832694E-3</v>
      </c>
      <c r="V40" s="13">
        <f t="shared" si="19"/>
        <v>3.7223740400154927E-3</v>
      </c>
      <c r="W40" s="13">
        <f t="shared" si="19"/>
        <v>15.047083458137905</v>
      </c>
      <c r="X40" s="47">
        <f t="shared" si="26"/>
        <v>0.39195979899497485</v>
      </c>
      <c r="Y40" s="47"/>
      <c r="Z40" s="47"/>
      <c r="AA40" s="47"/>
      <c r="AB40" s="91">
        <f t="shared" si="15"/>
        <v>260.14285714285717</v>
      </c>
      <c r="AC40" s="91">
        <f t="shared" si="15"/>
        <v>7.8571428571428568</v>
      </c>
      <c r="AD40" s="90">
        <f t="shared" si="20"/>
        <v>7.8497142857142856</v>
      </c>
      <c r="AE40" s="45">
        <f t="shared" si="21"/>
        <v>1.0009463492756787</v>
      </c>
      <c r="AF40" s="101">
        <v>52</v>
      </c>
      <c r="AG40" s="90">
        <f t="shared" si="13"/>
        <v>8.3571428571428577</v>
      </c>
      <c r="AH40" s="45">
        <f t="shared" si="14"/>
        <v>0.94017094017094005</v>
      </c>
      <c r="AI40" s="98"/>
      <c r="AJ40" s="91">
        <f t="shared" si="6"/>
        <v>13.714285714285714</v>
      </c>
      <c r="AK40" s="91"/>
    </row>
    <row r="41" spans="1:37" ht="13.8" x14ac:dyDescent="0.25">
      <c r="A41" s="4">
        <v>43928</v>
      </c>
      <c r="B41">
        <v>5017</v>
      </c>
      <c r="C41">
        <v>88</v>
      </c>
      <c r="D41">
        <v>172</v>
      </c>
      <c r="F41">
        <f t="shared" si="27"/>
        <v>195</v>
      </c>
      <c r="G41">
        <f t="shared" si="28"/>
        <v>10</v>
      </c>
      <c r="H41">
        <f t="shared" si="29"/>
        <v>51</v>
      </c>
      <c r="I41">
        <f t="shared" si="3"/>
        <v>4757</v>
      </c>
      <c r="J41" s="58">
        <f t="shared" si="22"/>
        <v>4.2199403726171883E-2</v>
      </c>
      <c r="K41" s="58">
        <f t="shared" si="23"/>
        <v>2.1630975556997619E-3</v>
      </c>
      <c r="L41" s="58">
        <f t="shared" si="24"/>
        <v>1.1031797534068787E-2</v>
      </c>
      <c r="M41">
        <f t="shared" si="16"/>
        <v>3.1981613676408625</v>
      </c>
      <c r="N41" s="47">
        <f t="shared" si="25"/>
        <v>1.7540362766593581E-2</v>
      </c>
      <c r="O41">
        <f>VLOOKUP(A41,[1]List4!$C$3:$E$203,3,0)</f>
        <v>14</v>
      </c>
      <c r="P41" s="63">
        <f t="shared" si="8"/>
        <v>3.4283436316523822E-2</v>
      </c>
      <c r="Q41" s="86">
        <f t="shared" si="9"/>
        <v>1.7540362766593581E-2</v>
      </c>
      <c r="R41" s="67">
        <f t="shared" si="10"/>
        <v>0.94817620091688259</v>
      </c>
      <c r="S41">
        <f t="shared" si="4"/>
        <v>4</v>
      </c>
      <c r="T41" s="13">
        <f t="shared" si="17"/>
        <v>6.3430298487271525E-2</v>
      </c>
      <c r="U41" s="13">
        <f t="shared" si="18"/>
        <v>2.0401769186559173E-3</v>
      </c>
      <c r="V41" s="13">
        <f t="shared" si="19"/>
        <v>4.3308060519213088E-3</v>
      </c>
      <c r="W41" s="13">
        <f t="shared" si="19"/>
        <v>13.937198064926136</v>
      </c>
      <c r="X41" s="47">
        <f t="shared" si="26"/>
        <v>0.33846153846153848</v>
      </c>
      <c r="Y41" s="47"/>
      <c r="Z41" s="47"/>
      <c r="AA41" s="47"/>
      <c r="AB41" s="91">
        <f t="shared" si="15"/>
        <v>244.14285714285714</v>
      </c>
      <c r="AC41" s="91">
        <f t="shared" si="15"/>
        <v>8.1428571428571423</v>
      </c>
      <c r="AD41" s="90">
        <f t="shared" si="20"/>
        <v>8.8811428571428568</v>
      </c>
      <c r="AE41" s="45">
        <f t="shared" si="21"/>
        <v>0.91687041564792171</v>
      </c>
      <c r="AF41" s="101">
        <v>48.571428571428569</v>
      </c>
      <c r="AG41" s="90">
        <f t="shared" si="13"/>
        <v>9.4885714285714275</v>
      </c>
      <c r="AH41" s="45">
        <f t="shared" si="14"/>
        <v>0.85817524841915094</v>
      </c>
      <c r="AI41" s="98"/>
      <c r="AJ41" s="91">
        <f t="shared" si="6"/>
        <v>18.142857142857142</v>
      </c>
      <c r="AK41" s="91"/>
    </row>
    <row r="42" spans="1:37" ht="13.8" x14ac:dyDescent="0.25">
      <c r="A42" s="4">
        <v>43929</v>
      </c>
      <c r="B42">
        <v>5312</v>
      </c>
      <c r="C42">
        <v>99</v>
      </c>
      <c r="D42">
        <v>233</v>
      </c>
      <c r="F42">
        <f t="shared" si="27"/>
        <v>295</v>
      </c>
      <c r="G42">
        <f t="shared" si="28"/>
        <v>11</v>
      </c>
      <c r="H42">
        <f t="shared" si="29"/>
        <v>61</v>
      </c>
      <c r="I42">
        <f t="shared" si="3"/>
        <v>4980</v>
      </c>
      <c r="J42" s="58">
        <f t="shared" si="22"/>
        <v>6.2042940495087524E-2</v>
      </c>
      <c r="K42" s="58">
        <f t="shared" si="23"/>
        <v>2.3123817532058021E-3</v>
      </c>
      <c r="L42" s="58">
        <f t="shared" si="24"/>
        <v>1.2823207904141265E-2</v>
      </c>
      <c r="M42">
        <f t="shared" si="16"/>
        <v>4.0991426102101576</v>
      </c>
      <c r="N42" s="47">
        <f t="shared" si="25"/>
        <v>1.8637048192771084E-2</v>
      </c>
      <c r="O42">
        <f>VLOOKUP(A42,[1]List4!$C$3:$E$203,3,0)</f>
        <v>14</v>
      </c>
      <c r="P42" s="63">
        <f t="shared" si="8"/>
        <v>4.3862951807228913E-2</v>
      </c>
      <c r="Q42" s="86">
        <f t="shared" si="9"/>
        <v>1.8637048192771084E-2</v>
      </c>
      <c r="R42" s="67">
        <f t="shared" si="10"/>
        <v>0.9375</v>
      </c>
      <c r="S42">
        <f t="shared" si="4"/>
        <v>4</v>
      </c>
      <c r="T42" s="13">
        <f t="shared" si="17"/>
        <v>5.9869299374388119E-2</v>
      </c>
      <c r="U42" s="13">
        <f t="shared" si="18"/>
        <v>2.0169103798635354E-3</v>
      </c>
      <c r="V42" s="13">
        <f t="shared" si="19"/>
        <v>5.4554793168693537E-3</v>
      </c>
      <c r="W42" s="13">
        <f t="shared" si="19"/>
        <v>12.849653987753793</v>
      </c>
      <c r="X42" s="47">
        <f t="shared" si="26"/>
        <v>0.29819277108433734</v>
      </c>
      <c r="Y42" s="47"/>
      <c r="Z42" s="47"/>
      <c r="AA42" s="47"/>
      <c r="AB42" s="91">
        <f t="shared" si="15"/>
        <v>246.14285714285714</v>
      </c>
      <c r="AC42" s="91">
        <f t="shared" si="15"/>
        <v>8.5714285714285712</v>
      </c>
      <c r="AD42" s="90">
        <f t="shared" si="20"/>
        <v>9.2122857142857129</v>
      </c>
      <c r="AE42" s="45">
        <f t="shared" si="21"/>
        <v>0.93043451291753265</v>
      </c>
      <c r="AF42" s="101">
        <v>48.428571428571431</v>
      </c>
      <c r="AG42" s="90">
        <f t="shared" si="13"/>
        <v>9.6428571428571423</v>
      </c>
      <c r="AH42" s="45">
        <f t="shared" si="14"/>
        <v>0.88888888888888895</v>
      </c>
      <c r="AI42" s="98"/>
      <c r="AJ42" s="91">
        <f t="shared" si="6"/>
        <v>24.571428571428573</v>
      </c>
      <c r="AK42" s="91"/>
    </row>
    <row r="43" spans="1:37" ht="13.8" x14ac:dyDescent="0.25">
      <c r="A43" s="4">
        <v>43930</v>
      </c>
      <c r="B43">
        <v>5569</v>
      </c>
      <c r="C43">
        <v>112</v>
      </c>
      <c r="D43">
        <v>301</v>
      </c>
      <c r="F43">
        <f t="shared" si="27"/>
        <v>257</v>
      </c>
      <c r="G43">
        <f t="shared" si="28"/>
        <v>13</v>
      </c>
      <c r="H43">
        <f t="shared" si="29"/>
        <v>68</v>
      </c>
      <c r="I43">
        <f t="shared" si="3"/>
        <v>5156</v>
      </c>
      <c r="J43" s="58">
        <f t="shared" si="22"/>
        <v>5.1632036858512462E-2</v>
      </c>
      <c r="K43" s="58">
        <f t="shared" si="23"/>
        <v>2.6104417670682733E-3</v>
      </c>
      <c r="L43" s="58">
        <f t="shared" si="24"/>
        <v>1.3654618473895583E-2</v>
      </c>
      <c r="M43">
        <f t="shared" si="16"/>
        <v>3.1744141179678027</v>
      </c>
      <c r="N43" s="47">
        <f t="shared" si="25"/>
        <v>2.0111330579996409E-2</v>
      </c>
      <c r="O43">
        <f>VLOOKUP(A43,[1]List4!$C$3:$E$203,3,0)</f>
        <v>14</v>
      </c>
      <c r="P43" s="63">
        <f t="shared" si="8"/>
        <v>5.4049200933740348E-2</v>
      </c>
      <c r="Q43" s="86">
        <f t="shared" si="9"/>
        <v>2.0111330579996409E-2</v>
      </c>
      <c r="R43" s="67">
        <f t="shared" si="10"/>
        <v>0.9258394684862632</v>
      </c>
      <c r="S43">
        <f t="shared" si="4"/>
        <v>4</v>
      </c>
      <c r="T43" s="13">
        <f t="shared" si="17"/>
        <v>5.6227404190088072E-2</v>
      </c>
      <c r="U43" s="13">
        <f t="shared" si="18"/>
        <v>2.1851055780497211E-3</v>
      </c>
      <c r="V43" s="13">
        <f t="shared" si="19"/>
        <v>7.1604690337518703E-3</v>
      </c>
      <c r="W43" s="13">
        <f t="shared" si="19"/>
        <v>9.8084640216776329</v>
      </c>
      <c r="X43" s="47">
        <f t="shared" si="26"/>
        <v>0.2711864406779661</v>
      </c>
      <c r="Y43" s="47"/>
      <c r="Z43" s="47"/>
      <c r="AA43" s="47"/>
      <c r="AB43" s="91">
        <f t="shared" si="15"/>
        <v>244.42857142857142</v>
      </c>
      <c r="AC43" s="91">
        <f t="shared" si="15"/>
        <v>9.7142857142857135</v>
      </c>
      <c r="AD43" s="90">
        <f t="shared" si="20"/>
        <v>9.581428571428571</v>
      </c>
      <c r="AE43" s="45">
        <f t="shared" si="21"/>
        <v>1.0138661100342925</v>
      </c>
      <c r="AF43" s="101">
        <v>53</v>
      </c>
      <c r="AG43" s="90">
        <f t="shared" si="13"/>
        <v>10.028571428571428</v>
      </c>
      <c r="AH43" s="45">
        <f t="shared" si="14"/>
        <v>0.96866096866096862</v>
      </c>
      <c r="AI43" s="98"/>
      <c r="AJ43" s="91">
        <f t="shared" si="6"/>
        <v>33.428571428571431</v>
      </c>
      <c r="AK43" s="91">
        <f>INDEX(AB1:AB43,$AK$2)*$AJ$1</f>
        <v>26.099999999999998</v>
      </c>
    </row>
    <row r="44" spans="1:37" ht="13.8" x14ac:dyDescent="0.25">
      <c r="A44" s="4">
        <v>43931</v>
      </c>
      <c r="B44">
        <v>5732</v>
      </c>
      <c r="C44">
        <v>119</v>
      </c>
      <c r="D44">
        <v>346</v>
      </c>
      <c r="F44">
        <f t="shared" si="27"/>
        <v>163</v>
      </c>
      <c r="G44">
        <f t="shared" si="28"/>
        <v>7</v>
      </c>
      <c r="H44">
        <f t="shared" si="29"/>
        <v>45</v>
      </c>
      <c r="I44">
        <f t="shared" si="3"/>
        <v>5267</v>
      </c>
      <c r="J44" s="58">
        <f t="shared" si="22"/>
        <v>3.1630102623044519E-2</v>
      </c>
      <c r="K44" s="58">
        <f t="shared" si="23"/>
        <v>1.3576415826221878E-3</v>
      </c>
      <c r="L44" s="58">
        <f t="shared" si="24"/>
        <v>8.7276958882854926E-3</v>
      </c>
      <c r="M44">
        <f t="shared" si="16"/>
        <v>3.1362463293157217</v>
      </c>
      <c r="N44" s="47">
        <f t="shared" si="25"/>
        <v>2.0760642009769716E-2</v>
      </c>
      <c r="O44">
        <f>VLOOKUP(A44,[1]List4!$C$3:$E$203,3,0)</f>
        <v>14</v>
      </c>
      <c r="P44" s="63">
        <f t="shared" si="8"/>
        <v>6.0362875087229588E-2</v>
      </c>
      <c r="Q44" s="86">
        <f t="shared" si="9"/>
        <v>2.0760642009769716E-2</v>
      </c>
      <c r="R44" s="67">
        <f t="shared" si="10"/>
        <v>0.91887648290300072</v>
      </c>
      <c r="S44">
        <f t="shared" si="4"/>
        <v>4</v>
      </c>
      <c r="T44" s="13">
        <f t="shared" si="17"/>
        <v>4.8083683333266194E-2</v>
      </c>
      <c r="U44" s="13">
        <f t="shared" si="18"/>
        <v>2.0359227273914929E-3</v>
      </c>
      <c r="V44" s="13">
        <f t="shared" si="19"/>
        <v>8.2166540386474328E-3</v>
      </c>
      <c r="W44" s="13">
        <f t="shared" si="19"/>
        <v>6.8675232025785657</v>
      </c>
      <c r="X44" s="47">
        <f t="shared" si="26"/>
        <v>0.25591397849462366</v>
      </c>
      <c r="Y44" s="47"/>
      <c r="Z44" s="47"/>
      <c r="AA44" s="47"/>
      <c r="AB44" s="91">
        <f t="shared" ref="AB44:AC59" si="30">AVERAGE(F38:F44)</f>
        <v>220.28571428571428</v>
      </c>
      <c r="AC44" s="91">
        <f t="shared" si="30"/>
        <v>9.4285714285714288</v>
      </c>
      <c r="AD44" s="90">
        <f t="shared" si="20"/>
        <v>10.390285714285715</v>
      </c>
      <c r="AE44" s="45">
        <f t="shared" si="21"/>
        <v>0.90744101633393826</v>
      </c>
      <c r="AF44" s="101">
        <v>50.285714285714285</v>
      </c>
      <c r="AG44" s="90">
        <f t="shared" si="13"/>
        <v>9.1285714285714281</v>
      </c>
      <c r="AH44" s="45">
        <f t="shared" si="14"/>
        <v>1.0328638497652582</v>
      </c>
      <c r="AI44" s="98"/>
      <c r="AJ44" s="91">
        <f t="shared" si="6"/>
        <v>39.142857142857146</v>
      </c>
      <c r="AK44" s="91">
        <f t="shared" ref="AK44:AK107" si="31">INDEX(AB2:AB44,$AK$2)*$AJ$1</f>
        <v>30.599999999999998</v>
      </c>
    </row>
    <row r="45" spans="1:37" ht="13.8" x14ac:dyDescent="0.25">
      <c r="A45" s="4">
        <v>43932</v>
      </c>
      <c r="B45">
        <v>5902</v>
      </c>
      <c r="C45">
        <v>129</v>
      </c>
      <c r="D45">
        <v>411</v>
      </c>
      <c r="F45">
        <f t="shared" si="27"/>
        <v>170</v>
      </c>
      <c r="G45">
        <f t="shared" si="28"/>
        <v>10</v>
      </c>
      <c r="H45">
        <f t="shared" si="29"/>
        <v>65</v>
      </c>
      <c r="I45">
        <f t="shared" si="3"/>
        <v>5362</v>
      </c>
      <c r="J45" s="58">
        <f t="shared" si="22"/>
        <v>3.2293723469639372E-2</v>
      </c>
      <c r="K45" s="58">
        <f t="shared" si="23"/>
        <v>1.8986140117714068E-3</v>
      </c>
      <c r="L45" s="58">
        <f t="shared" si="24"/>
        <v>1.2340991076514145E-2</v>
      </c>
      <c r="M45">
        <f t="shared" si="16"/>
        <v>2.2678805535278745</v>
      </c>
      <c r="N45" s="47">
        <f t="shared" si="25"/>
        <v>2.1856997627922738E-2</v>
      </c>
      <c r="O45">
        <f>VLOOKUP(A45,[1]List4!$C$3:$E$203,3,0)</f>
        <v>14</v>
      </c>
      <c r="P45" s="63">
        <f t="shared" si="8"/>
        <v>6.9637411047102679E-2</v>
      </c>
      <c r="Q45" s="86">
        <f t="shared" si="9"/>
        <v>2.1856997627922738E-2</v>
      </c>
      <c r="R45" s="67">
        <f t="shared" si="10"/>
        <v>0.90850559132497455</v>
      </c>
      <c r="S45">
        <f t="shared" si="4"/>
        <v>4</v>
      </c>
      <c r="T45" s="13">
        <f t="shared" si="17"/>
        <v>4.2782808523549064E-2</v>
      </c>
      <c r="U45" s="13">
        <f t="shared" si="18"/>
        <v>2.0962940490520366E-3</v>
      </c>
      <c r="V45" s="13">
        <f t="shared" si="19"/>
        <v>9.7687935124140812E-3</v>
      </c>
      <c r="W45" s="13">
        <f t="shared" si="19"/>
        <v>3.8330492505279663</v>
      </c>
      <c r="X45" s="47">
        <f t="shared" si="26"/>
        <v>0.2388888888888889</v>
      </c>
      <c r="Y45" s="47"/>
      <c r="Z45" s="47"/>
      <c r="AA45" s="47"/>
      <c r="AB45" s="91">
        <f t="shared" si="30"/>
        <v>204.28571428571428</v>
      </c>
      <c r="AC45" s="91">
        <f t="shared" si="30"/>
        <v>10</v>
      </c>
      <c r="AD45" s="90">
        <f t="shared" si="20"/>
        <v>10.504285714285714</v>
      </c>
      <c r="AE45" s="45">
        <f t="shared" si="21"/>
        <v>0.95199238406092745</v>
      </c>
      <c r="AF45" s="101">
        <v>47.285714285714285</v>
      </c>
      <c r="AG45" s="90">
        <f t="shared" si="13"/>
        <v>9.2828571428571429</v>
      </c>
      <c r="AH45" s="45">
        <f t="shared" si="14"/>
        <v>1.0772545398584179</v>
      </c>
      <c r="AI45" s="98"/>
      <c r="AJ45" s="91">
        <f t="shared" si="6"/>
        <v>47.571428571428569</v>
      </c>
      <c r="AK45" s="91">
        <f t="shared" si="31"/>
        <v>37.099999999999994</v>
      </c>
    </row>
    <row r="46" spans="1:37" ht="13.8" x14ac:dyDescent="0.25">
      <c r="A46" s="4">
        <v>43933</v>
      </c>
      <c r="B46">
        <v>5991</v>
      </c>
      <c r="C46">
        <v>138</v>
      </c>
      <c r="D46">
        <v>464</v>
      </c>
      <c r="F46">
        <f t="shared" si="27"/>
        <v>89</v>
      </c>
      <c r="G46">
        <f t="shared" si="28"/>
        <v>9</v>
      </c>
      <c r="H46">
        <f t="shared" si="29"/>
        <v>53</v>
      </c>
      <c r="I46">
        <f t="shared" si="3"/>
        <v>5389</v>
      </c>
      <c r="J46" s="58">
        <f t="shared" si="22"/>
        <v>1.6607437015952624E-2</v>
      </c>
      <c r="K46" s="59">
        <f t="shared" si="23"/>
        <v>1.6784781797836627E-3</v>
      </c>
      <c r="L46" s="59">
        <f t="shared" si="24"/>
        <v>9.8843715031704596E-3</v>
      </c>
      <c r="M46">
        <f t="shared" si="16"/>
        <v>1.4362754399925479</v>
      </c>
      <c r="N46" s="47">
        <f t="shared" si="25"/>
        <v>2.3034551827741612E-2</v>
      </c>
      <c r="O46">
        <f>VLOOKUP(A46,[1]List4!$C$3:$E$203,3,0)</f>
        <v>14</v>
      </c>
      <c r="P46" s="63">
        <f t="shared" si="8"/>
        <v>7.7449507594725422E-2</v>
      </c>
      <c r="Q46" s="86">
        <f t="shared" si="9"/>
        <v>2.3034551827741612E-2</v>
      </c>
      <c r="R46" s="67">
        <f t="shared" si="10"/>
        <v>0.89951594057753292</v>
      </c>
      <c r="S46">
        <f t="shared" si="4"/>
        <v>4</v>
      </c>
      <c r="T46" s="13">
        <f t="shared" si="17"/>
        <v>4.1363965094921344E-2</v>
      </c>
      <c r="U46" s="13">
        <f t="shared" si="18"/>
        <v>2.0724417804529982E-3</v>
      </c>
      <c r="V46" s="13">
        <f t="shared" si="19"/>
        <v>1.0587668136445849E-2</v>
      </c>
      <c r="W46" s="13">
        <f t="shared" si="19"/>
        <v>3.4060993501650176</v>
      </c>
      <c r="X46" s="47">
        <f t="shared" si="26"/>
        <v>0.2292358803986711</v>
      </c>
      <c r="Y46" s="47"/>
      <c r="Z46" s="47"/>
      <c r="AA46" s="47"/>
      <c r="AB46" s="91">
        <f t="shared" si="30"/>
        <v>200.57142857142858</v>
      </c>
      <c r="AC46" s="91">
        <f t="shared" si="30"/>
        <v>10.142857142857142</v>
      </c>
      <c r="AD46" s="90">
        <f t="shared" si="20"/>
        <v>10.493428571428572</v>
      </c>
      <c r="AE46" s="45">
        <f t="shared" si="21"/>
        <v>0.96659133607427772</v>
      </c>
      <c r="AF46" s="101">
        <v>45.857142857142854</v>
      </c>
      <c r="AG46" s="90">
        <f t="shared" si="13"/>
        <v>9.0514285714285716</v>
      </c>
      <c r="AH46" s="45">
        <f t="shared" si="14"/>
        <v>1.120580808080808</v>
      </c>
      <c r="AI46" s="98"/>
      <c r="AJ46" s="91">
        <f t="shared" si="6"/>
        <v>52.571428571428569</v>
      </c>
      <c r="AK46" s="91">
        <f t="shared" si="31"/>
        <v>42.8</v>
      </c>
    </row>
    <row r="47" spans="1:37" ht="13.8" x14ac:dyDescent="0.25">
      <c r="A47" s="4">
        <v>43934</v>
      </c>
      <c r="B47">
        <v>6059</v>
      </c>
      <c r="C47">
        <v>143</v>
      </c>
      <c r="D47">
        <v>519</v>
      </c>
      <c r="F47">
        <f t="shared" si="27"/>
        <v>68</v>
      </c>
      <c r="G47">
        <f t="shared" si="28"/>
        <v>5</v>
      </c>
      <c r="H47">
        <f t="shared" si="29"/>
        <v>55</v>
      </c>
      <c r="I47">
        <f t="shared" si="3"/>
        <v>5397</v>
      </c>
      <c r="J47" s="60">
        <f t="shared" si="22"/>
        <v>1.2625359623039739E-2</v>
      </c>
      <c r="K47" s="60">
        <f t="shared" si="23"/>
        <v>9.2781592132120988E-4</v>
      </c>
      <c r="L47" s="60">
        <f t="shared" si="24"/>
        <v>1.0205975134533309E-2</v>
      </c>
      <c r="M47">
        <f t="shared" si="16"/>
        <v>1.1339677168093525</v>
      </c>
      <c r="N47" s="47">
        <f t="shared" si="25"/>
        <v>2.3601254332398087E-2</v>
      </c>
      <c r="O47">
        <f>VLOOKUP(A47,[1]List4!$C$3:$E$203,3,0)</f>
        <v>15</v>
      </c>
      <c r="P47" s="63">
        <f t="shared" si="8"/>
        <v>8.5657699290311931E-2</v>
      </c>
      <c r="Q47" s="86">
        <f t="shared" si="9"/>
        <v>2.3601254332398087E-2</v>
      </c>
      <c r="R47" s="67">
        <f t="shared" si="10"/>
        <v>0.89074104637729001</v>
      </c>
      <c r="S47">
        <f t="shared" si="4"/>
        <v>4</v>
      </c>
      <c r="T47" s="13">
        <f t="shared" si="17"/>
        <v>3.5575857687349735E-2</v>
      </c>
      <c r="U47" s="13">
        <f t="shared" si="18"/>
        <v>1.8497815387817577E-3</v>
      </c>
      <c r="V47" s="13">
        <f t="shared" si="19"/>
        <v>1.1238379644944148E-2</v>
      </c>
      <c r="W47" s="13">
        <f t="shared" si="19"/>
        <v>2.635155447923474</v>
      </c>
      <c r="X47" s="47">
        <f t="shared" si="26"/>
        <v>0.21601208459214502</v>
      </c>
      <c r="Y47" s="47"/>
      <c r="Z47" s="47"/>
      <c r="AA47" s="47"/>
      <c r="AB47" s="91">
        <f t="shared" si="30"/>
        <v>176.71428571428572</v>
      </c>
      <c r="AC47" s="91">
        <f t="shared" si="30"/>
        <v>9.2857142857142865</v>
      </c>
      <c r="AD47" s="90">
        <f t="shared" si="20"/>
        <v>10.374000000000001</v>
      </c>
      <c r="AE47" s="45">
        <f t="shared" si="21"/>
        <v>0.8950948800572861</v>
      </c>
      <c r="AF47" s="101">
        <v>40.714285714285715</v>
      </c>
      <c r="AG47" s="90">
        <f t="shared" si="13"/>
        <v>9.36</v>
      </c>
      <c r="AH47" s="45">
        <f t="shared" si="14"/>
        <v>0.9920634920634922</v>
      </c>
      <c r="AI47" s="98"/>
      <c r="AJ47" s="91">
        <f t="shared" si="6"/>
        <v>56.857142857142854</v>
      </c>
      <c r="AK47" s="91">
        <f t="shared" si="31"/>
        <v>57.8</v>
      </c>
    </row>
    <row r="48" spans="1:37" ht="13.8" x14ac:dyDescent="0.25">
      <c r="A48" s="4">
        <v>43935</v>
      </c>
      <c r="B48">
        <v>6141</v>
      </c>
      <c r="C48">
        <v>161</v>
      </c>
      <c r="D48">
        <v>672</v>
      </c>
      <c r="F48">
        <f t="shared" si="27"/>
        <v>82</v>
      </c>
      <c r="G48">
        <f t="shared" si="28"/>
        <v>18</v>
      </c>
      <c r="H48">
        <f t="shared" si="29"/>
        <v>153</v>
      </c>
      <c r="I48">
        <f t="shared" si="3"/>
        <v>5308</v>
      </c>
      <c r="J48" s="58">
        <f t="shared" si="22"/>
        <v>1.5202227307979639E-2</v>
      </c>
      <c r="K48" s="59">
        <f t="shared" si="23"/>
        <v>3.3351862145636463E-3</v>
      </c>
      <c r="L48" s="59">
        <f t="shared" si="24"/>
        <v>2.8349082823790995E-2</v>
      </c>
      <c r="M48">
        <f t="shared" si="16"/>
        <v>0.47980363029921702</v>
      </c>
      <c r="N48" s="47">
        <f t="shared" si="25"/>
        <v>2.6217228464419477E-2</v>
      </c>
      <c r="O48">
        <f>VLOOKUP(A48,[1]List4!$C$3:$E$203,3,0)</f>
        <v>15</v>
      </c>
      <c r="P48" s="63">
        <f t="shared" si="8"/>
        <v>0.10942843185148998</v>
      </c>
      <c r="Q48" s="86">
        <f t="shared" si="9"/>
        <v>2.6217228464419477E-2</v>
      </c>
      <c r="R48" s="67">
        <f t="shared" si="10"/>
        <v>0.86435433968409048</v>
      </c>
      <c r="S48">
        <f t="shared" si="4"/>
        <v>4</v>
      </c>
      <c r="T48" s="13">
        <f t="shared" si="17"/>
        <v>3.1719118199036556E-2</v>
      </c>
      <c r="U48" s="13">
        <f t="shared" si="18"/>
        <v>2.0172227757623128E-3</v>
      </c>
      <c r="V48" s="13">
        <f t="shared" si="19"/>
        <v>1.3712277543475893E-2</v>
      </c>
      <c r="W48" s="13">
        <f t="shared" si="19"/>
        <v>2.246818628303239</v>
      </c>
      <c r="X48" s="47">
        <f t="shared" si="26"/>
        <v>0.19327731092436976</v>
      </c>
      <c r="Y48" s="47"/>
      <c r="Z48" s="47"/>
      <c r="AA48" s="47"/>
      <c r="AB48" s="91">
        <f t="shared" si="30"/>
        <v>160.57142857142858</v>
      </c>
      <c r="AC48" s="91">
        <f t="shared" si="30"/>
        <v>10.428571428571429</v>
      </c>
      <c r="AD48" s="90">
        <f t="shared" si="20"/>
        <v>9.9939999999999998</v>
      </c>
      <c r="AE48" s="45">
        <f t="shared" si="21"/>
        <v>1.0434832327968211</v>
      </c>
      <c r="AF48" s="101">
        <v>36.714285714285715</v>
      </c>
      <c r="AG48" s="90">
        <f t="shared" si="13"/>
        <v>8.742857142857142</v>
      </c>
      <c r="AH48" s="45">
        <f t="shared" si="14"/>
        <v>1.1928104575163401</v>
      </c>
      <c r="AI48" s="98"/>
      <c r="AJ48" s="91">
        <f t="shared" si="6"/>
        <v>71.428571428571431</v>
      </c>
      <c r="AK48" s="91">
        <f t="shared" si="31"/>
        <v>69.2</v>
      </c>
    </row>
    <row r="49" spans="1:37" ht="13.8" x14ac:dyDescent="0.25">
      <c r="A49" s="4">
        <v>43936</v>
      </c>
      <c r="B49">
        <v>6301</v>
      </c>
      <c r="C49">
        <v>166</v>
      </c>
      <c r="D49">
        <v>819</v>
      </c>
      <c r="F49">
        <f t="shared" si="27"/>
        <v>160</v>
      </c>
      <c r="G49">
        <f t="shared" si="28"/>
        <v>5</v>
      </c>
      <c r="H49">
        <f t="shared" si="29"/>
        <v>147</v>
      </c>
      <c r="I49">
        <f t="shared" si="3"/>
        <v>5316</v>
      </c>
      <c r="J49" s="58">
        <f t="shared" si="22"/>
        <v>3.0160475446646833E-2</v>
      </c>
      <c r="K49" s="59">
        <f t="shared" si="23"/>
        <v>9.4197437829691034E-4</v>
      </c>
      <c r="L49" s="59">
        <f t="shared" si="24"/>
        <v>2.7694046721929162E-2</v>
      </c>
      <c r="M49">
        <f t="shared" si="16"/>
        <v>1.0532355504657986</v>
      </c>
      <c r="N49" s="47">
        <f t="shared" si="25"/>
        <v>2.6345024599269958E-2</v>
      </c>
      <c r="O49">
        <f>VLOOKUP(A49,[1]List4!$C$3:$E$203,3,0)</f>
        <v>15</v>
      </c>
      <c r="P49" s="63">
        <f t="shared" si="8"/>
        <v>0.12997936835422949</v>
      </c>
      <c r="Q49" s="86">
        <f t="shared" si="9"/>
        <v>2.6345024599269958E-2</v>
      </c>
      <c r="R49" s="67">
        <f t="shared" si="10"/>
        <v>0.84367560704650058</v>
      </c>
      <c r="S49">
        <f t="shared" si="4"/>
        <v>4</v>
      </c>
      <c r="T49" s="13">
        <f t="shared" si="17"/>
        <v>2.7164480334973595E-2</v>
      </c>
      <c r="U49" s="13">
        <f t="shared" si="18"/>
        <v>1.8214502936324713E-3</v>
      </c>
      <c r="V49" s="13">
        <f t="shared" si="19"/>
        <v>1.5836683088874166E-2</v>
      </c>
      <c r="W49" s="13">
        <f t="shared" si="19"/>
        <v>1.8116890483397594</v>
      </c>
      <c r="X49" s="47">
        <f t="shared" si="26"/>
        <v>0.16852791878172588</v>
      </c>
      <c r="Y49" s="47"/>
      <c r="Z49" s="47"/>
      <c r="AA49" s="47"/>
      <c r="AB49" s="91">
        <f t="shared" si="30"/>
        <v>141.28571428571428</v>
      </c>
      <c r="AC49" s="91">
        <f t="shared" si="30"/>
        <v>9.5714285714285712</v>
      </c>
      <c r="AD49" s="90">
        <f t="shared" si="20"/>
        <v>9.6085714285714285</v>
      </c>
      <c r="AE49" s="45">
        <f t="shared" si="21"/>
        <v>0.9961344038061255</v>
      </c>
      <c r="AF49" s="101">
        <v>33</v>
      </c>
      <c r="AG49" s="90">
        <f t="shared" si="13"/>
        <v>8.7171428571428571</v>
      </c>
      <c r="AH49" s="45">
        <f t="shared" si="14"/>
        <v>1.0980006555227795</v>
      </c>
      <c r="AI49" s="98"/>
      <c r="AJ49" s="91">
        <f t="shared" si="6"/>
        <v>83.714285714285708</v>
      </c>
      <c r="AK49" s="91">
        <f t="shared" si="31"/>
        <v>80.599999999999994</v>
      </c>
    </row>
    <row r="50" spans="1:37" ht="13.8" x14ac:dyDescent="0.25">
      <c r="A50" s="4">
        <v>43937</v>
      </c>
      <c r="B50">
        <v>6433</v>
      </c>
      <c r="C50">
        <v>169</v>
      </c>
      <c r="D50">
        <v>972</v>
      </c>
      <c r="F50">
        <f t="shared" si="27"/>
        <v>132</v>
      </c>
      <c r="G50">
        <f t="shared" si="28"/>
        <v>3</v>
      </c>
      <c r="H50">
        <f t="shared" si="29"/>
        <v>153</v>
      </c>
      <c r="I50">
        <f t="shared" si="3"/>
        <v>5292</v>
      </c>
      <c r="J50" s="58">
        <f t="shared" si="22"/>
        <v>2.4845318378137325E-2</v>
      </c>
      <c r="K50" s="59">
        <f t="shared" si="23"/>
        <v>5.6433408577878099E-4</v>
      </c>
      <c r="L50" s="59">
        <f t="shared" si="24"/>
        <v>2.8781038374717832E-2</v>
      </c>
      <c r="M50">
        <f t="shared" ref="M50:M66" si="32">J50/(K50+L50)</f>
        <v>0.84665200319344891</v>
      </c>
      <c r="N50" s="47">
        <f t="shared" si="25"/>
        <v>2.6270791232706359E-2</v>
      </c>
      <c r="O50">
        <f>VLOOKUP(A50,[1]List4!$C$3:$E$203,3,0)</f>
        <v>15</v>
      </c>
      <c r="P50" s="63">
        <f t="shared" si="8"/>
        <v>0.1510959117052697</v>
      </c>
      <c r="Q50" s="86">
        <f t="shared" si="9"/>
        <v>2.6270791232706359E-2</v>
      </c>
      <c r="R50" s="67">
        <f t="shared" si="10"/>
        <v>0.82263329706202393</v>
      </c>
      <c r="S50">
        <f t="shared" si="4"/>
        <v>4</v>
      </c>
      <c r="T50" s="13">
        <f t="shared" si="17"/>
        <v>2.3337806266348578E-2</v>
      </c>
      <c r="U50" s="13">
        <f t="shared" si="18"/>
        <v>1.5291491963054008E-3</v>
      </c>
      <c r="V50" s="13">
        <f t="shared" si="19"/>
        <v>1.7997600217563053E-2</v>
      </c>
      <c r="W50" s="13">
        <f t="shared" si="19"/>
        <v>1.4791516033719945</v>
      </c>
      <c r="X50" s="47">
        <f t="shared" si="26"/>
        <v>0.1481156879929886</v>
      </c>
      <c r="Y50" s="47"/>
      <c r="Z50" s="47"/>
      <c r="AA50" s="47"/>
      <c r="AB50" s="91">
        <f t="shared" si="30"/>
        <v>123.42857142857143</v>
      </c>
      <c r="AC50" s="91">
        <f t="shared" si="30"/>
        <v>8.1428571428571423</v>
      </c>
      <c r="AD50" s="90">
        <f t="shared" si="20"/>
        <v>9.8854285714285712</v>
      </c>
      <c r="AE50" s="45">
        <f t="shared" si="21"/>
        <v>0.82372322899505768</v>
      </c>
      <c r="AF50" s="101">
        <v>26.285714285714285</v>
      </c>
      <c r="AG50" s="90">
        <f t="shared" si="13"/>
        <v>9.5399999999999991</v>
      </c>
      <c r="AH50" s="45">
        <f t="shared" si="14"/>
        <v>0.85354896675651393</v>
      </c>
      <c r="AI50" s="98"/>
      <c r="AJ50" s="91">
        <f t="shared" si="6"/>
        <v>95.857142857142861</v>
      </c>
      <c r="AK50" s="91">
        <f t="shared" si="31"/>
        <v>82.699999999999989</v>
      </c>
    </row>
    <row r="51" spans="1:37" ht="13.8" x14ac:dyDescent="0.25">
      <c r="A51" s="4">
        <v>43938</v>
      </c>
      <c r="B51">
        <v>6549</v>
      </c>
      <c r="C51">
        <v>173</v>
      </c>
      <c r="D51">
        <v>1174</v>
      </c>
      <c r="F51">
        <f t="shared" si="27"/>
        <v>116</v>
      </c>
      <c r="G51">
        <f t="shared" si="28"/>
        <v>4</v>
      </c>
      <c r="H51">
        <f t="shared" si="29"/>
        <v>202</v>
      </c>
      <c r="I51">
        <f t="shared" si="3"/>
        <v>5202</v>
      </c>
      <c r="J51" s="58">
        <f>F51/I50*$B$2/($B$2-B50)</f>
        <v>2.1933054484328387E-2</v>
      </c>
      <c r="K51" s="59">
        <f t="shared" si="23"/>
        <v>7.5585789871504159E-4</v>
      </c>
      <c r="L51" s="59">
        <f t="shared" si="24"/>
        <v>3.8170823885109596E-2</v>
      </c>
      <c r="M51">
        <f t="shared" si="32"/>
        <v>0.56344526374303805</v>
      </c>
      <c r="N51" s="47">
        <f t="shared" si="25"/>
        <v>2.6416246755229807E-2</v>
      </c>
      <c r="O51">
        <f>VLOOKUP(A51,[1]List4!$C$3:$E$203,3,0)</f>
        <v>15</v>
      </c>
      <c r="P51" s="63">
        <f t="shared" si="8"/>
        <v>0.17926400977248436</v>
      </c>
      <c r="Q51" s="86">
        <f t="shared" si="9"/>
        <v>2.6416246755229807E-2</v>
      </c>
      <c r="R51" s="67">
        <f t="shared" si="10"/>
        <v>0.79431974347228584</v>
      </c>
      <c r="S51">
        <f t="shared" si="4"/>
        <v>4</v>
      </c>
      <c r="T51" s="13">
        <f t="shared" si="17"/>
        <v>2.1952513675103418E-2</v>
      </c>
      <c r="U51" s="13">
        <f t="shared" si="18"/>
        <v>1.4431800986043802E-3</v>
      </c>
      <c r="V51" s="13">
        <f t="shared" si="19"/>
        <v>2.22037613599665E-2</v>
      </c>
      <c r="W51" s="13">
        <f t="shared" si="19"/>
        <v>1.1116085940044682</v>
      </c>
      <c r="X51" s="47">
        <f t="shared" si="26"/>
        <v>0.12843355605048257</v>
      </c>
      <c r="Y51" s="47"/>
      <c r="Z51" s="47"/>
      <c r="AA51" s="47"/>
      <c r="AB51" s="91">
        <f t="shared" si="30"/>
        <v>116.71428571428571</v>
      </c>
      <c r="AC51" s="91">
        <f t="shared" si="30"/>
        <v>7.7142857142857144</v>
      </c>
      <c r="AD51" s="90">
        <f t="shared" si="20"/>
        <v>9.2774285714285707</v>
      </c>
      <c r="AE51" s="45">
        <f t="shared" si="21"/>
        <v>0.83151119460441636</v>
      </c>
      <c r="AF51" s="101">
        <v>26.428571428571427</v>
      </c>
      <c r="AG51" s="90">
        <f t="shared" si="13"/>
        <v>9.0514285714285716</v>
      </c>
      <c r="AH51" s="45">
        <f t="shared" si="14"/>
        <v>0.85227272727272729</v>
      </c>
      <c r="AI51" s="98"/>
      <c r="AJ51" s="91">
        <f t="shared" si="6"/>
        <v>118.28571428571429</v>
      </c>
      <c r="AK51" s="91">
        <f t="shared" si="31"/>
        <v>89.2</v>
      </c>
    </row>
    <row r="52" spans="1:37" ht="13.8" x14ac:dyDescent="0.25">
      <c r="A52" s="4">
        <v>43939</v>
      </c>
      <c r="B52">
        <v>6654</v>
      </c>
      <c r="C52">
        <v>181</v>
      </c>
      <c r="D52">
        <v>1275</v>
      </c>
      <c r="F52">
        <f t="shared" si="27"/>
        <v>105</v>
      </c>
      <c r="G52">
        <f t="shared" si="28"/>
        <v>8</v>
      </c>
      <c r="H52">
        <f t="shared" si="29"/>
        <v>101</v>
      </c>
      <c r="I52">
        <f t="shared" si="3"/>
        <v>5198</v>
      </c>
      <c r="J52" s="58">
        <f t="shared" si="22"/>
        <v>2.0196895671702058E-2</v>
      </c>
      <c r="K52" s="59">
        <f t="shared" si="23"/>
        <v>1.5378700499807767E-3</v>
      </c>
      <c r="L52" s="59">
        <f t="shared" si="24"/>
        <v>1.9415609381007306E-2</v>
      </c>
      <c r="M52">
        <f t="shared" si="32"/>
        <v>0.9638922136164596</v>
      </c>
      <c r="N52" s="47">
        <f t="shared" si="25"/>
        <v>2.7201683198076344E-2</v>
      </c>
      <c r="O52">
        <f>VLOOKUP(A52,[1]List4!$C$3:$E$203,3,0)</f>
        <v>15</v>
      </c>
      <c r="P52" s="63">
        <f t="shared" si="8"/>
        <v>0.19161406672678089</v>
      </c>
      <c r="Q52" s="86">
        <f t="shared" si="9"/>
        <v>2.7201683198076344E-2</v>
      </c>
      <c r="R52" s="67">
        <f t="shared" si="10"/>
        <v>0.78118425007514281</v>
      </c>
      <c r="S52">
        <f t="shared" si="4"/>
        <v>4</v>
      </c>
      <c r="T52" s="13">
        <f t="shared" si="17"/>
        <v>2.0224395418255232E-2</v>
      </c>
      <c r="U52" s="13">
        <f t="shared" si="18"/>
        <v>1.3916452469200041E-3</v>
      </c>
      <c r="V52" s="13">
        <f t="shared" si="19"/>
        <v>2.3214421117751238E-2</v>
      </c>
      <c r="W52" s="13">
        <f t="shared" si="19"/>
        <v>0.92532454544569476</v>
      </c>
      <c r="X52" s="47">
        <f t="shared" si="26"/>
        <v>0.12431318681318682</v>
      </c>
      <c r="Y52" s="47"/>
      <c r="Z52" s="47"/>
      <c r="AA52" s="47"/>
      <c r="AB52" s="91">
        <f t="shared" si="30"/>
        <v>107.42857142857143</v>
      </c>
      <c r="AC52" s="91">
        <f t="shared" si="30"/>
        <v>7.4285714285714288</v>
      </c>
      <c r="AD52" s="90">
        <f t="shared" si="20"/>
        <v>9.3534285714285712</v>
      </c>
      <c r="AE52" s="45">
        <f t="shared" si="21"/>
        <v>0.7942083880624371</v>
      </c>
      <c r="AF52" s="101">
        <v>24.714285714285715</v>
      </c>
      <c r="AG52" s="90">
        <f t="shared" si="13"/>
        <v>8.5114285714285707</v>
      </c>
      <c r="AH52" s="45">
        <f t="shared" si="14"/>
        <v>0.87277609936220224</v>
      </c>
      <c r="AI52" s="98"/>
      <c r="AJ52" s="91">
        <f t="shared" si="6"/>
        <v>123.42857142857143</v>
      </c>
      <c r="AK52" s="91">
        <f t="shared" si="31"/>
        <v>95.999999999999986</v>
      </c>
    </row>
    <row r="53" spans="1:37" ht="13.8" x14ac:dyDescent="0.25">
      <c r="A53" s="4">
        <v>43940</v>
      </c>
      <c r="B53">
        <v>6746</v>
      </c>
      <c r="C53">
        <v>186</v>
      </c>
      <c r="D53">
        <v>1298</v>
      </c>
      <c r="F53">
        <f t="shared" si="27"/>
        <v>92</v>
      </c>
      <c r="G53">
        <f t="shared" si="28"/>
        <v>5</v>
      </c>
      <c r="H53">
        <f t="shared" si="29"/>
        <v>23</v>
      </c>
      <c r="I53">
        <f t="shared" si="3"/>
        <v>5262</v>
      </c>
      <c r="J53" s="58">
        <f>F53/I52*$B$2/($B$2-B52)</f>
        <v>1.7710119184889763E-2</v>
      </c>
      <c r="K53" s="59">
        <f t="shared" si="23"/>
        <v>9.6190842631781453E-4</v>
      </c>
      <c r="L53" s="59">
        <f t="shared" si="24"/>
        <v>4.4247787610619468E-3</v>
      </c>
      <c r="M53">
        <f t="shared" si="32"/>
        <v>3.2877571258234641</v>
      </c>
      <c r="N53" s="47">
        <f t="shared" si="25"/>
        <v>2.7571894455973911E-2</v>
      </c>
      <c r="O53">
        <f>VLOOKUP(A53,[1]List4!$C$3:$E$203,3,0)</f>
        <v>15</v>
      </c>
      <c r="P53" s="63">
        <f t="shared" si="8"/>
        <v>0.19241031722502225</v>
      </c>
      <c r="Q53" s="86">
        <f t="shared" si="9"/>
        <v>2.7571894455973911E-2</v>
      </c>
      <c r="R53" s="67">
        <f t="shared" si="10"/>
        <v>0.78001778831900381</v>
      </c>
      <c r="S53">
        <f t="shared" si="4"/>
        <v>4</v>
      </c>
      <c r="T53" s="13">
        <f t="shared" si="17"/>
        <v>2.0381921442389105E-2</v>
      </c>
      <c r="U53" s="13">
        <f t="shared" si="18"/>
        <v>1.2892781392820261E-3</v>
      </c>
      <c r="V53" s="13">
        <f t="shared" si="19"/>
        <v>2.2434479297450023E-2</v>
      </c>
      <c r="W53" s="13">
        <f t="shared" si="19"/>
        <v>1.1898219291358256</v>
      </c>
      <c r="X53" s="47">
        <f t="shared" si="26"/>
        <v>0.12533692722371967</v>
      </c>
      <c r="Y53" s="47"/>
      <c r="Z53" s="47"/>
      <c r="AA53" s="47"/>
      <c r="AB53" s="91">
        <f t="shared" si="30"/>
        <v>107.85714285714286</v>
      </c>
      <c r="AC53" s="91">
        <f t="shared" si="30"/>
        <v>6.8571428571428568</v>
      </c>
      <c r="AD53" s="90">
        <f t="shared" si="20"/>
        <v>9.2882857142857134</v>
      </c>
      <c r="AE53" s="45">
        <f t="shared" si="21"/>
        <v>0.73825709803439055</v>
      </c>
      <c r="AF53" s="101">
        <v>24.714285714285715</v>
      </c>
      <c r="AG53" s="90">
        <f t="shared" si="13"/>
        <v>8.2542857142857127</v>
      </c>
      <c r="AH53" s="45">
        <f t="shared" si="14"/>
        <v>0.83073727933541031</v>
      </c>
      <c r="AI53" s="98"/>
      <c r="AJ53" s="91">
        <f t="shared" si="6"/>
        <v>119.14285714285714</v>
      </c>
      <c r="AK53" s="91">
        <f t="shared" si="31"/>
        <v>113.2</v>
      </c>
    </row>
    <row r="54" spans="1:37" ht="13.8" x14ac:dyDescent="0.25">
      <c r="A54" s="4">
        <v>43941</v>
      </c>
      <c r="B54">
        <v>6900</v>
      </c>
      <c r="C54">
        <v>194</v>
      </c>
      <c r="D54">
        <v>1559</v>
      </c>
      <c r="F54">
        <f t="shared" si="27"/>
        <v>154</v>
      </c>
      <c r="G54">
        <f t="shared" si="28"/>
        <v>8</v>
      </c>
      <c r="H54">
        <f t="shared" si="29"/>
        <v>261</v>
      </c>
      <c r="I54">
        <f t="shared" si="3"/>
        <v>5147</v>
      </c>
      <c r="J54" s="58">
        <f t="shared" si="22"/>
        <v>2.9284886295406327E-2</v>
      </c>
      <c r="K54" s="58">
        <f t="shared" si="23"/>
        <v>1.5203344735841885E-3</v>
      </c>
      <c r="L54" s="58">
        <f t="shared" si="24"/>
        <v>4.9600912200684154E-2</v>
      </c>
      <c r="M54">
        <f t="shared" si="32"/>
        <v>0.5728515676075393</v>
      </c>
      <c r="N54" s="47">
        <f t="shared" si="25"/>
        <v>2.8115942028985506E-2</v>
      </c>
      <c r="O54">
        <f>VLOOKUP(A54,[1]List4!$C$3:$E$203,3,0)</f>
        <v>16</v>
      </c>
      <c r="P54" s="63">
        <f t="shared" si="8"/>
        <v>0.22594202898550725</v>
      </c>
      <c r="Q54" s="86">
        <f t="shared" si="9"/>
        <v>2.8115942028985506E-2</v>
      </c>
      <c r="R54" s="67">
        <f t="shared" si="10"/>
        <v>0.74594202898550721</v>
      </c>
      <c r="S54">
        <f t="shared" si="4"/>
        <v>4</v>
      </c>
      <c r="T54" s="13">
        <f t="shared" si="17"/>
        <v>2.2761853824155763E-2</v>
      </c>
      <c r="U54" s="13">
        <f t="shared" si="18"/>
        <v>1.3739236467481659E-3</v>
      </c>
      <c r="V54" s="13">
        <f t="shared" si="19"/>
        <v>2.8062327449757288E-2</v>
      </c>
      <c r="W54" s="13">
        <f t="shared" si="19"/>
        <v>1.1096624792498522</v>
      </c>
      <c r="X54" s="47">
        <f t="shared" si="26"/>
        <v>0.11066742726754136</v>
      </c>
      <c r="Y54" s="47"/>
      <c r="Z54" s="47"/>
      <c r="AA54" s="47"/>
      <c r="AB54" s="91">
        <f t="shared" si="30"/>
        <v>120.14285714285714</v>
      </c>
      <c r="AC54" s="91">
        <f t="shared" si="30"/>
        <v>7.2857142857142856</v>
      </c>
      <c r="AD54" s="90">
        <f t="shared" si="20"/>
        <v>8.3708571428571421</v>
      </c>
      <c r="AE54" s="45">
        <f t="shared" si="21"/>
        <v>0.87036657792340777</v>
      </c>
      <c r="AF54" s="101">
        <v>30</v>
      </c>
      <c r="AG54" s="90">
        <f t="shared" si="13"/>
        <v>7.3285714285714283</v>
      </c>
      <c r="AH54" s="45">
        <f t="shared" si="14"/>
        <v>0.99415204678362579</v>
      </c>
      <c r="AI54" s="98"/>
      <c r="AJ54" s="91">
        <f t="shared" si="6"/>
        <v>148.57142857142858</v>
      </c>
      <c r="AK54" s="91">
        <f t="shared" si="31"/>
        <v>123.1</v>
      </c>
    </row>
    <row r="55" spans="1:37" ht="13.8" x14ac:dyDescent="0.25">
      <c r="A55" s="4">
        <v>43942</v>
      </c>
      <c r="B55">
        <v>7033</v>
      </c>
      <c r="C55">
        <v>201</v>
      </c>
      <c r="D55">
        <v>1760</v>
      </c>
      <c r="F55">
        <f t="shared" ref="F55:H66" si="33">B55-B54</f>
        <v>133</v>
      </c>
      <c r="G55">
        <f t="shared" si="33"/>
        <v>7</v>
      </c>
      <c r="H55">
        <f t="shared" si="33"/>
        <v>201</v>
      </c>
      <c r="I55">
        <f t="shared" si="3"/>
        <v>5072</v>
      </c>
      <c r="J55" s="58">
        <f t="shared" si="22"/>
        <v>2.5856955445508041E-2</v>
      </c>
      <c r="K55" s="58">
        <f>G55/I54</f>
        <v>1.3600155430347775E-3</v>
      </c>
      <c r="L55" s="58">
        <f t="shared" si="24"/>
        <v>3.9051874878570043E-2</v>
      </c>
      <c r="M55">
        <f t="shared" si="32"/>
        <v>0.63983533499052825</v>
      </c>
      <c r="N55" s="47">
        <f t="shared" si="25"/>
        <v>2.8579553533342811E-2</v>
      </c>
      <c r="O55">
        <f>VLOOKUP(A55,[1]List4!$C$3:$E$203,3,0)</f>
        <v>16</v>
      </c>
      <c r="P55" s="63">
        <f t="shared" si="8"/>
        <v>0.2502488269586236</v>
      </c>
      <c r="Q55" s="86">
        <f t="shared" si="9"/>
        <v>2.8579553533342811E-2</v>
      </c>
      <c r="R55" s="67">
        <f t="shared" si="10"/>
        <v>0.72117161950803355</v>
      </c>
      <c r="S55">
        <f t="shared" si="4"/>
        <v>4</v>
      </c>
      <c r="T55" s="13">
        <f t="shared" si="17"/>
        <v>2.4283957843802679E-2</v>
      </c>
      <c r="U55" s="13">
        <f t="shared" si="18"/>
        <v>1.0917564079583272E-3</v>
      </c>
      <c r="V55" s="13">
        <f t="shared" si="19"/>
        <v>2.9591297743297152E-2</v>
      </c>
      <c r="W55" s="13">
        <f t="shared" si="19"/>
        <v>1.1325241513486111</v>
      </c>
      <c r="X55" s="47">
        <f t="shared" si="26"/>
        <v>0.10249872514023457</v>
      </c>
      <c r="Y55" s="47"/>
      <c r="Z55" s="47"/>
      <c r="AA55" s="47"/>
      <c r="AB55" s="91">
        <f t="shared" si="30"/>
        <v>127.42857142857143</v>
      </c>
      <c r="AC55" s="91">
        <f t="shared" si="30"/>
        <v>5.7142857142857144</v>
      </c>
      <c r="AD55" s="90">
        <f t="shared" si="20"/>
        <v>7.7628571428571425</v>
      </c>
      <c r="AE55" s="45">
        <f t="shared" si="21"/>
        <v>0.73610599926389408</v>
      </c>
      <c r="AF55" s="101">
        <v>34</v>
      </c>
      <c r="AG55" s="90">
        <f t="shared" si="13"/>
        <v>6.6085714285714285</v>
      </c>
      <c r="AH55" s="45">
        <f t="shared" si="14"/>
        <v>0.86467790747946394</v>
      </c>
      <c r="AI55" s="98"/>
      <c r="AJ55" s="91">
        <f t="shared" si="6"/>
        <v>155.42857142857142</v>
      </c>
      <c r="AK55" s="91">
        <f t="shared" si="31"/>
        <v>144.6</v>
      </c>
    </row>
    <row r="56" spans="1:37" ht="13.8" x14ac:dyDescent="0.25">
      <c r="A56" s="4">
        <v>43943</v>
      </c>
      <c r="B56">
        <v>7132</v>
      </c>
      <c r="C56">
        <v>208</v>
      </c>
      <c r="D56">
        <v>1989</v>
      </c>
      <c r="F56">
        <f t="shared" si="33"/>
        <v>99</v>
      </c>
      <c r="G56">
        <f t="shared" si="33"/>
        <v>7</v>
      </c>
      <c r="H56">
        <f t="shared" si="33"/>
        <v>229</v>
      </c>
      <c r="I56">
        <f t="shared" si="3"/>
        <v>4935</v>
      </c>
      <c r="J56" s="58">
        <f t="shared" si="22"/>
        <v>1.953175469986284E-2</v>
      </c>
      <c r="K56" s="58">
        <f t="shared" si="23"/>
        <v>1.3801261829652998E-3</v>
      </c>
      <c r="L56" s="58">
        <f>H56/I55</f>
        <v>4.5149842271293372E-2</v>
      </c>
      <c r="M56">
        <f>J56/(K56+L56)</f>
        <v>0.41976720270213702</v>
      </c>
      <c r="N56" s="47">
        <f>C56/B56</f>
        <v>2.9164329781267526E-2</v>
      </c>
      <c r="O56">
        <f>VLOOKUP(A56,[1]List4!$C$3:$E$203,3,0)</f>
        <v>16</v>
      </c>
      <c r="P56" s="63">
        <f t="shared" si="8"/>
        <v>0.27888390353337073</v>
      </c>
      <c r="Q56" s="86">
        <f t="shared" si="9"/>
        <v>2.9164329781267526E-2</v>
      </c>
      <c r="R56" s="67">
        <f t="shared" si="10"/>
        <v>0.69195176668536174</v>
      </c>
      <c r="S56">
        <f t="shared" si="4"/>
        <v>4</v>
      </c>
      <c r="T56" s="13">
        <f t="shared" si="17"/>
        <v>2.2765569165690676E-2</v>
      </c>
      <c r="U56" s="13">
        <f t="shared" si="18"/>
        <v>1.1543495229109542E-3</v>
      </c>
      <c r="V56" s="13">
        <f t="shared" si="19"/>
        <v>3.2084982821777748E-2</v>
      </c>
      <c r="W56" s="13">
        <f t="shared" si="19"/>
        <v>1.0420286730966595</v>
      </c>
      <c r="X56" s="47">
        <f t="shared" si="26"/>
        <v>9.4674556213017749E-2</v>
      </c>
      <c r="Y56" s="47"/>
      <c r="Z56" s="47"/>
      <c r="AA56" s="47"/>
      <c r="AB56" s="91">
        <f t="shared" si="30"/>
        <v>118.71428571428571</v>
      </c>
      <c r="AC56" s="91">
        <f t="shared" si="30"/>
        <v>6</v>
      </c>
      <c r="AD56" s="90">
        <f t="shared" si="20"/>
        <v>7.6217142857142859</v>
      </c>
      <c r="AE56" s="45">
        <f t="shared" si="21"/>
        <v>0.78722447143499774</v>
      </c>
      <c r="AF56" s="101">
        <v>31.571428571428573</v>
      </c>
      <c r="AG56" s="90">
        <f t="shared" si="13"/>
        <v>5.9399999999999995</v>
      </c>
      <c r="AH56" s="45">
        <f t="shared" si="14"/>
        <v>1.0101010101010102</v>
      </c>
      <c r="AI56" s="98"/>
      <c r="AJ56" s="91">
        <f t="shared" si="6"/>
        <v>167.14285714285714</v>
      </c>
      <c r="AK56" s="91">
        <f t="shared" si="31"/>
        <v>163.6</v>
      </c>
    </row>
    <row r="57" spans="1:37" ht="13.8" x14ac:dyDescent="0.25">
      <c r="A57" s="4">
        <v>43944</v>
      </c>
      <c r="B57">
        <v>7187</v>
      </c>
      <c r="C57">
        <v>210</v>
      </c>
      <c r="D57">
        <v>2152</v>
      </c>
      <c r="F57">
        <f t="shared" si="33"/>
        <v>55</v>
      </c>
      <c r="G57">
        <f t="shared" si="33"/>
        <v>2</v>
      </c>
      <c r="H57">
        <f t="shared" si="33"/>
        <v>163</v>
      </c>
      <c r="I57">
        <f t="shared" si="3"/>
        <v>4825</v>
      </c>
      <c r="J57" s="58">
        <f t="shared" si="22"/>
        <v>1.1152310735405447E-2</v>
      </c>
      <c r="K57" s="58">
        <f t="shared" si="23"/>
        <v>4.0526849037487333E-4</v>
      </c>
      <c r="L57" s="58">
        <f t="shared" si="24"/>
        <v>3.3029381965552176E-2</v>
      </c>
      <c r="M57">
        <f>J57/(K57+L57)</f>
        <v>0.33355547563167204</v>
      </c>
      <c r="N57" s="47">
        <f t="shared" si="25"/>
        <v>2.9219423959927646E-2</v>
      </c>
      <c r="O57">
        <f>VLOOKUP(A57,[1]List4!$C$3:$E$203,3,0)</f>
        <v>16</v>
      </c>
      <c r="P57" s="63">
        <f t="shared" si="8"/>
        <v>0.29942952553221092</v>
      </c>
      <c r="Q57" s="86">
        <f t="shared" si="9"/>
        <v>2.9219423959927646E-2</v>
      </c>
      <c r="R57" s="67">
        <f t="shared" si="10"/>
        <v>0.67135105050786148</v>
      </c>
      <c r="S57">
        <f t="shared" si="4"/>
        <v>4</v>
      </c>
      <c r="T57" s="13">
        <f t="shared" si="17"/>
        <v>2.0809425216728981E-2</v>
      </c>
      <c r="U57" s="13">
        <f t="shared" si="18"/>
        <v>1.1316258664246816E-3</v>
      </c>
      <c r="V57" s="13">
        <f t="shared" si="19"/>
        <v>3.2691889049039802E-2</v>
      </c>
      <c r="W57" s="13">
        <f t="shared" si="19"/>
        <v>0.96872916915926266</v>
      </c>
      <c r="X57" s="47">
        <f t="shared" si="26"/>
        <v>8.8907705334462322E-2</v>
      </c>
      <c r="Y57" s="47"/>
      <c r="Z57" s="47"/>
      <c r="AA57" s="47"/>
      <c r="AB57" s="91">
        <f t="shared" si="30"/>
        <v>107.71428571428571</v>
      </c>
      <c r="AC57" s="91">
        <f t="shared" si="30"/>
        <v>5.8571428571428568</v>
      </c>
      <c r="AD57" s="90">
        <f t="shared" si="20"/>
        <v>6.7151428571428573</v>
      </c>
      <c r="AE57" s="45">
        <f t="shared" si="21"/>
        <v>0.87222907713908859</v>
      </c>
      <c r="AF57" s="101">
        <v>28.142857142857142</v>
      </c>
      <c r="AG57" s="90">
        <f t="shared" si="13"/>
        <v>4.7314285714285713</v>
      </c>
      <c r="AH57" s="45">
        <f t="shared" si="14"/>
        <v>1.2379227053140096</v>
      </c>
      <c r="AI57" s="98"/>
      <c r="AJ57" s="91">
        <f t="shared" si="6"/>
        <v>168.57142857142858</v>
      </c>
      <c r="AK57" s="91">
        <f t="shared" si="31"/>
        <v>169.7</v>
      </c>
    </row>
    <row r="58" spans="1:37" ht="13.8" x14ac:dyDescent="0.25">
      <c r="A58" s="4">
        <v>43945</v>
      </c>
      <c r="B58">
        <v>7273</v>
      </c>
      <c r="C58">
        <v>214</v>
      </c>
      <c r="D58">
        <v>2371</v>
      </c>
      <c r="F58">
        <f t="shared" si="33"/>
        <v>86</v>
      </c>
      <c r="G58">
        <f t="shared" si="33"/>
        <v>4</v>
      </c>
      <c r="H58">
        <f t="shared" si="33"/>
        <v>219</v>
      </c>
      <c r="I58">
        <f t="shared" si="3"/>
        <v>4688</v>
      </c>
      <c r="J58" s="58">
        <f t="shared" si="22"/>
        <v>1.7835804142899595E-2</v>
      </c>
      <c r="K58" s="58">
        <f t="shared" si="23"/>
        <v>8.2901554404145078E-4</v>
      </c>
      <c r="L58" s="58">
        <f t="shared" si="24"/>
        <v>4.5388601036269433E-2</v>
      </c>
      <c r="M58">
        <f t="shared" si="32"/>
        <v>0.38590921519950916</v>
      </c>
      <c r="N58" s="47">
        <f t="shared" si="25"/>
        <v>2.9423896603877356E-2</v>
      </c>
      <c r="O58">
        <f>VLOOKUP(A58,[1]List4!$C$3:$E$203,3,0)</f>
        <v>16</v>
      </c>
      <c r="P58" s="63">
        <f t="shared" si="8"/>
        <v>0.32600027498968787</v>
      </c>
      <c r="Q58" s="86">
        <f t="shared" si="9"/>
        <v>2.9423896603877356E-2</v>
      </c>
      <c r="R58" s="67">
        <f t="shared" si="10"/>
        <v>0.64457582840643479</v>
      </c>
      <c r="S58">
        <f t="shared" si="4"/>
        <v>4</v>
      </c>
      <c r="T58" s="13">
        <f t="shared" si="17"/>
        <v>2.0224103739382014E-2</v>
      </c>
      <c r="U58" s="13">
        <f t="shared" si="18"/>
        <v>1.1420769586141688E-3</v>
      </c>
      <c r="V58" s="13">
        <f t="shared" si="19"/>
        <v>3.3723000070634064E-2</v>
      </c>
      <c r="W58" s="13">
        <f t="shared" si="19"/>
        <v>0.94336687651018714</v>
      </c>
      <c r="X58" s="47">
        <f t="shared" si="26"/>
        <v>8.2785299806576396E-2</v>
      </c>
      <c r="Y58" s="47"/>
      <c r="Z58" s="47"/>
      <c r="AA58" s="47"/>
      <c r="AB58" s="91">
        <f t="shared" si="30"/>
        <v>103.42857142857143</v>
      </c>
      <c r="AC58" s="91">
        <f t="shared" si="30"/>
        <v>5.8571428571428568</v>
      </c>
      <c r="AD58" s="90">
        <f t="shared" si="20"/>
        <v>6.1017142857142863</v>
      </c>
      <c r="AE58" s="45">
        <f t="shared" si="21"/>
        <v>0.95991758756321388</v>
      </c>
      <c r="AF58" s="101">
        <v>26.571428571428573</v>
      </c>
      <c r="AG58" s="90">
        <f t="shared" si="13"/>
        <v>4.7571428571428571</v>
      </c>
      <c r="AH58" s="45">
        <f t="shared" si="14"/>
        <v>1.2312312312312312</v>
      </c>
      <c r="AI58" s="98"/>
      <c r="AJ58" s="91">
        <f t="shared" si="6"/>
        <v>171</v>
      </c>
      <c r="AK58" s="91">
        <f t="shared" si="31"/>
        <v>176.5</v>
      </c>
    </row>
    <row r="59" spans="1:37" ht="13.8" x14ac:dyDescent="0.25">
      <c r="A59" s="4">
        <v>43946</v>
      </c>
      <c r="B59">
        <v>7352</v>
      </c>
      <c r="C59">
        <v>218</v>
      </c>
      <c r="D59">
        <v>2453</v>
      </c>
      <c r="F59">
        <f t="shared" si="33"/>
        <v>79</v>
      </c>
      <c r="G59">
        <f t="shared" si="33"/>
        <v>4</v>
      </c>
      <c r="H59">
        <f t="shared" si="33"/>
        <v>82</v>
      </c>
      <c r="I59">
        <f t="shared" si="3"/>
        <v>4681</v>
      </c>
      <c r="J59" s="58">
        <f t="shared" si="22"/>
        <v>1.6862988327699065E-2</v>
      </c>
      <c r="K59" s="58">
        <f t="shared" si="23"/>
        <v>8.5324232081911264E-4</v>
      </c>
      <c r="L59" s="58">
        <f t="shared" si="24"/>
        <v>1.7491467576791809E-2</v>
      </c>
      <c r="M59">
        <f t="shared" si="32"/>
        <v>0.91922894511922348</v>
      </c>
      <c r="N59" s="47">
        <f t="shared" si="25"/>
        <v>2.9651795429815015E-2</v>
      </c>
      <c r="O59">
        <f>VLOOKUP(A59,[1]List4!$C$3:$E$203,3,0)</f>
        <v>16</v>
      </c>
      <c r="P59" s="63">
        <f t="shared" si="8"/>
        <v>0.3336507072905332</v>
      </c>
      <c r="Q59" s="86">
        <f t="shared" si="9"/>
        <v>2.9651795429815015E-2</v>
      </c>
      <c r="R59" s="67">
        <f t="shared" si="10"/>
        <v>0.63669749727965175</v>
      </c>
      <c r="S59">
        <f t="shared" si="4"/>
        <v>4</v>
      </c>
      <c r="T59" s="13">
        <f t="shared" si="17"/>
        <v>1.9747831261667296E-2</v>
      </c>
      <c r="U59" s="13">
        <f t="shared" si="18"/>
        <v>1.0442729973053593E-3</v>
      </c>
      <c r="V59" s="13">
        <f t="shared" si="19"/>
        <v>3.3448122670031853E-2</v>
      </c>
      <c r="W59" s="13">
        <f t="shared" si="19"/>
        <v>0.93698640958201052</v>
      </c>
      <c r="X59" s="47">
        <f t="shared" si="26"/>
        <v>8.1617371770872332E-2</v>
      </c>
      <c r="Y59" s="47"/>
      <c r="Z59" s="47"/>
      <c r="AA59" s="47"/>
      <c r="AB59" s="91">
        <f t="shared" si="30"/>
        <v>99.714285714285708</v>
      </c>
      <c r="AC59" s="91">
        <f t="shared" si="30"/>
        <v>5.2857142857142856</v>
      </c>
      <c r="AD59" s="90">
        <f t="shared" si="20"/>
        <v>5.3688571428571423</v>
      </c>
      <c r="AE59" s="45">
        <f t="shared" si="21"/>
        <v>0.9845138630195307</v>
      </c>
      <c r="AF59" s="101">
        <v>26.428571428571427</v>
      </c>
      <c r="AG59" s="90">
        <f t="shared" si="13"/>
        <v>4.4485714285714284</v>
      </c>
      <c r="AH59" s="45">
        <f t="shared" si="14"/>
        <v>1.1881824020552345</v>
      </c>
      <c r="AI59" s="98"/>
      <c r="AJ59" s="91">
        <f t="shared" si="6"/>
        <v>168.28571428571428</v>
      </c>
      <c r="AK59" s="91">
        <f t="shared" si="31"/>
        <v>191.4</v>
      </c>
    </row>
    <row r="60" spans="1:37" ht="13.8" x14ac:dyDescent="0.25">
      <c r="A60" s="4">
        <v>43947</v>
      </c>
      <c r="B60">
        <v>7404</v>
      </c>
      <c r="C60">
        <v>220</v>
      </c>
      <c r="D60">
        <v>2545</v>
      </c>
      <c r="F60">
        <f t="shared" si="33"/>
        <v>52</v>
      </c>
      <c r="G60">
        <f t="shared" si="33"/>
        <v>2</v>
      </c>
      <c r="H60">
        <f t="shared" si="33"/>
        <v>92</v>
      </c>
      <c r="I60">
        <f t="shared" si="3"/>
        <v>4639</v>
      </c>
      <c r="J60" s="58">
        <f t="shared" si="22"/>
        <v>1.1116369132040151E-2</v>
      </c>
      <c r="K60" s="58">
        <f t="shared" si="23"/>
        <v>4.2725913266396069E-4</v>
      </c>
      <c r="L60" s="58">
        <f t="shared" si="24"/>
        <v>1.9653920102542192E-2</v>
      </c>
      <c r="M60" s="19">
        <v>0</v>
      </c>
      <c r="N60" s="47">
        <f t="shared" si="25"/>
        <v>2.9713668287412211E-2</v>
      </c>
      <c r="O60">
        <f>VLOOKUP(A60,[1]List4!$C$3:$E$203,3,0)</f>
        <v>16</v>
      </c>
      <c r="P60" s="63">
        <f t="shared" si="8"/>
        <v>0.34373311723392763</v>
      </c>
      <c r="Q60" s="86">
        <f t="shared" si="9"/>
        <v>2.9713668287412211E-2</v>
      </c>
      <c r="R60" s="67">
        <f t="shared" si="10"/>
        <v>0.62655321447866008</v>
      </c>
      <c r="S60">
        <f t="shared" si="4"/>
        <v>4</v>
      </c>
      <c r="T60" s="13">
        <f t="shared" si="17"/>
        <v>1.8805866968403064E-2</v>
      </c>
      <c r="U60" s="13">
        <f t="shared" si="18"/>
        <v>9.6789452678338033E-4</v>
      </c>
      <c r="V60" s="13">
        <f t="shared" si="19"/>
        <v>3.5623714290243316E-2</v>
      </c>
      <c r="W60" s="13">
        <f t="shared" si="19"/>
        <v>0.46730682017865849</v>
      </c>
      <c r="X60" s="47">
        <f t="shared" si="26"/>
        <v>7.956600361663653E-2</v>
      </c>
      <c r="Y60" s="47"/>
      <c r="Z60" s="47"/>
      <c r="AA60" s="47"/>
      <c r="AB60" s="91">
        <f t="shared" ref="AB60:AC75" si="34">AVERAGE(F54:F60)</f>
        <v>94</v>
      </c>
      <c r="AC60" s="91">
        <f t="shared" si="34"/>
        <v>4.8571428571428568</v>
      </c>
      <c r="AD60" s="90">
        <f t="shared" si="20"/>
        <v>4.6902857142857144</v>
      </c>
      <c r="AE60" s="45">
        <f t="shared" si="21"/>
        <v>1.0355750487329434</v>
      </c>
      <c r="AF60" s="101">
        <v>26.428571428571427</v>
      </c>
      <c r="AG60" s="90">
        <f t="shared" si="13"/>
        <v>4.4485714285714284</v>
      </c>
      <c r="AH60" s="45">
        <f t="shared" si="14"/>
        <v>1.0918432883750802</v>
      </c>
      <c r="AI60" s="98"/>
      <c r="AJ60" s="91">
        <f t="shared" si="6"/>
        <v>178.14285714285714</v>
      </c>
      <c r="AK60" s="91">
        <f t="shared" si="31"/>
        <v>193.5</v>
      </c>
    </row>
    <row r="61" spans="1:37" ht="13.8" x14ac:dyDescent="0.25">
      <c r="A61" s="4">
        <v>43948</v>
      </c>
      <c r="B61">
        <v>7445</v>
      </c>
      <c r="C61">
        <v>223</v>
      </c>
      <c r="D61">
        <v>2826</v>
      </c>
      <c r="F61">
        <f t="shared" si="33"/>
        <v>41</v>
      </c>
      <c r="G61">
        <f t="shared" si="33"/>
        <v>3</v>
      </c>
      <c r="H61">
        <f t="shared" si="33"/>
        <v>281</v>
      </c>
      <c r="I61">
        <f t="shared" si="3"/>
        <v>4396</v>
      </c>
      <c r="J61" s="58">
        <f t="shared" si="22"/>
        <v>8.8442264036594671E-3</v>
      </c>
      <c r="K61" s="58">
        <f t="shared" si="23"/>
        <v>6.4669109721922824E-4</v>
      </c>
      <c r="L61" s="58">
        <f t="shared" si="24"/>
        <v>6.0573399439534381E-2</v>
      </c>
      <c r="M61">
        <f t="shared" si="32"/>
        <v>0.14446607847386009</v>
      </c>
      <c r="N61" s="47">
        <f t="shared" si="25"/>
        <v>2.995298858294157E-2</v>
      </c>
      <c r="O61">
        <f>VLOOKUP(A61,[1]List4!$C$3:$E$203,3,0)</f>
        <v>17</v>
      </c>
      <c r="P61" s="63">
        <f t="shared" si="8"/>
        <v>0.37958361316319678</v>
      </c>
      <c r="Q61" s="86">
        <f t="shared" si="9"/>
        <v>2.995298858294157E-2</v>
      </c>
      <c r="R61" s="67">
        <f t="shared" si="10"/>
        <v>0.59046339825386163</v>
      </c>
      <c r="S61">
        <f t="shared" si="4"/>
        <v>4</v>
      </c>
      <c r="T61" s="13">
        <f t="shared" si="17"/>
        <v>1.5885772698153514E-2</v>
      </c>
      <c r="U61" s="13">
        <f t="shared" si="18"/>
        <v>8.4308833015981472E-4</v>
      </c>
      <c r="V61" s="13">
        <f t="shared" si="19"/>
        <v>3.7191212467221915E-2</v>
      </c>
      <c r="W61" s="13">
        <f t="shared" si="19"/>
        <v>0.40610889315956145</v>
      </c>
      <c r="X61" s="47">
        <f t="shared" si="26"/>
        <v>7.3138734011151202E-2</v>
      </c>
      <c r="Y61" s="47"/>
      <c r="Z61" s="47"/>
      <c r="AA61" s="47"/>
      <c r="AB61" s="91">
        <f t="shared" si="34"/>
        <v>77.857142857142861</v>
      </c>
      <c r="AC61" s="91">
        <f t="shared" si="34"/>
        <v>4.1428571428571432</v>
      </c>
      <c r="AD61" s="90">
        <f t="shared" si="20"/>
        <v>4.4351428571428571</v>
      </c>
      <c r="AE61" s="45">
        <f t="shared" si="21"/>
        <v>0.93409779037557183</v>
      </c>
      <c r="AF61" s="101">
        <v>20.285714285714285</v>
      </c>
      <c r="AG61" s="90">
        <f t="shared" si="13"/>
        <v>5.3999999999999995</v>
      </c>
      <c r="AH61" s="45">
        <f t="shared" si="14"/>
        <v>0.76719576719576732</v>
      </c>
      <c r="AI61" s="98"/>
      <c r="AJ61" s="91">
        <f t="shared" si="6"/>
        <v>181</v>
      </c>
      <c r="AK61" s="91">
        <f t="shared" si="31"/>
        <v>193.3</v>
      </c>
    </row>
    <row r="62" spans="1:37" ht="13.8" x14ac:dyDescent="0.25">
      <c r="A62" s="4">
        <v>43949</v>
      </c>
      <c r="B62">
        <v>7504</v>
      </c>
      <c r="C62">
        <v>227</v>
      </c>
      <c r="D62">
        <v>2948</v>
      </c>
      <c r="F62">
        <f t="shared" si="33"/>
        <v>59</v>
      </c>
      <c r="G62">
        <f t="shared" si="33"/>
        <v>4</v>
      </c>
      <c r="H62">
        <f t="shared" si="33"/>
        <v>122</v>
      </c>
      <c r="I62">
        <f t="shared" si="3"/>
        <v>4329</v>
      </c>
      <c r="J62" s="58">
        <f t="shared" si="22"/>
        <v>1.3430629203128149E-2</v>
      </c>
      <c r="K62" s="58">
        <f t="shared" si="23"/>
        <v>9.099181073703367E-4</v>
      </c>
      <c r="L62" s="58">
        <f t="shared" si="24"/>
        <v>2.7752502274795268E-2</v>
      </c>
      <c r="M62">
        <f t="shared" si="32"/>
        <v>0.46857972997580433</v>
      </c>
      <c r="N62" s="47">
        <f t="shared" si="25"/>
        <v>3.0250533049040511E-2</v>
      </c>
      <c r="O62">
        <f>VLOOKUP(A62,[1]List4!$C$3:$E$203,3,0)</f>
        <v>17</v>
      </c>
      <c r="P62" s="63">
        <f t="shared" si="8"/>
        <v>0.39285714285714285</v>
      </c>
      <c r="Q62" s="86">
        <f t="shared" si="9"/>
        <v>3.0250533049040511E-2</v>
      </c>
      <c r="R62" s="67">
        <f t="shared" si="10"/>
        <v>0.57689232409381663</v>
      </c>
      <c r="S62">
        <f t="shared" si="4"/>
        <v>4</v>
      </c>
      <c r="T62" s="13">
        <f t="shared" si="17"/>
        <v>1.4110583234956387E-2</v>
      </c>
      <c r="U62" s="13">
        <f t="shared" si="18"/>
        <v>7.7878869649346608E-4</v>
      </c>
      <c r="V62" s="13">
        <f t="shared" si="19"/>
        <v>3.5577016380968378E-2</v>
      </c>
      <c r="W62" s="13">
        <f t="shared" si="19"/>
        <v>0.38164380672888659</v>
      </c>
      <c r="X62" s="47">
        <f t="shared" si="26"/>
        <v>7.1496062992125978E-2</v>
      </c>
      <c r="Y62" s="47"/>
      <c r="Z62" s="47"/>
      <c r="AA62" s="47"/>
      <c r="AB62" s="91">
        <f t="shared" si="34"/>
        <v>67.285714285714292</v>
      </c>
      <c r="AC62" s="91">
        <f t="shared" si="34"/>
        <v>3.7142857142857144</v>
      </c>
      <c r="AD62" s="90">
        <f t="shared" si="20"/>
        <v>4.0822857142857139</v>
      </c>
      <c r="AE62" s="45">
        <f t="shared" si="21"/>
        <v>0.9098544232922734</v>
      </c>
      <c r="AF62" s="101">
        <v>17</v>
      </c>
      <c r="AG62" s="90">
        <f t="shared" si="13"/>
        <v>6.12</v>
      </c>
      <c r="AH62" s="45">
        <f t="shared" si="14"/>
        <v>0.60690943043884227</v>
      </c>
      <c r="AI62" s="98"/>
      <c r="AJ62" s="91">
        <f t="shared" si="6"/>
        <v>169.71428571428572</v>
      </c>
      <c r="AK62" s="91">
        <f t="shared" si="31"/>
        <v>191.1</v>
      </c>
    </row>
    <row r="63" spans="1:37" ht="13.8" x14ac:dyDescent="0.25">
      <c r="A63" s="4">
        <v>43950</v>
      </c>
      <c r="B63">
        <v>7579</v>
      </c>
      <c r="C63">
        <v>227</v>
      </c>
      <c r="D63">
        <v>3108</v>
      </c>
      <c r="F63">
        <f t="shared" si="33"/>
        <v>75</v>
      </c>
      <c r="G63">
        <f t="shared" si="33"/>
        <v>0</v>
      </c>
      <c r="H63">
        <f t="shared" si="33"/>
        <v>160</v>
      </c>
      <c r="I63">
        <f t="shared" si="3"/>
        <v>4244</v>
      </c>
      <c r="J63" s="58">
        <f t="shared" si="22"/>
        <v>1.7337165828444183E-2</v>
      </c>
      <c r="K63" s="58">
        <f>G63/I62</f>
        <v>0</v>
      </c>
      <c r="L63" s="58">
        <f t="shared" si="24"/>
        <v>3.6960036960036961E-2</v>
      </c>
      <c r="M63">
        <f t="shared" si="32"/>
        <v>0.46907869294584292</v>
      </c>
      <c r="N63" s="47">
        <f t="shared" si="25"/>
        <v>2.9951180894577122E-2</v>
      </c>
      <c r="O63">
        <f>VLOOKUP(A63,[1]List4!$C$3:$E$203,3,0)</f>
        <v>17</v>
      </c>
      <c r="P63" s="63">
        <f t="shared" si="8"/>
        <v>0.41008048555218368</v>
      </c>
      <c r="Q63" s="86">
        <f t="shared" si="9"/>
        <v>2.9951180894577122E-2</v>
      </c>
      <c r="R63" s="67">
        <f t="shared" si="10"/>
        <v>0.55996833355323927</v>
      </c>
      <c r="S63">
        <f t="shared" si="4"/>
        <v>4</v>
      </c>
      <c r="T63" s="13">
        <f t="shared" si="17"/>
        <v>1.3797070539039438E-2</v>
      </c>
      <c r="U63" s="13">
        <f t="shared" si="18"/>
        <v>5.8162781321270901E-4</v>
      </c>
      <c r="V63" s="13">
        <f t="shared" si="19"/>
        <v>3.4407044193646034E-2</v>
      </c>
      <c r="W63" s="13">
        <f t="shared" si="19"/>
        <v>0.38868830533513032</v>
      </c>
      <c r="X63" s="47">
        <f t="shared" si="26"/>
        <v>6.8065967016491757E-2</v>
      </c>
      <c r="Y63" s="47"/>
      <c r="Z63" s="47"/>
      <c r="AA63" s="47"/>
      <c r="AB63" s="91">
        <f t="shared" si="34"/>
        <v>63.857142857142854</v>
      </c>
      <c r="AC63" s="91">
        <f t="shared" si="34"/>
        <v>2.7142857142857144</v>
      </c>
      <c r="AD63" s="90">
        <f t="shared" si="20"/>
        <v>4.0985714285714288</v>
      </c>
      <c r="AE63" s="45">
        <f t="shared" si="21"/>
        <v>0.66225165562913912</v>
      </c>
      <c r="AF63" s="101">
        <v>16.428571428571427</v>
      </c>
      <c r="AG63" s="90">
        <f t="shared" si="13"/>
        <v>5.6828571428571433</v>
      </c>
      <c r="AH63" s="45">
        <f t="shared" si="14"/>
        <v>0.47762694821518348</v>
      </c>
      <c r="AI63" s="98"/>
      <c r="AJ63" s="91">
        <f t="shared" si="6"/>
        <v>159.85714285714286</v>
      </c>
      <c r="AK63" s="91">
        <f t="shared" si="31"/>
        <v>184.1</v>
      </c>
    </row>
    <row r="64" spans="1:37" ht="13.8" x14ac:dyDescent="0.25">
      <c r="A64" s="4">
        <v>43951</v>
      </c>
      <c r="B64">
        <v>7682</v>
      </c>
      <c r="C64">
        <v>236</v>
      </c>
      <c r="D64">
        <v>3314</v>
      </c>
      <c r="F64">
        <f t="shared" si="33"/>
        <v>103</v>
      </c>
      <c r="G64">
        <f t="shared" si="33"/>
        <v>9</v>
      </c>
      <c r="H64">
        <f t="shared" si="33"/>
        <v>206</v>
      </c>
      <c r="I64">
        <f t="shared" si="3"/>
        <v>4132</v>
      </c>
      <c r="J64" s="58">
        <f t="shared" si="22"/>
        <v>2.4286745327720863E-2</v>
      </c>
      <c r="K64" s="58">
        <f t="shared" si="23"/>
        <v>2.1206409048067859E-3</v>
      </c>
      <c r="L64" s="58">
        <f t="shared" si="24"/>
        <v>4.8539114043355328E-2</v>
      </c>
      <c r="M64">
        <f t="shared" si="32"/>
        <v>0.47940905660859229</v>
      </c>
      <c r="N64" s="47">
        <f t="shared" si="25"/>
        <v>3.0721166362926322E-2</v>
      </c>
      <c r="O64">
        <f>VLOOKUP(A64,[1]List4!$C$3:$E$203,3,0)</f>
        <v>17</v>
      </c>
      <c r="P64" s="63">
        <f t="shared" si="8"/>
        <v>0.43139807341838066</v>
      </c>
      <c r="Q64" s="86">
        <f t="shared" si="9"/>
        <v>3.0721166362926322E-2</v>
      </c>
      <c r="R64" s="67">
        <f t="shared" si="10"/>
        <v>0.53788076021869302</v>
      </c>
      <c r="S64">
        <f t="shared" si="4"/>
        <v>4</v>
      </c>
      <c r="T64" s="13">
        <f t="shared" si="17"/>
        <v>1.5673418337941638E-2</v>
      </c>
      <c r="U64" s="13">
        <f t="shared" si="18"/>
        <v>8.2668101527441065E-4</v>
      </c>
      <c r="V64" s="13">
        <f t="shared" si="19"/>
        <v>3.6622720204760761E-2</v>
      </c>
      <c r="W64" s="13">
        <f t="shared" si="19"/>
        <v>0.40952453118897608</v>
      </c>
      <c r="X64" s="47">
        <f t="shared" si="26"/>
        <v>6.6478873239436617E-2</v>
      </c>
      <c r="Y64" s="47"/>
      <c r="Z64" s="47"/>
      <c r="AA64" s="47"/>
      <c r="AB64" s="91">
        <f t="shared" si="34"/>
        <v>70.714285714285708</v>
      </c>
      <c r="AC64" s="91">
        <f t="shared" si="34"/>
        <v>3.7142857142857144</v>
      </c>
      <c r="AD64" s="90">
        <f t="shared" si="20"/>
        <v>4.5654285714285709</v>
      </c>
      <c r="AE64" s="45">
        <f t="shared" si="21"/>
        <v>0.8135678077476689</v>
      </c>
      <c r="AF64" s="101">
        <v>17.428571428571427</v>
      </c>
      <c r="AG64" s="90">
        <f t="shared" si="13"/>
        <v>5.0657142857142858</v>
      </c>
      <c r="AH64" s="45">
        <f t="shared" si="14"/>
        <v>0.7332205301748449</v>
      </c>
      <c r="AI64" s="98"/>
      <c r="AJ64" s="91">
        <f t="shared" si="6"/>
        <v>166</v>
      </c>
      <c r="AK64" s="91">
        <f t="shared" si="31"/>
        <v>177</v>
      </c>
    </row>
    <row r="65" spans="1:37" ht="13.8" x14ac:dyDescent="0.25">
      <c r="A65" s="4">
        <v>43952</v>
      </c>
      <c r="B65">
        <v>7737</v>
      </c>
      <c r="C65">
        <v>240</v>
      </c>
      <c r="D65">
        <v>3372</v>
      </c>
      <c r="F65">
        <f t="shared" si="33"/>
        <v>55</v>
      </c>
      <c r="G65">
        <f t="shared" si="33"/>
        <v>4</v>
      </c>
      <c r="H65">
        <f t="shared" si="33"/>
        <v>58</v>
      </c>
      <c r="I65">
        <f t="shared" si="3"/>
        <v>4125</v>
      </c>
      <c r="J65" s="58">
        <f t="shared" si="22"/>
        <v>1.3320300610523805E-2</v>
      </c>
      <c r="K65" s="58">
        <f t="shared" si="23"/>
        <v>9.6805421103581804E-4</v>
      </c>
      <c r="L65" s="58">
        <f t="shared" si="24"/>
        <v>1.4036786060019362E-2</v>
      </c>
      <c r="M65">
        <f t="shared" si="32"/>
        <v>0.88773358262394131</v>
      </c>
      <c r="N65" s="47">
        <f t="shared" si="25"/>
        <v>3.1019775106630478E-2</v>
      </c>
      <c r="O65">
        <f>VLOOKUP(A65,[1]List4!$C$3:$E$203,3,0)</f>
        <v>17</v>
      </c>
      <c r="P65" s="63">
        <f t="shared" si="8"/>
        <v>0.43582784024815818</v>
      </c>
      <c r="Q65" s="86">
        <f t="shared" si="9"/>
        <v>3.1019775106630478E-2</v>
      </c>
      <c r="R65" s="67">
        <f t="shared" si="10"/>
        <v>0.53315238464521131</v>
      </c>
      <c r="S65">
        <f t="shared" si="4"/>
        <v>5</v>
      </c>
      <c r="T65" s="13">
        <f t="shared" si="17"/>
        <v>1.5028346404745098E-2</v>
      </c>
      <c r="U65" s="13">
        <f t="shared" si="18"/>
        <v>8.4654368198789167E-4</v>
      </c>
      <c r="V65" s="13">
        <f t="shared" si="19"/>
        <v>3.21438894938679E-2</v>
      </c>
      <c r="W65" s="13">
        <f t="shared" si="19"/>
        <v>0.48121372653532352</v>
      </c>
      <c r="X65" s="47">
        <f t="shared" si="26"/>
        <v>6.6445182724252497E-2</v>
      </c>
      <c r="Y65" s="47"/>
      <c r="Z65" s="47"/>
      <c r="AA65" s="47"/>
      <c r="AB65" s="91">
        <f t="shared" si="34"/>
        <v>66.285714285714292</v>
      </c>
      <c r="AC65" s="91">
        <f t="shared" si="34"/>
        <v>3.7142857142857144</v>
      </c>
      <c r="AD65" s="90">
        <f t="shared" si="20"/>
        <v>4.8422857142857145</v>
      </c>
      <c r="AE65" s="45">
        <f t="shared" si="21"/>
        <v>0.76705215954684913</v>
      </c>
      <c r="AF65" s="101">
        <v>17</v>
      </c>
      <c r="AG65" s="90">
        <f t="shared" si="13"/>
        <v>4.7828571428571429</v>
      </c>
      <c r="AH65" s="45">
        <f t="shared" si="14"/>
        <v>0.77658303464755074</v>
      </c>
      <c r="AI65" s="98"/>
      <c r="AJ65" s="91">
        <f t="shared" si="6"/>
        <v>143</v>
      </c>
      <c r="AK65" s="91">
        <f t="shared" si="31"/>
        <v>182.1</v>
      </c>
    </row>
    <row r="66" spans="1:37" ht="13.8" x14ac:dyDescent="0.25">
      <c r="A66" s="4">
        <v>43953</v>
      </c>
      <c r="B66">
        <v>7755</v>
      </c>
      <c r="C66">
        <v>245</v>
      </c>
      <c r="D66">
        <v>3461</v>
      </c>
      <c r="F66">
        <f t="shared" si="33"/>
        <v>18</v>
      </c>
      <c r="G66">
        <f t="shared" si="33"/>
        <v>5</v>
      </c>
      <c r="H66">
        <f t="shared" si="33"/>
        <v>89</v>
      </c>
      <c r="I66">
        <f t="shared" si="3"/>
        <v>4049</v>
      </c>
      <c r="J66" s="58">
        <f>F66/I65*$B$2/($B$2-B65)</f>
        <v>4.3667912729670414E-3</v>
      </c>
      <c r="K66" s="58">
        <f t="shared" si="23"/>
        <v>1.2121212121212121E-3</v>
      </c>
      <c r="L66" s="58">
        <f t="shared" si="24"/>
        <v>2.1575757575757575E-2</v>
      </c>
      <c r="M66">
        <f t="shared" si="32"/>
        <v>0.19162780852116007</v>
      </c>
      <c r="N66" s="47">
        <f t="shared" si="25"/>
        <v>3.1592520954223081E-2</v>
      </c>
      <c r="O66">
        <f>VLOOKUP(A66,[1]List4!$C$3:$E$203,3,0)</f>
        <v>17</v>
      </c>
      <c r="P66" s="63">
        <f t="shared" si="8"/>
        <v>0.44629271437782075</v>
      </c>
      <c r="Q66" s="86">
        <f t="shared" si="9"/>
        <v>3.1592520954223081E-2</v>
      </c>
      <c r="R66" s="67">
        <f t="shared" si="10"/>
        <v>0.52211476466795614</v>
      </c>
      <c r="S66">
        <f t="shared" si="4"/>
        <v>5</v>
      </c>
      <c r="T66" s="13">
        <f t="shared" si="17"/>
        <v>1.3243175396926238E-2</v>
      </c>
      <c r="U66" s="13">
        <f t="shared" si="18"/>
        <v>8.978120950310489E-4</v>
      </c>
      <c r="V66" s="13">
        <f t="shared" si="19"/>
        <v>3.2727359493720153E-2</v>
      </c>
      <c r="W66" s="13">
        <f t="shared" si="19"/>
        <v>0.37727070702131443</v>
      </c>
      <c r="X66" s="47">
        <f t="shared" si="26"/>
        <v>6.6109012412304366E-2</v>
      </c>
      <c r="Y66" s="47"/>
      <c r="Z66" s="47"/>
      <c r="AA66" s="47"/>
      <c r="AB66" s="91">
        <f t="shared" si="34"/>
        <v>57.571428571428569</v>
      </c>
      <c r="AC66" s="91">
        <f t="shared" si="34"/>
        <v>3.8571428571428572</v>
      </c>
      <c r="AD66" s="90">
        <f t="shared" si="20"/>
        <v>4.5111428571428567</v>
      </c>
      <c r="AE66" s="45">
        <f t="shared" si="21"/>
        <v>0.85502565076952319</v>
      </c>
      <c r="AF66" s="101">
        <v>14.285714285714286</v>
      </c>
      <c r="AG66" s="90">
        <f t="shared" si="13"/>
        <v>4.7571428571428571</v>
      </c>
      <c r="AH66" s="45">
        <f t="shared" si="14"/>
        <v>0.81081081081081086</v>
      </c>
      <c r="AI66" s="98"/>
      <c r="AJ66" s="91">
        <f t="shared" si="6"/>
        <v>144</v>
      </c>
      <c r="AK66" s="91">
        <f t="shared" si="31"/>
        <v>170.89999999999998</v>
      </c>
    </row>
    <row r="67" spans="1:37" ht="13.8" x14ac:dyDescent="0.25">
      <c r="A67" s="4">
        <v>43954</v>
      </c>
      <c r="B67">
        <v>7781</v>
      </c>
      <c r="C67">
        <v>248</v>
      </c>
      <c r="D67">
        <v>3587</v>
      </c>
      <c r="F67">
        <f t="shared" ref="F67:F105" si="35">B67-B66</f>
        <v>26</v>
      </c>
      <c r="G67">
        <f t="shared" ref="G67:G105" si="36">C67-C66</f>
        <v>3</v>
      </c>
      <c r="H67">
        <f t="shared" ref="H67:H105" si="37">D67-D66</f>
        <v>126</v>
      </c>
      <c r="I67">
        <f t="shared" ref="I67:I105" si="38">B67-C67-D67</f>
        <v>3946</v>
      </c>
      <c r="J67" s="58">
        <f t="shared" ref="J67:J105" si="39">F67/I66*$B$2/($B$2-B66)</f>
        <v>6.425992039109563E-3</v>
      </c>
      <c r="K67" s="58">
        <f t="shared" ref="K67:K105" si="40">G67/I66</f>
        <v>7.4092368486045935E-4</v>
      </c>
      <c r="L67" s="58">
        <f t="shared" ref="L67:L105" si="41">H67/I66</f>
        <v>3.1118794764139295E-2</v>
      </c>
      <c r="M67">
        <f t="shared" ref="M67:M105" si="42">J67/(K67+L67)</f>
        <v>0.20169644780119858</v>
      </c>
      <c r="N67" s="47">
        <f t="shared" ref="N67:N104" si="43">C67/B67</f>
        <v>3.1872509960159362E-2</v>
      </c>
      <c r="O67">
        <f>VLOOKUP(A67,[1]List4!$C$3:$E$203,3,0)</f>
        <v>17</v>
      </c>
      <c r="P67" s="63">
        <f t="shared" si="8"/>
        <v>0.46099473075440173</v>
      </c>
      <c r="Q67" s="86">
        <f t="shared" si="9"/>
        <v>3.1872509960159362E-2</v>
      </c>
      <c r="R67" s="67">
        <f t="shared" si="10"/>
        <v>0.50713275928543888</v>
      </c>
      <c r="S67">
        <f t="shared" si="4"/>
        <v>5</v>
      </c>
      <c r="T67" s="13">
        <f t="shared" si="17"/>
        <v>1.2573121526507584E-2</v>
      </c>
      <c r="U67" s="13">
        <f t="shared" si="18"/>
        <v>9.4262131677340572E-4</v>
      </c>
      <c r="V67" s="13">
        <f t="shared" si="19"/>
        <v>3.4365198731091166E-2</v>
      </c>
      <c r="W67" s="13">
        <f t="shared" si="19"/>
        <v>0.40608448527862845</v>
      </c>
      <c r="X67" s="47">
        <f t="shared" si="26"/>
        <v>6.4667535853976527E-2</v>
      </c>
      <c r="Y67" s="47"/>
      <c r="Z67" s="47"/>
      <c r="AA67" s="47"/>
      <c r="AB67" s="91">
        <f t="shared" si="34"/>
        <v>53.857142857142854</v>
      </c>
      <c r="AC67" s="91">
        <f t="shared" si="34"/>
        <v>4</v>
      </c>
      <c r="AD67" s="90">
        <f t="shared" si="20"/>
        <v>4.0931428571428565</v>
      </c>
      <c r="AE67" s="45">
        <f t="shared" si="21"/>
        <v>0.97724417143654907</v>
      </c>
      <c r="AF67" s="101">
        <v>12</v>
      </c>
      <c r="AG67" s="90">
        <f t="shared" si="13"/>
        <v>4.7571428571428571</v>
      </c>
      <c r="AH67" s="45">
        <f t="shared" si="14"/>
        <v>0.84084084084084088</v>
      </c>
      <c r="AI67" s="98"/>
      <c r="AJ67" s="91">
        <f t="shared" si="6"/>
        <v>148.85714285714286</v>
      </c>
      <c r="AK67" s="91">
        <f t="shared" si="31"/>
        <v>172.29999999999998</v>
      </c>
    </row>
    <row r="68" spans="1:37" ht="13.8" x14ac:dyDescent="0.25">
      <c r="A68" s="4">
        <v>43955</v>
      </c>
      <c r="B68">
        <v>7819</v>
      </c>
      <c r="C68">
        <v>252</v>
      </c>
      <c r="D68">
        <v>3807</v>
      </c>
      <c r="F68">
        <f t="shared" si="35"/>
        <v>38</v>
      </c>
      <c r="G68">
        <f t="shared" si="36"/>
        <v>4</v>
      </c>
      <c r="H68">
        <f t="shared" si="37"/>
        <v>220</v>
      </c>
      <c r="I68">
        <f t="shared" si="38"/>
        <v>3760</v>
      </c>
      <c r="J68" s="58">
        <f t="shared" si="39"/>
        <v>9.6370071868251521E-3</v>
      </c>
      <c r="K68" s="58">
        <f t="shared" si="40"/>
        <v>1.0136847440446021E-3</v>
      </c>
      <c r="L68" s="58">
        <f t="shared" si="41"/>
        <v>5.5752660922453116E-2</v>
      </c>
      <c r="M68">
        <f t="shared" si="42"/>
        <v>0.16976620696076808</v>
      </c>
      <c r="N68" s="47">
        <f t="shared" si="43"/>
        <v>3.222918531781558E-2</v>
      </c>
      <c r="O68">
        <f>VLOOKUP(A68,[1]List4!$C$3:$E$203,3,0)</f>
        <v>18</v>
      </c>
      <c r="P68" s="63">
        <f t="shared" si="8"/>
        <v>0.48689090676557106</v>
      </c>
      <c r="Q68" s="86">
        <f t="shared" si="9"/>
        <v>3.222918531781558E-2</v>
      </c>
      <c r="R68" s="67">
        <f t="shared" si="10"/>
        <v>0.48087990791661339</v>
      </c>
      <c r="S68">
        <f t="shared" si="4"/>
        <v>5</v>
      </c>
      <c r="T68" s="13">
        <f t="shared" si="17"/>
        <v>1.2686375924102681E-2</v>
      </c>
      <c r="U68" s="13">
        <f t="shared" si="18"/>
        <v>9.9504898060560204E-4</v>
      </c>
      <c r="V68" s="13">
        <f t="shared" si="19"/>
        <v>3.3676521800079559E-2</v>
      </c>
      <c r="W68" s="13">
        <f t="shared" si="19"/>
        <v>0.40969878934818682</v>
      </c>
      <c r="X68" s="47">
        <f t="shared" si="26"/>
        <v>6.2084257206208429E-2</v>
      </c>
      <c r="Y68" s="47"/>
      <c r="Z68" s="47"/>
      <c r="AA68" s="47"/>
      <c r="AB68" s="91">
        <f t="shared" si="34"/>
        <v>53.428571428571431</v>
      </c>
      <c r="AC68" s="91">
        <f t="shared" si="34"/>
        <v>4.1428571428571432</v>
      </c>
      <c r="AD68" s="90">
        <f t="shared" si="20"/>
        <v>3.9302857142857142</v>
      </c>
      <c r="AE68" s="45">
        <f t="shared" si="21"/>
        <v>1.0540854899680141</v>
      </c>
      <c r="AF68" s="101">
        <v>11.142857142857142</v>
      </c>
      <c r="AG68" s="90">
        <f t="shared" si="13"/>
        <v>3.6514285714285712</v>
      </c>
      <c r="AH68" s="45">
        <f t="shared" si="14"/>
        <v>1.1345852895148671</v>
      </c>
      <c r="AI68" s="98"/>
      <c r="AJ68" s="91">
        <f t="shared" si="6"/>
        <v>140.14285714285714</v>
      </c>
      <c r="AK68" s="91">
        <f t="shared" si="31"/>
        <v>171.1</v>
      </c>
    </row>
    <row r="69" spans="1:37" ht="13.8" x14ac:dyDescent="0.25">
      <c r="A69" s="4">
        <v>43956</v>
      </c>
      <c r="B69">
        <v>7896</v>
      </c>
      <c r="C69">
        <v>257</v>
      </c>
      <c r="D69">
        <v>4006</v>
      </c>
      <c r="F69">
        <f t="shared" si="35"/>
        <v>77</v>
      </c>
      <c r="G69">
        <f t="shared" si="36"/>
        <v>5</v>
      </c>
      <c r="H69">
        <f t="shared" si="37"/>
        <v>199</v>
      </c>
      <c r="I69">
        <f t="shared" si="38"/>
        <v>3633</v>
      </c>
      <c r="J69" s="58">
        <f t="shared" si="39"/>
        <v>2.0493686558564903E-2</v>
      </c>
      <c r="K69" s="58">
        <f t="shared" si="40"/>
        <v>1.3297872340425532E-3</v>
      </c>
      <c r="L69" s="58">
        <f t="shared" si="41"/>
        <v>5.2925531914893617E-2</v>
      </c>
      <c r="M69">
        <f t="shared" si="42"/>
        <v>0.37772677186374526</v>
      </c>
      <c r="N69" s="47">
        <f t="shared" si="43"/>
        <v>3.254812563323202E-2</v>
      </c>
      <c r="O69">
        <f>VLOOKUP(A69,[1]List4!$C$3:$E$203,3,0)</f>
        <v>18</v>
      </c>
      <c r="P69" s="63">
        <f t="shared" si="8"/>
        <v>0.50734549138804463</v>
      </c>
      <c r="Q69" s="86">
        <f t="shared" si="9"/>
        <v>3.254812563323202E-2</v>
      </c>
      <c r="R69" s="67">
        <f t="shared" si="10"/>
        <v>0.46010638297872331</v>
      </c>
      <c r="S69">
        <f t="shared" ref="S69:S105" si="44">MONTH(A69)</f>
        <v>5</v>
      </c>
      <c r="T69" s="13">
        <f t="shared" si="17"/>
        <v>1.3695384117736503E-2</v>
      </c>
      <c r="U69" s="13">
        <f t="shared" si="18"/>
        <v>1.0550302844159188E-3</v>
      </c>
      <c r="V69" s="13">
        <f t="shared" si="19"/>
        <v>3.7272668891522177E-2</v>
      </c>
      <c r="W69" s="13">
        <f t="shared" si="19"/>
        <v>0.39671979533217838</v>
      </c>
      <c r="X69" s="47">
        <f t="shared" si="26"/>
        <v>6.0286183438892797E-2</v>
      </c>
      <c r="Y69" s="47"/>
      <c r="Z69" s="47"/>
      <c r="AA69" s="47"/>
      <c r="AB69" s="91">
        <f t="shared" si="34"/>
        <v>56</v>
      </c>
      <c r="AC69" s="91">
        <f t="shared" si="34"/>
        <v>4.2857142857142856</v>
      </c>
      <c r="AD69" s="90">
        <f t="shared" si="20"/>
        <v>3.7891428571428567</v>
      </c>
      <c r="AE69" s="45">
        <f t="shared" si="21"/>
        <v>1.1310511235107827</v>
      </c>
      <c r="AF69" s="101">
        <v>9.4285714285714288</v>
      </c>
      <c r="AG69" s="90">
        <f t="shared" si="13"/>
        <v>3.06</v>
      </c>
      <c r="AH69" s="45">
        <f t="shared" si="14"/>
        <v>1.4005602240896358</v>
      </c>
      <c r="AI69" s="98"/>
      <c r="AJ69" s="91">
        <f t="shared" si="6"/>
        <v>151.14285714285714</v>
      </c>
      <c r="AK69" s="91">
        <f t="shared" si="31"/>
        <v>154.19999999999999</v>
      </c>
    </row>
    <row r="70" spans="1:37" ht="13.8" x14ac:dyDescent="0.25">
      <c r="A70" s="4">
        <v>43957</v>
      </c>
      <c r="B70">
        <v>7974</v>
      </c>
      <c r="C70">
        <v>262</v>
      </c>
      <c r="D70">
        <v>4205</v>
      </c>
      <c r="F70">
        <f t="shared" si="35"/>
        <v>78</v>
      </c>
      <c r="G70">
        <f t="shared" si="36"/>
        <v>5</v>
      </c>
      <c r="H70">
        <f t="shared" si="37"/>
        <v>199</v>
      </c>
      <c r="I70">
        <f t="shared" si="38"/>
        <v>3507</v>
      </c>
      <c r="J70" s="58">
        <f t="shared" si="39"/>
        <v>2.1485701566228005E-2</v>
      </c>
      <c r="K70" s="58">
        <f t="shared" si="40"/>
        <v>1.3762730525736307E-3</v>
      </c>
      <c r="L70" s="58">
        <f t="shared" si="41"/>
        <v>5.4775667492430499E-2</v>
      </c>
      <c r="M70">
        <f t="shared" si="42"/>
        <v>0.38263506759856047</v>
      </c>
      <c r="N70" s="47">
        <f t="shared" si="43"/>
        <v>3.2856784549786806E-2</v>
      </c>
      <c r="O70">
        <f>VLOOKUP(A70,[1]List4!$C$3:$E$203,3,0)</f>
        <v>18</v>
      </c>
      <c r="P70" s="63">
        <f t="shared" si="8"/>
        <v>0.5273388512666165</v>
      </c>
      <c r="Q70" s="86">
        <f t="shared" si="9"/>
        <v>3.2856784549786806E-2</v>
      </c>
      <c r="R70" s="67">
        <f t="shared" si="10"/>
        <v>0.4398043641835967</v>
      </c>
      <c r="S70">
        <f t="shared" si="44"/>
        <v>5</v>
      </c>
      <c r="T70" s="13">
        <f t="shared" si="17"/>
        <v>1.4288032080277046E-2</v>
      </c>
      <c r="U70" s="13">
        <f t="shared" si="18"/>
        <v>1.2516407204978661E-3</v>
      </c>
      <c r="V70" s="13">
        <f t="shared" si="19"/>
        <v>3.9817758967578401E-2</v>
      </c>
      <c r="W70" s="13">
        <f t="shared" si="19"/>
        <v>0.3843707059968523</v>
      </c>
      <c r="X70" s="47">
        <f t="shared" si="26"/>
        <v>5.8652339377658382E-2</v>
      </c>
      <c r="Y70" s="47"/>
      <c r="Z70" s="47"/>
      <c r="AA70" s="47"/>
      <c r="AB70" s="91">
        <f t="shared" si="34"/>
        <v>56.428571428571431</v>
      </c>
      <c r="AC70" s="91">
        <f t="shared" si="34"/>
        <v>5</v>
      </c>
      <c r="AD70" s="90">
        <f t="shared" si="20"/>
        <v>3.5720000000000001</v>
      </c>
      <c r="AE70" s="45">
        <f t="shared" si="21"/>
        <v>1.3997760358342666</v>
      </c>
      <c r="AF70" s="101">
        <v>9.7142857142857135</v>
      </c>
      <c r="AG70" s="90">
        <f t="shared" si="13"/>
        <v>2.9571428571428569</v>
      </c>
      <c r="AH70" s="45">
        <f t="shared" si="14"/>
        <v>1.6908212560386475</v>
      </c>
      <c r="AI70" s="98"/>
      <c r="AJ70" s="91">
        <f t="shared" si="6"/>
        <v>156.71428571428572</v>
      </c>
      <c r="AK70" s="91">
        <f t="shared" si="31"/>
        <v>142.99999999999997</v>
      </c>
    </row>
    <row r="71" spans="1:37" ht="13.8" x14ac:dyDescent="0.25">
      <c r="A71" s="4">
        <v>43958</v>
      </c>
      <c r="B71">
        <v>8031</v>
      </c>
      <c r="C71">
        <v>270</v>
      </c>
      <c r="D71">
        <v>4371</v>
      </c>
      <c r="F71">
        <f t="shared" si="35"/>
        <v>57</v>
      </c>
      <c r="G71">
        <f t="shared" si="36"/>
        <v>8</v>
      </c>
      <c r="H71">
        <f t="shared" si="37"/>
        <v>166</v>
      </c>
      <c r="I71">
        <f t="shared" si="38"/>
        <v>3390</v>
      </c>
      <c r="J71" s="58">
        <f t="shared" si="39"/>
        <v>1.6265319167495698E-2</v>
      </c>
      <c r="K71" s="58">
        <f t="shared" si="40"/>
        <v>2.2811519817507843E-3</v>
      </c>
      <c r="L71" s="58">
        <f t="shared" si="41"/>
        <v>4.733390362132877E-2</v>
      </c>
      <c r="M71">
        <f t="shared" si="42"/>
        <v>0.32783031218624947</v>
      </c>
      <c r="N71" s="47">
        <f t="shared" si="43"/>
        <v>3.3619723571161747E-2</v>
      </c>
      <c r="O71">
        <f>VLOOKUP(A71,[1]List4!$C$3:$E$203,3,0)</f>
        <v>18</v>
      </c>
      <c r="P71" s="63">
        <f t="shared" si="8"/>
        <v>0.54426596936869631</v>
      </c>
      <c r="Q71" s="86">
        <f t="shared" si="9"/>
        <v>3.3619723571161747E-2</v>
      </c>
      <c r="R71" s="67">
        <f t="shared" si="10"/>
        <v>0.42211430706014197</v>
      </c>
      <c r="S71">
        <f t="shared" si="44"/>
        <v>5</v>
      </c>
      <c r="T71" s="13">
        <f t="shared" si="17"/>
        <v>1.3142114057387739E-2</v>
      </c>
      <c r="U71" s="13">
        <f t="shared" si="18"/>
        <v>1.2745708743470087E-3</v>
      </c>
      <c r="V71" s="13">
        <f t="shared" si="19"/>
        <v>3.964558605014603E-2</v>
      </c>
      <c r="W71" s="13">
        <f t="shared" si="19"/>
        <v>0.36271659965080338</v>
      </c>
      <c r="X71" s="47">
        <f t="shared" si="26"/>
        <v>5.8177117000646414E-2</v>
      </c>
      <c r="Y71" s="47"/>
      <c r="Z71" s="47"/>
      <c r="AA71" s="47"/>
      <c r="AB71" s="91">
        <f t="shared" si="34"/>
        <v>49.857142857142854</v>
      </c>
      <c r="AC71" s="91">
        <f t="shared" si="34"/>
        <v>4.8571428571428568</v>
      </c>
      <c r="AD71" s="90">
        <f t="shared" si="20"/>
        <v>2.9585714285714286</v>
      </c>
      <c r="AE71" s="45">
        <f t="shared" si="21"/>
        <v>1.6417189763399322</v>
      </c>
      <c r="AF71" s="101">
        <v>8</v>
      </c>
      <c r="AG71" s="90">
        <f t="shared" si="13"/>
        <v>3.1371428571428566</v>
      </c>
      <c r="AH71" s="45">
        <f t="shared" si="14"/>
        <v>1.5482695810564664</v>
      </c>
      <c r="AI71" s="98"/>
      <c r="AJ71" s="91">
        <f t="shared" si="6"/>
        <v>151</v>
      </c>
      <c r="AK71" s="91">
        <f t="shared" si="31"/>
        <v>140.4</v>
      </c>
    </row>
    <row r="72" spans="1:37" ht="13.8" x14ac:dyDescent="0.25">
      <c r="A72" s="4">
        <v>43959</v>
      </c>
      <c r="B72">
        <v>8077</v>
      </c>
      <c r="C72">
        <v>273</v>
      </c>
      <c r="D72">
        <v>4413</v>
      </c>
      <c r="F72">
        <f t="shared" si="35"/>
        <v>46</v>
      </c>
      <c r="G72">
        <f t="shared" si="36"/>
        <v>3</v>
      </c>
      <c r="H72">
        <f t="shared" si="37"/>
        <v>42</v>
      </c>
      <c r="I72">
        <f t="shared" si="38"/>
        <v>3391</v>
      </c>
      <c r="J72" s="58">
        <f t="shared" si="39"/>
        <v>1.3579505229879172E-2</v>
      </c>
      <c r="K72" s="58">
        <f t="shared" si="40"/>
        <v>8.8495575221238937E-4</v>
      </c>
      <c r="L72" s="58">
        <f t="shared" si="41"/>
        <v>1.2389380530973451E-2</v>
      </c>
      <c r="M72">
        <f t="shared" si="42"/>
        <v>1.0229893939842309</v>
      </c>
      <c r="N72" s="47">
        <f t="shared" si="43"/>
        <v>3.3799678098303823E-2</v>
      </c>
      <c r="O72">
        <f>VLOOKUP(A72,[1]List4!$C$3:$E$203,3,0)</f>
        <v>18</v>
      </c>
      <c r="P72" s="63">
        <f t="shared" si="8"/>
        <v>0.54636622508357058</v>
      </c>
      <c r="Q72" s="86">
        <f t="shared" si="9"/>
        <v>3.3799678098303823E-2</v>
      </c>
      <c r="R72" s="67">
        <f t="shared" si="10"/>
        <v>0.41983409681812556</v>
      </c>
      <c r="S72">
        <f t="shared" si="44"/>
        <v>5</v>
      </c>
      <c r="T72" s="13">
        <f t="shared" si="17"/>
        <v>1.3179143288724219E-2</v>
      </c>
      <c r="U72" s="13">
        <f t="shared" si="18"/>
        <v>1.2626996659436615E-3</v>
      </c>
      <c r="V72" s="13">
        <f t="shared" si="19"/>
        <v>3.9410242403139471E-2</v>
      </c>
      <c r="W72" s="13">
        <f t="shared" si="19"/>
        <v>0.38203885841655894</v>
      </c>
      <c r="X72" s="47">
        <f t="shared" si="26"/>
        <v>5.8258642765685022E-2</v>
      </c>
      <c r="Y72" s="47"/>
      <c r="Z72" s="47"/>
      <c r="AA72" s="47"/>
      <c r="AB72" s="91">
        <f t="shared" si="34"/>
        <v>48.571428571428569</v>
      </c>
      <c r="AC72" s="91">
        <f t="shared" si="34"/>
        <v>4.7142857142857144</v>
      </c>
      <c r="AD72" s="90">
        <f t="shared" si="20"/>
        <v>2.5568571428571429</v>
      </c>
      <c r="AE72" s="45">
        <f t="shared" si="21"/>
        <v>1.8437814280925242</v>
      </c>
      <c r="AF72" s="101">
        <v>6.5714285714285712</v>
      </c>
      <c r="AG72" s="90">
        <f t="shared" si="13"/>
        <v>3.06</v>
      </c>
      <c r="AH72" s="45">
        <f t="shared" si="14"/>
        <v>1.5406162464985995</v>
      </c>
      <c r="AI72" s="98"/>
      <c r="AJ72" s="91">
        <f t="shared" si="6"/>
        <v>148.71428571428572</v>
      </c>
      <c r="AK72" s="91">
        <f t="shared" si="31"/>
        <v>123.7</v>
      </c>
    </row>
    <row r="73" spans="1:37" ht="13.8" x14ac:dyDescent="0.25">
      <c r="A73" s="4">
        <v>43960</v>
      </c>
      <c r="B73">
        <v>8095</v>
      </c>
      <c r="C73">
        <v>276</v>
      </c>
      <c r="D73">
        <v>4447</v>
      </c>
      <c r="F73">
        <f t="shared" si="35"/>
        <v>18</v>
      </c>
      <c r="G73">
        <f t="shared" si="36"/>
        <v>3</v>
      </c>
      <c r="H73">
        <f t="shared" si="37"/>
        <v>34</v>
      </c>
      <c r="I73">
        <f t="shared" si="38"/>
        <v>3372</v>
      </c>
      <c r="J73" s="58">
        <f t="shared" si="39"/>
        <v>5.3121752665235018E-3</v>
      </c>
      <c r="K73" s="58">
        <f t="shared" si="40"/>
        <v>8.846947803007962E-4</v>
      </c>
      <c r="L73" s="58">
        <f t="shared" si="41"/>
        <v>1.0026540843409024E-2</v>
      </c>
      <c r="M73">
        <f t="shared" si="42"/>
        <v>0.4868536845616539</v>
      </c>
      <c r="N73" s="47">
        <f t="shared" si="43"/>
        <v>3.4095120444718963E-2</v>
      </c>
      <c r="O73">
        <f>VLOOKUP(A73,[1]List4!$C$3:$E$203,3,0)</f>
        <v>18</v>
      </c>
      <c r="P73" s="63">
        <f t="shared" si="8"/>
        <v>0.5493514515132798</v>
      </c>
      <c r="Q73" s="86">
        <f t="shared" si="9"/>
        <v>3.4095120444718963E-2</v>
      </c>
      <c r="R73" s="67">
        <f t="shared" si="10"/>
        <v>0.41655342804200124</v>
      </c>
      <c r="S73">
        <f t="shared" si="44"/>
        <v>5</v>
      </c>
      <c r="T73" s="13">
        <f t="shared" si="17"/>
        <v>1.3314198144946571E-2</v>
      </c>
      <c r="U73" s="13">
        <f t="shared" si="18"/>
        <v>1.2159244613978877E-3</v>
      </c>
      <c r="V73" s="13">
        <f t="shared" si="19"/>
        <v>3.7760354298518255E-2</v>
      </c>
      <c r="W73" s="13">
        <f t="shared" si="19"/>
        <v>0.42421398356520096</v>
      </c>
      <c r="X73" s="47">
        <f t="shared" si="26"/>
        <v>5.8437433834427274E-2</v>
      </c>
      <c r="Y73" s="47"/>
      <c r="Z73" s="47"/>
      <c r="AA73" s="47"/>
      <c r="AB73" s="91">
        <f t="shared" si="34"/>
        <v>48.571428571428569</v>
      </c>
      <c r="AC73" s="91">
        <f t="shared" si="34"/>
        <v>4.4285714285714288</v>
      </c>
      <c r="AD73" s="90">
        <f t="shared" si="20"/>
        <v>2.4265714285714286</v>
      </c>
      <c r="AE73" s="45">
        <f t="shared" si="21"/>
        <v>1.8250323796067351</v>
      </c>
      <c r="AF73" s="101">
        <v>7.2857142857142856</v>
      </c>
      <c r="AG73" s="90">
        <f t="shared" si="13"/>
        <v>2.5714285714285716</v>
      </c>
      <c r="AH73" s="45">
        <f t="shared" si="14"/>
        <v>1.7222222222222221</v>
      </c>
      <c r="AI73" s="98"/>
      <c r="AJ73" s="91">
        <f t="shared" si="6"/>
        <v>140.85714285714286</v>
      </c>
      <c r="AK73" s="91">
        <f t="shared" si="31"/>
        <v>112.4</v>
      </c>
    </row>
    <row r="74" spans="1:37" ht="13.8" x14ac:dyDescent="0.25">
      <c r="A74" s="4">
        <v>43961</v>
      </c>
      <c r="B74">
        <v>8123</v>
      </c>
      <c r="C74">
        <v>280</v>
      </c>
      <c r="D74">
        <v>4474</v>
      </c>
      <c r="F74">
        <f t="shared" si="35"/>
        <v>28</v>
      </c>
      <c r="G74">
        <f t="shared" si="36"/>
        <v>4</v>
      </c>
      <c r="H74">
        <f t="shared" si="37"/>
        <v>27</v>
      </c>
      <c r="I74">
        <f t="shared" si="38"/>
        <v>3369</v>
      </c>
      <c r="J74" s="58">
        <f t="shared" si="39"/>
        <v>8.3099589038164376E-3</v>
      </c>
      <c r="K74" s="58">
        <f t="shared" si="40"/>
        <v>1.1862396204033216E-3</v>
      </c>
      <c r="L74" s="58">
        <f t="shared" si="41"/>
        <v>8.0071174377224202E-3</v>
      </c>
      <c r="M74">
        <f t="shared" si="42"/>
        <v>0.90390907818287192</v>
      </c>
      <c r="N74" s="47">
        <f t="shared" si="43"/>
        <v>3.4470023390373014E-2</v>
      </c>
      <c r="O74">
        <f>VLOOKUP(A74,[1]List4!$C$3:$E$203,3,0)</f>
        <v>18</v>
      </c>
      <c r="P74" s="63">
        <f t="shared" si="8"/>
        <v>0.55078173088760307</v>
      </c>
      <c r="Q74" s="86">
        <f t="shared" si="9"/>
        <v>3.4470023390373014E-2</v>
      </c>
      <c r="R74" s="67">
        <f t="shared" si="10"/>
        <v>0.41474824572202396</v>
      </c>
      <c r="S74">
        <f t="shared" si="44"/>
        <v>5</v>
      </c>
      <c r="T74" s="13">
        <f t="shared" si="17"/>
        <v>1.3583336268476123E-2</v>
      </c>
      <c r="U74" s="13">
        <f t="shared" si="18"/>
        <v>1.2795410236182967E-3</v>
      </c>
      <c r="V74" s="13">
        <f t="shared" si="19"/>
        <v>3.4458686109030127E-2</v>
      </c>
      <c r="W74" s="13">
        <f t="shared" si="19"/>
        <v>0.5245300736197257</v>
      </c>
      <c r="X74" s="47">
        <f t="shared" si="26"/>
        <v>5.8897770298695834E-2</v>
      </c>
      <c r="Y74" s="47"/>
      <c r="Z74" s="47"/>
      <c r="AA74" s="47"/>
      <c r="AB74" s="91">
        <f t="shared" si="34"/>
        <v>48.857142857142854</v>
      </c>
      <c r="AC74" s="91">
        <f t="shared" si="34"/>
        <v>4.5714285714285712</v>
      </c>
      <c r="AD74" s="90">
        <f t="shared" si="20"/>
        <v>2.6871428571428568</v>
      </c>
      <c r="AE74" s="45">
        <f t="shared" si="21"/>
        <v>1.701222753854333</v>
      </c>
      <c r="AF74" s="101">
        <v>7</v>
      </c>
      <c r="AG74" s="90">
        <f t="shared" si="13"/>
        <v>2.16</v>
      </c>
      <c r="AH74" s="45">
        <f t="shared" si="14"/>
        <v>2.1164021164021163</v>
      </c>
      <c r="AI74" s="98"/>
      <c r="AJ74" s="91">
        <f t="shared" si="6"/>
        <v>126.71428571428571</v>
      </c>
      <c r="AK74" s="91">
        <f t="shared" si="31"/>
        <v>98.899999999999991</v>
      </c>
    </row>
    <row r="75" spans="1:37" ht="13.8" x14ac:dyDescent="0.25">
      <c r="A75" s="4">
        <v>43962</v>
      </c>
      <c r="B75">
        <v>8176</v>
      </c>
      <c r="C75">
        <v>282</v>
      </c>
      <c r="D75">
        <v>4711</v>
      </c>
      <c r="F75">
        <f t="shared" si="35"/>
        <v>53</v>
      </c>
      <c r="G75">
        <f t="shared" si="36"/>
        <v>2</v>
      </c>
      <c r="H75">
        <f t="shared" si="37"/>
        <v>237</v>
      </c>
      <c r="I75">
        <f t="shared" si="38"/>
        <v>3183</v>
      </c>
      <c r="J75" s="58">
        <f t="shared" si="39"/>
        <v>1.5743612999247598E-2</v>
      </c>
      <c r="K75" s="58">
        <f t="shared" si="40"/>
        <v>5.9364796675571388E-4</v>
      </c>
      <c r="L75" s="58">
        <f t="shared" si="41"/>
        <v>7.0347284060552087E-2</v>
      </c>
      <c r="M75">
        <f t="shared" si="42"/>
        <v>0.22192565771742745</v>
      </c>
      <c r="N75" s="47">
        <f t="shared" si="43"/>
        <v>3.4491193737769078E-2</v>
      </c>
      <c r="O75">
        <f>VLOOKUP(A75,[1]List4!$C$3:$E$203,3,0)</f>
        <v>19</v>
      </c>
      <c r="P75" s="63">
        <f t="shared" si="8"/>
        <v>0.57619863013698636</v>
      </c>
      <c r="Q75" s="86">
        <f t="shared" si="9"/>
        <v>3.4491193737769078E-2</v>
      </c>
      <c r="R75" s="67">
        <f t="shared" si="10"/>
        <v>0.38931017612524454</v>
      </c>
      <c r="S75">
        <f t="shared" si="44"/>
        <v>5</v>
      </c>
      <c r="T75" s="13">
        <f t="shared" ref="T75:T104" si="45">AVERAGE(J69:J75)</f>
        <v>1.4455708527393616E-2</v>
      </c>
      <c r="U75" s="13">
        <f t="shared" ref="U75:U104" si="46">AVERAGE(K69:K75)</f>
        <v>1.2195357697198843E-3</v>
      </c>
      <c r="V75" s="13">
        <f t="shared" ref="V75:W104" si="47">AVERAGE(L69:L75)</f>
        <v>3.6543632271615702E-2</v>
      </c>
      <c r="W75" s="13">
        <f t="shared" si="47"/>
        <v>0.53198142372781987</v>
      </c>
      <c r="X75" s="47">
        <f t="shared" si="26"/>
        <v>5.6479070698978569E-2</v>
      </c>
      <c r="Y75" s="47"/>
      <c r="Z75" s="47"/>
      <c r="AA75" s="47"/>
      <c r="AB75" s="91">
        <f t="shared" si="34"/>
        <v>51</v>
      </c>
      <c r="AC75" s="91">
        <f t="shared" si="34"/>
        <v>4.2857142857142856</v>
      </c>
      <c r="AD75" s="90">
        <f t="shared" si="20"/>
        <v>2.5188571428571431</v>
      </c>
      <c r="AE75" s="45">
        <f t="shared" si="21"/>
        <v>1.7014519056261341</v>
      </c>
      <c r="AF75" s="101">
        <v>7.4285714285714288</v>
      </c>
      <c r="AG75" s="90">
        <f t="shared" si="13"/>
        <v>2.0057142857142853</v>
      </c>
      <c r="AH75" s="45">
        <f t="shared" si="14"/>
        <v>2.1367521367521372</v>
      </c>
      <c r="AI75" s="98"/>
      <c r="AJ75" s="91">
        <f t="shared" si="6"/>
        <v>129.14285714285714</v>
      </c>
      <c r="AK75" s="91">
        <f t="shared" si="31"/>
        <v>86.399999999999991</v>
      </c>
    </row>
    <row r="76" spans="1:37" ht="13.8" x14ac:dyDescent="0.25">
      <c r="A76" s="4">
        <v>43963</v>
      </c>
      <c r="B76">
        <v>8221</v>
      </c>
      <c r="C76">
        <v>283</v>
      </c>
      <c r="D76">
        <v>4889</v>
      </c>
      <c r="F76">
        <f t="shared" si="35"/>
        <v>45</v>
      </c>
      <c r="G76">
        <f t="shared" si="36"/>
        <v>1</v>
      </c>
      <c r="H76">
        <f t="shared" si="37"/>
        <v>178</v>
      </c>
      <c r="I76">
        <f t="shared" si="38"/>
        <v>3049</v>
      </c>
      <c r="J76" s="58">
        <f t="shared" si="39"/>
        <v>1.4148407935913035E-2</v>
      </c>
      <c r="K76" s="58">
        <f t="shared" si="40"/>
        <v>3.1416902293433867E-4</v>
      </c>
      <c r="L76" s="58">
        <f t="shared" si="41"/>
        <v>5.5922086082312285E-2</v>
      </c>
      <c r="M76">
        <f t="shared" si="42"/>
        <v>0.25158872882687816</v>
      </c>
      <c r="N76" s="47">
        <f t="shared" si="43"/>
        <v>3.4424036005352147E-2</v>
      </c>
      <c r="O76">
        <f>VLOOKUP(A76,[1]List4!$C$3:$E$203,3,0)</f>
        <v>19</v>
      </c>
      <c r="P76" s="63">
        <f t="shared" si="8"/>
        <v>0.59469650894051818</v>
      </c>
      <c r="Q76" s="86">
        <f t="shared" si="9"/>
        <v>3.4424036005352147E-2</v>
      </c>
      <c r="R76" s="67">
        <f t="shared" si="10"/>
        <v>0.37087945505412967</v>
      </c>
      <c r="S76">
        <f t="shared" si="44"/>
        <v>5</v>
      </c>
      <c r="T76" s="13">
        <f t="shared" si="45"/>
        <v>1.3549240152729064E-2</v>
      </c>
      <c r="U76" s="13">
        <f t="shared" si="46"/>
        <v>1.0744474538472821E-3</v>
      </c>
      <c r="V76" s="13">
        <f t="shared" si="47"/>
        <v>3.6971711438389794E-2</v>
      </c>
      <c r="W76" s="13">
        <f t="shared" si="47"/>
        <v>0.51396170329398172</v>
      </c>
      <c r="X76" s="47">
        <f t="shared" si="26"/>
        <v>5.4717710750193348E-2</v>
      </c>
      <c r="Y76" s="47"/>
      <c r="Z76" s="47"/>
      <c r="AA76" s="47"/>
      <c r="AB76" s="91">
        <f t="shared" ref="AB76:AC91" si="48">AVERAGE(F70:F76)</f>
        <v>46.428571428571431</v>
      </c>
      <c r="AC76" s="91">
        <f t="shared" si="48"/>
        <v>3.7142857142857144</v>
      </c>
      <c r="AD76" s="90">
        <f t="shared" si="20"/>
        <v>2.1877142857142857</v>
      </c>
      <c r="AE76" s="45">
        <f t="shared" si="21"/>
        <v>1.6977928692699491</v>
      </c>
      <c r="AF76" s="101">
        <v>7</v>
      </c>
      <c r="AG76" s="90">
        <f t="shared" si="13"/>
        <v>1.6971428571428571</v>
      </c>
      <c r="AH76" s="45">
        <f t="shared" si="14"/>
        <v>2.1885521885521886</v>
      </c>
      <c r="AI76" s="98"/>
      <c r="AJ76" s="91">
        <f t="shared" ref="AJ76:AJ139" si="49">AVERAGE(H70:H76)</f>
        <v>126.14285714285714</v>
      </c>
      <c r="AK76" s="91">
        <f t="shared" si="31"/>
        <v>81.699999999999989</v>
      </c>
    </row>
    <row r="77" spans="1:37" ht="13.8" x14ac:dyDescent="0.25">
      <c r="A77" s="4">
        <v>43964</v>
      </c>
      <c r="B77">
        <v>8269</v>
      </c>
      <c r="C77">
        <v>290</v>
      </c>
      <c r="D77">
        <v>5047</v>
      </c>
      <c r="F77">
        <f t="shared" si="35"/>
        <v>48</v>
      </c>
      <c r="G77">
        <f t="shared" si="36"/>
        <v>7</v>
      </c>
      <c r="H77">
        <f t="shared" si="37"/>
        <v>158</v>
      </c>
      <c r="I77">
        <f t="shared" si="38"/>
        <v>2932</v>
      </c>
      <c r="J77" s="58">
        <f t="shared" si="39"/>
        <v>1.5754961178439348E-2</v>
      </c>
      <c r="K77" s="58">
        <f t="shared" si="40"/>
        <v>2.2958346999016072E-3</v>
      </c>
      <c r="L77" s="58">
        <f t="shared" si="41"/>
        <v>5.1820268940636273E-2</v>
      </c>
      <c r="M77">
        <f t="shared" si="42"/>
        <v>0.29113258565491862</v>
      </c>
      <c r="N77" s="47">
        <f t="shared" si="43"/>
        <v>3.5070746160357963E-2</v>
      </c>
      <c r="O77">
        <f>VLOOKUP(A77,[1]List4!$C$3:$E$203,3,0)</f>
        <v>19</v>
      </c>
      <c r="P77" s="63">
        <f t="shared" si="8"/>
        <v>0.61035191679767808</v>
      </c>
      <c r="Q77" s="86">
        <f t="shared" si="9"/>
        <v>3.5070746160357963E-2</v>
      </c>
      <c r="R77" s="67">
        <f t="shared" si="10"/>
        <v>0.35457733704196392</v>
      </c>
      <c r="S77">
        <f t="shared" si="44"/>
        <v>5</v>
      </c>
      <c r="T77" s="13">
        <f t="shared" si="45"/>
        <v>1.2730562954473541E-2</v>
      </c>
      <c r="U77" s="13">
        <f t="shared" si="46"/>
        <v>1.2058134034655646E-3</v>
      </c>
      <c r="V77" s="13">
        <f t="shared" si="47"/>
        <v>3.6549511645276325E-2</v>
      </c>
      <c r="W77" s="13">
        <f t="shared" si="47"/>
        <v>0.50088992015917577</v>
      </c>
      <c r="X77" s="47">
        <f t="shared" si="26"/>
        <v>5.433764287052651E-2</v>
      </c>
      <c r="Y77" s="47"/>
      <c r="Z77" s="47"/>
      <c r="AA77" s="47"/>
      <c r="AB77" s="91">
        <f t="shared" si="48"/>
        <v>42.142857142857146</v>
      </c>
      <c r="AC77" s="91">
        <f t="shared" si="48"/>
        <v>4</v>
      </c>
      <c r="AD77" s="90">
        <f t="shared" si="20"/>
        <v>2.0465714285714283</v>
      </c>
      <c r="AE77" s="45">
        <f t="shared" si="21"/>
        <v>1.9544883428730981</v>
      </c>
      <c r="AF77" s="101">
        <v>5.2857142857142856</v>
      </c>
      <c r="AG77" s="90">
        <f t="shared" si="13"/>
        <v>1.7485714285714284</v>
      </c>
      <c r="AH77" s="45">
        <f t="shared" si="14"/>
        <v>2.2875816993464055</v>
      </c>
      <c r="AI77" s="98"/>
      <c r="AJ77" s="91">
        <f t="shared" si="49"/>
        <v>120.28571428571429</v>
      </c>
      <c r="AK77" s="91">
        <f t="shared" si="31"/>
        <v>75.2</v>
      </c>
    </row>
    <row r="78" spans="1:37" ht="13.8" x14ac:dyDescent="0.25">
      <c r="A78" s="4">
        <v>43965</v>
      </c>
      <c r="B78">
        <v>8351</v>
      </c>
      <c r="C78">
        <v>293</v>
      </c>
      <c r="D78">
        <v>5241</v>
      </c>
      <c r="F78">
        <f t="shared" si="35"/>
        <v>82</v>
      </c>
      <c r="G78">
        <f t="shared" si="36"/>
        <v>3</v>
      </c>
      <c r="H78">
        <f t="shared" si="37"/>
        <v>194</v>
      </c>
      <c r="I78">
        <f t="shared" si="38"/>
        <v>2817</v>
      </c>
      <c r="J78" s="58">
        <f t="shared" si="39"/>
        <v>2.7988869607796299E-2</v>
      </c>
      <c r="K78" s="58">
        <f t="shared" si="40"/>
        <v>1.0231923601637107E-3</v>
      </c>
      <c r="L78" s="58">
        <f t="shared" si="41"/>
        <v>6.6166439290586632E-2</v>
      </c>
      <c r="M78">
        <f t="shared" si="42"/>
        <v>0.41656530807136422</v>
      </c>
      <c r="N78" s="47">
        <f t="shared" si="43"/>
        <v>3.508561848880374E-2</v>
      </c>
      <c r="O78">
        <f>VLOOKUP(A78,[1]List4!$C$3:$E$203,3,0)</f>
        <v>19</v>
      </c>
      <c r="P78" s="63">
        <f t="shared" si="8"/>
        <v>0.62758951023829479</v>
      </c>
      <c r="Q78" s="86">
        <f t="shared" si="9"/>
        <v>3.508561848880374E-2</v>
      </c>
      <c r="R78" s="67">
        <f t="shared" si="10"/>
        <v>0.33732487127290145</v>
      </c>
      <c r="S78">
        <f t="shared" si="44"/>
        <v>5</v>
      </c>
      <c r="T78" s="13">
        <f t="shared" si="45"/>
        <v>1.4405355874516485E-2</v>
      </c>
      <c r="U78" s="13">
        <f t="shared" si="46"/>
        <v>1.0261048860959825E-3</v>
      </c>
      <c r="V78" s="13">
        <f t="shared" si="47"/>
        <v>3.9239873883741741E-2</v>
      </c>
      <c r="W78" s="13">
        <f t="shared" si="47"/>
        <v>0.51356634814276358</v>
      </c>
      <c r="X78" s="47">
        <f t="shared" si="26"/>
        <v>5.2945428261655221E-2</v>
      </c>
      <c r="Y78" s="47"/>
      <c r="Z78" s="47"/>
      <c r="AA78" s="47"/>
      <c r="AB78" s="91">
        <f t="shared" si="48"/>
        <v>45.714285714285715</v>
      </c>
      <c r="AC78" s="91">
        <f t="shared" si="48"/>
        <v>3.2857142857142856</v>
      </c>
      <c r="AD78" s="90">
        <f t="shared" si="20"/>
        <v>2.0302857142857142</v>
      </c>
      <c r="AE78" s="45">
        <f t="shared" si="21"/>
        <v>1.6183506895581199</v>
      </c>
      <c r="AF78" s="101">
        <v>6</v>
      </c>
      <c r="AG78" s="90">
        <f t="shared" si="13"/>
        <v>1.44</v>
      </c>
      <c r="AH78" s="45">
        <f t="shared" si="14"/>
        <v>2.2817460317460316</v>
      </c>
      <c r="AI78" s="98"/>
      <c r="AJ78" s="91">
        <f t="shared" si="49"/>
        <v>124.28571428571429</v>
      </c>
      <c r="AK78" s="91">
        <f t="shared" si="31"/>
        <v>75.5</v>
      </c>
    </row>
    <row r="79" spans="1:37" ht="13.8" x14ac:dyDescent="0.25">
      <c r="A79" s="4">
        <v>43966</v>
      </c>
      <c r="B79">
        <v>8406</v>
      </c>
      <c r="C79">
        <v>295</v>
      </c>
      <c r="D79">
        <v>5381</v>
      </c>
      <c r="F79">
        <f t="shared" si="35"/>
        <v>55</v>
      </c>
      <c r="G79">
        <f t="shared" si="36"/>
        <v>2</v>
      </c>
      <c r="H79">
        <f t="shared" si="37"/>
        <v>140</v>
      </c>
      <c r="I79">
        <f t="shared" si="38"/>
        <v>2730</v>
      </c>
      <c r="J79" s="58">
        <f t="shared" si="39"/>
        <v>1.9539553842272735E-2</v>
      </c>
      <c r="K79" s="58">
        <f t="shared" si="40"/>
        <v>7.0997515086971955E-4</v>
      </c>
      <c r="L79" s="58">
        <f t="shared" si="41"/>
        <v>4.9698260560880371E-2</v>
      </c>
      <c r="M79">
        <f t="shared" si="42"/>
        <v>0.38762621953297388</v>
      </c>
      <c r="N79" s="47">
        <f t="shared" si="43"/>
        <v>3.5093980490126103E-2</v>
      </c>
      <c r="O79">
        <f>VLOOKUP(A79,[1]List4!$C$3:$E$203,3,0)</f>
        <v>19</v>
      </c>
      <c r="P79" s="63">
        <f t="shared" si="8"/>
        <v>0.64013799666904592</v>
      </c>
      <c r="Q79" s="86">
        <f t="shared" si="9"/>
        <v>3.5093980490126103E-2</v>
      </c>
      <c r="R79" s="67">
        <f t="shared" si="10"/>
        <v>0.32476802284082795</v>
      </c>
      <c r="S79">
        <f t="shared" si="44"/>
        <v>5</v>
      </c>
      <c r="T79" s="13">
        <f t="shared" si="45"/>
        <v>1.5256791390572708E-2</v>
      </c>
      <c r="U79" s="13">
        <f t="shared" si="46"/>
        <v>1.0011076573327438E-3</v>
      </c>
      <c r="V79" s="13">
        <f t="shared" si="47"/>
        <v>4.4569713888014159E-2</v>
      </c>
      <c r="W79" s="13">
        <f t="shared" si="47"/>
        <v>0.42280018036401262</v>
      </c>
      <c r="X79" s="47">
        <f t="shared" si="26"/>
        <v>5.1973220577871744E-2</v>
      </c>
      <c r="Y79" s="47"/>
      <c r="Z79" s="47"/>
      <c r="AA79" s="47"/>
      <c r="AB79" s="91">
        <f t="shared" si="48"/>
        <v>47</v>
      </c>
      <c r="AC79" s="91">
        <f t="shared" si="48"/>
        <v>3.1428571428571428</v>
      </c>
      <c r="AD79" s="90">
        <f t="shared" si="20"/>
        <v>2.1280000000000001</v>
      </c>
      <c r="AE79" s="45">
        <f t="shared" si="21"/>
        <v>1.4769065520945219</v>
      </c>
      <c r="AF79" s="101">
        <v>5.4285714285714288</v>
      </c>
      <c r="AG79" s="90">
        <f t="shared" si="13"/>
        <v>1.1828571428571428</v>
      </c>
      <c r="AH79" s="45">
        <f t="shared" si="14"/>
        <v>2.6570048309178742</v>
      </c>
      <c r="AI79" s="98"/>
      <c r="AJ79" s="91">
        <f t="shared" si="49"/>
        <v>138.28571428571428</v>
      </c>
      <c r="AK79" s="91">
        <f t="shared" si="31"/>
        <v>84.1</v>
      </c>
    </row>
    <row r="80" spans="1:37" ht="13.8" x14ac:dyDescent="0.25">
      <c r="A80" s="4">
        <v>43967</v>
      </c>
      <c r="B80">
        <v>8455</v>
      </c>
      <c r="C80">
        <v>296</v>
      </c>
      <c r="D80">
        <v>5422</v>
      </c>
      <c r="F80">
        <f t="shared" si="35"/>
        <v>49</v>
      </c>
      <c r="G80">
        <f t="shared" si="36"/>
        <v>1</v>
      </c>
      <c r="H80">
        <f t="shared" si="37"/>
        <v>41</v>
      </c>
      <c r="I80">
        <f t="shared" si="38"/>
        <v>2737</v>
      </c>
      <c r="J80" s="58">
        <f t="shared" si="39"/>
        <v>1.7962817838030151E-2</v>
      </c>
      <c r="K80" s="58">
        <f t="shared" si="40"/>
        <v>3.663003663003663E-4</v>
      </c>
      <c r="L80" s="58">
        <f t="shared" si="41"/>
        <v>1.5018315018315019E-2</v>
      </c>
      <c r="M80">
        <f t="shared" si="42"/>
        <v>1.1675831594719597</v>
      </c>
      <c r="N80" s="47">
        <f t="shared" si="43"/>
        <v>3.5008870490833829E-2</v>
      </c>
      <c r="O80">
        <f>VLOOKUP(A80,[1]List4!$C$3:$E$203,3,0)</f>
        <v>19</v>
      </c>
      <c r="P80" s="63">
        <f t="shared" si="8"/>
        <v>0.64127735068007097</v>
      </c>
      <c r="Q80" s="86">
        <f t="shared" si="9"/>
        <v>3.5008870490833829E-2</v>
      </c>
      <c r="R80" s="67">
        <f t="shared" si="10"/>
        <v>0.32371377882909524</v>
      </c>
      <c r="S80">
        <f t="shared" si="44"/>
        <v>5</v>
      </c>
      <c r="T80" s="13">
        <f t="shared" si="45"/>
        <v>1.7064026043645087E-2</v>
      </c>
      <c r="U80" s="13">
        <f t="shared" si="46"/>
        <v>9.2705131247553961E-4</v>
      </c>
      <c r="V80" s="13">
        <f t="shared" si="47"/>
        <v>4.5282824484429295E-2</v>
      </c>
      <c r="W80" s="13">
        <f t="shared" si="47"/>
        <v>0.52004724820834203</v>
      </c>
      <c r="X80" s="47">
        <f t="shared" si="26"/>
        <v>5.1766351871283665E-2</v>
      </c>
      <c r="Y80" s="47"/>
      <c r="Z80" s="47"/>
      <c r="AA80" s="47"/>
      <c r="AB80" s="91">
        <f t="shared" si="48"/>
        <v>51.428571428571431</v>
      </c>
      <c r="AC80" s="91">
        <f t="shared" si="48"/>
        <v>2.8571428571428572</v>
      </c>
      <c r="AD80" s="90">
        <f t="shared" si="20"/>
        <v>2.1442857142857141</v>
      </c>
      <c r="AE80" s="45">
        <f t="shared" si="21"/>
        <v>1.3324450366422387</v>
      </c>
      <c r="AF80" s="101">
        <v>5.1428571428571432</v>
      </c>
      <c r="AG80" s="90">
        <f t="shared" si="13"/>
        <v>1.3114285714285714</v>
      </c>
      <c r="AH80" s="45">
        <f t="shared" si="14"/>
        <v>2.1786492374727668</v>
      </c>
      <c r="AI80" s="98"/>
      <c r="AJ80" s="91">
        <f t="shared" si="49"/>
        <v>139.28571428571428</v>
      </c>
      <c r="AK80" s="91">
        <f t="shared" si="31"/>
        <v>89.2</v>
      </c>
    </row>
    <row r="81" spans="1:37" ht="13.8" x14ac:dyDescent="0.25">
      <c r="A81" s="4">
        <v>43968</v>
      </c>
      <c r="B81">
        <v>8475</v>
      </c>
      <c r="C81">
        <v>298</v>
      </c>
      <c r="D81">
        <v>5462</v>
      </c>
      <c r="F81">
        <f t="shared" si="35"/>
        <v>20</v>
      </c>
      <c r="G81">
        <f t="shared" si="36"/>
        <v>2</v>
      </c>
      <c r="H81">
        <f t="shared" si="37"/>
        <v>40</v>
      </c>
      <c r="I81">
        <f t="shared" si="38"/>
        <v>2715</v>
      </c>
      <c r="J81" s="58">
        <f t="shared" si="39"/>
        <v>7.3130445602710608E-3</v>
      </c>
      <c r="K81" s="58">
        <f t="shared" si="40"/>
        <v>7.3072707343807086E-4</v>
      </c>
      <c r="L81" s="58">
        <f t="shared" si="41"/>
        <v>1.4614541468761417E-2</v>
      </c>
      <c r="M81">
        <f t="shared" si="42"/>
        <v>0.47656673717766418</v>
      </c>
      <c r="N81" s="47">
        <f t="shared" si="43"/>
        <v>3.5162241887905607E-2</v>
      </c>
      <c r="O81">
        <f>VLOOKUP(A81,[1]List4!$C$3:$E$203,3,0)</f>
        <v>19</v>
      </c>
      <c r="P81" s="63">
        <f t="shared" si="8"/>
        <v>0.64448377581120941</v>
      </c>
      <c r="Q81" s="86">
        <f t="shared" si="9"/>
        <v>3.5162241887905607E-2</v>
      </c>
      <c r="R81" s="67">
        <f t="shared" si="10"/>
        <v>0.32035398230088497</v>
      </c>
      <c r="S81">
        <f t="shared" si="44"/>
        <v>5</v>
      </c>
      <c r="T81" s="13">
        <f t="shared" si="45"/>
        <v>1.692160970885289E-2</v>
      </c>
      <c r="U81" s="13">
        <f t="shared" si="46"/>
        <v>8.6197809148050395E-4</v>
      </c>
      <c r="V81" s="13">
        <f t="shared" si="47"/>
        <v>4.6226742203149151E-2</v>
      </c>
      <c r="W81" s="13">
        <f t="shared" si="47"/>
        <v>0.45899834235045522</v>
      </c>
      <c r="X81" s="47">
        <f t="shared" si="26"/>
        <v>5.1736111111111108E-2</v>
      </c>
      <c r="Y81" s="47"/>
      <c r="Z81" s="47"/>
      <c r="AA81" s="47"/>
      <c r="AB81" s="91">
        <f t="shared" si="48"/>
        <v>50.285714285714285</v>
      </c>
      <c r="AC81" s="91">
        <f t="shared" si="48"/>
        <v>2.5714285714285716</v>
      </c>
      <c r="AD81" s="90">
        <f t="shared" si="20"/>
        <v>1.8945714285714284</v>
      </c>
      <c r="AE81" s="45">
        <f t="shared" si="21"/>
        <v>1.3572613482129394</v>
      </c>
      <c r="AF81" s="101">
        <v>4.8571428571428568</v>
      </c>
      <c r="AG81" s="90">
        <f t="shared" si="13"/>
        <v>1.26</v>
      </c>
      <c r="AH81" s="45">
        <f t="shared" si="14"/>
        <v>2.0408163265306123</v>
      </c>
      <c r="AI81" s="98"/>
      <c r="AJ81" s="91">
        <f t="shared" si="49"/>
        <v>141.14285714285714</v>
      </c>
      <c r="AK81" s="91">
        <f t="shared" si="31"/>
        <v>83.1</v>
      </c>
    </row>
    <row r="82" spans="1:37" ht="13.8" x14ac:dyDescent="0.25">
      <c r="A82" s="4">
        <v>43969</v>
      </c>
      <c r="B82">
        <v>8586</v>
      </c>
      <c r="C82">
        <v>297</v>
      </c>
      <c r="D82">
        <v>5641</v>
      </c>
      <c r="F82">
        <f t="shared" si="35"/>
        <v>111</v>
      </c>
      <c r="G82">
        <f t="shared" si="36"/>
        <v>-1</v>
      </c>
      <c r="H82">
        <f t="shared" si="37"/>
        <v>179</v>
      </c>
      <c r="I82">
        <f t="shared" si="38"/>
        <v>2648</v>
      </c>
      <c r="J82" s="58">
        <f t="shared" si="39"/>
        <v>4.091635877232689E-2</v>
      </c>
      <c r="K82" s="58">
        <f t="shared" si="40"/>
        <v>-3.6832412523020257E-4</v>
      </c>
      <c r="L82" s="58">
        <f t="shared" si="41"/>
        <v>6.5930018416206257E-2</v>
      </c>
      <c r="M82">
        <f t="shared" si="42"/>
        <v>0.62408940487004227</v>
      </c>
      <c r="N82" s="47">
        <f t="shared" si="43"/>
        <v>3.4591194968553458E-2</v>
      </c>
      <c r="O82">
        <f>VLOOKUP(A82,[1]List4!$C$3:$E$203,3,0)</f>
        <v>20</v>
      </c>
      <c r="P82" s="63">
        <f t="shared" si="8"/>
        <v>0.65699976706266017</v>
      </c>
      <c r="Q82" s="86">
        <f t="shared" si="9"/>
        <v>3.4591194968553458E-2</v>
      </c>
      <c r="R82" s="67">
        <f t="shared" si="10"/>
        <v>0.30840903796878638</v>
      </c>
      <c r="S82">
        <f t="shared" si="44"/>
        <v>5</v>
      </c>
      <c r="T82" s="13">
        <f t="shared" si="45"/>
        <v>2.0517716247864217E-2</v>
      </c>
      <c r="U82" s="13">
        <f t="shared" si="46"/>
        <v>7.2455350691108718E-4</v>
      </c>
      <c r="V82" s="13">
        <f t="shared" si="47"/>
        <v>4.5595704253956891E-2</v>
      </c>
      <c r="W82" s="13">
        <f t="shared" si="47"/>
        <v>0.51645030622940014</v>
      </c>
      <c r="X82" s="47">
        <f t="shared" si="26"/>
        <v>5.0016840687100036E-2</v>
      </c>
      <c r="Y82" s="47"/>
      <c r="Z82" s="47"/>
      <c r="AA82" s="47"/>
      <c r="AB82" s="91">
        <f t="shared" si="48"/>
        <v>58.571428571428569</v>
      </c>
      <c r="AC82" s="91">
        <f t="shared" si="48"/>
        <v>2.1428571428571428</v>
      </c>
      <c r="AD82" s="90">
        <f t="shared" si="20"/>
        <v>1.8457142857142856</v>
      </c>
      <c r="AE82" s="45">
        <f t="shared" si="21"/>
        <v>1.1609907120743035</v>
      </c>
      <c r="AF82" s="101">
        <v>5.1428571428571432</v>
      </c>
      <c r="AG82" s="90">
        <f t="shared" si="13"/>
        <v>1.3371428571428572</v>
      </c>
      <c r="AH82" s="45">
        <f t="shared" si="14"/>
        <v>1.6025641025641024</v>
      </c>
      <c r="AI82" s="98"/>
      <c r="AJ82" s="91">
        <f t="shared" si="49"/>
        <v>132.85714285714286</v>
      </c>
      <c r="AK82" s="91">
        <f t="shared" si="31"/>
        <v>75.399999999999991</v>
      </c>
    </row>
    <row r="83" spans="1:37" ht="13.8" x14ac:dyDescent="0.25">
      <c r="A83" s="4">
        <v>43970</v>
      </c>
      <c r="B83">
        <v>8647</v>
      </c>
      <c r="C83">
        <v>302</v>
      </c>
      <c r="D83">
        <v>5726</v>
      </c>
      <c r="F83">
        <f t="shared" si="35"/>
        <v>61</v>
      </c>
      <c r="G83">
        <f t="shared" si="36"/>
        <v>5</v>
      </c>
      <c r="H83">
        <f t="shared" si="37"/>
        <v>85</v>
      </c>
      <c r="I83">
        <f t="shared" si="38"/>
        <v>2619</v>
      </c>
      <c r="J83" s="58">
        <f t="shared" si="39"/>
        <v>2.3054738073035728E-2</v>
      </c>
      <c r="K83" s="58">
        <f t="shared" si="40"/>
        <v>1.8882175226586104E-3</v>
      </c>
      <c r="L83" s="58">
        <f t="shared" si="41"/>
        <v>3.2099697885196378E-2</v>
      </c>
      <c r="M83">
        <f t="shared" si="42"/>
        <v>0.67832162685998454</v>
      </c>
      <c r="N83" s="47">
        <f t="shared" si="43"/>
        <v>3.4925407655834392E-2</v>
      </c>
      <c r="O83">
        <f>VLOOKUP(A83,[1]List4!$C$3:$E$203,3,0)</f>
        <v>20</v>
      </c>
      <c r="P83" s="63">
        <f t="shared" si="8"/>
        <v>0.66219498091823759</v>
      </c>
      <c r="Q83" s="86">
        <f t="shared" si="9"/>
        <v>3.4925407655834392E-2</v>
      </c>
      <c r="R83" s="67">
        <f t="shared" si="10"/>
        <v>0.30287961142592801</v>
      </c>
      <c r="S83">
        <f t="shared" si="44"/>
        <v>5</v>
      </c>
      <c r="T83" s="13">
        <f t="shared" si="45"/>
        <v>2.179004912459603E-2</v>
      </c>
      <c r="U83" s="13">
        <f t="shared" si="46"/>
        <v>9.4941757830026893E-4</v>
      </c>
      <c r="V83" s="13">
        <f t="shared" si="47"/>
        <v>4.219250594008319E-2</v>
      </c>
      <c r="W83" s="13">
        <f t="shared" si="47"/>
        <v>0.57741214880555825</v>
      </c>
      <c r="X83" s="47">
        <f t="shared" si="26"/>
        <v>5.0099535500995357E-2</v>
      </c>
      <c r="Y83" s="47"/>
      <c r="Z83" s="47"/>
      <c r="AA83" s="47"/>
      <c r="AB83" s="91">
        <f t="shared" si="48"/>
        <v>60.857142857142854</v>
      </c>
      <c r="AC83" s="91">
        <f t="shared" si="48"/>
        <v>2.7142857142857144</v>
      </c>
      <c r="AD83" s="90">
        <f t="shared" si="20"/>
        <v>1.8457142857142856</v>
      </c>
      <c r="AE83" s="45">
        <f t="shared" si="21"/>
        <v>1.4705882352941178</v>
      </c>
      <c r="AF83" s="101">
        <v>5</v>
      </c>
      <c r="AG83" s="90">
        <f t="shared" si="13"/>
        <v>1.26</v>
      </c>
      <c r="AH83" s="45">
        <f t="shared" si="14"/>
        <v>2.1541950113378685</v>
      </c>
      <c r="AI83" s="98"/>
      <c r="AJ83" s="91">
        <f t="shared" si="49"/>
        <v>119.57142857142857</v>
      </c>
      <c r="AK83" s="91">
        <f t="shared" si="31"/>
        <v>72.399999999999991</v>
      </c>
    </row>
    <row r="84" spans="1:37" ht="13.8" x14ac:dyDescent="0.25">
      <c r="A84" s="4">
        <v>43971</v>
      </c>
      <c r="B84">
        <v>8721</v>
      </c>
      <c r="C84">
        <v>304</v>
      </c>
      <c r="D84">
        <v>5830</v>
      </c>
      <c r="F84">
        <f t="shared" si="35"/>
        <v>74</v>
      </c>
      <c r="G84">
        <f t="shared" si="36"/>
        <v>2</v>
      </c>
      <c r="H84">
        <f t="shared" si="37"/>
        <v>104</v>
      </c>
      <c r="I84">
        <f t="shared" si="38"/>
        <v>2587</v>
      </c>
      <c r="J84" s="58">
        <f t="shared" si="39"/>
        <v>2.8277892254904371E-2</v>
      </c>
      <c r="K84" s="58">
        <f t="shared" si="40"/>
        <v>7.6365024818633069E-4</v>
      </c>
      <c r="L84" s="58">
        <f t="shared" si="41"/>
        <v>3.9709812905689194E-2</v>
      </c>
      <c r="M84">
        <f t="shared" si="42"/>
        <v>0.69867735675089193</v>
      </c>
      <c r="N84" s="47">
        <f t="shared" si="43"/>
        <v>3.4858387799564274E-2</v>
      </c>
      <c r="O84">
        <f>VLOOKUP(A84,[1]List4!$C$3:$E$203,3,0)</f>
        <v>20</v>
      </c>
      <c r="P84" s="63">
        <f t="shared" ref="P84:P105" si="50">D84/B84</f>
        <v>0.66850131865611739</v>
      </c>
      <c r="Q84" s="86">
        <f t="shared" ref="Q84:Q105" si="51">N84</f>
        <v>3.4858387799564274E-2</v>
      </c>
      <c r="R84" s="67">
        <f t="shared" ref="R84:R105" si="52">IF(P84="","",1-SUM(P84:Q84))</f>
        <v>0.29664029354431831</v>
      </c>
      <c r="S84">
        <f t="shared" si="44"/>
        <v>5</v>
      </c>
      <c r="T84" s="13">
        <f t="shared" si="45"/>
        <v>2.3579039278376752E-2</v>
      </c>
      <c r="U84" s="13">
        <f t="shared" si="46"/>
        <v>7.3053408519808667E-4</v>
      </c>
      <c r="V84" s="13">
        <f t="shared" si="47"/>
        <v>4.0462440792233607E-2</v>
      </c>
      <c r="W84" s="13">
        <f t="shared" si="47"/>
        <v>0.63563283039069718</v>
      </c>
      <c r="X84" s="47">
        <f t="shared" si="26"/>
        <v>4.9559830453211606E-2</v>
      </c>
      <c r="Y84" s="47"/>
      <c r="Z84" s="47"/>
      <c r="AA84" s="47"/>
      <c r="AB84" s="91">
        <f t="shared" si="48"/>
        <v>64.571428571428569</v>
      </c>
      <c r="AC84" s="91">
        <f t="shared" si="48"/>
        <v>2</v>
      </c>
      <c r="AD84" s="90">
        <f t="shared" si="20"/>
        <v>1.8565714285714283</v>
      </c>
      <c r="AE84" s="45">
        <f t="shared" si="21"/>
        <v>1.0772545398584181</v>
      </c>
      <c r="AF84" s="101">
        <v>5.2857142857142856</v>
      </c>
      <c r="AG84" s="90">
        <f t="shared" si="13"/>
        <v>0.9514285714285714</v>
      </c>
      <c r="AH84" s="45">
        <f t="shared" si="14"/>
        <v>2.1021021021021022</v>
      </c>
      <c r="AI84" s="98"/>
      <c r="AJ84" s="91">
        <f t="shared" si="49"/>
        <v>111.85714285714286</v>
      </c>
      <c r="AK84" s="91">
        <f t="shared" si="31"/>
        <v>69.8</v>
      </c>
    </row>
    <row r="85" spans="1:37" ht="13.8" x14ac:dyDescent="0.25">
      <c r="A85" s="4">
        <v>43972</v>
      </c>
      <c r="B85">
        <v>8754</v>
      </c>
      <c r="C85">
        <v>306</v>
      </c>
      <c r="D85">
        <v>5926</v>
      </c>
      <c r="F85">
        <f t="shared" si="35"/>
        <v>33</v>
      </c>
      <c r="G85">
        <f t="shared" si="36"/>
        <v>2</v>
      </c>
      <c r="H85">
        <f t="shared" si="37"/>
        <v>96</v>
      </c>
      <c r="I85">
        <f t="shared" si="38"/>
        <v>2522</v>
      </c>
      <c r="J85" s="58">
        <f t="shared" si="39"/>
        <v>1.2766484688253235E-2</v>
      </c>
      <c r="K85" s="58">
        <f t="shared" si="40"/>
        <v>7.7309625048318511E-4</v>
      </c>
      <c r="L85" s="58">
        <f t="shared" si="41"/>
        <v>3.7108620023192887E-2</v>
      </c>
      <c r="M85">
        <f t="shared" si="42"/>
        <v>0.33700914171950125</v>
      </c>
      <c r="N85" s="47">
        <f t="shared" si="43"/>
        <v>3.495544893762851E-2</v>
      </c>
      <c r="O85">
        <f>VLOOKUP(A85,[1]List4!$C$3:$E$203,3,0)</f>
        <v>20</v>
      </c>
      <c r="P85" s="63">
        <f t="shared" si="50"/>
        <v>0.67694768106008685</v>
      </c>
      <c r="Q85" s="86">
        <f t="shared" si="51"/>
        <v>3.495544893762851E-2</v>
      </c>
      <c r="R85" s="67">
        <f t="shared" si="52"/>
        <v>0.28809687000228468</v>
      </c>
      <c r="S85">
        <f t="shared" si="44"/>
        <v>5</v>
      </c>
      <c r="T85" s="13">
        <f t="shared" si="45"/>
        <v>2.1404412861299165E-2</v>
      </c>
      <c r="U85" s="13">
        <f t="shared" si="46"/>
        <v>6.9480606952944022E-4</v>
      </c>
      <c r="V85" s="13">
        <f t="shared" si="47"/>
        <v>3.6311323754034501E-2</v>
      </c>
      <c r="W85" s="13">
        <f t="shared" si="47"/>
        <v>0.62426766376900245</v>
      </c>
      <c r="X85" s="47">
        <f t="shared" si="26"/>
        <v>4.9101412066752247E-2</v>
      </c>
      <c r="Y85" s="47"/>
      <c r="Z85" s="47"/>
      <c r="AA85" s="47"/>
      <c r="AB85" s="91">
        <f t="shared" si="48"/>
        <v>57.571428571428569</v>
      </c>
      <c r="AC85" s="91">
        <f t="shared" si="48"/>
        <v>1.8571428571428572</v>
      </c>
      <c r="AD85" s="90">
        <f t="shared" si="20"/>
        <v>1.9379999999999999</v>
      </c>
      <c r="AE85" s="45">
        <f t="shared" si="21"/>
        <v>0.95827804806132988</v>
      </c>
      <c r="AF85" s="101">
        <v>4.2857142857142856</v>
      </c>
      <c r="AG85" s="90">
        <f t="shared" si="13"/>
        <v>1.08</v>
      </c>
      <c r="AH85" s="45">
        <f t="shared" si="14"/>
        <v>1.7195767195767195</v>
      </c>
      <c r="AI85" s="98"/>
      <c r="AJ85" s="91">
        <f t="shared" si="49"/>
        <v>97.857142857142861</v>
      </c>
      <c r="AK85" s="91">
        <f t="shared" si="31"/>
        <v>65.8</v>
      </c>
    </row>
    <row r="86" spans="1:37" ht="13.8" x14ac:dyDescent="0.25">
      <c r="A86" s="4">
        <v>43973</v>
      </c>
      <c r="B86">
        <v>8813</v>
      </c>
      <c r="C86">
        <v>312</v>
      </c>
      <c r="D86">
        <v>6025</v>
      </c>
      <c r="F86">
        <f t="shared" si="35"/>
        <v>59</v>
      </c>
      <c r="G86">
        <f t="shared" si="36"/>
        <v>6</v>
      </c>
      <c r="H86">
        <f t="shared" si="37"/>
        <v>99</v>
      </c>
      <c r="I86">
        <f t="shared" si="38"/>
        <v>2476</v>
      </c>
      <c r="J86" s="58">
        <f t="shared" si="39"/>
        <v>2.3413270696117386E-2</v>
      </c>
      <c r="K86" s="58">
        <f t="shared" si="40"/>
        <v>2.3790642347343376E-3</v>
      </c>
      <c r="L86" s="58">
        <f t="shared" si="41"/>
        <v>3.9254559873116573E-2</v>
      </c>
      <c r="M86">
        <f t="shared" si="42"/>
        <v>0.56236446376769567</v>
      </c>
      <c r="N86" s="47">
        <f t="shared" si="43"/>
        <v>3.5402246681039376E-2</v>
      </c>
      <c r="O86">
        <f>VLOOKUP(A86,[1]List4!$C$3:$E$203,3,0)</f>
        <v>20</v>
      </c>
      <c r="P86" s="63">
        <f t="shared" si="50"/>
        <v>0.68364915465789178</v>
      </c>
      <c r="Q86" s="86">
        <f t="shared" si="51"/>
        <v>3.5402246681039376E-2</v>
      </c>
      <c r="R86" s="67">
        <f t="shared" si="52"/>
        <v>0.2809485986610688</v>
      </c>
      <c r="S86">
        <f t="shared" si="44"/>
        <v>5</v>
      </c>
      <c r="T86" s="13">
        <f t="shared" si="45"/>
        <v>2.195780098327697E-2</v>
      </c>
      <c r="U86" s="13">
        <f t="shared" si="46"/>
        <v>9.3324736722438545E-4</v>
      </c>
      <c r="V86" s="13">
        <f t="shared" si="47"/>
        <v>3.4819366512925394E-2</v>
      </c>
      <c r="W86" s="13">
        <f t="shared" si="47"/>
        <v>0.64923027008824863</v>
      </c>
      <c r="X86" s="47">
        <f t="shared" si="26"/>
        <v>4.92346536215875E-2</v>
      </c>
      <c r="Y86" s="47"/>
      <c r="Z86" s="47"/>
      <c r="AA86" s="47"/>
      <c r="AB86" s="91">
        <f t="shared" si="48"/>
        <v>58.142857142857146</v>
      </c>
      <c r="AC86" s="91">
        <f t="shared" si="48"/>
        <v>2.4285714285714284</v>
      </c>
      <c r="AD86" s="90">
        <f t="shared" si="20"/>
        <v>1.7642857142857142</v>
      </c>
      <c r="AE86" s="45">
        <f t="shared" si="21"/>
        <v>1.3765182186234817</v>
      </c>
      <c r="AF86" s="101">
        <v>4.4285714285714288</v>
      </c>
      <c r="AG86" s="90">
        <f t="shared" si="13"/>
        <v>0.9771428571428572</v>
      </c>
      <c r="AH86" s="45">
        <f t="shared" si="14"/>
        <v>2.4853801169590639</v>
      </c>
      <c r="AI86" s="98"/>
      <c r="AJ86" s="91">
        <f t="shared" si="49"/>
        <v>92</v>
      </c>
      <c r="AK86" s="91">
        <f t="shared" si="31"/>
        <v>54.5</v>
      </c>
    </row>
    <row r="87" spans="1:37" ht="13.8" x14ac:dyDescent="0.25">
      <c r="A87" s="4">
        <v>43974</v>
      </c>
      <c r="B87">
        <v>8890</v>
      </c>
      <c r="C87">
        <v>314</v>
      </c>
      <c r="D87">
        <v>6044</v>
      </c>
      <c r="F87">
        <f t="shared" si="35"/>
        <v>77</v>
      </c>
      <c r="G87">
        <f t="shared" si="36"/>
        <v>2</v>
      </c>
      <c r="H87">
        <f t="shared" si="37"/>
        <v>19</v>
      </c>
      <c r="I87">
        <f t="shared" si="38"/>
        <v>2532</v>
      </c>
      <c r="J87" s="58">
        <f t="shared" si="39"/>
        <v>3.1124159797438489E-2</v>
      </c>
      <c r="K87" s="58">
        <f t="shared" si="40"/>
        <v>8.0775444264943462E-4</v>
      </c>
      <c r="L87" s="58">
        <f t="shared" si="41"/>
        <v>7.6736672051696281E-3</v>
      </c>
      <c r="M87">
        <f t="shared" si="42"/>
        <v>3.6696866504027472</v>
      </c>
      <c r="N87" s="47">
        <f t="shared" si="43"/>
        <v>3.5320584926884141E-2</v>
      </c>
      <c r="O87">
        <f>VLOOKUP(A87,[1]List4!$C$3:$E$203,3,0)</f>
        <v>20</v>
      </c>
      <c r="P87" s="63">
        <f t="shared" si="50"/>
        <v>0.67986501687289091</v>
      </c>
      <c r="Q87" s="86">
        <f t="shared" si="51"/>
        <v>3.5320584926884141E-2</v>
      </c>
      <c r="R87" s="67">
        <f t="shared" si="52"/>
        <v>0.28481439820022492</v>
      </c>
      <c r="S87">
        <f t="shared" si="44"/>
        <v>5</v>
      </c>
      <c r="T87" s="13">
        <f t="shared" si="45"/>
        <v>2.3837992691763881E-2</v>
      </c>
      <c r="U87" s="13">
        <f t="shared" si="46"/>
        <v>9.9631223527425219E-4</v>
      </c>
      <c r="V87" s="13">
        <f t="shared" si="47"/>
        <v>3.3770131111047479E-2</v>
      </c>
      <c r="W87" s="13">
        <f t="shared" si="47"/>
        <v>1.0066736259355038</v>
      </c>
      <c r="X87" s="47">
        <f t="shared" si="26"/>
        <v>4.9386599559609938E-2</v>
      </c>
      <c r="Y87" s="47"/>
      <c r="Z87" s="47"/>
      <c r="AA87" s="47"/>
      <c r="AB87" s="91">
        <f t="shared" si="48"/>
        <v>62.142857142857146</v>
      </c>
      <c r="AC87" s="91">
        <f t="shared" si="48"/>
        <v>2.5714285714285716</v>
      </c>
      <c r="AD87" s="90">
        <f t="shared" si="20"/>
        <v>1.6014285714285714</v>
      </c>
      <c r="AE87" s="45">
        <f t="shared" si="21"/>
        <v>1.6057091882247994</v>
      </c>
      <c r="AF87" s="101">
        <v>4.8571428571428568</v>
      </c>
      <c r="AG87" s="90">
        <f t="shared" ref="AG87:AG132" si="53">INDEX(AF66:AF87,$AI$3)*$AH$2</f>
        <v>0.92571428571428571</v>
      </c>
      <c r="AH87" s="45">
        <f t="shared" ref="AH87:AH132" si="54">AC87/AG87</f>
        <v>2.7777777777777781</v>
      </c>
      <c r="AI87" s="98"/>
      <c r="AJ87" s="91">
        <f t="shared" si="49"/>
        <v>88.857142857142861</v>
      </c>
      <c r="AK87" s="91">
        <f t="shared" si="31"/>
        <v>47.1</v>
      </c>
    </row>
    <row r="88" spans="1:37" ht="13.8" x14ac:dyDescent="0.25">
      <c r="A88" s="4">
        <v>43975</v>
      </c>
      <c r="B88">
        <v>8955</v>
      </c>
      <c r="C88">
        <v>315</v>
      </c>
      <c r="D88">
        <v>6078</v>
      </c>
      <c r="F88">
        <f t="shared" si="35"/>
        <v>65</v>
      </c>
      <c r="G88">
        <f t="shared" si="36"/>
        <v>1</v>
      </c>
      <c r="H88">
        <f t="shared" si="37"/>
        <v>34</v>
      </c>
      <c r="I88">
        <f t="shared" si="38"/>
        <v>2562</v>
      </c>
      <c r="J88" s="58">
        <f t="shared" si="39"/>
        <v>2.5692734681520151E-2</v>
      </c>
      <c r="K88" s="58">
        <f t="shared" si="40"/>
        <v>3.9494470774091627E-4</v>
      </c>
      <c r="L88" s="58">
        <f t="shared" si="41"/>
        <v>1.3428120063191154E-2</v>
      </c>
      <c r="M88">
        <f t="shared" si="42"/>
        <v>1.8586858346745436</v>
      </c>
      <c r="N88" s="47">
        <f t="shared" si="43"/>
        <v>3.5175879396984924E-2</v>
      </c>
      <c r="O88">
        <f>VLOOKUP(A88,[1]List4!$C$3:$E$203,3,0)</f>
        <v>20</v>
      </c>
      <c r="P88" s="63">
        <f t="shared" si="50"/>
        <v>0.6787269681742043</v>
      </c>
      <c r="Q88" s="86">
        <f t="shared" si="51"/>
        <v>3.5175879396984924E-2</v>
      </c>
      <c r="R88" s="67">
        <f t="shared" si="52"/>
        <v>0.28609715242881073</v>
      </c>
      <c r="S88">
        <f t="shared" si="44"/>
        <v>5</v>
      </c>
      <c r="T88" s="13">
        <f t="shared" si="45"/>
        <v>2.6463662709085178E-2</v>
      </c>
      <c r="U88" s="13">
        <f t="shared" si="46"/>
        <v>9.4834332588894456E-4</v>
      </c>
      <c r="V88" s="13">
        <f t="shared" si="47"/>
        <v>3.3600642338823157E-2</v>
      </c>
      <c r="W88" s="13">
        <f t="shared" si="47"/>
        <v>1.2041192112922008</v>
      </c>
      <c r="X88" s="47">
        <f t="shared" si="26"/>
        <v>4.9272641952135147E-2</v>
      </c>
      <c r="Y88" s="47"/>
      <c r="Z88" s="47"/>
      <c r="AA88" s="47"/>
      <c r="AB88" s="91">
        <f t="shared" si="48"/>
        <v>68.571428571428569</v>
      </c>
      <c r="AC88" s="91">
        <f t="shared" si="48"/>
        <v>2.4285714285714284</v>
      </c>
      <c r="AD88" s="90">
        <f t="shared" si="20"/>
        <v>1.7371428571428571</v>
      </c>
      <c r="AE88" s="45">
        <f t="shared" si="21"/>
        <v>1.3980263157894737</v>
      </c>
      <c r="AF88" s="101">
        <v>5.5</v>
      </c>
      <c r="AG88" s="90">
        <f t="shared" si="53"/>
        <v>0.87428571428571422</v>
      </c>
      <c r="AH88" s="45">
        <f t="shared" si="54"/>
        <v>2.7777777777777777</v>
      </c>
      <c r="AI88" s="98"/>
      <c r="AJ88" s="91">
        <f t="shared" si="49"/>
        <v>88</v>
      </c>
      <c r="AK88" s="91">
        <f t="shared" si="31"/>
        <v>44.699999999999996</v>
      </c>
    </row>
    <row r="89" spans="1:37" ht="13.8" x14ac:dyDescent="0.25">
      <c r="A89" s="4">
        <v>43976</v>
      </c>
      <c r="B89">
        <v>9002</v>
      </c>
      <c r="C89">
        <v>317</v>
      </c>
      <c r="D89">
        <v>6182</v>
      </c>
      <c r="F89">
        <f t="shared" si="35"/>
        <v>47</v>
      </c>
      <c r="G89">
        <f t="shared" si="36"/>
        <v>2</v>
      </c>
      <c r="H89">
        <f t="shared" si="37"/>
        <v>104</v>
      </c>
      <c r="I89">
        <f t="shared" si="38"/>
        <v>2503</v>
      </c>
      <c r="J89" s="58">
        <f t="shared" si="39"/>
        <v>1.8360396155795752E-2</v>
      </c>
      <c r="K89" s="58">
        <f t="shared" si="40"/>
        <v>7.8064012490241998E-4</v>
      </c>
      <c r="L89" s="58">
        <f t="shared" si="41"/>
        <v>4.0593286494925843E-2</v>
      </c>
      <c r="M89">
        <f t="shared" si="42"/>
        <v>0.44376731085989352</v>
      </c>
      <c r="N89" s="47">
        <f t="shared" si="43"/>
        <v>3.5214396800710951E-2</v>
      </c>
      <c r="O89">
        <f>VLOOKUP(A89,[1]List4!$C$3:$E$203,3,0)</f>
        <v>21</v>
      </c>
      <c r="P89" s="63">
        <f t="shared" si="50"/>
        <v>0.68673628082648297</v>
      </c>
      <c r="Q89" s="86">
        <f t="shared" si="51"/>
        <v>3.5214396800710951E-2</v>
      </c>
      <c r="R89" s="67">
        <f t="shared" si="52"/>
        <v>0.27804932237280611</v>
      </c>
      <c r="S89">
        <f t="shared" si="44"/>
        <v>5</v>
      </c>
      <c r="T89" s="13">
        <f t="shared" si="45"/>
        <v>2.3241382335295015E-2</v>
      </c>
      <c r="U89" s="13">
        <f t="shared" si="46"/>
        <v>1.1124810759078907E-3</v>
      </c>
      <c r="V89" s="13">
        <f t="shared" si="47"/>
        <v>2.9981109207211667E-2</v>
      </c>
      <c r="W89" s="13">
        <f t="shared" si="47"/>
        <v>1.1783589121478941</v>
      </c>
      <c r="X89" s="47">
        <f t="shared" si="26"/>
        <v>4.8776734882289584E-2</v>
      </c>
      <c r="Y89" s="47"/>
      <c r="Z89" s="47"/>
      <c r="AA89" s="47"/>
      <c r="AB89" s="91">
        <f t="shared" si="48"/>
        <v>59.428571428571431</v>
      </c>
      <c r="AC89" s="91">
        <f t="shared" si="48"/>
        <v>2.8571428571428572</v>
      </c>
      <c r="AD89" s="90">
        <f t="shared" si="20"/>
        <v>1.786</v>
      </c>
      <c r="AE89" s="45">
        <f t="shared" si="21"/>
        <v>1.5997440409534474</v>
      </c>
      <c r="AF89" s="101">
        <v>4.5</v>
      </c>
      <c r="AG89" s="90">
        <f t="shared" si="53"/>
        <v>0.92571428571428571</v>
      </c>
      <c r="AH89" s="45">
        <f t="shared" si="54"/>
        <v>3.0864197530864197</v>
      </c>
      <c r="AI89" s="98"/>
      <c r="AJ89" s="91">
        <f t="shared" si="49"/>
        <v>77.285714285714292</v>
      </c>
      <c r="AK89" s="91">
        <f t="shared" si="31"/>
        <v>49.499999999999993</v>
      </c>
    </row>
    <row r="90" spans="1:37" ht="13.8" x14ac:dyDescent="0.25">
      <c r="A90" s="4">
        <v>43977</v>
      </c>
      <c r="B90">
        <v>9050</v>
      </c>
      <c r="C90">
        <v>317</v>
      </c>
      <c r="D90">
        <v>6270</v>
      </c>
      <c r="F90">
        <f t="shared" si="35"/>
        <v>48</v>
      </c>
      <c r="G90">
        <f t="shared" si="36"/>
        <v>0</v>
      </c>
      <c r="H90">
        <f t="shared" si="37"/>
        <v>88</v>
      </c>
      <c r="I90">
        <f t="shared" si="38"/>
        <v>2463</v>
      </c>
      <c r="J90" s="58">
        <f t="shared" si="39"/>
        <v>1.9193121407508767E-2</v>
      </c>
      <c r="K90" s="58">
        <f t="shared" si="40"/>
        <v>0</v>
      </c>
      <c r="L90" s="58">
        <f t="shared" si="41"/>
        <v>3.51578106272473E-2</v>
      </c>
      <c r="M90">
        <f t="shared" si="42"/>
        <v>0.54591344185220958</v>
      </c>
      <c r="N90" s="47">
        <f t="shared" si="43"/>
        <v>3.5027624309392262E-2</v>
      </c>
      <c r="O90">
        <f>VLOOKUP(A90,[1]List4!$C$3:$E$203,3,0)</f>
        <v>21</v>
      </c>
      <c r="P90" s="63">
        <f t="shared" si="50"/>
        <v>0.6928176795580111</v>
      </c>
      <c r="Q90" s="86">
        <f t="shared" si="51"/>
        <v>3.5027624309392262E-2</v>
      </c>
      <c r="R90" s="67">
        <f t="shared" si="52"/>
        <v>0.27215469613259669</v>
      </c>
      <c r="S90">
        <f t="shared" si="44"/>
        <v>5</v>
      </c>
      <c r="T90" s="13">
        <f t="shared" si="45"/>
        <v>2.2689722811648307E-2</v>
      </c>
      <c r="U90" s="13">
        <f t="shared" si="46"/>
        <v>8.427357155280892E-4</v>
      </c>
      <c r="V90" s="13">
        <f t="shared" si="47"/>
        <v>3.0417982456076079E-2</v>
      </c>
      <c r="W90" s="13">
        <f t="shared" si="47"/>
        <v>1.1594434571467833</v>
      </c>
      <c r="X90" s="47">
        <f t="shared" si="26"/>
        <v>4.812509488386215E-2</v>
      </c>
      <c r="Y90" s="47"/>
      <c r="Z90" s="47"/>
      <c r="AA90" s="47"/>
      <c r="AB90" s="91">
        <f t="shared" si="48"/>
        <v>57.571428571428569</v>
      </c>
      <c r="AC90" s="91">
        <f t="shared" si="48"/>
        <v>2.1428571428571428</v>
      </c>
      <c r="AD90" s="90">
        <f t="shared" si="20"/>
        <v>1.9542857142857144</v>
      </c>
      <c r="AE90" s="45">
        <f t="shared" si="21"/>
        <v>1.0964912280701753</v>
      </c>
      <c r="AF90" s="101">
        <v>4.333333333333333</v>
      </c>
      <c r="AG90" s="90">
        <f t="shared" si="53"/>
        <v>0.89999999999999991</v>
      </c>
      <c r="AH90" s="45">
        <f t="shared" si="54"/>
        <v>2.3809523809523809</v>
      </c>
      <c r="AI90" s="98"/>
      <c r="AJ90" s="91">
        <f t="shared" si="49"/>
        <v>77.714285714285708</v>
      </c>
      <c r="AK90" s="91">
        <f t="shared" si="31"/>
        <v>46.4</v>
      </c>
    </row>
    <row r="91" spans="1:37" ht="13.8" x14ac:dyDescent="0.25">
      <c r="A91" s="4">
        <v>43978</v>
      </c>
      <c r="B91">
        <v>9086</v>
      </c>
      <c r="C91">
        <v>317</v>
      </c>
      <c r="D91">
        <v>6370</v>
      </c>
      <c r="F91">
        <f t="shared" si="35"/>
        <v>36</v>
      </c>
      <c r="G91">
        <f t="shared" si="36"/>
        <v>0</v>
      </c>
      <c r="H91">
        <f t="shared" si="37"/>
        <v>100</v>
      </c>
      <c r="I91">
        <f t="shared" si="38"/>
        <v>2399</v>
      </c>
      <c r="J91" s="58">
        <f t="shared" si="39"/>
        <v>1.4628684041608966E-2</v>
      </c>
      <c r="K91" s="58">
        <f t="shared" si="40"/>
        <v>0</v>
      </c>
      <c r="L91" s="58">
        <f>H91/I90</f>
        <v>4.0600893219650831E-2</v>
      </c>
      <c r="M91">
        <f t="shared" si="42"/>
        <v>0.36030448794482883</v>
      </c>
      <c r="N91" s="47">
        <f t="shared" si="43"/>
        <v>3.4888839973585738E-2</v>
      </c>
      <c r="O91">
        <f>VLOOKUP(A91,[1]List4!$C$3:$E$203,3,0)</f>
        <v>21</v>
      </c>
      <c r="P91" s="63">
        <f t="shared" si="50"/>
        <v>0.7010785824345146</v>
      </c>
      <c r="Q91" s="86">
        <f t="shared" si="51"/>
        <v>3.4888839973585738E-2</v>
      </c>
      <c r="R91" s="67">
        <f t="shared" si="52"/>
        <v>0.26403257759189969</v>
      </c>
      <c r="S91">
        <f t="shared" si="44"/>
        <v>5</v>
      </c>
      <c r="T91" s="13">
        <f t="shared" si="45"/>
        <v>2.0739835924034677E-2</v>
      </c>
      <c r="U91" s="13">
        <f t="shared" si="46"/>
        <v>7.3364282293004199E-4</v>
      </c>
      <c r="V91" s="13">
        <f t="shared" si="47"/>
        <v>3.0545279643784885E-2</v>
      </c>
      <c r="W91" s="13">
        <f t="shared" si="47"/>
        <v>1.1111044758887743</v>
      </c>
      <c r="X91" s="47">
        <f t="shared" si="26"/>
        <v>4.7405413488858981E-2</v>
      </c>
      <c r="Y91" s="47"/>
      <c r="Z91" s="47"/>
      <c r="AA91" s="47"/>
      <c r="AB91" s="91">
        <f t="shared" si="48"/>
        <v>52.142857142857146</v>
      </c>
      <c r="AC91" s="91">
        <f t="shared" si="48"/>
        <v>1.8571428571428572</v>
      </c>
      <c r="AD91" s="90">
        <f t="shared" si="20"/>
        <v>1.9108571428571428</v>
      </c>
      <c r="AE91" s="45">
        <f t="shared" si="21"/>
        <v>0.97188995215311014</v>
      </c>
      <c r="AF91" s="101">
        <v>3.8333333333333335</v>
      </c>
      <c r="AG91" s="90">
        <f t="shared" si="53"/>
        <v>0.9514285714285714</v>
      </c>
      <c r="AH91" s="45">
        <f t="shared" si="54"/>
        <v>1.9519519519519521</v>
      </c>
      <c r="AI91" s="98"/>
      <c r="AJ91" s="91">
        <f t="shared" si="49"/>
        <v>77.142857142857139</v>
      </c>
      <c r="AK91" s="91">
        <f t="shared" si="31"/>
        <v>40.299999999999997</v>
      </c>
    </row>
    <row r="92" spans="1:37" ht="13.8" x14ac:dyDescent="0.25">
      <c r="A92" s="4">
        <v>43979</v>
      </c>
      <c r="B92">
        <v>9140</v>
      </c>
      <c r="C92">
        <v>319</v>
      </c>
      <c r="D92">
        <v>6460</v>
      </c>
      <c r="F92">
        <f t="shared" si="35"/>
        <v>54</v>
      </c>
      <c r="G92">
        <f t="shared" si="36"/>
        <v>2</v>
      </c>
      <c r="H92">
        <f t="shared" si="37"/>
        <v>90</v>
      </c>
      <c r="I92">
        <f t="shared" si="38"/>
        <v>2361</v>
      </c>
      <c r="J92" s="58">
        <f t="shared" si="39"/>
        <v>2.2528493134397049E-2</v>
      </c>
      <c r="K92" s="58">
        <f t="shared" si="40"/>
        <v>8.3368070029178826E-4</v>
      </c>
      <c r="L92" s="58">
        <f t="shared" si="41"/>
        <v>3.7515631513130469E-2</v>
      </c>
      <c r="M92">
        <f t="shared" si="42"/>
        <v>0.58745494597194048</v>
      </c>
      <c r="N92" s="47">
        <f t="shared" si="43"/>
        <v>3.4901531728665211E-2</v>
      </c>
      <c r="O92">
        <f>VLOOKUP(A92,[1]List4!$C$3:$E$203,3,0)</f>
        <v>21</v>
      </c>
      <c r="P92" s="63">
        <f t="shared" si="50"/>
        <v>0.70678336980306344</v>
      </c>
      <c r="Q92" s="86">
        <f t="shared" si="51"/>
        <v>3.4901531728665211E-2</v>
      </c>
      <c r="R92" s="67">
        <f t="shared" si="52"/>
        <v>0.25831509846827139</v>
      </c>
      <c r="S92">
        <f t="shared" si="44"/>
        <v>5</v>
      </c>
      <c r="T92" s="13">
        <f t="shared" si="45"/>
        <v>2.2134408559198081E-2</v>
      </c>
      <c r="U92" s="13">
        <f t="shared" si="46"/>
        <v>7.4229774433127082E-4</v>
      </c>
      <c r="V92" s="13">
        <f t="shared" si="47"/>
        <v>3.0603424142347398E-2</v>
      </c>
      <c r="W92" s="13">
        <f t="shared" si="47"/>
        <v>1.146882447924837</v>
      </c>
      <c r="X92" s="47">
        <f t="shared" si="26"/>
        <v>4.7057088066086446E-2</v>
      </c>
      <c r="Y92" s="47"/>
      <c r="Z92" s="47"/>
      <c r="AA92" s="47"/>
      <c r="AB92" s="91">
        <f t="shared" ref="AB92:AC107" si="55">AVERAGE(F86:F92)</f>
        <v>55.142857142857146</v>
      </c>
      <c r="AC92" s="91">
        <f t="shared" si="55"/>
        <v>1.8571428571428572</v>
      </c>
      <c r="AD92" s="90">
        <f t="shared" si="20"/>
        <v>2.2257142857142855</v>
      </c>
      <c r="AE92" s="45">
        <f t="shared" si="21"/>
        <v>0.83440308087291404</v>
      </c>
      <c r="AF92" s="101">
        <v>4.5</v>
      </c>
      <c r="AG92" s="90">
        <f t="shared" si="53"/>
        <v>0.77142857142857135</v>
      </c>
      <c r="AH92" s="45">
        <f t="shared" si="54"/>
        <v>2.4074074074074079</v>
      </c>
      <c r="AI92" s="98"/>
      <c r="AJ92" s="91">
        <f t="shared" si="49"/>
        <v>76.285714285714292</v>
      </c>
      <c r="AK92" s="91">
        <f t="shared" si="31"/>
        <v>37.699999999999996</v>
      </c>
    </row>
    <row r="93" spans="1:37" ht="13.8" x14ac:dyDescent="0.25">
      <c r="A93" s="4">
        <v>43980</v>
      </c>
      <c r="B93">
        <v>9196</v>
      </c>
      <c r="C93">
        <v>319</v>
      </c>
      <c r="D93">
        <v>6500</v>
      </c>
      <c r="F93">
        <f t="shared" si="35"/>
        <v>56</v>
      </c>
      <c r="G93">
        <f t="shared" si="36"/>
        <v>0</v>
      </c>
      <c r="H93">
        <f t="shared" si="37"/>
        <v>40</v>
      </c>
      <c r="I93">
        <f t="shared" si="38"/>
        <v>2377</v>
      </c>
      <c r="J93" s="58">
        <f t="shared" si="39"/>
        <v>2.3739024237550213E-2</v>
      </c>
      <c r="K93" s="58">
        <f t="shared" si="40"/>
        <v>0</v>
      </c>
      <c r="L93" s="58">
        <f t="shared" si="41"/>
        <v>1.6941973739940702E-2</v>
      </c>
      <c r="M93">
        <f t="shared" si="42"/>
        <v>1.4011959056214014</v>
      </c>
      <c r="N93" s="47">
        <f t="shared" si="43"/>
        <v>3.4688995215311005E-2</v>
      </c>
      <c r="O93">
        <f>VLOOKUP(A93,[1]List4!$C$3:$E$203,3,0)</f>
        <v>21</v>
      </c>
      <c r="P93" s="63">
        <f t="shared" si="50"/>
        <v>0.70682905611135272</v>
      </c>
      <c r="Q93" s="86">
        <f t="shared" si="51"/>
        <v>3.4688995215311005E-2</v>
      </c>
      <c r="R93" s="67">
        <f t="shared" si="52"/>
        <v>0.25848194867333629</v>
      </c>
      <c r="S93">
        <f t="shared" si="44"/>
        <v>5</v>
      </c>
      <c r="T93" s="13">
        <f t="shared" si="45"/>
        <v>2.2180944779402769E-2</v>
      </c>
      <c r="U93" s="13">
        <f t="shared" si="46"/>
        <v>4.0243142508350846E-4</v>
      </c>
      <c r="V93" s="13">
        <f t="shared" si="47"/>
        <v>2.7415911837607991E-2</v>
      </c>
      <c r="W93" s="13">
        <f t="shared" si="47"/>
        <v>1.2667155110467951</v>
      </c>
      <c r="X93" s="47">
        <f t="shared" si="26"/>
        <v>4.678105294031383E-2</v>
      </c>
      <c r="Y93" s="47"/>
      <c r="Z93" s="47"/>
      <c r="AA93" s="47"/>
      <c r="AB93" s="91">
        <f t="shared" si="55"/>
        <v>54.714285714285715</v>
      </c>
      <c r="AC93" s="91">
        <f t="shared" si="55"/>
        <v>1</v>
      </c>
      <c r="AD93" s="90">
        <f t="shared" si="20"/>
        <v>2.3125714285714283</v>
      </c>
      <c r="AE93" s="45">
        <f t="shared" si="21"/>
        <v>0.4324190758586608</v>
      </c>
      <c r="AF93" s="101">
        <v>4.666666666666667</v>
      </c>
      <c r="AG93" s="90">
        <f t="shared" si="53"/>
        <v>0.79714285714285715</v>
      </c>
      <c r="AH93" s="45">
        <f t="shared" si="54"/>
        <v>1.2544802867383513</v>
      </c>
      <c r="AI93" s="98"/>
      <c r="AJ93" s="91">
        <f t="shared" si="49"/>
        <v>67.857142857142861</v>
      </c>
      <c r="AK93" s="91">
        <f t="shared" si="31"/>
        <v>37.4</v>
      </c>
    </row>
    <row r="94" spans="1:37" ht="13.8" x14ac:dyDescent="0.25">
      <c r="A94" s="4">
        <v>43981</v>
      </c>
      <c r="B94">
        <v>9230</v>
      </c>
      <c r="C94">
        <v>319</v>
      </c>
      <c r="D94">
        <v>6546</v>
      </c>
      <c r="F94">
        <f t="shared" si="35"/>
        <v>34</v>
      </c>
      <c r="G94">
        <f t="shared" si="36"/>
        <v>0</v>
      </c>
      <c r="H94">
        <f t="shared" si="37"/>
        <v>46</v>
      </c>
      <c r="I94">
        <f t="shared" si="38"/>
        <v>2365</v>
      </c>
      <c r="J94" s="58">
        <f t="shared" si="39"/>
        <v>1.4316037661649496E-2</v>
      </c>
      <c r="K94" s="58">
        <f t="shared" si="40"/>
        <v>0</v>
      </c>
      <c r="L94" s="58">
        <f t="shared" si="41"/>
        <v>1.9352124526714348E-2</v>
      </c>
      <c r="M94">
        <f t="shared" si="42"/>
        <v>0.73976568525523578</v>
      </c>
      <c r="N94" s="47">
        <f t="shared" si="43"/>
        <v>3.456121343445287E-2</v>
      </c>
      <c r="O94">
        <f>VLOOKUP(A94,[1]List4!$C$3:$E$203,3,0)</f>
        <v>21</v>
      </c>
      <c r="P94" s="63">
        <f t="shared" si="50"/>
        <v>0.70920910075839649</v>
      </c>
      <c r="Q94" s="86">
        <f t="shared" si="51"/>
        <v>3.456121343445287E-2</v>
      </c>
      <c r="R94" s="67">
        <f t="shared" si="52"/>
        <v>0.25622968580715066</v>
      </c>
      <c r="S94">
        <f t="shared" si="44"/>
        <v>5</v>
      </c>
      <c r="T94" s="13">
        <f t="shared" si="45"/>
        <v>1.9779784474290057E-2</v>
      </c>
      <c r="U94" s="13">
        <f t="shared" si="46"/>
        <v>2.8703793327644638E-4</v>
      </c>
      <c r="V94" s="13">
        <f t="shared" si="47"/>
        <v>2.908426288354295E-2</v>
      </c>
      <c r="W94" s="13">
        <f t="shared" si="47"/>
        <v>0.84815537316857903</v>
      </c>
      <c r="X94" s="47">
        <f t="shared" si="26"/>
        <v>4.6467589220684634E-2</v>
      </c>
      <c r="Y94" s="47"/>
      <c r="Z94" s="47"/>
      <c r="AA94" s="47"/>
      <c r="AB94" s="91">
        <f t="shared" si="55"/>
        <v>48.571428571428569</v>
      </c>
      <c r="AC94" s="91">
        <f t="shared" si="55"/>
        <v>0.7142857142857143</v>
      </c>
      <c r="AD94" s="90">
        <f t="shared" si="20"/>
        <v>2.4537142857142857</v>
      </c>
      <c r="AE94" s="45">
        <f t="shared" si="21"/>
        <v>0.29110386585933862</v>
      </c>
      <c r="AF94" s="101">
        <v>4.5</v>
      </c>
      <c r="AG94" s="90">
        <f t="shared" si="53"/>
        <v>0.87428571428571422</v>
      </c>
      <c r="AH94" s="45">
        <f t="shared" si="54"/>
        <v>0.81699346405228768</v>
      </c>
      <c r="AI94" s="98"/>
      <c r="AJ94" s="91">
        <f t="shared" si="49"/>
        <v>71.714285714285708</v>
      </c>
      <c r="AK94" s="91">
        <f t="shared" si="31"/>
        <v>39.199999999999996</v>
      </c>
    </row>
    <row r="95" spans="1:37" ht="13.8" x14ac:dyDescent="0.25">
      <c r="A95" s="4">
        <v>43982</v>
      </c>
      <c r="B95">
        <v>9268</v>
      </c>
      <c r="C95">
        <v>320</v>
      </c>
      <c r="D95">
        <v>6558</v>
      </c>
      <c r="F95">
        <f t="shared" si="35"/>
        <v>38</v>
      </c>
      <c r="G95">
        <f t="shared" si="36"/>
        <v>1</v>
      </c>
      <c r="H95">
        <f t="shared" si="37"/>
        <v>12</v>
      </c>
      <c r="I95">
        <f t="shared" si="38"/>
        <v>2390</v>
      </c>
      <c r="J95" s="58">
        <f t="shared" si="39"/>
        <v>1.6081513827518535E-2</v>
      </c>
      <c r="K95" s="58">
        <f t="shared" si="40"/>
        <v>4.2283298097251583E-4</v>
      </c>
      <c r="L95" s="58">
        <f t="shared" si="41"/>
        <v>5.07399577167019E-3</v>
      </c>
      <c r="M95">
        <f t="shared" si="42"/>
        <v>2.92559847708318</v>
      </c>
      <c r="N95" s="47">
        <f t="shared" si="43"/>
        <v>3.4527406128614588E-2</v>
      </c>
      <c r="O95">
        <f>VLOOKUP(A95,[1]List4!$C$3:$E$203,3,0)</f>
        <v>21</v>
      </c>
      <c r="P95" s="63">
        <f t="shared" si="50"/>
        <v>0.70759602934829524</v>
      </c>
      <c r="Q95" s="86">
        <f t="shared" si="51"/>
        <v>3.4527406128614588E-2</v>
      </c>
      <c r="R95" s="67">
        <f t="shared" si="52"/>
        <v>0.25787656452309016</v>
      </c>
      <c r="S95">
        <f t="shared" si="44"/>
        <v>5</v>
      </c>
      <c r="T95" s="13">
        <f t="shared" si="45"/>
        <v>1.8406752923718399E-2</v>
      </c>
      <c r="U95" s="13">
        <f t="shared" si="46"/>
        <v>2.9102197230953207E-4</v>
      </c>
      <c r="V95" s="13">
        <f t="shared" si="47"/>
        <v>2.789081655618281E-2</v>
      </c>
      <c r="W95" s="13">
        <f t="shared" si="47"/>
        <v>1.0005714649412414</v>
      </c>
      <c r="X95" s="47">
        <f t="shared" si="26"/>
        <v>4.6525152660657168E-2</v>
      </c>
      <c r="Y95" s="47"/>
      <c r="Z95" s="47"/>
      <c r="AA95" s="47"/>
      <c r="AB95" s="91">
        <f t="shared" si="55"/>
        <v>44.714285714285715</v>
      </c>
      <c r="AC95" s="91">
        <f t="shared" si="55"/>
        <v>0.7142857142857143</v>
      </c>
      <c r="AD95" s="90">
        <f t="shared" si="20"/>
        <v>2.1877142857142857</v>
      </c>
      <c r="AE95" s="45">
        <f t="shared" si="21"/>
        <v>0.32649862870575946</v>
      </c>
      <c r="AF95" s="101">
        <v>5</v>
      </c>
      <c r="AG95" s="90">
        <f t="shared" si="53"/>
        <v>0.99</v>
      </c>
      <c r="AH95" s="45">
        <f t="shared" si="54"/>
        <v>0.72150072150072153</v>
      </c>
      <c r="AI95" s="98"/>
      <c r="AJ95" s="91">
        <f t="shared" si="49"/>
        <v>68.571428571428569</v>
      </c>
      <c r="AK95" s="91">
        <f t="shared" si="31"/>
        <v>39.5</v>
      </c>
    </row>
    <row r="96" spans="1:37" ht="13.8" x14ac:dyDescent="0.25">
      <c r="A96" s="4">
        <v>43983</v>
      </c>
      <c r="B96">
        <v>9302</v>
      </c>
      <c r="C96">
        <v>321</v>
      </c>
      <c r="D96">
        <v>6642</v>
      </c>
      <c r="F96">
        <f t="shared" si="35"/>
        <v>34</v>
      </c>
      <c r="G96">
        <f t="shared" si="36"/>
        <v>1</v>
      </c>
      <c r="H96">
        <f t="shared" si="37"/>
        <v>84</v>
      </c>
      <c r="I96">
        <f t="shared" si="38"/>
        <v>2339</v>
      </c>
      <c r="J96" s="58">
        <f t="shared" si="39"/>
        <v>1.4238263811531548E-2</v>
      </c>
      <c r="K96" s="58">
        <f t="shared" si="40"/>
        <v>4.1841004184100416E-4</v>
      </c>
      <c r="L96" s="58">
        <f t="shared" si="41"/>
        <v>3.5146443514644354E-2</v>
      </c>
      <c r="M96">
        <f t="shared" si="42"/>
        <v>0.40034647658306349</v>
      </c>
      <c r="N96" s="47">
        <f t="shared" si="43"/>
        <v>3.4508707804773164E-2</v>
      </c>
      <c r="O96">
        <f>VLOOKUP(A96,[1]List4!$C$3:$E$203,3,0)</f>
        <v>22</v>
      </c>
      <c r="P96" s="63">
        <f t="shared" si="50"/>
        <v>0.71403999139969898</v>
      </c>
      <c r="Q96" s="86">
        <f t="shared" si="51"/>
        <v>3.4508707804773164E-2</v>
      </c>
      <c r="R96" s="67">
        <f t="shared" si="52"/>
        <v>0.25145130079552791</v>
      </c>
      <c r="S96">
        <f t="shared" si="44"/>
        <v>6</v>
      </c>
      <c r="T96" s="13">
        <f t="shared" si="45"/>
        <v>1.7817876874537796E-2</v>
      </c>
      <c r="U96" s="13">
        <f t="shared" si="46"/>
        <v>2.3927481758647258E-4</v>
      </c>
      <c r="V96" s="13">
        <f t="shared" si="47"/>
        <v>2.7112696130428309E-2</v>
      </c>
      <c r="W96" s="13">
        <f t="shared" si="47"/>
        <v>0.99436848861597993</v>
      </c>
      <c r="X96" s="47">
        <f t="shared" si="26"/>
        <v>4.6100818612666954E-2</v>
      </c>
      <c r="Y96" s="47"/>
      <c r="Z96" s="47"/>
      <c r="AA96" s="47"/>
      <c r="AB96" s="91">
        <f t="shared" si="55"/>
        <v>42.857142857142854</v>
      </c>
      <c r="AC96" s="91">
        <f t="shared" si="55"/>
        <v>0.5714285714285714</v>
      </c>
      <c r="AD96" s="90">
        <f t="shared" si="20"/>
        <v>2.2094285714285715</v>
      </c>
      <c r="AE96" s="45">
        <f t="shared" si="21"/>
        <v>0.25863183757920599</v>
      </c>
      <c r="AF96" s="101">
        <v>4.8571428571428568</v>
      </c>
      <c r="AG96" s="90">
        <f t="shared" si="53"/>
        <v>0.80999999999999994</v>
      </c>
      <c r="AH96" s="45">
        <f t="shared" si="54"/>
        <v>0.70546737213403876</v>
      </c>
      <c r="AI96" s="98"/>
      <c r="AJ96" s="91">
        <f t="shared" si="49"/>
        <v>65.714285714285708</v>
      </c>
      <c r="AK96" s="91">
        <f t="shared" si="31"/>
        <v>34.9</v>
      </c>
    </row>
    <row r="97" spans="1:37" ht="13.8" x14ac:dyDescent="0.25">
      <c r="A97" s="4">
        <v>43984</v>
      </c>
      <c r="B97">
        <v>9364</v>
      </c>
      <c r="C97">
        <v>323</v>
      </c>
      <c r="D97">
        <v>6686</v>
      </c>
      <c r="F97">
        <f t="shared" si="35"/>
        <v>62</v>
      </c>
      <c r="G97">
        <f t="shared" si="36"/>
        <v>2</v>
      </c>
      <c r="H97">
        <f t="shared" si="37"/>
        <v>44</v>
      </c>
      <c r="I97">
        <f t="shared" si="38"/>
        <v>2355</v>
      </c>
      <c r="J97" s="58">
        <f>F97/I96*$B$2/($B$2-B96)</f>
        <v>2.6530098784217197E-2</v>
      </c>
      <c r="K97" s="58">
        <f t="shared" si="40"/>
        <v>8.5506626763574172E-4</v>
      </c>
      <c r="L97" s="58">
        <f t="shared" si="41"/>
        <v>1.881145788798632E-2</v>
      </c>
      <c r="M97">
        <f>J97/(K97+L97)</f>
        <v>1.3489978490496526</v>
      </c>
      <c r="N97" s="47">
        <f t="shared" si="43"/>
        <v>3.4493806065783852E-2</v>
      </c>
      <c r="O97">
        <f>VLOOKUP(A97,[1]List4!$C$3:$E$203,3,0)</f>
        <v>22</v>
      </c>
      <c r="P97" s="63">
        <f t="shared" si="50"/>
        <v>0.71401110636480136</v>
      </c>
      <c r="Q97" s="86">
        <f t="shared" si="51"/>
        <v>3.4493806065783852E-2</v>
      </c>
      <c r="R97" s="67">
        <f t="shared" si="52"/>
        <v>0.25149508756941474</v>
      </c>
      <c r="S97">
        <f t="shared" si="44"/>
        <v>6</v>
      </c>
      <c r="T97" s="13">
        <f t="shared" si="45"/>
        <v>1.8866016499781858E-2</v>
      </c>
      <c r="U97" s="13">
        <f t="shared" si="46"/>
        <v>3.614271415344357E-4</v>
      </c>
      <c r="V97" s="13">
        <f t="shared" si="47"/>
        <v>2.4777502881962461E-2</v>
      </c>
      <c r="W97" s="13">
        <f t="shared" si="47"/>
        <v>1.109094832501329</v>
      </c>
      <c r="X97" s="47">
        <f t="shared" si="26"/>
        <v>4.6083606791268369E-2</v>
      </c>
      <c r="Y97" s="47"/>
      <c r="Z97" s="47"/>
      <c r="AA97" s="47"/>
      <c r="AB97" s="91">
        <f t="shared" si="55"/>
        <v>44.857142857142854</v>
      </c>
      <c r="AC97" s="91">
        <f t="shared" si="55"/>
        <v>0.8571428571428571</v>
      </c>
      <c r="AD97" s="90">
        <f t="shared" ref="AD97:AD133" si="56">INDEX(AB76:AB97,$AE$3)*$AD$2</f>
        <v>2.3614285714285717</v>
      </c>
      <c r="AE97" s="45">
        <f t="shared" ref="AE97:AE133" si="57">AC97/AD97</f>
        <v>0.36297640653357527</v>
      </c>
      <c r="AF97" s="101">
        <v>5.5714285714285712</v>
      </c>
      <c r="AG97" s="90">
        <f t="shared" si="53"/>
        <v>0.77999999999999992</v>
      </c>
      <c r="AH97" s="45">
        <f t="shared" si="54"/>
        <v>1.098901098901099</v>
      </c>
      <c r="AI97" s="98"/>
      <c r="AJ97" s="91">
        <f t="shared" si="49"/>
        <v>59.428571428571431</v>
      </c>
      <c r="AK97" s="91">
        <f t="shared" si="31"/>
        <v>33.999999999999993</v>
      </c>
    </row>
    <row r="98" spans="1:37" ht="13.8" x14ac:dyDescent="0.25">
      <c r="A98" s="4">
        <v>43985</v>
      </c>
      <c r="B98">
        <v>9438</v>
      </c>
      <c r="C98">
        <v>325</v>
      </c>
      <c r="D98">
        <v>6749</v>
      </c>
      <c r="F98">
        <f t="shared" si="35"/>
        <v>74</v>
      </c>
      <c r="G98">
        <f t="shared" si="36"/>
        <v>2</v>
      </c>
      <c r="H98">
        <f t="shared" si="37"/>
        <v>63</v>
      </c>
      <c r="I98">
        <f t="shared" si="38"/>
        <v>2364</v>
      </c>
      <c r="J98" s="58">
        <f t="shared" si="39"/>
        <v>3.1450005389372822E-2</v>
      </c>
      <c r="K98" s="58">
        <f t="shared" si="40"/>
        <v>8.4925690021231425E-4</v>
      </c>
      <c r="L98" s="58">
        <f t="shared" si="41"/>
        <v>2.6751592356687899E-2</v>
      </c>
      <c r="M98">
        <f t="shared" si="42"/>
        <v>1.1394578875688153</v>
      </c>
      <c r="N98" s="47">
        <f t="shared" si="43"/>
        <v>3.4435261707988982E-2</v>
      </c>
      <c r="O98">
        <f>VLOOKUP(A98,[1]List4!$C$3:$E$203,3,0)</f>
        <v>22</v>
      </c>
      <c r="P98" s="63">
        <f t="shared" si="50"/>
        <v>0.71508794236066964</v>
      </c>
      <c r="Q98" s="86">
        <f t="shared" si="51"/>
        <v>3.4435261707988982E-2</v>
      </c>
      <c r="R98" s="67">
        <f t="shared" si="52"/>
        <v>0.25047679593134142</v>
      </c>
      <c r="S98">
        <f t="shared" si="44"/>
        <v>6</v>
      </c>
      <c r="T98" s="13">
        <f t="shared" si="45"/>
        <v>2.1269062406605265E-2</v>
      </c>
      <c r="U98" s="13">
        <f t="shared" si="46"/>
        <v>4.8274955585048053E-4</v>
      </c>
      <c r="V98" s="13">
        <f t="shared" si="47"/>
        <v>2.279903133011061E-2</v>
      </c>
      <c r="W98" s="13">
        <f t="shared" si="47"/>
        <v>1.2204024610190414</v>
      </c>
      <c r="X98" s="47">
        <f t="shared" ref="X98:X105" si="58">C98/SUM(C98:D98)</f>
        <v>4.5942889454339837E-2</v>
      </c>
      <c r="Y98" s="47"/>
      <c r="Z98" s="47"/>
      <c r="AA98" s="47"/>
      <c r="AB98" s="91">
        <f t="shared" si="55"/>
        <v>50.285714285714285</v>
      </c>
      <c r="AC98" s="91">
        <f t="shared" si="55"/>
        <v>1.1428571428571428</v>
      </c>
      <c r="AD98" s="90">
        <f t="shared" si="56"/>
        <v>2.6057142857142854</v>
      </c>
      <c r="AE98" s="45">
        <f t="shared" si="57"/>
        <v>0.43859649122807021</v>
      </c>
      <c r="AF98" s="101">
        <v>6</v>
      </c>
      <c r="AG98" s="90">
        <f t="shared" si="53"/>
        <v>0.69</v>
      </c>
      <c r="AH98" s="45">
        <f t="shared" si="54"/>
        <v>1.6563146997929608</v>
      </c>
      <c r="AI98" s="98"/>
      <c r="AJ98" s="91">
        <f t="shared" si="49"/>
        <v>54.142857142857146</v>
      </c>
      <c r="AK98" s="91">
        <f t="shared" si="31"/>
        <v>33.999999999999993</v>
      </c>
    </row>
    <row r="99" spans="1:37" ht="13.8" x14ac:dyDescent="0.25">
      <c r="A99" s="4">
        <v>43986</v>
      </c>
      <c r="B99">
        <v>9494</v>
      </c>
      <c r="C99">
        <v>326</v>
      </c>
      <c r="D99">
        <v>6809</v>
      </c>
      <c r="F99">
        <f t="shared" si="35"/>
        <v>56</v>
      </c>
      <c r="G99">
        <f t="shared" si="36"/>
        <v>1</v>
      </c>
      <c r="H99">
        <f t="shared" si="37"/>
        <v>60</v>
      </c>
      <c r="I99">
        <f t="shared" si="38"/>
        <v>2359</v>
      </c>
      <c r="J99" s="58">
        <f t="shared" si="39"/>
        <v>2.3709558904381263E-2</v>
      </c>
      <c r="K99" s="58">
        <f t="shared" si="40"/>
        <v>4.2301184433164127E-4</v>
      </c>
      <c r="L99" s="58">
        <f t="shared" si="41"/>
        <v>2.5380710659898477E-2</v>
      </c>
      <c r="M99">
        <f t="shared" si="42"/>
        <v>0.9188425778681526</v>
      </c>
      <c r="N99" s="47">
        <f t="shared" si="43"/>
        <v>3.4337476300821575E-2</v>
      </c>
      <c r="O99">
        <f>VLOOKUP(A99,[1]List4!$C$3:$E$203,3,0)</f>
        <v>22</v>
      </c>
      <c r="P99" s="63">
        <f t="shared" si="50"/>
        <v>0.71718980408679167</v>
      </c>
      <c r="Q99" s="86">
        <f t="shared" si="51"/>
        <v>3.4337476300821575E-2</v>
      </c>
      <c r="R99" s="67">
        <f t="shared" si="52"/>
        <v>0.24847271961238671</v>
      </c>
      <c r="S99">
        <f t="shared" si="44"/>
        <v>6</v>
      </c>
      <c r="T99" s="13">
        <f t="shared" si="45"/>
        <v>2.1437786088031579E-2</v>
      </c>
      <c r="U99" s="13">
        <f t="shared" si="46"/>
        <v>4.2408257642760242E-4</v>
      </c>
      <c r="V99" s="13">
        <f t="shared" si="47"/>
        <v>2.1065471208220325E-2</v>
      </c>
      <c r="W99" s="13">
        <f t="shared" si="47"/>
        <v>1.2677435512899287</v>
      </c>
      <c r="X99" s="47">
        <f t="shared" si="58"/>
        <v>4.5690259285213738E-2</v>
      </c>
      <c r="Y99" s="47"/>
      <c r="Z99" s="47"/>
      <c r="AA99" s="47"/>
      <c r="AB99" s="91">
        <f t="shared" si="55"/>
        <v>50.571428571428569</v>
      </c>
      <c r="AC99" s="91">
        <f t="shared" si="55"/>
        <v>1</v>
      </c>
      <c r="AD99" s="90">
        <f t="shared" si="56"/>
        <v>2.2582857142857145</v>
      </c>
      <c r="AE99" s="45">
        <f t="shared" si="57"/>
        <v>0.44281376518218618</v>
      </c>
      <c r="AF99" s="101">
        <v>6.8571428571428568</v>
      </c>
      <c r="AG99" s="90">
        <f t="shared" si="53"/>
        <v>0.80999999999999994</v>
      </c>
      <c r="AH99" s="45">
        <f t="shared" si="54"/>
        <v>1.2345679012345681</v>
      </c>
      <c r="AI99" s="98"/>
      <c r="AJ99" s="91">
        <f t="shared" si="49"/>
        <v>49.857142857142854</v>
      </c>
      <c r="AK99" s="91">
        <f t="shared" si="31"/>
        <v>34.199999999999996</v>
      </c>
    </row>
    <row r="100" spans="1:37" ht="13.8" x14ac:dyDescent="0.25">
      <c r="A100" s="4">
        <v>43987</v>
      </c>
      <c r="B100">
        <v>9529</v>
      </c>
      <c r="C100">
        <v>327</v>
      </c>
      <c r="D100">
        <v>6881</v>
      </c>
      <c r="F100">
        <f t="shared" si="35"/>
        <v>35</v>
      </c>
      <c r="G100">
        <f t="shared" si="36"/>
        <v>1</v>
      </c>
      <c r="H100">
        <f t="shared" si="37"/>
        <v>72</v>
      </c>
      <c r="I100">
        <f t="shared" si="38"/>
        <v>2321</v>
      </c>
      <c r="J100" s="58">
        <f t="shared" si="39"/>
        <v>1.4849960419314806E-2</v>
      </c>
      <c r="K100" s="58">
        <f t="shared" si="40"/>
        <v>4.2390843577787198E-4</v>
      </c>
      <c r="L100" s="58">
        <f t="shared" si="41"/>
        <v>3.0521407376006782E-2</v>
      </c>
      <c r="M100">
        <f t="shared" si="42"/>
        <v>0.4798774880707346</v>
      </c>
      <c r="N100" s="47">
        <f t="shared" si="43"/>
        <v>3.4316297617798301E-2</v>
      </c>
      <c r="O100">
        <f>VLOOKUP(A100,[1]List4!$C$3:$E$203,3,0)</f>
        <v>22</v>
      </c>
      <c r="P100" s="63">
        <f t="shared" si="50"/>
        <v>0.72211144926015325</v>
      </c>
      <c r="Q100" s="86">
        <f t="shared" si="51"/>
        <v>3.4316297617798301E-2</v>
      </c>
      <c r="R100" s="67">
        <f t="shared" si="52"/>
        <v>0.24357225312204844</v>
      </c>
      <c r="S100">
        <f t="shared" si="44"/>
        <v>6</v>
      </c>
      <c r="T100" s="13">
        <f t="shared" si="45"/>
        <v>2.0167919828283667E-2</v>
      </c>
      <c r="U100" s="13">
        <f t="shared" si="46"/>
        <v>4.8464092439586985E-4</v>
      </c>
      <c r="V100" s="13">
        <f t="shared" si="47"/>
        <v>2.3005390299086909E-2</v>
      </c>
      <c r="W100" s="13">
        <f t="shared" si="47"/>
        <v>1.1361266344969763</v>
      </c>
      <c r="X100" s="47">
        <f t="shared" si="58"/>
        <v>4.5366259711431746E-2</v>
      </c>
      <c r="Y100" s="47"/>
      <c r="Z100" s="47"/>
      <c r="AA100" s="47"/>
      <c r="AB100" s="91">
        <f t="shared" si="55"/>
        <v>47.571428571428569</v>
      </c>
      <c r="AC100" s="91">
        <f t="shared" si="55"/>
        <v>1.1428571428571428</v>
      </c>
      <c r="AD100" s="90">
        <f t="shared" si="56"/>
        <v>2.1877142857142857</v>
      </c>
      <c r="AE100" s="45">
        <f t="shared" si="57"/>
        <v>0.52239780592921503</v>
      </c>
      <c r="AF100" s="101">
        <v>6.5714285714285712</v>
      </c>
      <c r="AG100" s="90">
        <f t="shared" si="53"/>
        <v>0.84</v>
      </c>
      <c r="AH100" s="45">
        <f t="shared" si="54"/>
        <v>1.3605442176870748</v>
      </c>
      <c r="AI100" s="98"/>
      <c r="AJ100" s="91">
        <f t="shared" si="49"/>
        <v>54.428571428571431</v>
      </c>
      <c r="AK100" s="91">
        <f t="shared" si="31"/>
        <v>35.699999999999996</v>
      </c>
    </row>
    <row r="101" spans="1:37" ht="13.8" x14ac:dyDescent="0.25">
      <c r="A101" s="4">
        <v>43988</v>
      </c>
      <c r="B101">
        <v>9567</v>
      </c>
      <c r="C101">
        <v>327</v>
      </c>
      <c r="D101">
        <v>6885</v>
      </c>
      <c r="F101">
        <f t="shared" si="35"/>
        <v>38</v>
      </c>
      <c r="G101">
        <f t="shared" si="36"/>
        <v>0</v>
      </c>
      <c r="H101">
        <f t="shared" si="37"/>
        <v>4</v>
      </c>
      <c r="I101">
        <f t="shared" si="38"/>
        <v>2355</v>
      </c>
      <c r="J101" s="58">
        <f t="shared" si="39"/>
        <v>1.6386834572029736E-2</v>
      </c>
      <c r="K101" s="58">
        <f t="shared" si="40"/>
        <v>0</v>
      </c>
      <c r="L101" s="58">
        <f t="shared" si="41"/>
        <v>1.7233950883239983E-3</v>
      </c>
      <c r="M101">
        <f t="shared" si="42"/>
        <v>9.5084607604202542</v>
      </c>
      <c r="N101" s="47">
        <f t="shared" si="43"/>
        <v>3.4179993728441521E-2</v>
      </c>
      <c r="O101">
        <f>VLOOKUP(A101,[1]List4!$C$3:$E$203,3,0)</f>
        <v>22</v>
      </c>
      <c r="P101" s="63">
        <f t="shared" si="50"/>
        <v>0.71966133584195668</v>
      </c>
      <c r="Q101" s="86">
        <f t="shared" si="51"/>
        <v>3.4179993728441521E-2</v>
      </c>
      <c r="R101" s="67">
        <f t="shared" si="52"/>
        <v>0.24615867042960182</v>
      </c>
      <c r="S101">
        <f t="shared" si="44"/>
        <v>6</v>
      </c>
      <c r="T101" s="13">
        <f t="shared" si="45"/>
        <v>2.0463747958337986E-2</v>
      </c>
      <c r="U101" s="13">
        <f t="shared" si="46"/>
        <v>4.8464092439586985E-4</v>
      </c>
      <c r="V101" s="13">
        <f t="shared" si="47"/>
        <v>2.0487000379316861E-2</v>
      </c>
      <c r="W101" s="13">
        <f t="shared" si="47"/>
        <v>2.3887973595205501</v>
      </c>
      <c r="X101" s="47">
        <f t="shared" si="58"/>
        <v>4.5341098169717139E-2</v>
      </c>
      <c r="Y101" s="47"/>
      <c r="Z101" s="47"/>
      <c r="AA101" s="47"/>
      <c r="AB101" s="91">
        <f t="shared" si="55"/>
        <v>48.142857142857146</v>
      </c>
      <c r="AC101" s="91">
        <f>AVERAGE(G95:G101)</f>
        <v>1.1428571428571428</v>
      </c>
      <c r="AD101" s="90">
        <f t="shared" si="56"/>
        <v>1.9814285714285715</v>
      </c>
      <c r="AE101" s="45">
        <f t="shared" si="57"/>
        <v>0.57678442682047582</v>
      </c>
      <c r="AF101" s="101">
        <v>6.5714285714285712</v>
      </c>
      <c r="AG101" s="90">
        <f t="shared" si="53"/>
        <v>0.80999999999999994</v>
      </c>
      <c r="AH101" s="45">
        <f t="shared" si="54"/>
        <v>1.4109347442680775</v>
      </c>
      <c r="AI101" s="98"/>
      <c r="AJ101" s="91">
        <f t="shared" si="49"/>
        <v>48.428571428571431</v>
      </c>
      <c r="AK101" s="91">
        <f t="shared" si="31"/>
        <v>32.5</v>
      </c>
    </row>
    <row r="102" spans="1:37" ht="13.8" x14ac:dyDescent="0.25">
      <c r="A102" s="4">
        <v>43989</v>
      </c>
      <c r="B102">
        <v>9628</v>
      </c>
      <c r="C102">
        <v>327</v>
      </c>
      <c r="D102">
        <v>6891</v>
      </c>
      <c r="F102">
        <f t="shared" si="35"/>
        <v>61</v>
      </c>
      <c r="G102">
        <f t="shared" si="36"/>
        <v>0</v>
      </c>
      <c r="H102">
        <f t="shared" si="37"/>
        <v>6</v>
      </c>
      <c r="I102">
        <f t="shared" si="38"/>
        <v>2410</v>
      </c>
      <c r="J102" s="58">
        <f t="shared" si="39"/>
        <v>2.5925496317744445E-2</v>
      </c>
      <c r="K102" s="58">
        <f t="shared" si="40"/>
        <v>0</v>
      </c>
      <c r="L102" s="58">
        <f t="shared" si="41"/>
        <v>2.5477707006369425E-3</v>
      </c>
      <c r="M102">
        <f t="shared" si="42"/>
        <v>10.175757304714695</v>
      </c>
      <c r="N102" s="47">
        <f t="shared" si="43"/>
        <v>3.3963439966763605E-2</v>
      </c>
      <c r="O102">
        <f>VLOOKUP(A102,[1]List4!$C$3:$E$203,3,0)</f>
        <v>22</v>
      </c>
      <c r="P102" s="63">
        <f t="shared" si="50"/>
        <v>0.71572496884088077</v>
      </c>
      <c r="Q102" s="86">
        <f t="shared" si="51"/>
        <v>3.3963439966763605E-2</v>
      </c>
      <c r="R102" s="67">
        <f t="shared" si="52"/>
        <v>0.25031159119235558</v>
      </c>
      <c r="S102">
        <f t="shared" si="44"/>
        <v>6</v>
      </c>
      <c r="T102" s="13">
        <f t="shared" si="45"/>
        <v>2.1870031171227402E-2</v>
      </c>
      <c r="U102" s="13">
        <f t="shared" si="46"/>
        <v>4.242362128283676E-4</v>
      </c>
      <c r="V102" s="13">
        <f t="shared" si="47"/>
        <v>2.0126111083454967E-2</v>
      </c>
      <c r="W102" s="13">
        <f t="shared" si="47"/>
        <v>3.4245343348964812</v>
      </c>
      <c r="X102" s="47">
        <f t="shared" si="58"/>
        <v>4.5303408146300912E-2</v>
      </c>
      <c r="Y102" s="47"/>
      <c r="Z102" s="47"/>
      <c r="AA102" s="47"/>
      <c r="AB102" s="91">
        <f t="shared" si="55"/>
        <v>51.428571428571431</v>
      </c>
      <c r="AC102" s="91">
        <f t="shared" si="55"/>
        <v>1</v>
      </c>
      <c r="AD102" s="90">
        <f t="shared" si="56"/>
        <v>2.0954285714285716</v>
      </c>
      <c r="AE102" s="45">
        <f t="shared" si="57"/>
        <v>0.47722934278701934</v>
      </c>
      <c r="AF102" s="101">
        <v>6.8571428571428568</v>
      </c>
      <c r="AG102" s="90">
        <f t="shared" si="53"/>
        <v>0.89999999999999991</v>
      </c>
      <c r="AH102" s="45">
        <f t="shared" si="54"/>
        <v>1.1111111111111112</v>
      </c>
      <c r="AI102" s="98"/>
      <c r="AJ102" s="91">
        <f t="shared" si="49"/>
        <v>47.571428571428569</v>
      </c>
      <c r="AK102" s="91">
        <f t="shared" si="31"/>
        <v>29.5</v>
      </c>
    </row>
    <row r="103" spans="1:37" ht="13.8" x14ac:dyDescent="0.25">
      <c r="A103" s="4">
        <v>43990</v>
      </c>
      <c r="B103">
        <v>9697</v>
      </c>
      <c r="C103">
        <v>328</v>
      </c>
      <c r="D103">
        <v>6994</v>
      </c>
      <c r="F103">
        <f t="shared" si="35"/>
        <v>69</v>
      </c>
      <c r="G103">
        <f t="shared" si="36"/>
        <v>1</v>
      </c>
      <c r="H103">
        <f t="shared" si="37"/>
        <v>103</v>
      </c>
      <c r="I103">
        <f t="shared" si="38"/>
        <v>2375</v>
      </c>
      <c r="J103" s="58">
        <f t="shared" si="39"/>
        <v>2.8656469235381572E-2</v>
      </c>
      <c r="K103" s="58">
        <f t="shared" si="40"/>
        <v>4.1493775933609957E-4</v>
      </c>
      <c r="L103" s="58">
        <f t="shared" si="41"/>
        <v>4.2738589211618258E-2</v>
      </c>
      <c r="M103">
        <f t="shared" si="42"/>
        <v>0.66405856593528456</v>
      </c>
      <c r="N103" s="47">
        <f t="shared" si="43"/>
        <v>3.3824894297205324E-2</v>
      </c>
      <c r="O103">
        <f>VLOOKUP(A103,[1]List4!$C$3:$E$203,3,0)</f>
        <v>23</v>
      </c>
      <c r="P103" s="63">
        <f t="shared" si="50"/>
        <v>0.72125399608126228</v>
      </c>
      <c r="Q103" s="86">
        <f t="shared" si="51"/>
        <v>3.3824894297205324E-2</v>
      </c>
      <c r="R103" s="67">
        <f t="shared" si="52"/>
        <v>0.24492110962153235</v>
      </c>
      <c r="S103">
        <f t="shared" si="44"/>
        <v>6</v>
      </c>
      <c r="T103" s="13">
        <f t="shared" si="45"/>
        <v>2.3929774803205978E-2</v>
      </c>
      <c r="U103" s="13">
        <f t="shared" si="46"/>
        <v>4.2374017247052406E-4</v>
      </c>
      <c r="V103" s="13">
        <f t="shared" si="47"/>
        <v>2.1210703325879814E-2</v>
      </c>
      <c r="W103" s="13">
        <f t="shared" si="47"/>
        <v>3.4622074905182272</v>
      </c>
      <c r="X103" s="47">
        <f t="shared" si="58"/>
        <v>4.4796503687517072E-2</v>
      </c>
      <c r="Y103" s="47"/>
      <c r="Z103" s="47"/>
      <c r="AA103" s="47"/>
      <c r="AB103" s="91">
        <f t="shared" si="55"/>
        <v>56.428571428571431</v>
      </c>
      <c r="AC103" s="91">
        <f t="shared" si="55"/>
        <v>1</v>
      </c>
      <c r="AD103" s="90">
        <f t="shared" si="56"/>
        <v>2.0791428571428572</v>
      </c>
      <c r="AE103" s="45">
        <f t="shared" si="57"/>
        <v>0.48096743163391509</v>
      </c>
      <c r="AF103" s="101">
        <v>8</v>
      </c>
      <c r="AG103" s="90">
        <f t="shared" si="53"/>
        <v>0.87428571428571422</v>
      </c>
      <c r="AH103" s="45">
        <f t="shared" si="54"/>
        <v>1.1437908496732028</v>
      </c>
      <c r="AI103" s="98"/>
      <c r="AJ103" s="91">
        <f t="shared" si="49"/>
        <v>50.285714285714285</v>
      </c>
      <c r="AK103" s="91">
        <f t="shared" si="31"/>
        <v>32</v>
      </c>
    </row>
    <row r="104" spans="1:37" ht="13.8" x14ac:dyDescent="0.25">
      <c r="A104" s="4">
        <v>43991</v>
      </c>
      <c r="B104">
        <v>9751</v>
      </c>
      <c r="C104">
        <v>328</v>
      </c>
      <c r="D104">
        <v>7053</v>
      </c>
      <c r="F104">
        <f t="shared" si="35"/>
        <v>54</v>
      </c>
      <c r="G104">
        <f t="shared" si="36"/>
        <v>0</v>
      </c>
      <c r="H104">
        <f t="shared" si="37"/>
        <v>59</v>
      </c>
      <c r="I104">
        <f t="shared" si="38"/>
        <v>2370</v>
      </c>
      <c r="J104" s="58">
        <f t="shared" si="39"/>
        <v>2.2757449012967893E-2</v>
      </c>
      <c r="K104" s="58">
        <f t="shared" si="40"/>
        <v>0</v>
      </c>
      <c r="L104" s="58">
        <f t="shared" si="41"/>
        <v>2.4842105263157895E-2</v>
      </c>
      <c r="M104">
        <f t="shared" si="42"/>
        <v>0.91608375264065678</v>
      </c>
      <c r="N104" s="47">
        <f t="shared" si="43"/>
        <v>3.3637575633268385E-2</v>
      </c>
      <c r="O104">
        <f>VLOOKUP(A104,[1]List4!$C$3:$E$203,3,0)</f>
        <v>23</v>
      </c>
      <c r="P104" s="63">
        <f t="shared" si="50"/>
        <v>0.72331042969951798</v>
      </c>
      <c r="Q104" s="86">
        <f t="shared" si="51"/>
        <v>3.3637575633268385E-2</v>
      </c>
      <c r="R104" s="67">
        <f t="shared" si="52"/>
        <v>0.24305199466721361</v>
      </c>
      <c r="S104">
        <f t="shared" si="44"/>
        <v>6</v>
      </c>
      <c r="T104" s="13">
        <f t="shared" si="45"/>
        <v>2.3390824835884647E-2</v>
      </c>
      <c r="U104" s="13">
        <f t="shared" si="46"/>
        <v>3.01587848522561E-4</v>
      </c>
      <c r="V104" s="13">
        <f t="shared" si="47"/>
        <v>2.2072224379475751E-2</v>
      </c>
      <c r="W104" s="13">
        <f t="shared" si="47"/>
        <v>3.4003626196026562</v>
      </c>
      <c r="X104" s="47">
        <f t="shared" si="58"/>
        <v>4.4438422977916274E-2</v>
      </c>
      <c r="Y104" s="47"/>
      <c r="Z104" s="47"/>
      <c r="AA104" s="47"/>
      <c r="AB104" s="91">
        <f t="shared" si="55"/>
        <v>55.285714285714285</v>
      </c>
      <c r="AC104" s="91">
        <f t="shared" si="55"/>
        <v>0.7142857142857143</v>
      </c>
      <c r="AD104" s="90">
        <f t="shared" si="56"/>
        <v>1.8457142857142856</v>
      </c>
      <c r="AE104" s="45">
        <f t="shared" si="57"/>
        <v>0.38699690402476783</v>
      </c>
      <c r="AF104" s="101">
        <v>7.7142857142857144</v>
      </c>
      <c r="AG104" s="90">
        <f t="shared" si="53"/>
        <v>1.0028571428571427</v>
      </c>
      <c r="AH104" s="45">
        <f t="shared" si="54"/>
        <v>0.71225071225071235</v>
      </c>
      <c r="AI104" s="98"/>
      <c r="AJ104" s="91">
        <f t="shared" si="49"/>
        <v>52.428571428571431</v>
      </c>
      <c r="AK104" s="91">
        <f t="shared" si="31"/>
        <v>32.9</v>
      </c>
    </row>
    <row r="105" spans="1:37" ht="13.8" x14ac:dyDescent="0.25">
      <c r="A105" s="4">
        <v>43992</v>
      </c>
      <c r="B105">
        <v>9824</v>
      </c>
      <c r="C105">
        <v>330</v>
      </c>
      <c r="D105">
        <v>7111</v>
      </c>
      <c r="F105">
        <f t="shared" si="35"/>
        <v>73</v>
      </c>
      <c r="G105">
        <f t="shared" si="36"/>
        <v>2</v>
      </c>
      <c r="H105">
        <f t="shared" si="37"/>
        <v>58</v>
      </c>
      <c r="I105">
        <f t="shared" si="38"/>
        <v>2383</v>
      </c>
      <c r="J105" s="58">
        <f t="shared" si="39"/>
        <v>3.0829759620976074E-2</v>
      </c>
      <c r="K105" s="58">
        <f t="shared" si="40"/>
        <v>8.438818565400844E-4</v>
      </c>
      <c r="L105" s="58">
        <f t="shared" si="41"/>
        <v>2.4472573839662448E-2</v>
      </c>
      <c r="M105">
        <f t="shared" si="42"/>
        <v>1.217775505028555</v>
      </c>
      <c r="N105" s="47">
        <f>C105/B105</f>
        <v>3.3591205211726385E-2</v>
      </c>
      <c r="O105">
        <f>VLOOKUP(A105,[1]List4!$C$3:$E$203,3,0)</f>
        <v>23</v>
      </c>
      <c r="P105" s="63">
        <f t="shared" si="50"/>
        <v>0.7238395765472313</v>
      </c>
      <c r="Q105" s="86">
        <f t="shared" si="51"/>
        <v>3.3591205211726385E-2</v>
      </c>
      <c r="R105" s="67">
        <f t="shared" si="52"/>
        <v>0.24256921824104227</v>
      </c>
      <c r="S105">
        <f t="shared" si="44"/>
        <v>6</v>
      </c>
      <c r="T105" s="13">
        <f>AVERAGE(J99:J105)</f>
        <v>2.3302218297542254E-2</v>
      </c>
      <c r="U105" s="13">
        <f t="shared" ref="U105:V105" si="59">AVERAGE(K99:K105)</f>
        <v>3.0081998514081389E-4</v>
      </c>
      <c r="V105" s="13">
        <f t="shared" si="59"/>
        <v>2.1746650305614974E-2</v>
      </c>
      <c r="W105" s="13">
        <f>AVERAGE(M99:M105)</f>
        <v>3.4115508506683336</v>
      </c>
      <c r="X105" s="47">
        <f t="shared" si="58"/>
        <v>4.4348877839000135E-2</v>
      </c>
      <c r="Y105" s="47"/>
      <c r="Z105" s="47"/>
      <c r="AA105" s="47"/>
      <c r="AB105" s="91">
        <f t="shared" si="55"/>
        <v>55.142857142857146</v>
      </c>
      <c r="AC105" s="91">
        <f t="shared" si="55"/>
        <v>0.7142857142857143</v>
      </c>
      <c r="AD105" s="90">
        <f t="shared" si="56"/>
        <v>1.6991428571428571</v>
      </c>
      <c r="AE105" s="45">
        <f t="shared" si="57"/>
        <v>0.42038002354128134</v>
      </c>
      <c r="AF105" s="101">
        <v>8</v>
      </c>
      <c r="AG105" s="90">
        <f t="shared" si="53"/>
        <v>1.08</v>
      </c>
      <c r="AH105" s="45">
        <f t="shared" si="54"/>
        <v>0.66137566137566139</v>
      </c>
      <c r="AI105" s="98"/>
      <c r="AJ105" s="91">
        <f t="shared" si="49"/>
        <v>51.714285714285715</v>
      </c>
      <c r="AK105" s="91">
        <f t="shared" si="31"/>
        <v>36</v>
      </c>
    </row>
    <row r="106" spans="1:37" ht="13.8" x14ac:dyDescent="0.25">
      <c r="A106" s="4">
        <v>43993</v>
      </c>
      <c r="B106">
        <v>9855</v>
      </c>
      <c r="C106">
        <v>328</v>
      </c>
      <c r="D106">
        <v>7166</v>
      </c>
      <c r="F106">
        <f t="shared" ref="F106:F112" si="60">B106-B105</f>
        <v>31</v>
      </c>
      <c r="G106">
        <f t="shared" ref="G106:G112" si="61">C106-C105</f>
        <v>-2</v>
      </c>
      <c r="H106">
        <f t="shared" ref="H106:H112" si="62">D106-D105</f>
        <v>55</v>
      </c>
      <c r="I106">
        <f t="shared" ref="I106:I112" si="63">B106-C106-D106</f>
        <v>2361</v>
      </c>
      <c r="J106" s="58">
        <f t="shared" ref="J106:J112" si="64">F106/I105*$B$2/($B$2-B105)</f>
        <v>1.3020757154274386E-2</v>
      </c>
      <c r="K106" s="58">
        <f t="shared" ref="K106:K112" si="65">G106/I105</f>
        <v>-8.3927822073017204E-4</v>
      </c>
      <c r="L106" s="58">
        <f t="shared" ref="L106:L112" si="66">H106/I105</f>
        <v>2.308015107007973E-2</v>
      </c>
      <c r="M106">
        <f t="shared" ref="M106:M112" si="67">J106/(K106+L106)</f>
        <v>0.58544272261577102</v>
      </c>
      <c r="N106" s="47">
        <f t="shared" ref="N106:N112" si="68">C106/B106</f>
        <v>3.3282597666159312E-2</v>
      </c>
      <c r="O106">
        <f>VLOOKUP(A106,[1]List4!$C$3:$E$203,3,0)</f>
        <v>23</v>
      </c>
      <c r="P106" s="63">
        <f t="shared" ref="P106:P112" si="69">D106/B106</f>
        <v>0.72714358193810247</v>
      </c>
      <c r="Q106" s="86">
        <f t="shared" ref="Q106:Q112" si="70">N106</f>
        <v>3.3282597666159312E-2</v>
      </c>
      <c r="R106" s="67">
        <f t="shared" ref="R106:R112" si="71">IF(P106="","",1-SUM(P106:Q106))</f>
        <v>0.23957382039573827</v>
      </c>
      <c r="S106">
        <f t="shared" ref="S106:S112" si="72">MONTH(A106)</f>
        <v>6</v>
      </c>
      <c r="T106" s="13">
        <f t="shared" ref="T106:T112" si="73">AVERAGE(J100:J106)</f>
        <v>2.1775246618955559E-2</v>
      </c>
      <c r="U106" s="13">
        <f t="shared" ref="U106:U112" si="74">AVERAGE(K100:K106)</f>
        <v>1.2049283298912627E-4</v>
      </c>
      <c r="V106" s="13">
        <f t="shared" ref="V106:V112" si="75">AVERAGE(L100:L106)</f>
        <v>2.1417998935640864E-2</v>
      </c>
      <c r="W106" s="13">
        <f t="shared" ref="W106:W112" si="76">AVERAGE(M100:M106)</f>
        <v>3.3639222999179927</v>
      </c>
      <c r="X106" s="47">
        <f t="shared" ref="X106:X112" si="77">C106/SUM(C106:D106)</f>
        <v>4.376834801174273E-2</v>
      </c>
      <c r="Y106" s="47"/>
      <c r="Z106" s="47"/>
      <c r="AA106" s="47"/>
      <c r="AB106" s="91">
        <f t="shared" si="55"/>
        <v>51.571428571428569</v>
      </c>
      <c r="AC106" s="91">
        <f t="shared" si="55"/>
        <v>0.2857142857142857</v>
      </c>
      <c r="AD106" s="90">
        <f t="shared" si="56"/>
        <v>1.6285714285714283</v>
      </c>
      <c r="AE106" s="45">
        <f t="shared" si="57"/>
        <v>0.17543859649122809</v>
      </c>
      <c r="AF106" s="101">
        <v>6.7142857142857144</v>
      </c>
      <c r="AG106" s="90">
        <f t="shared" si="53"/>
        <v>1.2342857142857142</v>
      </c>
      <c r="AH106" s="45">
        <f t="shared" si="54"/>
        <v>0.23148148148148148</v>
      </c>
      <c r="AI106" s="98"/>
      <c r="AJ106" s="91">
        <f t="shared" si="49"/>
        <v>51</v>
      </c>
      <c r="AK106" s="91">
        <f t="shared" si="31"/>
        <v>35.199999999999996</v>
      </c>
    </row>
    <row r="107" spans="1:37" ht="13.8" x14ac:dyDescent="0.25">
      <c r="A107" s="4">
        <v>43994</v>
      </c>
      <c r="B107">
        <v>9938</v>
      </c>
      <c r="C107">
        <v>329</v>
      </c>
      <c r="D107">
        <v>7215</v>
      </c>
      <c r="F107">
        <f t="shared" si="60"/>
        <v>83</v>
      </c>
      <c r="G107">
        <f t="shared" si="61"/>
        <v>1</v>
      </c>
      <c r="H107">
        <f t="shared" si="62"/>
        <v>49</v>
      </c>
      <c r="I107">
        <f t="shared" si="63"/>
        <v>2394</v>
      </c>
      <c r="J107" s="58">
        <f t="shared" si="64"/>
        <v>3.5186976523438662E-2</v>
      </c>
      <c r="K107" s="58">
        <f t="shared" si="65"/>
        <v>4.2354934349851756E-4</v>
      </c>
      <c r="L107" s="58">
        <f t="shared" si="66"/>
        <v>2.0753917831427361E-2</v>
      </c>
      <c r="M107">
        <f t="shared" si="67"/>
        <v>1.6615290314367737</v>
      </c>
      <c r="N107" s="47">
        <f t="shared" si="68"/>
        <v>3.3105252565908634E-2</v>
      </c>
      <c r="O107">
        <f>VLOOKUP(A107,[1]List4!$C$3:$E$203,3,0)</f>
        <v>23</v>
      </c>
      <c r="P107" s="63">
        <f t="shared" si="69"/>
        <v>0.72600120748641572</v>
      </c>
      <c r="Q107" s="86">
        <f t="shared" si="70"/>
        <v>3.3105252565908634E-2</v>
      </c>
      <c r="R107" s="67">
        <f t="shared" si="71"/>
        <v>0.24089353994767559</v>
      </c>
      <c r="S107">
        <f t="shared" si="72"/>
        <v>6</v>
      </c>
      <c r="T107" s="13">
        <f t="shared" si="73"/>
        <v>2.4680534633830391E-2</v>
      </c>
      <c r="U107" s="13">
        <f t="shared" si="74"/>
        <v>1.2044153409207565E-4</v>
      </c>
      <c r="V107" s="13">
        <f t="shared" si="75"/>
        <v>2.0022643286415232E-2</v>
      </c>
      <c r="W107" s="13">
        <f t="shared" si="76"/>
        <v>3.5327296632559988</v>
      </c>
      <c r="X107" s="47">
        <f t="shared" si="77"/>
        <v>4.3610816542948037E-2</v>
      </c>
      <c r="Y107" s="47"/>
      <c r="Z107" s="47"/>
      <c r="AA107" s="47"/>
      <c r="AB107" s="91">
        <f t="shared" si="55"/>
        <v>58.428571428571431</v>
      </c>
      <c r="AC107" s="91">
        <f t="shared" si="55"/>
        <v>0.2857142857142857</v>
      </c>
      <c r="AD107" s="90">
        <f t="shared" si="56"/>
        <v>1.7045714285714284</v>
      </c>
      <c r="AE107" s="45">
        <f t="shared" si="57"/>
        <v>0.16761649346295676</v>
      </c>
      <c r="AF107" s="101">
        <v>7</v>
      </c>
      <c r="AG107" s="90">
        <f t="shared" si="53"/>
        <v>1.1828571428571428</v>
      </c>
      <c r="AH107" s="45">
        <f t="shared" si="54"/>
        <v>0.24154589371980675</v>
      </c>
      <c r="AI107" s="98"/>
      <c r="AJ107" s="91">
        <f t="shared" si="49"/>
        <v>47.714285714285715</v>
      </c>
      <c r="AK107" s="91">
        <f t="shared" si="31"/>
        <v>40.999999999999993</v>
      </c>
    </row>
    <row r="108" spans="1:37" ht="13.8" x14ac:dyDescent="0.25">
      <c r="A108" s="4">
        <v>43995</v>
      </c>
      <c r="B108">
        <v>9991</v>
      </c>
      <c r="C108">
        <v>328</v>
      </c>
      <c r="D108">
        <v>7219</v>
      </c>
      <c r="F108">
        <f t="shared" si="60"/>
        <v>53</v>
      </c>
      <c r="G108">
        <f t="shared" si="61"/>
        <v>-1</v>
      </c>
      <c r="H108">
        <f t="shared" si="62"/>
        <v>4</v>
      </c>
      <c r="I108">
        <f t="shared" si="63"/>
        <v>2444</v>
      </c>
      <c r="J108" s="58">
        <f t="shared" si="64"/>
        <v>2.2159243947607342E-2</v>
      </c>
      <c r="K108" s="58">
        <f t="shared" si="65"/>
        <v>-4.1771094402673348E-4</v>
      </c>
      <c r="L108" s="58">
        <f t="shared" si="66"/>
        <v>1.6708437761069339E-3</v>
      </c>
      <c r="M108">
        <f t="shared" si="67"/>
        <v>17.683076670190658</v>
      </c>
      <c r="N108" s="47">
        <f t="shared" si="68"/>
        <v>3.282954659193274E-2</v>
      </c>
      <c r="O108">
        <f>VLOOKUP(A108,[1]List4!$C$3:$E$203,3,0)</f>
        <v>23</v>
      </c>
      <c r="P108" s="63">
        <f t="shared" si="69"/>
        <v>0.72255029526573922</v>
      </c>
      <c r="Q108" s="86">
        <f t="shared" si="70"/>
        <v>3.282954659193274E-2</v>
      </c>
      <c r="R108" s="67">
        <f t="shared" si="71"/>
        <v>0.24462015814232807</v>
      </c>
      <c r="S108">
        <f t="shared" si="72"/>
        <v>6</v>
      </c>
      <c r="T108" s="13">
        <f t="shared" si="73"/>
        <v>2.5505164544627198E-2</v>
      </c>
      <c r="U108" s="13">
        <f t="shared" si="74"/>
        <v>6.0768542088256585E-5</v>
      </c>
      <c r="V108" s="13">
        <f t="shared" si="75"/>
        <v>2.0015135956098513E-2</v>
      </c>
      <c r="W108" s="13">
        <f t="shared" si="76"/>
        <v>4.7005319360803428</v>
      </c>
      <c r="X108" s="47">
        <f t="shared" si="77"/>
        <v>4.3460977872002121E-2</v>
      </c>
      <c r="Y108" s="47"/>
      <c r="Z108" s="47"/>
      <c r="AA108" s="47"/>
      <c r="AB108" s="91">
        <f t="shared" ref="AB108:AC118" si="78">AVERAGE(F102:F108)</f>
        <v>60.571428571428569</v>
      </c>
      <c r="AC108" s="91">
        <f t="shared" si="78"/>
        <v>0.14285714285714285</v>
      </c>
      <c r="AD108" s="90">
        <f t="shared" si="56"/>
        <v>1.9108571428571428</v>
      </c>
      <c r="AE108" s="45">
        <f t="shared" si="57"/>
        <v>7.4760765550239236E-2</v>
      </c>
      <c r="AF108" s="101">
        <v>6.7142857142857144</v>
      </c>
      <c r="AG108" s="90">
        <f t="shared" si="53"/>
        <v>1.1828571428571428</v>
      </c>
      <c r="AH108" s="45">
        <f t="shared" si="54"/>
        <v>0.12077294685990338</v>
      </c>
      <c r="AI108" s="98"/>
      <c r="AJ108" s="91">
        <f t="shared" si="49"/>
        <v>47.714285714285715</v>
      </c>
      <c r="AK108" s="91">
        <f t="shared" ref="AK108:AK140" si="79">INDEX(AB66:AB108,$AK$2)*$AJ$1</f>
        <v>42.599999999999994</v>
      </c>
    </row>
    <row r="109" spans="1:37" ht="13.8" x14ac:dyDescent="0.25">
      <c r="A109" s="4">
        <v>43996</v>
      </c>
      <c r="B109">
        <v>10024</v>
      </c>
      <c r="C109">
        <v>329</v>
      </c>
      <c r="D109">
        <v>7226</v>
      </c>
      <c r="F109">
        <f t="shared" si="60"/>
        <v>33</v>
      </c>
      <c r="G109">
        <f t="shared" si="61"/>
        <v>1</v>
      </c>
      <c r="H109">
        <f t="shared" si="62"/>
        <v>7</v>
      </c>
      <c r="I109">
        <f t="shared" si="63"/>
        <v>2469</v>
      </c>
      <c r="J109" s="58">
        <f t="shared" si="64"/>
        <v>1.3515063941616929E-2</v>
      </c>
      <c r="K109" s="58">
        <f t="shared" si="65"/>
        <v>4.0916530278232408E-4</v>
      </c>
      <c r="L109" s="58">
        <f t="shared" si="66"/>
        <v>2.8641571194762683E-3</v>
      </c>
      <c r="M109">
        <f t="shared" si="67"/>
        <v>4.1288520341639723</v>
      </c>
      <c r="N109" s="47">
        <f t="shared" si="68"/>
        <v>3.282122905027933E-2</v>
      </c>
      <c r="O109">
        <f>VLOOKUP(A109,[1]List4!$C$3:$E$203,3,0)</f>
        <v>23</v>
      </c>
      <c r="P109" s="63">
        <f t="shared" si="69"/>
        <v>0.7208699122106943</v>
      </c>
      <c r="Q109" s="86">
        <f t="shared" si="70"/>
        <v>3.282122905027933E-2</v>
      </c>
      <c r="R109" s="67">
        <f t="shared" si="71"/>
        <v>0.24630885873902642</v>
      </c>
      <c r="S109">
        <f t="shared" si="72"/>
        <v>6</v>
      </c>
      <c r="T109" s="13">
        <f t="shared" si="73"/>
        <v>2.3732245633751838E-2</v>
      </c>
      <c r="U109" s="13">
        <f t="shared" si="74"/>
        <v>1.1922072820001717E-4</v>
      </c>
      <c r="V109" s="13">
        <f t="shared" si="75"/>
        <v>2.0060334015932702E-2</v>
      </c>
      <c r="W109" s="13">
        <f t="shared" si="76"/>
        <v>3.8366883260016675</v>
      </c>
      <c r="X109" s="47">
        <f t="shared" si="77"/>
        <v>4.354731965585705E-2</v>
      </c>
      <c r="Y109" s="47"/>
      <c r="Z109" s="47"/>
      <c r="AA109" s="47"/>
      <c r="AB109" s="91">
        <f t="shared" si="78"/>
        <v>56.571428571428569</v>
      </c>
      <c r="AC109" s="91">
        <f t="shared" si="78"/>
        <v>0.2857142857142857</v>
      </c>
      <c r="AD109" s="90">
        <f t="shared" si="56"/>
        <v>1.9217142857142855</v>
      </c>
      <c r="AE109" s="45">
        <f t="shared" si="57"/>
        <v>0.14867677668748142</v>
      </c>
      <c r="AF109" s="101">
        <v>6</v>
      </c>
      <c r="AG109" s="90">
        <f t="shared" si="53"/>
        <v>1.2342857142857142</v>
      </c>
      <c r="AH109" s="45">
        <f t="shared" si="54"/>
        <v>0.23148148148148148</v>
      </c>
      <c r="AI109" s="98"/>
      <c r="AJ109" s="91">
        <f t="shared" si="49"/>
        <v>47.857142857142854</v>
      </c>
      <c r="AK109" s="91">
        <f t="shared" si="79"/>
        <v>45.199999999999996</v>
      </c>
    </row>
    <row r="110" spans="1:37" ht="13.8" x14ac:dyDescent="0.25">
      <c r="A110" s="4">
        <v>43997</v>
      </c>
      <c r="B110">
        <v>10064</v>
      </c>
      <c r="C110" s="37">
        <v>330</v>
      </c>
      <c r="D110">
        <v>7296</v>
      </c>
      <c r="F110">
        <f t="shared" si="60"/>
        <v>40</v>
      </c>
      <c r="G110">
        <f t="shared" si="61"/>
        <v>1</v>
      </c>
      <c r="H110">
        <f t="shared" si="62"/>
        <v>70</v>
      </c>
      <c r="I110">
        <f t="shared" si="63"/>
        <v>2438</v>
      </c>
      <c r="J110" s="58">
        <f t="shared" si="64"/>
        <v>1.6216069886708907E-2</v>
      </c>
      <c r="K110" s="58">
        <f t="shared" si="65"/>
        <v>4.050222762251924E-4</v>
      </c>
      <c r="L110" s="58">
        <f t="shared" si="66"/>
        <v>2.8351559335763468E-2</v>
      </c>
      <c r="M110">
        <f t="shared" si="67"/>
        <v>0.56390812042653926</v>
      </c>
      <c r="N110" s="47">
        <f t="shared" si="68"/>
        <v>3.2790143084260731E-2</v>
      </c>
      <c r="O110">
        <f>VLOOKUP(A110,[1]List4!$C$3:$E$203,3,0)</f>
        <v>24</v>
      </c>
      <c r="P110" s="63">
        <f t="shared" si="69"/>
        <v>0.72496025437201905</v>
      </c>
      <c r="Q110" s="86">
        <f t="shared" si="70"/>
        <v>3.2790143084260731E-2</v>
      </c>
      <c r="R110" s="67">
        <f t="shared" si="71"/>
        <v>0.24224960254372019</v>
      </c>
      <c r="S110">
        <f t="shared" si="72"/>
        <v>6</v>
      </c>
      <c r="T110" s="13">
        <f t="shared" si="73"/>
        <v>2.1955045726798596E-2</v>
      </c>
      <c r="U110" s="13">
        <f t="shared" si="74"/>
        <v>1.1780423061274471E-4</v>
      </c>
      <c r="V110" s="13">
        <f t="shared" si="75"/>
        <v>1.800504403366773E-2</v>
      </c>
      <c r="W110" s="13">
        <f t="shared" si="76"/>
        <v>3.822381119500418</v>
      </c>
      <c r="X110" s="47">
        <f t="shared" si="77"/>
        <v>4.3273013375295044E-2</v>
      </c>
      <c r="Y110" s="47"/>
      <c r="Z110" s="47"/>
      <c r="AA110" s="47"/>
      <c r="AB110" s="91">
        <f t="shared" si="78"/>
        <v>52.428571428571431</v>
      </c>
      <c r="AC110" s="91">
        <f t="shared" si="78"/>
        <v>0.2857142857142857</v>
      </c>
      <c r="AD110" s="90">
        <f t="shared" si="56"/>
        <v>1.8077142857142856</v>
      </c>
      <c r="AE110" s="45">
        <f t="shared" si="57"/>
        <v>0.158052789631737</v>
      </c>
      <c r="AF110" s="101">
        <v>5.7142857142857144</v>
      </c>
      <c r="AG110" s="90">
        <f t="shared" si="53"/>
        <v>1.44</v>
      </c>
      <c r="AH110" s="45">
        <f t="shared" si="54"/>
        <v>0.1984126984126984</v>
      </c>
      <c r="AI110" s="98"/>
      <c r="AJ110" s="91">
        <f t="shared" si="49"/>
        <v>43.142857142857146</v>
      </c>
      <c r="AK110" s="91">
        <f t="shared" si="79"/>
        <v>40.299999999999997</v>
      </c>
    </row>
    <row r="111" spans="1:37" ht="13.8" x14ac:dyDescent="0.25">
      <c r="A111" s="4">
        <v>43998</v>
      </c>
      <c r="B111">
        <v>10111</v>
      </c>
      <c r="C111" s="37">
        <v>331</v>
      </c>
      <c r="D111">
        <v>7358</v>
      </c>
      <c r="F111">
        <f t="shared" si="60"/>
        <v>47</v>
      </c>
      <c r="G111">
        <f t="shared" si="61"/>
        <v>1</v>
      </c>
      <c r="H111">
        <f t="shared" si="62"/>
        <v>62</v>
      </c>
      <c r="I111">
        <f t="shared" si="63"/>
        <v>2422</v>
      </c>
      <c r="J111" s="58">
        <f t="shared" si="64"/>
        <v>1.9296230857234319E-2</v>
      </c>
      <c r="K111" s="58">
        <f t="shared" si="65"/>
        <v>4.1017227235438887E-4</v>
      </c>
      <c r="L111" s="58">
        <f t="shared" si="66"/>
        <v>2.5430680885972109E-2</v>
      </c>
      <c r="M111">
        <f t="shared" si="67"/>
        <v>0.74673350523709947</v>
      </c>
      <c r="N111" s="47">
        <f t="shared" si="68"/>
        <v>3.2736623479378897E-2</v>
      </c>
      <c r="O111">
        <f>VLOOKUP(A111,[1]List4!$C$3:$E$203,3,0)</f>
        <v>24</v>
      </c>
      <c r="P111" s="63">
        <f t="shared" si="69"/>
        <v>0.72772228266244687</v>
      </c>
      <c r="Q111" s="86">
        <f t="shared" si="70"/>
        <v>3.2736623479378897E-2</v>
      </c>
      <c r="R111" s="67">
        <f t="shared" si="71"/>
        <v>0.23954109385817424</v>
      </c>
      <c r="S111">
        <f t="shared" si="72"/>
        <v>6</v>
      </c>
      <c r="T111" s="13">
        <f t="shared" si="73"/>
        <v>2.1460585990265232E-2</v>
      </c>
      <c r="U111" s="13">
        <f t="shared" si="74"/>
        <v>1.7640026952051455E-4</v>
      </c>
      <c r="V111" s="13">
        <f t="shared" si="75"/>
        <v>1.8089126265498332E-2</v>
      </c>
      <c r="W111" s="13">
        <f t="shared" si="76"/>
        <v>3.798188227014196</v>
      </c>
      <c r="X111" s="47">
        <f t="shared" si="77"/>
        <v>4.304851085966966E-2</v>
      </c>
      <c r="Y111" s="47"/>
      <c r="Z111" s="47"/>
      <c r="AA111" s="47"/>
      <c r="AB111" s="91">
        <f t="shared" si="78"/>
        <v>51.428571428571431</v>
      </c>
      <c r="AC111" s="91">
        <f t="shared" si="78"/>
        <v>0.42857142857142855</v>
      </c>
      <c r="AD111" s="90">
        <f t="shared" si="56"/>
        <v>1.8294285714285714</v>
      </c>
      <c r="AE111" s="45">
        <f t="shared" si="57"/>
        <v>0.23426518819303452</v>
      </c>
      <c r="AF111" s="101">
        <v>5.8571428571428568</v>
      </c>
      <c r="AG111" s="90">
        <f t="shared" si="53"/>
        <v>1.3885714285714286</v>
      </c>
      <c r="AH111" s="45">
        <f t="shared" si="54"/>
        <v>0.30864197530864196</v>
      </c>
      <c r="AI111" s="98"/>
      <c r="AJ111" s="91">
        <f t="shared" si="49"/>
        <v>43.571428571428569</v>
      </c>
      <c r="AK111" s="91">
        <f t="shared" si="79"/>
        <v>40.700000000000003</v>
      </c>
    </row>
    <row r="112" spans="1:37" ht="13.8" x14ac:dyDescent="0.25">
      <c r="A112" s="4">
        <v>43999</v>
      </c>
      <c r="B112">
        <v>10162</v>
      </c>
      <c r="C112" s="37">
        <v>333</v>
      </c>
      <c r="D112">
        <v>7399</v>
      </c>
      <c r="F112">
        <f t="shared" si="60"/>
        <v>51</v>
      </c>
      <c r="G112">
        <f t="shared" si="61"/>
        <v>2</v>
      </c>
      <c r="H112">
        <f t="shared" si="62"/>
        <v>41</v>
      </c>
      <c r="I112">
        <f t="shared" si="63"/>
        <v>2430</v>
      </c>
      <c r="J112" s="58">
        <f t="shared" si="64"/>
        <v>2.1076877665920986E-2</v>
      </c>
      <c r="K112" s="58">
        <f t="shared" si="65"/>
        <v>8.2576383154417832E-4</v>
      </c>
      <c r="L112" s="58">
        <f t="shared" si="66"/>
        <v>1.6928158546655657E-2</v>
      </c>
      <c r="M112">
        <f t="shared" si="67"/>
        <v>1.1871673885316425</v>
      </c>
      <c r="N112" s="47">
        <f t="shared" si="68"/>
        <v>3.2769139933084036E-2</v>
      </c>
      <c r="O112">
        <f>VLOOKUP(A112,[1]List4!$C$3:$E$203,3,0)</f>
        <v>24</v>
      </c>
      <c r="P112" s="63">
        <f t="shared" si="69"/>
        <v>0.72810470379846481</v>
      </c>
      <c r="Q112" s="86">
        <f t="shared" si="70"/>
        <v>3.2769139933084036E-2</v>
      </c>
      <c r="R112" s="67">
        <f t="shared" si="71"/>
        <v>0.23912615626845113</v>
      </c>
      <c r="S112">
        <f t="shared" si="72"/>
        <v>6</v>
      </c>
      <c r="T112" s="13">
        <f t="shared" si="73"/>
        <v>2.0067317139543076E-2</v>
      </c>
      <c r="U112" s="13">
        <f t="shared" si="74"/>
        <v>1.7381198023538511E-4</v>
      </c>
      <c r="V112" s="13">
        <f t="shared" si="75"/>
        <v>1.701135265221165E-2</v>
      </c>
      <c r="W112" s="13">
        <f t="shared" si="76"/>
        <v>3.7938156389432081</v>
      </c>
      <c r="X112" s="47">
        <f t="shared" si="77"/>
        <v>4.3067770305225038E-2</v>
      </c>
      <c r="Y112" s="47"/>
      <c r="Z112" s="47"/>
      <c r="AA112" s="47"/>
      <c r="AB112" s="91">
        <f t="shared" si="78"/>
        <v>48.285714285714285</v>
      </c>
      <c r="AC112" s="91">
        <f t="shared" si="78"/>
        <v>0.42857142857142855</v>
      </c>
      <c r="AD112" s="90">
        <f t="shared" si="56"/>
        <v>1.9542857142857144</v>
      </c>
      <c r="AE112" s="45">
        <f t="shared" si="57"/>
        <v>0.21929824561403508</v>
      </c>
      <c r="AF112" s="101">
        <v>5.2857142857142856</v>
      </c>
      <c r="AG112" s="90">
        <f t="shared" si="53"/>
        <v>1.44</v>
      </c>
      <c r="AH112" s="45">
        <f t="shared" si="54"/>
        <v>0.29761904761904762</v>
      </c>
      <c r="AI112" s="98"/>
      <c r="AJ112" s="91">
        <f t="shared" si="49"/>
        <v>41.142857142857146</v>
      </c>
      <c r="AK112" s="91">
        <f t="shared" si="79"/>
        <v>43.5</v>
      </c>
    </row>
    <row r="113" spans="1:37" ht="13.8" x14ac:dyDescent="0.25">
      <c r="A113" s="4">
        <v>44000</v>
      </c>
      <c r="B113">
        <v>10280</v>
      </c>
      <c r="C113" s="37">
        <v>334</v>
      </c>
      <c r="D113">
        <v>7440</v>
      </c>
      <c r="F113">
        <f t="shared" ref="F113:F117" si="80">B113-B112</f>
        <v>118</v>
      </c>
      <c r="G113">
        <f t="shared" ref="G113:G117" si="81">C113-C112</f>
        <v>1</v>
      </c>
      <c r="H113">
        <f t="shared" ref="H113:H117" si="82">D113-D112</f>
        <v>41</v>
      </c>
      <c r="I113">
        <f t="shared" ref="I113:I117" si="83">B113-C113-D113</f>
        <v>2506</v>
      </c>
      <c r="J113" s="58">
        <f t="shared" ref="J113:J117" si="84">F113/I112*$B$2/($B$2-B112)</f>
        <v>4.860579394506509E-2</v>
      </c>
      <c r="K113" s="58">
        <f t="shared" ref="K113:K117" si="85">G113/I112</f>
        <v>4.1152263374485596E-4</v>
      </c>
      <c r="L113" s="58">
        <f t="shared" ref="L113:L117" si="86">H113/I112</f>
        <v>1.6872427983539096E-2</v>
      </c>
      <c r="M113">
        <f t="shared" ref="M113:M117" si="87">J113/(K113+L113)</f>
        <v>2.8121923639644799</v>
      </c>
      <c r="N113" s="47">
        <f t="shared" ref="N113:N117" si="88">C113/B113</f>
        <v>3.2490272373540859E-2</v>
      </c>
      <c r="O113">
        <f>VLOOKUP(A113,[1]List4!$C$3:$E$203,3,0)</f>
        <v>24</v>
      </c>
      <c r="P113" s="63">
        <f t="shared" ref="P113:P117" si="89">D113/B113</f>
        <v>0.72373540856031127</v>
      </c>
      <c r="Q113" s="86">
        <f t="shared" ref="Q113:Q117" si="90">N113</f>
        <v>3.2490272373540859E-2</v>
      </c>
      <c r="R113" s="67">
        <f t="shared" ref="R113:R117" si="91">IF(P113="","",1-SUM(P113:Q113))</f>
        <v>0.24377431906614788</v>
      </c>
      <c r="S113">
        <f t="shared" ref="S113:S117" si="92">MONTH(A113)</f>
        <v>6</v>
      </c>
      <c r="T113" s="13">
        <f t="shared" ref="T113:T117" si="93">AVERAGE(J107:J113)</f>
        <v>2.5150893823941749E-2</v>
      </c>
      <c r="U113" s="13">
        <f t="shared" ref="U113:U117" si="94">AVERAGE(K107:K113)</f>
        <v>3.5249781658896047E-4</v>
      </c>
      <c r="V113" s="13">
        <f t="shared" ref="V113:V117" si="95">AVERAGE(L107:L113)</f>
        <v>1.612453506842013E-2</v>
      </c>
      <c r="W113" s="13">
        <f t="shared" ref="W113:W117" si="96">AVERAGE(M107:M113)</f>
        <v>4.1119227305644523</v>
      </c>
      <c r="X113" s="47">
        <f t="shared" ref="X113:X117" si="97">C113/SUM(C113:D113)</f>
        <v>4.2963725237972733E-2</v>
      </c>
      <c r="Y113" s="47"/>
      <c r="Z113" s="47"/>
      <c r="AA113" s="47"/>
      <c r="AB113" s="91">
        <f t="shared" si="78"/>
        <v>60.714285714285715</v>
      </c>
      <c r="AC113" s="91">
        <f t="shared" si="78"/>
        <v>0.8571428571428571</v>
      </c>
      <c r="AD113" s="90">
        <f t="shared" si="56"/>
        <v>2.1442857142857141</v>
      </c>
      <c r="AE113" s="45">
        <f t="shared" si="57"/>
        <v>0.39973351099267157</v>
      </c>
      <c r="AF113" s="101">
        <v>7.2857142857142856</v>
      </c>
      <c r="AG113" s="90">
        <f t="shared" si="53"/>
        <v>1.2085714285714286</v>
      </c>
      <c r="AH113" s="45">
        <f t="shared" si="54"/>
        <v>0.70921985815602828</v>
      </c>
      <c r="AI113" s="98"/>
      <c r="AJ113" s="91">
        <f t="shared" si="49"/>
        <v>39.142857142857146</v>
      </c>
      <c r="AK113" s="91">
        <f t="shared" si="79"/>
        <v>47.999999999999993</v>
      </c>
    </row>
    <row r="114" spans="1:37" ht="13.8" x14ac:dyDescent="0.25">
      <c r="A114" s="4">
        <v>44001</v>
      </c>
      <c r="B114">
        <v>10406</v>
      </c>
      <c r="C114" s="37">
        <v>335</v>
      </c>
      <c r="D114">
        <v>7473</v>
      </c>
      <c r="F114">
        <f t="shared" si="80"/>
        <v>126</v>
      </c>
      <c r="G114">
        <f t="shared" si="81"/>
        <v>1</v>
      </c>
      <c r="H114">
        <f t="shared" si="82"/>
        <v>33</v>
      </c>
      <c r="I114">
        <f t="shared" si="83"/>
        <v>2598</v>
      </c>
      <c r="J114" s="58">
        <f t="shared" si="84"/>
        <v>5.0327641222505451E-2</v>
      </c>
      <c r="K114" s="58">
        <f t="shared" si="85"/>
        <v>3.9904229848363929E-4</v>
      </c>
      <c r="L114" s="58">
        <f t="shared" si="86"/>
        <v>1.3168395849960097E-2</v>
      </c>
      <c r="M114">
        <f t="shared" si="87"/>
        <v>3.709443203047019</v>
      </c>
      <c r="N114" s="47">
        <f t="shared" si="88"/>
        <v>3.2192965596771095E-2</v>
      </c>
      <c r="O114">
        <f>VLOOKUP(A114,[1]List4!$C$3:$E$203,3,0)</f>
        <v>24</v>
      </c>
      <c r="P114" s="63">
        <f t="shared" si="89"/>
        <v>0.71814337881991164</v>
      </c>
      <c r="Q114" s="86">
        <f t="shared" si="90"/>
        <v>3.2192965596771095E-2</v>
      </c>
      <c r="R114" s="67">
        <f t="shared" si="91"/>
        <v>0.24966365558331727</v>
      </c>
      <c r="S114">
        <f t="shared" si="92"/>
        <v>6</v>
      </c>
      <c r="T114" s="13">
        <f t="shared" si="93"/>
        <v>2.7313845923808429E-2</v>
      </c>
      <c r="U114" s="13">
        <f t="shared" si="94"/>
        <v>3.4899681015826363E-4</v>
      </c>
      <c r="V114" s="13">
        <f t="shared" si="95"/>
        <v>1.5040889071067664E-2</v>
      </c>
      <c r="W114" s="13">
        <f t="shared" si="96"/>
        <v>4.4044818979373446</v>
      </c>
      <c r="X114" s="47">
        <f t="shared" si="97"/>
        <v>4.2904713114754099E-2</v>
      </c>
      <c r="Y114" s="47"/>
      <c r="Z114" s="47"/>
      <c r="AA114" s="47"/>
      <c r="AB114" s="91">
        <f t="shared" si="78"/>
        <v>66.857142857142861</v>
      </c>
      <c r="AC114" s="91">
        <f t="shared" si="78"/>
        <v>0.8571428571428571</v>
      </c>
      <c r="AD114" s="90">
        <f t="shared" si="56"/>
        <v>2.100857142857143</v>
      </c>
      <c r="AE114" s="45">
        <f t="shared" si="57"/>
        <v>0.40799673602611175</v>
      </c>
      <c r="AF114" s="101">
        <v>10.428571428571429</v>
      </c>
      <c r="AG114" s="90">
        <f t="shared" si="53"/>
        <v>1.26</v>
      </c>
      <c r="AH114" s="45">
        <f t="shared" si="54"/>
        <v>0.68027210884353739</v>
      </c>
      <c r="AI114" s="98"/>
      <c r="AJ114" s="91">
        <f t="shared" si="49"/>
        <v>36.857142857142854</v>
      </c>
      <c r="AK114" s="91">
        <f t="shared" si="79"/>
        <v>41.6</v>
      </c>
    </row>
    <row r="115" spans="1:37" ht="13.8" x14ac:dyDescent="0.25">
      <c r="A115" s="4">
        <v>44002</v>
      </c>
      <c r="B115">
        <v>10448</v>
      </c>
      <c r="C115" s="37">
        <v>336</v>
      </c>
      <c r="D115">
        <v>7477</v>
      </c>
      <c r="F115">
        <f t="shared" si="80"/>
        <v>42</v>
      </c>
      <c r="G115">
        <f t="shared" si="81"/>
        <v>1</v>
      </c>
      <c r="H115">
        <f t="shared" si="82"/>
        <v>4</v>
      </c>
      <c r="I115">
        <f t="shared" si="83"/>
        <v>2635</v>
      </c>
      <c r="J115" s="58">
        <f t="shared" si="84"/>
        <v>1.6182005936028292E-2</v>
      </c>
      <c r="K115" s="58">
        <f t="shared" si="85"/>
        <v>3.8491147036181676E-4</v>
      </c>
      <c r="L115" s="58">
        <f t="shared" si="86"/>
        <v>1.539645881447267E-3</v>
      </c>
      <c r="M115">
        <f t="shared" si="87"/>
        <v>8.4081702843603008</v>
      </c>
      <c r="N115" s="47">
        <f t="shared" si="88"/>
        <v>3.2159264931087291E-2</v>
      </c>
      <c r="O115">
        <f>VLOOKUP(A115,[1]List4!$C$3:$E$203,3,0)</f>
        <v>24</v>
      </c>
      <c r="P115" s="63">
        <f t="shared" si="89"/>
        <v>0.71563935681470137</v>
      </c>
      <c r="Q115" s="86">
        <f t="shared" si="90"/>
        <v>3.2159264931087291E-2</v>
      </c>
      <c r="R115" s="67">
        <f t="shared" si="91"/>
        <v>0.25220137825421129</v>
      </c>
      <c r="S115">
        <f t="shared" si="92"/>
        <v>6</v>
      </c>
      <c r="T115" s="13">
        <f t="shared" si="93"/>
        <v>2.6459954779297138E-2</v>
      </c>
      <c r="U115" s="13">
        <f t="shared" si="94"/>
        <v>4.6365715507091365E-4</v>
      </c>
      <c r="V115" s="13">
        <f t="shared" si="95"/>
        <v>1.5022146514687709E-2</v>
      </c>
      <c r="W115" s="13">
        <f t="shared" si="96"/>
        <v>3.0794952713901504</v>
      </c>
      <c r="X115" s="47">
        <f t="shared" si="97"/>
        <v>4.3005247664149496E-2</v>
      </c>
      <c r="Y115" s="47"/>
      <c r="Z115" s="47"/>
      <c r="AA115" s="47"/>
      <c r="AB115" s="91">
        <f t="shared" si="78"/>
        <v>65.285714285714292</v>
      </c>
      <c r="AC115" s="91">
        <f t="shared" si="78"/>
        <v>1.1428571428571428</v>
      </c>
      <c r="AD115" s="90">
        <f t="shared" si="56"/>
        <v>2.0954285714285716</v>
      </c>
      <c r="AE115" s="45">
        <f t="shared" si="57"/>
        <v>0.54540496318516485</v>
      </c>
      <c r="AF115" s="101">
        <v>10.285714285714286</v>
      </c>
      <c r="AG115" s="90">
        <f t="shared" si="53"/>
        <v>1.2085714285714286</v>
      </c>
      <c r="AH115" s="45">
        <f t="shared" si="54"/>
        <v>0.94562647754137108</v>
      </c>
      <c r="AI115" s="98"/>
      <c r="AJ115" s="91">
        <f t="shared" si="49"/>
        <v>36.857142857142854</v>
      </c>
      <c r="AK115" s="91">
        <f t="shared" si="79"/>
        <v>40.299999999999997</v>
      </c>
    </row>
    <row r="116" spans="1:37" ht="13.8" x14ac:dyDescent="0.25">
      <c r="A116" s="4">
        <v>44003</v>
      </c>
      <c r="B116">
        <v>10498</v>
      </c>
      <c r="C116" s="37">
        <v>336</v>
      </c>
      <c r="D116">
        <v>7499</v>
      </c>
      <c r="F116">
        <f t="shared" si="80"/>
        <v>50</v>
      </c>
      <c r="G116">
        <f t="shared" si="81"/>
        <v>0</v>
      </c>
      <c r="H116">
        <f t="shared" si="82"/>
        <v>22</v>
      </c>
      <c r="I116">
        <f t="shared" si="83"/>
        <v>2663</v>
      </c>
      <c r="J116" s="58">
        <f t="shared" si="84"/>
        <v>1.8993863045357273E-2</v>
      </c>
      <c r="K116" s="58">
        <f t="shared" si="85"/>
        <v>0</v>
      </c>
      <c r="L116" s="58">
        <f t="shared" si="86"/>
        <v>8.3491461100569254E-3</v>
      </c>
      <c r="M116">
        <f t="shared" si="87"/>
        <v>2.2749467783871098</v>
      </c>
      <c r="N116" s="47">
        <f t="shared" si="88"/>
        <v>3.2006096399314156E-2</v>
      </c>
      <c r="O116">
        <f>VLOOKUP(A116,[1]List4!$C$3:$E$203,3,0)</f>
        <v>24</v>
      </c>
      <c r="P116" s="63">
        <f t="shared" si="89"/>
        <v>0.71432653838826443</v>
      </c>
      <c r="Q116" s="86">
        <f t="shared" si="90"/>
        <v>3.2006096399314156E-2</v>
      </c>
      <c r="R116" s="67">
        <f t="shared" si="91"/>
        <v>0.25366736521242139</v>
      </c>
      <c r="S116">
        <f t="shared" si="92"/>
        <v>6</v>
      </c>
      <c r="T116" s="13">
        <f t="shared" si="93"/>
        <v>2.7242640365545755E-2</v>
      </c>
      <c r="U116" s="13">
        <f t="shared" si="94"/>
        <v>4.0520496895915309E-4</v>
      </c>
      <c r="V116" s="13">
        <f t="shared" si="95"/>
        <v>1.5805716370484946E-2</v>
      </c>
      <c r="W116" s="13">
        <f t="shared" si="96"/>
        <v>2.8146516634220271</v>
      </c>
      <c r="X116" s="47">
        <f t="shared" si="97"/>
        <v>4.2884492661135927E-2</v>
      </c>
      <c r="Y116" s="47"/>
      <c r="Z116" s="47"/>
      <c r="AA116" s="47"/>
      <c r="AB116" s="91">
        <f t="shared" si="78"/>
        <v>67.714285714285708</v>
      </c>
      <c r="AC116" s="91">
        <f t="shared" si="78"/>
        <v>1</v>
      </c>
      <c r="AD116" s="90">
        <f t="shared" si="56"/>
        <v>1.9597142857142855</v>
      </c>
      <c r="AE116" s="45">
        <f t="shared" si="57"/>
        <v>0.51027846624872431</v>
      </c>
      <c r="AF116" s="101">
        <v>10.428571428571429</v>
      </c>
      <c r="AG116" s="90">
        <f t="shared" si="53"/>
        <v>1.08</v>
      </c>
      <c r="AH116" s="45">
        <f t="shared" si="54"/>
        <v>0.92592592592592582</v>
      </c>
      <c r="AI116" s="98"/>
      <c r="AJ116" s="91">
        <f t="shared" si="49"/>
        <v>39</v>
      </c>
      <c r="AK116" s="91">
        <f t="shared" si="79"/>
        <v>36.5</v>
      </c>
    </row>
    <row r="117" spans="1:37" ht="13.8" x14ac:dyDescent="0.25">
      <c r="A117" s="4">
        <v>44004</v>
      </c>
      <c r="B117">
        <v>10523</v>
      </c>
      <c r="C117" s="37">
        <v>336</v>
      </c>
      <c r="D117">
        <v>7537</v>
      </c>
      <c r="F117">
        <f t="shared" si="80"/>
        <v>25</v>
      </c>
      <c r="G117">
        <f t="shared" si="81"/>
        <v>0</v>
      </c>
      <c r="H117">
        <f t="shared" si="82"/>
        <v>38</v>
      </c>
      <c r="I117">
        <f t="shared" si="83"/>
        <v>2650</v>
      </c>
      <c r="J117" s="58">
        <f t="shared" si="84"/>
        <v>9.3971203587517697E-3</v>
      </c>
      <c r="K117" s="58">
        <f t="shared" si="85"/>
        <v>0</v>
      </c>
      <c r="L117" s="58">
        <f t="shared" si="86"/>
        <v>1.426962072850169E-2</v>
      </c>
      <c r="M117">
        <f t="shared" si="87"/>
        <v>0.65854030303568323</v>
      </c>
      <c r="N117" s="47">
        <f t="shared" si="88"/>
        <v>3.1930057968260005E-2</v>
      </c>
      <c r="O117">
        <f>VLOOKUP(A117,[1]List4!$C$3:$E$203,3,0)</f>
        <v>25</v>
      </c>
      <c r="P117" s="63">
        <f t="shared" si="89"/>
        <v>0.71624061579397513</v>
      </c>
      <c r="Q117" s="86">
        <f t="shared" si="90"/>
        <v>3.1930057968260005E-2</v>
      </c>
      <c r="R117" s="67">
        <f t="shared" si="91"/>
        <v>0.25182932623776488</v>
      </c>
      <c r="S117">
        <f t="shared" si="92"/>
        <v>6</v>
      </c>
      <c r="T117" s="13">
        <f t="shared" si="93"/>
        <v>2.6268504718694737E-2</v>
      </c>
      <c r="U117" s="13">
        <f t="shared" si="94"/>
        <v>3.4734464378412559E-4</v>
      </c>
      <c r="V117" s="13">
        <f t="shared" si="95"/>
        <v>1.3794010855161834E-2</v>
      </c>
      <c r="W117" s="13">
        <f t="shared" si="96"/>
        <v>2.8281705466519047</v>
      </c>
      <c r="X117" s="47">
        <f t="shared" si="97"/>
        <v>4.2677505398196369E-2</v>
      </c>
      <c r="Y117" s="47"/>
      <c r="Z117" s="47"/>
      <c r="AA117" s="47"/>
      <c r="AB117" s="91">
        <f t="shared" si="78"/>
        <v>65.571428571428569</v>
      </c>
      <c r="AC117" s="91">
        <f t="shared" si="78"/>
        <v>0.8571428571428571</v>
      </c>
      <c r="AD117" s="90">
        <f t="shared" si="56"/>
        <v>2.2202857142857142</v>
      </c>
      <c r="AE117" s="45">
        <f t="shared" si="57"/>
        <v>0.38605070132544073</v>
      </c>
      <c r="AF117" s="101">
        <v>10</v>
      </c>
      <c r="AG117" s="90">
        <f t="shared" si="53"/>
        <v>1.0285714285714285</v>
      </c>
      <c r="AH117" s="45">
        <f t="shared" si="54"/>
        <v>0.83333333333333337</v>
      </c>
      <c r="AI117" s="98"/>
      <c r="AJ117" s="91">
        <f t="shared" si="49"/>
        <v>34.428571428571431</v>
      </c>
      <c r="AK117" s="91">
        <f t="shared" si="79"/>
        <v>38.6</v>
      </c>
    </row>
    <row r="118" spans="1:37" ht="13.8" x14ac:dyDescent="0.25">
      <c r="A118" s="4">
        <v>44005</v>
      </c>
      <c r="B118">
        <v>10650</v>
      </c>
      <c r="C118" s="37">
        <v>339</v>
      </c>
      <c r="D118">
        <v>7555</v>
      </c>
      <c r="F118">
        <f t="shared" ref="F118:F133" si="98">B118-B117</f>
        <v>127</v>
      </c>
      <c r="G118">
        <f t="shared" ref="G118:G133" si="99">C118-C117</f>
        <v>3</v>
      </c>
      <c r="H118">
        <f t="shared" ref="H118:H133" si="100">D118-D117</f>
        <v>18</v>
      </c>
      <c r="I118">
        <f t="shared" ref="I118:I133" si="101">B118-C118-D118</f>
        <v>2756</v>
      </c>
      <c r="J118" s="58">
        <f t="shared" ref="J118:J133" si="102">F118/I117*$B$2/($B$2-B117)</f>
        <v>4.797166685319211E-2</v>
      </c>
      <c r="K118" s="58">
        <f t="shared" ref="K118:K133" si="103">G118/I117</f>
        <v>1.1320754716981133E-3</v>
      </c>
      <c r="L118" s="58">
        <f t="shared" ref="L118:L133" si="104">H118/I117</f>
        <v>6.7924528301886791E-3</v>
      </c>
      <c r="M118">
        <f t="shared" ref="M118:M133" si="105">J118/(K118+L118)</f>
        <v>6.0535674838551952</v>
      </c>
      <c r="N118" s="47">
        <f t="shared" ref="N118:N133" si="106">C118/B118</f>
        <v>3.1830985915492958E-2</v>
      </c>
      <c r="O118">
        <f>VLOOKUP(A118,[1]List4!$C$3:$E$203,3,0)</f>
        <v>25</v>
      </c>
      <c r="P118" s="63">
        <f t="shared" ref="P118:P133" si="107">D118/B118</f>
        <v>0.70938967136150233</v>
      </c>
      <c r="Q118" s="86">
        <f t="shared" ref="Q118:Q133" si="108">N118</f>
        <v>3.1830985915492958E-2</v>
      </c>
      <c r="R118" s="67">
        <f t="shared" ref="R118:R133" si="109">IF(P118="","",1-SUM(P118:Q118))</f>
        <v>0.25877934272300473</v>
      </c>
      <c r="S118">
        <f t="shared" ref="S118:S133" si="110">MONTH(A118)</f>
        <v>6</v>
      </c>
      <c r="T118" s="13">
        <f t="shared" ref="T118:T133" si="111">AVERAGE(J112:J118)</f>
        <v>3.036499557526014E-2</v>
      </c>
      <c r="U118" s="13">
        <f t="shared" ref="U118:U133" si="112">AVERAGE(K112:K118)</f>
        <v>4.5047367226180049E-4</v>
      </c>
      <c r="V118" s="13">
        <f t="shared" ref="V118:V133" si="113">AVERAGE(L112:L118)</f>
        <v>1.1131406847192774E-2</v>
      </c>
      <c r="W118" s="13">
        <f t="shared" ref="W118:W133" si="114">AVERAGE(M112:M118)</f>
        <v>3.58628968645449</v>
      </c>
      <c r="X118" s="47">
        <f t="shared" ref="X118:X133" si="115">C118/SUM(C118:D118)</f>
        <v>4.2944008107423361E-2</v>
      </c>
      <c r="Y118" s="47"/>
      <c r="Z118" s="47"/>
      <c r="AA118" s="47"/>
      <c r="AB118" s="91">
        <f t="shared" si="78"/>
        <v>77</v>
      </c>
      <c r="AC118" s="91">
        <f t="shared" si="78"/>
        <v>1.1428571428571428</v>
      </c>
      <c r="AD118" s="90">
        <f t="shared" si="56"/>
        <v>2.3017142857142856</v>
      </c>
      <c r="AE118" s="45">
        <f t="shared" si="57"/>
        <v>0.49652432969215493</v>
      </c>
      <c r="AF118" s="101">
        <v>10.285714285714286</v>
      </c>
      <c r="AG118" s="90">
        <f t="shared" si="53"/>
        <v>1.0542857142857143</v>
      </c>
      <c r="AH118" s="45">
        <f t="shared" si="54"/>
        <v>1.084010840108401</v>
      </c>
      <c r="AI118" s="98"/>
      <c r="AJ118" s="91">
        <f t="shared" si="49"/>
        <v>28.142857142857142</v>
      </c>
      <c r="AK118" s="91">
        <f t="shared" si="79"/>
        <v>38.299999999999997</v>
      </c>
    </row>
    <row r="119" spans="1:37" ht="13.8" x14ac:dyDescent="0.25">
      <c r="A119" s="4">
        <v>44006</v>
      </c>
      <c r="B119">
        <v>10777</v>
      </c>
      <c r="C119" s="37">
        <v>343</v>
      </c>
      <c r="D119">
        <v>7588</v>
      </c>
      <c r="F119">
        <f t="shared" si="98"/>
        <v>127</v>
      </c>
      <c r="G119">
        <f t="shared" si="99"/>
        <v>4</v>
      </c>
      <c r="H119">
        <f t="shared" si="100"/>
        <v>33</v>
      </c>
      <c r="I119">
        <f t="shared" si="101"/>
        <v>2846</v>
      </c>
      <c r="J119" s="58">
        <f t="shared" si="102"/>
        <v>4.612715031284103E-2</v>
      </c>
      <c r="K119" s="58">
        <f t="shared" si="103"/>
        <v>1.4513788098693759E-3</v>
      </c>
      <c r="L119" s="58">
        <f t="shared" si="104"/>
        <v>1.1973875181422351E-2</v>
      </c>
      <c r="M119">
        <f t="shared" si="105"/>
        <v>3.4358493584375642</v>
      </c>
      <c r="N119" s="47">
        <f t="shared" si="106"/>
        <v>3.1827039064674767E-2</v>
      </c>
      <c r="O119">
        <f>VLOOKUP(A119,[1]List4!$C$3:$E$203,3,0)</f>
        <v>25</v>
      </c>
      <c r="P119" s="63">
        <f t="shared" si="107"/>
        <v>0.70409204787974389</v>
      </c>
      <c r="Q119" s="86">
        <f t="shared" si="108"/>
        <v>3.1827039064674767E-2</v>
      </c>
      <c r="R119" s="67">
        <f t="shared" si="109"/>
        <v>0.26408091305558135</v>
      </c>
      <c r="S119">
        <f t="shared" si="110"/>
        <v>6</v>
      </c>
      <c r="T119" s="13">
        <f t="shared" si="111"/>
        <v>3.3943605953391576E-2</v>
      </c>
      <c r="U119" s="13">
        <f t="shared" si="112"/>
        <v>5.3984724059397159E-4</v>
      </c>
      <c r="V119" s="13">
        <f t="shared" si="113"/>
        <v>1.0423652080730872E-2</v>
      </c>
      <c r="W119" s="13">
        <f t="shared" si="114"/>
        <v>3.907529967869622</v>
      </c>
      <c r="X119" s="47">
        <f t="shared" si="115"/>
        <v>4.3248014121800529E-2</v>
      </c>
      <c r="AB119" s="91">
        <f t="shared" ref="AB119:AB133" si="116">AVERAGE(F113:F119)</f>
        <v>87.857142857142861</v>
      </c>
      <c r="AC119" s="91">
        <f t="shared" ref="AC119:AC133" si="117">AVERAGE(G113:G119)</f>
        <v>1.4285714285714286</v>
      </c>
      <c r="AD119" s="90">
        <f t="shared" si="56"/>
        <v>2.1497142857142855</v>
      </c>
      <c r="AE119" s="45">
        <f t="shared" si="57"/>
        <v>0.66454013822434888</v>
      </c>
      <c r="AF119" s="100">
        <v>11.571428571428571</v>
      </c>
      <c r="AG119" s="90">
        <f t="shared" si="53"/>
        <v>0.9514285714285714</v>
      </c>
      <c r="AH119" s="45">
        <f t="shared" si="54"/>
        <v>1.5015015015015016</v>
      </c>
      <c r="AI119" s="37"/>
      <c r="AJ119" s="91">
        <f t="shared" si="49"/>
        <v>27</v>
      </c>
      <c r="AK119" s="91">
        <f t="shared" si="79"/>
        <v>33.999999999999993</v>
      </c>
    </row>
    <row r="120" spans="1:37" ht="13.8" x14ac:dyDescent="0.25">
      <c r="A120" s="4">
        <v>44007</v>
      </c>
      <c r="B120">
        <v>10870</v>
      </c>
      <c r="C120" s="37">
        <v>345</v>
      </c>
      <c r="D120">
        <v>7649</v>
      </c>
      <c r="F120">
        <f t="shared" si="98"/>
        <v>93</v>
      </c>
      <c r="G120">
        <f t="shared" si="99"/>
        <v>2</v>
      </c>
      <c r="H120">
        <f t="shared" si="100"/>
        <v>61</v>
      </c>
      <c r="I120">
        <f t="shared" si="101"/>
        <v>2876</v>
      </c>
      <c r="J120" s="58">
        <f t="shared" si="102"/>
        <v>3.2710360146663273E-2</v>
      </c>
      <c r="K120" s="58">
        <f t="shared" si="103"/>
        <v>7.0274068868587491E-4</v>
      </c>
      <c r="L120" s="58">
        <f t="shared" si="104"/>
        <v>2.1433591004919185E-2</v>
      </c>
      <c r="M120">
        <f t="shared" si="105"/>
        <v>1.4776775393238677</v>
      </c>
      <c r="N120" s="47">
        <f t="shared" si="106"/>
        <v>3.1738730450781967E-2</v>
      </c>
      <c r="O120">
        <f>VLOOKUP(A120,[1]List4!$C$3:$E$203,3,0)</f>
        <v>25</v>
      </c>
      <c r="P120" s="63">
        <f t="shared" si="107"/>
        <v>0.70367985280588774</v>
      </c>
      <c r="Q120" s="86">
        <f t="shared" si="108"/>
        <v>3.1738730450781967E-2</v>
      </c>
      <c r="R120" s="67">
        <f t="shared" si="109"/>
        <v>0.26458141674333024</v>
      </c>
      <c r="S120">
        <f t="shared" si="110"/>
        <v>6</v>
      </c>
      <c r="T120" s="13">
        <f t="shared" si="111"/>
        <v>3.1672829696477035E-2</v>
      </c>
      <c r="U120" s="13">
        <f t="shared" si="112"/>
        <v>5.8144981987126002E-4</v>
      </c>
      <c r="V120" s="13">
        <f t="shared" si="113"/>
        <v>1.1075246798070886E-2</v>
      </c>
      <c r="W120" s="13">
        <f t="shared" si="114"/>
        <v>3.7168849929209631</v>
      </c>
      <c r="X120" s="47">
        <f t="shared" si="115"/>
        <v>4.3157368026019514E-2</v>
      </c>
      <c r="AB120" s="91">
        <f t="shared" si="116"/>
        <v>84.285714285714292</v>
      </c>
      <c r="AC120" s="91">
        <f t="shared" si="117"/>
        <v>1.5714285714285714</v>
      </c>
      <c r="AD120" s="90">
        <f t="shared" si="56"/>
        <v>1.9922857142857142</v>
      </c>
      <c r="AE120" s="45">
        <f t="shared" si="57"/>
        <v>0.78875663272622976</v>
      </c>
      <c r="AF120" s="100">
        <v>9.8571428571428577</v>
      </c>
      <c r="AG120" s="90">
        <f t="shared" si="53"/>
        <v>1.3114285714285714</v>
      </c>
      <c r="AH120" s="45">
        <f t="shared" si="54"/>
        <v>1.1982570806100219</v>
      </c>
      <c r="AI120" s="37"/>
      <c r="AJ120" s="91">
        <f t="shared" si="49"/>
        <v>29.857142857142858</v>
      </c>
      <c r="AK120" s="91">
        <f t="shared" si="79"/>
        <v>31.299999999999997</v>
      </c>
    </row>
    <row r="121" spans="1:37" ht="13.8" x14ac:dyDescent="0.25">
      <c r="A121" s="4">
        <v>44008</v>
      </c>
      <c r="B121">
        <v>11038</v>
      </c>
      <c r="C121" s="37">
        <v>349</v>
      </c>
      <c r="D121">
        <v>7668</v>
      </c>
      <c r="F121">
        <f t="shared" si="98"/>
        <v>168</v>
      </c>
      <c r="G121">
        <f t="shared" si="99"/>
        <v>4</v>
      </c>
      <c r="H121">
        <f t="shared" si="100"/>
        <v>19</v>
      </c>
      <c r="I121">
        <f t="shared" si="101"/>
        <v>3021</v>
      </c>
      <c r="J121" s="58">
        <f t="shared" si="102"/>
        <v>5.8473817557191561E-2</v>
      </c>
      <c r="K121" s="58">
        <f t="shared" si="103"/>
        <v>1.3908205841446453E-3</v>
      </c>
      <c r="L121" s="58">
        <f t="shared" si="104"/>
        <v>6.6063977746870653E-3</v>
      </c>
      <c r="M121">
        <f t="shared" si="105"/>
        <v>7.3117695345427354</v>
      </c>
      <c r="N121" s="47">
        <f t="shared" si="106"/>
        <v>3.1618046747599202E-2</v>
      </c>
      <c r="O121">
        <f>VLOOKUP(A121,[1]List4!$C$3:$E$203,3,0)</f>
        <v>25</v>
      </c>
      <c r="P121" s="63">
        <f t="shared" si="107"/>
        <v>0.69469106722232288</v>
      </c>
      <c r="Q121" s="86">
        <f t="shared" si="108"/>
        <v>3.1618046747599202E-2</v>
      </c>
      <c r="R121" s="67">
        <f t="shared" si="109"/>
        <v>0.27369088603007796</v>
      </c>
      <c r="S121">
        <f t="shared" si="110"/>
        <v>6</v>
      </c>
      <c r="T121" s="13">
        <f t="shared" si="111"/>
        <v>3.2836569172860756E-2</v>
      </c>
      <c r="U121" s="13">
        <f t="shared" si="112"/>
        <v>7.2313243210854656E-4</v>
      </c>
      <c r="V121" s="13">
        <f t="shared" si="113"/>
        <v>1.0137818501603309E-2</v>
      </c>
      <c r="W121" s="13">
        <f t="shared" si="114"/>
        <v>4.2315030402774942</v>
      </c>
      <c r="X121" s="47">
        <f t="shared" si="115"/>
        <v>4.3532493451415744E-2</v>
      </c>
      <c r="AB121" s="91">
        <f t="shared" si="116"/>
        <v>90.285714285714292</v>
      </c>
      <c r="AC121" s="91">
        <f t="shared" si="117"/>
        <v>2</v>
      </c>
      <c r="AD121" s="90">
        <f t="shared" si="56"/>
        <v>1.9542857142857144</v>
      </c>
      <c r="AE121" s="45">
        <f t="shared" si="57"/>
        <v>1.0233918128654971</v>
      </c>
      <c r="AF121" s="100">
        <v>6.7142857142857144</v>
      </c>
      <c r="AG121" s="90">
        <f t="shared" si="53"/>
        <v>1.8771428571428572</v>
      </c>
      <c r="AH121" s="45">
        <f t="shared" si="54"/>
        <v>1.06544901065449</v>
      </c>
      <c r="AI121" s="37"/>
      <c r="AJ121" s="91">
        <f t="shared" si="49"/>
        <v>27.857142857142858</v>
      </c>
      <c r="AK121" s="91">
        <f t="shared" si="79"/>
        <v>29.999999999999996</v>
      </c>
    </row>
    <row r="122" spans="1:37" ht="13.8" x14ac:dyDescent="0.25">
      <c r="A122" s="4">
        <v>44009</v>
      </c>
      <c r="B122">
        <v>11298</v>
      </c>
      <c r="C122" s="37">
        <v>349</v>
      </c>
      <c r="D122">
        <v>7682</v>
      </c>
      <c r="F122">
        <f t="shared" si="98"/>
        <v>260</v>
      </c>
      <c r="G122">
        <f t="shared" si="99"/>
        <v>0</v>
      </c>
      <c r="H122">
        <f t="shared" si="100"/>
        <v>14</v>
      </c>
      <c r="I122">
        <f t="shared" si="101"/>
        <v>3267</v>
      </c>
      <c r="J122" s="58">
        <f t="shared" si="102"/>
        <v>8.6153017099010895E-2</v>
      </c>
      <c r="K122" s="58">
        <f t="shared" si="103"/>
        <v>0</v>
      </c>
      <c r="L122" s="58">
        <f t="shared" si="104"/>
        <v>4.6342270771267792E-3</v>
      </c>
      <c r="M122">
        <f t="shared" si="105"/>
        <v>18.590590332579421</v>
      </c>
      <c r="N122" s="47">
        <f t="shared" si="106"/>
        <v>3.0890423083731633E-2</v>
      </c>
      <c r="O122">
        <f>VLOOKUP(A122,[1]List4!$C$3:$E$203,3,0)</f>
        <v>25</v>
      </c>
      <c r="P122" s="63">
        <f t="shared" si="107"/>
        <v>0.67994335280580631</v>
      </c>
      <c r="Q122" s="86">
        <f t="shared" si="108"/>
        <v>3.0890423083731633E-2</v>
      </c>
      <c r="R122" s="67">
        <f t="shared" si="109"/>
        <v>0.289166224110462</v>
      </c>
      <c r="S122">
        <f t="shared" si="110"/>
        <v>6</v>
      </c>
      <c r="T122" s="13">
        <f t="shared" si="111"/>
        <v>4.2832427910429703E-2</v>
      </c>
      <c r="U122" s="13">
        <f t="shared" si="112"/>
        <v>6.6814507919971556E-4</v>
      </c>
      <c r="V122" s="13">
        <f t="shared" si="113"/>
        <v>1.0579901529557525E-2</v>
      </c>
      <c r="W122" s="13">
        <f t="shared" si="114"/>
        <v>5.6861344757373677</v>
      </c>
      <c r="X122" s="47">
        <f t="shared" si="115"/>
        <v>4.3456605653094262E-2</v>
      </c>
      <c r="AB122" s="91">
        <f t="shared" si="116"/>
        <v>121.42857142857143</v>
      </c>
      <c r="AC122" s="91">
        <f t="shared" si="117"/>
        <v>1.8571428571428572</v>
      </c>
      <c r="AD122" s="90">
        <f t="shared" si="56"/>
        <v>1.8348571428571427</v>
      </c>
      <c r="AE122" s="45">
        <f t="shared" si="57"/>
        <v>1.0121457489878543</v>
      </c>
      <c r="AF122" s="100">
        <v>7</v>
      </c>
      <c r="AG122" s="90">
        <f t="shared" si="53"/>
        <v>1.8514285714285714</v>
      </c>
      <c r="AH122" s="45">
        <f t="shared" si="54"/>
        <v>1.0030864197530864</v>
      </c>
      <c r="AI122" s="37"/>
      <c r="AJ122" s="91">
        <f t="shared" si="49"/>
        <v>29.285714285714285</v>
      </c>
      <c r="AK122" s="91">
        <f t="shared" si="79"/>
        <v>31.399999999999995</v>
      </c>
    </row>
    <row r="123" spans="1:37" ht="13.8" x14ac:dyDescent="0.25">
      <c r="A123" s="4">
        <v>44010</v>
      </c>
      <c r="B123">
        <v>11603</v>
      </c>
      <c r="C123" s="92">
        <v>348</v>
      </c>
      <c r="D123" s="88">
        <v>7705</v>
      </c>
      <c r="E123" s="88"/>
      <c r="F123">
        <f t="shared" si="98"/>
        <v>305</v>
      </c>
      <c r="G123">
        <f t="shared" si="99"/>
        <v>-1</v>
      </c>
      <c r="H123">
        <f t="shared" si="100"/>
        <v>23</v>
      </c>
      <c r="I123">
        <f t="shared" si="101"/>
        <v>3550</v>
      </c>
      <c r="J123" s="58">
        <f t="shared" si="102"/>
        <v>9.3456417369438355E-2</v>
      </c>
      <c r="K123" s="58">
        <f t="shared" si="103"/>
        <v>-3.0609121518212427E-4</v>
      </c>
      <c r="L123" s="58">
        <f t="shared" si="104"/>
        <v>7.0400979491888581E-3</v>
      </c>
      <c r="M123">
        <f t="shared" si="105"/>
        <v>13.878277979361597</v>
      </c>
      <c r="N123" s="47">
        <f t="shared" si="106"/>
        <v>2.999224338533138E-2</v>
      </c>
      <c r="O123">
        <f>VLOOKUP(A123,[1]List4!$C$3:$E$203,3,0)</f>
        <v>25</v>
      </c>
      <c r="P123" s="63">
        <f t="shared" si="107"/>
        <v>0.66405240024131695</v>
      </c>
      <c r="Q123" s="86">
        <f t="shared" si="108"/>
        <v>2.999224338533138E-2</v>
      </c>
      <c r="R123" s="67">
        <f t="shared" si="109"/>
        <v>0.30595535637335169</v>
      </c>
      <c r="S123">
        <f t="shared" si="110"/>
        <v>6</v>
      </c>
      <c r="T123" s="13">
        <f t="shared" si="111"/>
        <v>5.3469935671012721E-2</v>
      </c>
      <c r="U123" s="13">
        <f t="shared" si="112"/>
        <v>6.2441776274512633E-4</v>
      </c>
      <c r="V123" s="13">
        <f t="shared" si="113"/>
        <v>1.0392894649433515E-2</v>
      </c>
      <c r="W123" s="13">
        <f t="shared" si="114"/>
        <v>7.343753218733724</v>
      </c>
      <c r="X123" s="47">
        <f t="shared" si="115"/>
        <v>4.3213709176704335E-2</v>
      </c>
      <c r="AB123" s="91">
        <f t="shared" si="116"/>
        <v>157.85714285714286</v>
      </c>
      <c r="AC123" s="91">
        <f t="shared" si="117"/>
        <v>1.7142857142857142</v>
      </c>
      <c r="AD123" s="90">
        <f t="shared" si="56"/>
        <v>2.3071428571428569</v>
      </c>
      <c r="AE123" s="45">
        <f t="shared" si="57"/>
        <v>0.74303405572755421</v>
      </c>
      <c r="AF123" s="100">
        <v>6.5714285714285712</v>
      </c>
      <c r="AG123" s="90">
        <f t="shared" si="53"/>
        <v>1.8771428571428572</v>
      </c>
      <c r="AH123" s="45">
        <f t="shared" si="54"/>
        <v>0.91324200913242004</v>
      </c>
      <c r="AI123" s="37"/>
      <c r="AJ123" s="91">
        <f t="shared" si="49"/>
        <v>29.428571428571427</v>
      </c>
      <c r="AK123" s="91">
        <f t="shared" si="79"/>
        <v>35.199999999999996</v>
      </c>
    </row>
    <row r="124" spans="1:37" ht="13.8" x14ac:dyDescent="0.25">
      <c r="A124" s="4">
        <v>44011</v>
      </c>
      <c r="B124">
        <v>11805</v>
      </c>
      <c r="C124" s="92">
        <v>348</v>
      </c>
      <c r="D124" s="88">
        <v>7746</v>
      </c>
      <c r="E124" s="88"/>
      <c r="F124">
        <f t="shared" si="98"/>
        <v>202</v>
      </c>
      <c r="G124">
        <f t="shared" si="99"/>
        <v>0</v>
      </c>
      <c r="H124">
        <f t="shared" si="100"/>
        <v>41</v>
      </c>
      <c r="I124">
        <f t="shared" si="101"/>
        <v>3711</v>
      </c>
      <c r="J124" s="58">
        <f t="shared" si="102"/>
        <v>5.6963127036534646E-2</v>
      </c>
      <c r="K124" s="58">
        <f t="shared" si="103"/>
        <v>0</v>
      </c>
      <c r="L124" s="58">
        <f t="shared" si="104"/>
        <v>1.1549295774647887E-2</v>
      </c>
      <c r="M124">
        <f t="shared" si="105"/>
        <v>4.9321731946267802</v>
      </c>
      <c r="N124" s="47">
        <f t="shared" si="106"/>
        <v>2.9479034307496824E-2</v>
      </c>
      <c r="O124">
        <f>VLOOKUP(A124,[1]List4!$C$3:$E$203,3,0)</f>
        <v>26</v>
      </c>
      <c r="P124" s="63">
        <f t="shared" si="107"/>
        <v>0.65616264294790339</v>
      </c>
      <c r="Q124" s="86">
        <f t="shared" si="108"/>
        <v>2.9479034307496824E-2</v>
      </c>
      <c r="R124" s="67">
        <f t="shared" si="109"/>
        <v>0.31435832274459974</v>
      </c>
      <c r="S124">
        <f t="shared" si="110"/>
        <v>6</v>
      </c>
      <c r="T124" s="13">
        <f t="shared" si="111"/>
        <v>6.0265079482124555E-2</v>
      </c>
      <c r="U124" s="13">
        <f t="shared" si="112"/>
        <v>6.2441776274512633E-4</v>
      </c>
      <c r="V124" s="13">
        <f t="shared" si="113"/>
        <v>1.0004276798882971E-2</v>
      </c>
      <c r="W124" s="13">
        <f t="shared" si="114"/>
        <v>7.9542722032467363</v>
      </c>
      <c r="X124" s="47">
        <f t="shared" si="115"/>
        <v>4.2994810971089696E-2</v>
      </c>
      <c r="AB124" s="91">
        <f t="shared" si="116"/>
        <v>183.14285714285714</v>
      </c>
      <c r="AC124" s="91">
        <f t="shared" si="117"/>
        <v>1.7142857142857142</v>
      </c>
      <c r="AD124" s="90">
        <f t="shared" si="56"/>
        <v>2.5405714285714285</v>
      </c>
      <c r="AE124" s="45">
        <f t="shared" si="57"/>
        <v>0.67476383265856954</v>
      </c>
      <c r="AF124" s="100">
        <v>6.1428571428571432</v>
      </c>
      <c r="AG124" s="90">
        <f t="shared" si="53"/>
        <v>1.7999999999999998</v>
      </c>
      <c r="AH124" s="45">
        <f t="shared" si="54"/>
        <v>0.95238095238095244</v>
      </c>
      <c r="AI124" s="37"/>
      <c r="AJ124" s="91">
        <f t="shared" si="49"/>
        <v>29.857142857142858</v>
      </c>
      <c r="AK124" s="91">
        <f t="shared" si="79"/>
        <v>35.4</v>
      </c>
    </row>
    <row r="125" spans="1:37" ht="13.8" x14ac:dyDescent="0.25">
      <c r="A125" s="4">
        <v>44012</v>
      </c>
      <c r="B125">
        <v>11954</v>
      </c>
      <c r="C125" s="92">
        <v>349</v>
      </c>
      <c r="D125" s="88">
        <v>7771</v>
      </c>
      <c r="E125" s="88"/>
      <c r="F125">
        <f t="shared" si="98"/>
        <v>149</v>
      </c>
      <c r="G125">
        <f t="shared" si="99"/>
        <v>1</v>
      </c>
      <c r="H125">
        <f t="shared" si="100"/>
        <v>25</v>
      </c>
      <c r="I125">
        <f t="shared" si="101"/>
        <v>3834</v>
      </c>
      <c r="J125" s="58">
        <f t="shared" si="102"/>
        <v>4.019521174362968E-2</v>
      </c>
      <c r="K125" s="58">
        <f t="shared" si="103"/>
        <v>2.6946914578280785E-4</v>
      </c>
      <c r="L125" s="58">
        <f t="shared" si="104"/>
        <v>6.7367286445701967E-3</v>
      </c>
      <c r="M125">
        <f t="shared" si="105"/>
        <v>5.7370934915619127</v>
      </c>
      <c r="N125" s="47">
        <f t="shared" si="106"/>
        <v>2.919524845240087E-2</v>
      </c>
      <c r="O125">
        <f>VLOOKUP(A125,[1]List4!$C$3:$E$203,3,0)</f>
        <v>26</v>
      </c>
      <c r="P125" s="63">
        <f t="shared" si="107"/>
        <v>0.65007528860632424</v>
      </c>
      <c r="Q125" s="86">
        <f t="shared" si="108"/>
        <v>2.919524845240087E-2</v>
      </c>
      <c r="R125" s="67">
        <f t="shared" si="109"/>
        <v>0.32072946294127491</v>
      </c>
      <c r="S125">
        <f t="shared" si="110"/>
        <v>6</v>
      </c>
      <c r="T125" s="13">
        <f t="shared" si="111"/>
        <v>5.9154157323615633E-2</v>
      </c>
      <c r="U125" s="13">
        <f t="shared" si="112"/>
        <v>5.0118828761436848E-4</v>
      </c>
      <c r="V125" s="13">
        <f t="shared" si="113"/>
        <v>9.9963162009374766E-3</v>
      </c>
      <c r="W125" s="13">
        <f t="shared" si="114"/>
        <v>7.9090616329191255</v>
      </c>
      <c r="X125" s="47">
        <f t="shared" si="115"/>
        <v>4.2980295566502465E-2</v>
      </c>
      <c r="AB125" s="91">
        <f t="shared" si="116"/>
        <v>186.28571428571428</v>
      </c>
      <c r="AC125" s="91">
        <f t="shared" si="117"/>
        <v>1.4285714285714286</v>
      </c>
      <c r="AD125" s="90">
        <f t="shared" si="56"/>
        <v>2.4808571428571429</v>
      </c>
      <c r="AE125" s="45">
        <f t="shared" si="57"/>
        <v>0.57583784406311189</v>
      </c>
      <c r="AF125" s="100">
        <v>6.1428571428571432</v>
      </c>
      <c r="AG125" s="90">
        <f t="shared" si="53"/>
        <v>1.8514285714285714</v>
      </c>
      <c r="AH125" s="45">
        <f t="shared" si="54"/>
        <v>0.77160493827160492</v>
      </c>
      <c r="AI125" s="37"/>
      <c r="AJ125" s="91">
        <f t="shared" si="49"/>
        <v>30.857142857142858</v>
      </c>
      <c r="AK125" s="91">
        <f t="shared" si="79"/>
        <v>33.299999999999997</v>
      </c>
    </row>
    <row r="126" spans="1:37" ht="13.8" x14ac:dyDescent="0.25">
      <c r="A126" s="4">
        <v>44013</v>
      </c>
      <c r="B126">
        <v>12046</v>
      </c>
      <c r="C126" s="92">
        <v>349</v>
      </c>
      <c r="D126" s="88">
        <v>7797</v>
      </c>
      <c r="E126" s="88"/>
      <c r="F126">
        <f t="shared" si="98"/>
        <v>92</v>
      </c>
      <c r="G126">
        <f t="shared" si="99"/>
        <v>0</v>
      </c>
      <c r="H126">
        <f t="shared" si="100"/>
        <v>26</v>
      </c>
      <c r="I126">
        <f t="shared" si="101"/>
        <v>3900</v>
      </c>
      <c r="J126" s="58">
        <f t="shared" si="102"/>
        <v>2.4022642311438223E-2</v>
      </c>
      <c r="K126" s="58">
        <f t="shared" si="103"/>
        <v>0</v>
      </c>
      <c r="L126" s="58">
        <f t="shared" si="104"/>
        <v>6.7814293166405838E-3</v>
      </c>
      <c r="M126">
        <f t="shared" si="105"/>
        <v>3.542415793155929</v>
      </c>
      <c r="N126" s="47">
        <f t="shared" si="106"/>
        <v>2.8972272953677568E-2</v>
      </c>
      <c r="O126">
        <f>VLOOKUP(A126,[1]List4!$C$3:$E$203,3,0)</f>
        <v>26</v>
      </c>
      <c r="P126" s="63">
        <f t="shared" si="107"/>
        <v>0.64726880292213185</v>
      </c>
      <c r="Q126" s="86">
        <f t="shared" si="108"/>
        <v>2.8972272953677568E-2</v>
      </c>
      <c r="R126" s="67">
        <f t="shared" si="109"/>
        <v>0.32375892412419061</v>
      </c>
      <c r="S126">
        <f t="shared" si="110"/>
        <v>7</v>
      </c>
      <c r="T126" s="13">
        <f t="shared" si="111"/>
        <v>5.5996370466272385E-2</v>
      </c>
      <c r="U126" s="13">
        <f t="shared" si="112"/>
        <v>2.9384845763302906E-4</v>
      </c>
      <c r="V126" s="13">
        <f t="shared" si="113"/>
        <v>9.2545382202543647E-3</v>
      </c>
      <c r="W126" s="13">
        <f t="shared" si="114"/>
        <v>7.9242854093074637</v>
      </c>
      <c r="X126" s="47">
        <f t="shared" si="115"/>
        <v>4.2843113184384975E-2</v>
      </c>
      <c r="AB126" s="91">
        <f t="shared" si="116"/>
        <v>181.28571428571428</v>
      </c>
      <c r="AC126" s="91">
        <f t="shared" si="117"/>
        <v>0.8571428571428571</v>
      </c>
      <c r="AD126" s="90">
        <f t="shared" si="56"/>
        <v>2.573142857142857</v>
      </c>
      <c r="AE126" s="45">
        <f t="shared" si="57"/>
        <v>0.33311125916055961</v>
      </c>
      <c r="AF126" s="100">
        <v>5.4285714285714288</v>
      </c>
      <c r="AG126" s="90">
        <f t="shared" si="53"/>
        <v>2.0828571428571427</v>
      </c>
      <c r="AH126" s="45">
        <f t="shared" si="54"/>
        <v>0.41152263374485598</v>
      </c>
      <c r="AI126" s="37"/>
      <c r="AJ126" s="91">
        <f t="shared" si="49"/>
        <v>29.857142857142858</v>
      </c>
      <c r="AK126" s="91">
        <f t="shared" si="79"/>
        <v>33.700000000000003</v>
      </c>
    </row>
    <row r="127" spans="1:37" ht="13.8" x14ac:dyDescent="0.25">
      <c r="A127" s="4">
        <v>44014</v>
      </c>
      <c r="B127">
        <v>12178</v>
      </c>
      <c r="C127" s="92">
        <v>353</v>
      </c>
      <c r="D127" s="88">
        <v>7822</v>
      </c>
      <c r="E127" s="88"/>
      <c r="F127">
        <f t="shared" si="98"/>
        <v>132</v>
      </c>
      <c r="G127">
        <f t="shared" si="99"/>
        <v>4</v>
      </c>
      <c r="H127">
        <f t="shared" si="100"/>
        <v>25</v>
      </c>
      <c r="I127">
        <f t="shared" si="101"/>
        <v>4003</v>
      </c>
      <c r="J127" s="58">
        <f t="shared" si="102"/>
        <v>3.388426857427277E-2</v>
      </c>
      <c r="K127" s="58">
        <f t="shared" si="103"/>
        <v>1.0256410256410256E-3</v>
      </c>
      <c r="L127" s="58">
        <f t="shared" si="104"/>
        <v>6.41025641025641E-3</v>
      </c>
      <c r="M127">
        <f t="shared" si="105"/>
        <v>4.5568499117125452</v>
      </c>
      <c r="N127" s="47">
        <f t="shared" si="106"/>
        <v>2.8986697323041551E-2</v>
      </c>
      <c r="O127">
        <f>VLOOKUP(A127,[1]List4!$C$3:$E$203,3,0)</f>
        <v>26</v>
      </c>
      <c r="P127" s="63">
        <f t="shared" si="107"/>
        <v>0.64230579733946458</v>
      </c>
      <c r="Q127" s="86">
        <f t="shared" si="108"/>
        <v>2.8986697323041551E-2</v>
      </c>
      <c r="R127" s="67">
        <f t="shared" si="109"/>
        <v>0.32870750533749382</v>
      </c>
      <c r="S127">
        <f t="shared" si="110"/>
        <v>7</v>
      </c>
      <c r="T127" s="13">
        <f t="shared" si="111"/>
        <v>5.6164071670216593E-2</v>
      </c>
      <c r="U127" s="13">
        <f t="shared" si="112"/>
        <v>3.3997707719805062E-4</v>
      </c>
      <c r="V127" s="13">
        <f t="shared" si="113"/>
        <v>7.1083475638739676E-3</v>
      </c>
      <c r="W127" s="13">
        <f t="shared" si="114"/>
        <v>8.3641671767915611</v>
      </c>
      <c r="X127" s="47">
        <f t="shared" si="115"/>
        <v>4.3180428134556574E-2</v>
      </c>
      <c r="AB127" s="91">
        <f t="shared" si="116"/>
        <v>186.85714285714286</v>
      </c>
      <c r="AC127" s="91">
        <f t="shared" si="117"/>
        <v>1.1428571428571428</v>
      </c>
      <c r="AD127" s="90">
        <f t="shared" si="56"/>
        <v>2.4917142857142855</v>
      </c>
      <c r="AE127" s="45">
        <f t="shared" si="57"/>
        <v>0.45866299736268779</v>
      </c>
      <c r="AF127" s="100">
        <v>5.8571428571428568</v>
      </c>
      <c r="AG127" s="90">
        <f t="shared" si="53"/>
        <v>1.7742857142857142</v>
      </c>
      <c r="AH127" s="45">
        <f t="shared" si="54"/>
        <v>0.64412238325281801</v>
      </c>
      <c r="AI127" s="37"/>
      <c r="AJ127" s="91">
        <f t="shared" si="49"/>
        <v>24.714285714285715</v>
      </c>
      <c r="AK127" s="91">
        <f t="shared" si="79"/>
        <v>36</v>
      </c>
    </row>
    <row r="128" spans="1:37" ht="13.8" x14ac:dyDescent="0.25">
      <c r="A128" s="4">
        <v>44015</v>
      </c>
      <c r="B128">
        <v>12319</v>
      </c>
      <c r="C128" s="37">
        <v>353</v>
      </c>
      <c r="D128">
        <v>7848</v>
      </c>
      <c r="F128">
        <f t="shared" si="98"/>
        <v>141</v>
      </c>
      <c r="G128">
        <f t="shared" si="99"/>
        <v>0</v>
      </c>
      <c r="H128">
        <f t="shared" si="100"/>
        <v>26</v>
      </c>
      <c r="I128">
        <f t="shared" si="101"/>
        <v>4118</v>
      </c>
      <c r="J128" s="58">
        <f t="shared" si="102"/>
        <v>3.5263683340217775E-2</v>
      </c>
      <c r="K128" s="58">
        <f t="shared" si="103"/>
        <v>0</v>
      </c>
      <c r="L128" s="58">
        <f t="shared" si="104"/>
        <v>6.4951286535098679E-3</v>
      </c>
      <c r="M128">
        <f t="shared" si="105"/>
        <v>5.4292509388804513</v>
      </c>
      <c r="N128" s="47">
        <f t="shared" si="106"/>
        <v>2.8654923289228022E-2</v>
      </c>
      <c r="O128">
        <f>VLOOKUP(A128,[1]List4!$C$3:$E$203,3,0)</f>
        <v>26</v>
      </c>
      <c r="P128" s="63">
        <f t="shared" si="107"/>
        <v>0.63706469680980604</v>
      </c>
      <c r="Q128" s="86">
        <f t="shared" si="108"/>
        <v>2.8654923289228022E-2</v>
      </c>
      <c r="R128" s="67">
        <f t="shared" si="109"/>
        <v>0.33428037990096593</v>
      </c>
      <c r="S128">
        <f t="shared" si="110"/>
        <v>7</v>
      </c>
      <c r="T128" s="13">
        <f t="shared" si="111"/>
        <v>5.2848338210648917E-2</v>
      </c>
      <c r="U128" s="13">
        <f t="shared" si="112"/>
        <v>1.4128842232024417E-4</v>
      </c>
      <c r="V128" s="13">
        <f t="shared" si="113"/>
        <v>7.0924519751343687E-3</v>
      </c>
      <c r="W128" s="13">
        <f t="shared" si="114"/>
        <v>8.0952359488398056</v>
      </c>
      <c r="X128" s="47">
        <f t="shared" si="115"/>
        <v>4.3043531276673576E-2</v>
      </c>
      <c r="AB128" s="91">
        <f t="shared" si="116"/>
        <v>183</v>
      </c>
      <c r="AC128" s="91">
        <f t="shared" si="117"/>
        <v>0.5714285714285714</v>
      </c>
      <c r="AD128" s="90">
        <f t="shared" si="56"/>
        <v>2.9259999999999997</v>
      </c>
      <c r="AE128" s="45">
        <f t="shared" si="57"/>
        <v>0.19529342837613514</v>
      </c>
      <c r="AF128" s="100">
        <v>6.4285714285714288</v>
      </c>
      <c r="AG128" s="90">
        <f t="shared" si="53"/>
        <v>1.2085714285714286</v>
      </c>
      <c r="AH128" s="45">
        <f t="shared" si="54"/>
        <v>0.47281323877068554</v>
      </c>
      <c r="AI128" s="37"/>
      <c r="AJ128" s="91">
        <f t="shared" si="49"/>
        <v>25.714285714285715</v>
      </c>
      <c r="AK128" s="91">
        <f t="shared" si="79"/>
        <v>39.5</v>
      </c>
    </row>
    <row r="129" spans="1:37" ht="13.8" x14ac:dyDescent="0.25">
      <c r="A129" s="4">
        <v>44016</v>
      </c>
      <c r="B129">
        <v>12440</v>
      </c>
      <c r="C129" s="37">
        <v>351</v>
      </c>
      <c r="D129">
        <v>7852</v>
      </c>
      <c r="F129">
        <f t="shared" si="98"/>
        <v>121</v>
      </c>
      <c r="G129">
        <f t="shared" si="99"/>
        <v>-2</v>
      </c>
      <c r="H129">
        <f t="shared" si="100"/>
        <v>4</v>
      </c>
      <c r="I129">
        <f t="shared" si="101"/>
        <v>4237</v>
      </c>
      <c r="J129" s="58">
        <f t="shared" si="102"/>
        <v>2.9417035403182652E-2</v>
      </c>
      <c r="K129" s="58">
        <f t="shared" si="103"/>
        <v>-4.8567265662943174E-4</v>
      </c>
      <c r="L129" s="58">
        <f t="shared" si="104"/>
        <v>9.7134531325886349E-4</v>
      </c>
      <c r="M129">
        <f t="shared" si="105"/>
        <v>60.569675895153082</v>
      </c>
      <c r="N129" s="47">
        <f t="shared" si="106"/>
        <v>2.8215434083601287E-2</v>
      </c>
      <c r="O129">
        <f>VLOOKUP(A129,[1]List4!$C$3:$E$203,3,0)</f>
        <v>26</v>
      </c>
      <c r="P129" s="63">
        <f t="shared" si="107"/>
        <v>0.63118971061093243</v>
      </c>
      <c r="Q129" s="86">
        <f t="shared" si="108"/>
        <v>2.8215434083601287E-2</v>
      </c>
      <c r="R129" s="67">
        <f t="shared" si="109"/>
        <v>0.34059485530546629</v>
      </c>
      <c r="S129">
        <f t="shared" si="110"/>
        <v>7</v>
      </c>
      <c r="T129" s="13">
        <f t="shared" si="111"/>
        <v>4.4743197968387723E-2</v>
      </c>
      <c r="U129" s="13">
        <f t="shared" si="112"/>
        <v>7.190661423032536E-5</v>
      </c>
      <c r="V129" s="13">
        <f t="shared" si="113"/>
        <v>6.569183151724666E-3</v>
      </c>
      <c r="W129" s="13">
        <f t="shared" si="114"/>
        <v>14.092248172064615</v>
      </c>
      <c r="X129" s="47">
        <f t="shared" si="115"/>
        <v>4.2789223454833596E-2</v>
      </c>
      <c r="AB129" s="91">
        <f t="shared" si="116"/>
        <v>163.14285714285714</v>
      </c>
      <c r="AC129" s="91">
        <f t="shared" si="117"/>
        <v>0.2857142857142857</v>
      </c>
      <c r="AD129" s="90">
        <f t="shared" si="56"/>
        <v>3.3385714285714285</v>
      </c>
      <c r="AE129" s="45">
        <f t="shared" si="57"/>
        <v>8.5579803166452709E-2</v>
      </c>
      <c r="AF129" s="100">
        <v>6.7142857142857144</v>
      </c>
      <c r="AG129" s="90">
        <f t="shared" si="53"/>
        <v>1.26</v>
      </c>
      <c r="AH129" s="45">
        <f t="shared" si="54"/>
        <v>0.22675736961451246</v>
      </c>
      <c r="AI129" s="37"/>
      <c r="AJ129" s="91">
        <f t="shared" si="49"/>
        <v>24.285714285714285</v>
      </c>
      <c r="AK129" s="91">
        <f t="shared" si="79"/>
        <v>38.699999999999996</v>
      </c>
    </row>
    <row r="130" spans="1:37" ht="13.8" x14ac:dyDescent="0.25">
      <c r="A130" s="4">
        <v>44017</v>
      </c>
      <c r="B130">
        <v>12515</v>
      </c>
      <c r="C130" s="37">
        <v>348</v>
      </c>
      <c r="D130">
        <v>7864</v>
      </c>
      <c r="F130">
        <f t="shared" si="98"/>
        <v>75</v>
      </c>
      <c r="G130">
        <f t="shared" si="99"/>
        <v>-3</v>
      </c>
      <c r="H130">
        <f t="shared" si="100"/>
        <v>12</v>
      </c>
      <c r="I130">
        <f t="shared" si="101"/>
        <v>4303</v>
      </c>
      <c r="J130" s="58">
        <f t="shared" si="102"/>
        <v>1.7721790054005836E-2</v>
      </c>
      <c r="K130" s="58">
        <f t="shared" si="103"/>
        <v>-7.0804814727401467E-4</v>
      </c>
      <c r="L130" s="58">
        <f t="shared" si="104"/>
        <v>2.8321925890960587E-3</v>
      </c>
      <c r="M130">
        <f t="shared" si="105"/>
        <v>8.343024939869192</v>
      </c>
      <c r="N130" s="47">
        <f t="shared" si="106"/>
        <v>2.780663204155014E-2</v>
      </c>
      <c r="O130">
        <f>VLOOKUP(A130,[1]List4!$C$3:$E$203,3,0)</f>
        <v>26</v>
      </c>
      <c r="P130" s="63">
        <f t="shared" si="107"/>
        <v>0.6283659608469836</v>
      </c>
      <c r="Q130" s="86">
        <f t="shared" si="108"/>
        <v>2.780663204155014E-2</v>
      </c>
      <c r="R130" s="67">
        <f t="shared" si="109"/>
        <v>0.34382740711146631</v>
      </c>
      <c r="S130">
        <f t="shared" si="110"/>
        <v>7</v>
      </c>
      <c r="T130" s="13">
        <f t="shared" si="111"/>
        <v>3.3923965494754516E-2</v>
      </c>
      <c r="U130" s="13">
        <f t="shared" si="112"/>
        <v>1.4484195360055282E-5</v>
      </c>
      <c r="V130" s="13">
        <f t="shared" si="113"/>
        <v>5.9680538145685524E-3</v>
      </c>
      <c r="W130" s="13">
        <f t="shared" si="114"/>
        <v>13.301497737851415</v>
      </c>
      <c r="X130" s="47">
        <f t="shared" si="115"/>
        <v>4.2377009254749146E-2</v>
      </c>
      <c r="AB130" s="91">
        <f t="shared" si="116"/>
        <v>130.28571428571428</v>
      </c>
      <c r="AC130" s="91">
        <f t="shared" si="117"/>
        <v>0</v>
      </c>
      <c r="AD130" s="90">
        <f t="shared" si="56"/>
        <v>3.2028571428571428</v>
      </c>
      <c r="AE130" s="45">
        <f t="shared" si="57"/>
        <v>0</v>
      </c>
      <c r="AF130" s="100">
        <v>7.8571428571428568</v>
      </c>
      <c r="AG130" s="90">
        <f t="shared" si="53"/>
        <v>1.1828571428571428</v>
      </c>
      <c r="AH130" s="45">
        <f t="shared" si="54"/>
        <v>0</v>
      </c>
      <c r="AI130" s="37"/>
      <c r="AJ130" s="91">
        <f t="shared" si="49"/>
        <v>22.714285714285715</v>
      </c>
      <c r="AK130" s="91">
        <f t="shared" si="79"/>
        <v>38.6</v>
      </c>
    </row>
    <row r="131" spans="1:37" ht="13.8" x14ac:dyDescent="0.25">
      <c r="A131" s="4">
        <v>44018</v>
      </c>
      <c r="B131">
        <v>12566</v>
      </c>
      <c r="C131" s="37">
        <v>350</v>
      </c>
      <c r="D131">
        <v>7873</v>
      </c>
      <c r="F131">
        <f t="shared" si="98"/>
        <v>51</v>
      </c>
      <c r="G131">
        <f t="shared" si="99"/>
        <v>2</v>
      </c>
      <c r="H131">
        <f t="shared" si="100"/>
        <v>9</v>
      </c>
      <c r="I131">
        <f t="shared" si="101"/>
        <v>4343</v>
      </c>
      <c r="J131" s="58">
        <f t="shared" si="102"/>
        <v>1.1866063361055449E-2</v>
      </c>
      <c r="K131" s="58">
        <f t="shared" si="103"/>
        <v>4.6479200557750407E-4</v>
      </c>
      <c r="L131" s="58">
        <f t="shared" si="104"/>
        <v>2.0915640250987683E-3</v>
      </c>
      <c r="M131">
        <f t="shared" si="105"/>
        <v>4.641788240238327</v>
      </c>
      <c r="N131" s="47">
        <f t="shared" si="106"/>
        <v>2.7852936495304792E-2</v>
      </c>
      <c r="O131">
        <f>VLOOKUP(A131,[1]List4!$C$3:$E$203,3,0)</f>
        <v>27</v>
      </c>
      <c r="P131" s="63">
        <f t="shared" si="107"/>
        <v>0.62653191150724175</v>
      </c>
      <c r="Q131" s="86">
        <f t="shared" si="108"/>
        <v>2.7852936495304792E-2</v>
      </c>
      <c r="R131" s="67">
        <f t="shared" si="109"/>
        <v>0.34561515199745352</v>
      </c>
      <c r="S131">
        <f t="shared" si="110"/>
        <v>7</v>
      </c>
      <c r="T131" s="13">
        <f t="shared" si="111"/>
        <v>2.7481527826828913E-2</v>
      </c>
      <c r="U131" s="13">
        <f t="shared" si="112"/>
        <v>8.0883053299698725E-5</v>
      </c>
      <c r="V131" s="13">
        <f t="shared" si="113"/>
        <v>4.6169492789186776E-3</v>
      </c>
      <c r="W131" s="13">
        <f t="shared" si="114"/>
        <v>13.260014172938778</v>
      </c>
      <c r="X131" s="47">
        <f t="shared" si="115"/>
        <v>4.2563541286635045E-2</v>
      </c>
      <c r="AB131" s="91">
        <f t="shared" si="116"/>
        <v>108.71428571428571</v>
      </c>
      <c r="AC131" s="91">
        <f t="shared" si="117"/>
        <v>0.2857142857142857</v>
      </c>
      <c r="AD131" s="90">
        <f t="shared" si="56"/>
        <v>3.430857142857143</v>
      </c>
      <c r="AE131" s="45">
        <f t="shared" si="57"/>
        <v>8.3277814790139904E-2</v>
      </c>
      <c r="AF131" s="100">
        <v>7.8571428571428568</v>
      </c>
      <c r="AG131" s="90">
        <f t="shared" si="53"/>
        <v>1.1057142857142856</v>
      </c>
      <c r="AH131" s="45">
        <f t="shared" si="54"/>
        <v>0.25839793281653745</v>
      </c>
      <c r="AI131" s="37"/>
      <c r="AJ131" s="91">
        <f t="shared" si="49"/>
        <v>18.142857142857142</v>
      </c>
      <c r="AK131" s="91">
        <f t="shared" si="79"/>
        <v>36.099999999999994</v>
      </c>
    </row>
    <row r="132" spans="1:37" ht="13.8" x14ac:dyDescent="0.25">
      <c r="A132" s="4">
        <v>44019</v>
      </c>
      <c r="B132">
        <v>12685</v>
      </c>
      <c r="C132" s="37">
        <v>351</v>
      </c>
      <c r="D132">
        <v>7910</v>
      </c>
      <c r="F132">
        <f t="shared" si="98"/>
        <v>119</v>
      </c>
      <c r="G132">
        <f t="shared" si="99"/>
        <v>1</v>
      </c>
      <c r="H132">
        <f t="shared" si="100"/>
        <v>37</v>
      </c>
      <c r="I132">
        <f t="shared" si="101"/>
        <v>4424</v>
      </c>
      <c r="J132" s="58">
        <f t="shared" si="102"/>
        <v>2.7432604086958828E-2</v>
      </c>
      <c r="K132" s="58">
        <f t="shared" si="103"/>
        <v>2.3025558369790466E-4</v>
      </c>
      <c r="L132" s="58">
        <f t="shared" si="104"/>
        <v>8.5194565968224733E-3</v>
      </c>
      <c r="M132">
        <f t="shared" si="105"/>
        <v>3.1352578828858468</v>
      </c>
      <c r="N132" s="47">
        <f t="shared" si="106"/>
        <v>2.7670476941269215E-2</v>
      </c>
      <c r="O132">
        <f>VLOOKUP(A132,[1]List4!$C$3:$E$203,3,0)</f>
        <v>27</v>
      </c>
      <c r="P132" s="63">
        <f t="shared" si="107"/>
        <v>0.62357114702404415</v>
      </c>
      <c r="Q132" s="86">
        <f t="shared" si="108"/>
        <v>2.7670476941269215E-2</v>
      </c>
      <c r="R132" s="67">
        <f t="shared" si="109"/>
        <v>0.34875837603468662</v>
      </c>
      <c r="S132">
        <f t="shared" si="110"/>
        <v>7</v>
      </c>
      <c r="T132" s="13">
        <f t="shared" si="111"/>
        <v>2.5658298161590216E-2</v>
      </c>
      <c r="U132" s="13">
        <f t="shared" si="112"/>
        <v>7.5281115858998271E-5</v>
      </c>
      <c r="V132" s="13">
        <f t="shared" si="113"/>
        <v>4.8716247006690026E-3</v>
      </c>
      <c r="W132" s="13">
        <f t="shared" si="114"/>
        <v>12.888323371699341</v>
      </c>
      <c r="X132" s="47">
        <f t="shared" si="115"/>
        <v>4.2488802808376712E-2</v>
      </c>
      <c r="AB132" s="91">
        <f t="shared" si="116"/>
        <v>104.42857142857143</v>
      </c>
      <c r="AC132" s="91">
        <f t="shared" si="117"/>
        <v>0.2857142857142857</v>
      </c>
      <c r="AD132" s="90">
        <f t="shared" si="56"/>
        <v>4.6142857142857139</v>
      </c>
      <c r="AE132" s="45">
        <f t="shared" si="57"/>
        <v>6.1919504643962849E-2</v>
      </c>
      <c r="AF132" s="100">
        <v>8</v>
      </c>
      <c r="AG132" s="90">
        <f t="shared" si="53"/>
        <v>1.1057142857142856</v>
      </c>
      <c r="AH132" s="45">
        <f t="shared" si="54"/>
        <v>0.25839793281653745</v>
      </c>
      <c r="AI132" s="37"/>
      <c r="AJ132" s="91">
        <f t="shared" si="49"/>
        <v>19.857142857142858</v>
      </c>
      <c r="AK132" s="91">
        <f t="shared" si="79"/>
        <v>40.9</v>
      </c>
    </row>
    <row r="133" spans="1:37" ht="13.8" x14ac:dyDescent="0.25">
      <c r="A133" s="4">
        <v>44020</v>
      </c>
      <c r="B133">
        <v>12814</v>
      </c>
      <c r="C133" s="37">
        <v>351</v>
      </c>
      <c r="D133">
        <v>8010</v>
      </c>
      <c r="F133">
        <f t="shared" si="98"/>
        <v>129</v>
      </c>
      <c r="G133">
        <f t="shared" si="99"/>
        <v>0</v>
      </c>
      <c r="H133">
        <f t="shared" si="100"/>
        <v>100</v>
      </c>
      <c r="I133">
        <f t="shared" si="101"/>
        <v>4453</v>
      </c>
      <c r="J133" s="58">
        <f t="shared" si="102"/>
        <v>2.9193712537681549E-2</v>
      </c>
      <c r="K133" s="58">
        <f t="shared" si="103"/>
        <v>0</v>
      </c>
      <c r="L133" s="58">
        <f t="shared" si="104"/>
        <v>2.2603978300180832E-2</v>
      </c>
      <c r="M133">
        <f t="shared" si="105"/>
        <v>1.2915298426670316</v>
      </c>
      <c r="N133" s="47">
        <f t="shared" si="106"/>
        <v>2.7391915092867175E-2</v>
      </c>
      <c r="O133">
        <f>VLOOKUP(A133,[1]List4!$C$3:$E$203,3,0)</f>
        <v>27</v>
      </c>
      <c r="P133" s="63">
        <f t="shared" si="107"/>
        <v>0.62509754955517405</v>
      </c>
      <c r="Q133" s="86">
        <f t="shared" si="108"/>
        <v>2.7391915092867175E-2</v>
      </c>
      <c r="R133" s="67">
        <f t="shared" si="109"/>
        <v>0.34751053535195875</v>
      </c>
      <c r="S133">
        <f t="shared" si="110"/>
        <v>7</v>
      </c>
      <c r="T133" s="13">
        <f t="shared" si="111"/>
        <v>2.6397022479624978E-2</v>
      </c>
      <c r="U133" s="13">
        <f t="shared" si="112"/>
        <v>7.5281115858998271E-5</v>
      </c>
      <c r="V133" s="13">
        <f t="shared" si="113"/>
        <v>7.1319888411747528E-3</v>
      </c>
      <c r="W133" s="13">
        <f t="shared" si="114"/>
        <v>12.566768235915211</v>
      </c>
      <c r="X133" s="47">
        <f t="shared" si="115"/>
        <v>4.1980624327233582E-2</v>
      </c>
      <c r="AB133" s="91">
        <f t="shared" si="116"/>
        <v>109.71428571428571</v>
      </c>
      <c r="AC133" s="91">
        <f t="shared" si="117"/>
        <v>0.2857142857142857</v>
      </c>
      <c r="AD133" s="90">
        <f t="shared" si="56"/>
        <v>5.9985714285714282</v>
      </c>
      <c r="AE133" s="45">
        <f t="shared" si="57"/>
        <v>4.7630388187663728E-2</v>
      </c>
      <c r="AF133" s="100">
        <v>8.4285714285714288</v>
      </c>
      <c r="AG133" s="90">
        <f t="shared" ref="AG133:AG143" si="118">INDEX(AF112:AF133,$AI$3)*$AH$2</f>
        <v>0.9771428571428572</v>
      </c>
      <c r="AH133" s="45">
        <f t="shared" ref="AH133:AH143" si="119">AC133/AG133</f>
        <v>0.29239766081871343</v>
      </c>
      <c r="AI133" s="37"/>
      <c r="AJ133" s="91">
        <f t="shared" si="49"/>
        <v>30.428571428571427</v>
      </c>
      <c r="AK133" s="91">
        <f t="shared" si="79"/>
        <v>42.4</v>
      </c>
    </row>
    <row r="134" spans="1:37" ht="13.8" x14ac:dyDescent="0.25">
      <c r="A134" s="4">
        <v>44021</v>
      </c>
      <c r="B134">
        <v>12919</v>
      </c>
      <c r="C134" s="37">
        <v>352</v>
      </c>
      <c r="D134">
        <v>8128</v>
      </c>
      <c r="F134">
        <f t="shared" ref="F134:F140" si="120">B134-B133</f>
        <v>105</v>
      </c>
      <c r="G134">
        <f t="shared" ref="G134:G140" si="121">C134-C133</f>
        <v>1</v>
      </c>
      <c r="H134">
        <f t="shared" ref="H134:H140" si="122">D134-D133</f>
        <v>118</v>
      </c>
      <c r="I134">
        <f t="shared" ref="I134:I140" si="123">B134-C134-D134</f>
        <v>4439</v>
      </c>
      <c r="J134" s="58">
        <f t="shared" ref="J134:J140" si="124">F134/I133*$B$2/($B$2-B133)</f>
        <v>2.3607857606292228E-2</v>
      </c>
      <c r="K134" s="58">
        <f t="shared" ref="K134:K140" si="125">G134/I133</f>
        <v>2.2456770716370987E-4</v>
      </c>
      <c r="L134" s="58">
        <f t="shared" ref="L134:L140" si="126">H134/I133</f>
        <v>2.6498989445317762E-2</v>
      </c>
      <c r="M134">
        <f t="shared" ref="M134:M140" si="127">J134/(K134+L134)</f>
        <v>0.88340999933461584</v>
      </c>
      <c r="N134" s="47">
        <f t="shared" ref="N134:N140" si="128">C134/B134</f>
        <v>2.7246690920349873E-2</v>
      </c>
      <c r="O134">
        <f>VLOOKUP(A134,[1]List4!$C$3:$E$203,3,0)</f>
        <v>27</v>
      </c>
      <c r="P134" s="63">
        <f t="shared" ref="P134:P140" si="129">D134/B134</f>
        <v>0.62915086306989709</v>
      </c>
      <c r="Q134" s="86">
        <f t="shared" ref="Q134:Q140" si="130">N134</f>
        <v>2.7246690920349873E-2</v>
      </c>
      <c r="R134" s="67">
        <f t="shared" ref="R134:R140" si="131">IF(P134="","",1-SUM(P134:Q134))</f>
        <v>0.34360244600975298</v>
      </c>
      <c r="S134">
        <f t="shared" ref="S134:S140" si="132">MONTH(A134)</f>
        <v>7</v>
      </c>
      <c r="T134" s="13">
        <f t="shared" ref="T134:T140" si="133">AVERAGE(J128:J134)</f>
        <v>2.4928963769913472E-2</v>
      </c>
      <c r="U134" s="13">
        <f t="shared" ref="U134:U140" si="134">AVERAGE(K128:K134)</f>
        <v>-3.9157929637761138E-5</v>
      </c>
      <c r="V134" s="13">
        <f t="shared" ref="V134:V140" si="135">AVERAGE(L128:L134)</f>
        <v>1.0001807846183517E-2</v>
      </c>
      <c r="W134" s="13">
        <f t="shared" ref="W134:W140" si="136">AVERAGE(M128:M134)</f>
        <v>12.041991105575509</v>
      </c>
      <c r="X134" s="47">
        <f t="shared" ref="X134:X140" si="137">C134/SUM(C134:D134)</f>
        <v>4.1509433962264149E-2</v>
      </c>
      <c r="AB134" s="91">
        <f t="shared" ref="AB134:AB140" si="138">AVERAGE(F128:F134)</f>
        <v>105.85714285714286</v>
      </c>
      <c r="AC134" s="91">
        <f t="shared" ref="AC134:AC140" si="139">AVERAGE(G128:G134)</f>
        <v>-0.14285714285714285</v>
      </c>
      <c r="AD134" s="90">
        <f t="shared" ref="AD134:AD140" si="140">INDEX(AB113:AB134,$AE$3)*$AD$2</f>
        <v>6.9594285714285711</v>
      </c>
      <c r="AE134" s="45">
        <f t="shared" ref="AE134:AE140" si="141">AC134/AD134</f>
        <v>-2.0527136874948681E-2</v>
      </c>
      <c r="AF134" s="100">
        <v>8</v>
      </c>
      <c r="AG134" s="90">
        <f t="shared" si="118"/>
        <v>1.0542857142857143</v>
      </c>
      <c r="AH134" s="45">
        <f t="shared" si="119"/>
        <v>-0.13550135501355012</v>
      </c>
      <c r="AI134" s="37"/>
      <c r="AJ134" s="91">
        <f t="shared" si="49"/>
        <v>43.714285714285715</v>
      </c>
      <c r="AK134" s="91">
        <f t="shared" si="79"/>
        <v>39.599999999999994</v>
      </c>
    </row>
    <row r="135" spans="1:37" ht="13.8" x14ac:dyDescent="0.25">
      <c r="A135" s="4">
        <v>44022</v>
      </c>
      <c r="B135">
        <v>13001</v>
      </c>
      <c r="C135" s="37">
        <v>352</v>
      </c>
      <c r="D135">
        <v>8208</v>
      </c>
      <c r="F135">
        <f t="shared" si="120"/>
        <v>82</v>
      </c>
      <c r="G135">
        <f t="shared" si="121"/>
        <v>0</v>
      </c>
      <c r="H135">
        <f t="shared" si="122"/>
        <v>80</v>
      </c>
      <c r="I135">
        <f t="shared" si="123"/>
        <v>4441</v>
      </c>
      <c r="J135" s="58">
        <f t="shared" si="124"/>
        <v>1.8494940723512508E-2</v>
      </c>
      <c r="K135" s="58">
        <f t="shared" si="125"/>
        <v>0</v>
      </c>
      <c r="L135" s="58">
        <f t="shared" si="126"/>
        <v>1.8022077044379366E-2</v>
      </c>
      <c r="M135">
        <f t="shared" si="127"/>
        <v>1.0262380233959003</v>
      </c>
      <c r="N135" s="47">
        <f t="shared" si="128"/>
        <v>2.7074840396892546E-2</v>
      </c>
      <c r="O135">
        <f>VLOOKUP(A135,[1]List4!$C$3:$E$203,3,0)</f>
        <v>27</v>
      </c>
      <c r="P135" s="63">
        <f t="shared" si="129"/>
        <v>0.6313360510729944</v>
      </c>
      <c r="Q135" s="86">
        <f t="shared" si="130"/>
        <v>2.7074840396892546E-2</v>
      </c>
      <c r="R135" s="67">
        <f t="shared" si="131"/>
        <v>0.34158910853011304</v>
      </c>
      <c r="S135">
        <f t="shared" si="132"/>
        <v>7</v>
      </c>
      <c r="T135" s="13">
        <f t="shared" si="133"/>
        <v>2.253342911038415E-2</v>
      </c>
      <c r="U135" s="13">
        <f t="shared" si="134"/>
        <v>-3.9157929637761138E-5</v>
      </c>
      <c r="V135" s="13">
        <f t="shared" si="135"/>
        <v>1.1648514759164872E-2</v>
      </c>
      <c r="W135" s="13">
        <f t="shared" si="136"/>
        <v>11.412989260506288</v>
      </c>
      <c r="X135" s="47">
        <f t="shared" si="137"/>
        <v>4.1121495327102804E-2</v>
      </c>
      <c r="AB135" s="91">
        <f t="shared" si="138"/>
        <v>97.428571428571431</v>
      </c>
      <c r="AC135" s="91">
        <f t="shared" si="139"/>
        <v>-0.14285714285714285</v>
      </c>
      <c r="AD135" s="90">
        <f t="shared" si="140"/>
        <v>7.0788571428571423</v>
      </c>
      <c r="AE135" s="45">
        <f t="shared" si="141"/>
        <v>-2.0180820148530836E-2</v>
      </c>
      <c r="AF135" s="100">
        <v>8.4285714285714288</v>
      </c>
      <c r="AG135" s="90">
        <f t="shared" si="118"/>
        <v>1.1571428571428573</v>
      </c>
      <c r="AH135" s="45">
        <f t="shared" si="119"/>
        <v>-0.12345679012345677</v>
      </c>
      <c r="AI135" s="37"/>
      <c r="AJ135" s="91">
        <f t="shared" si="49"/>
        <v>51.428571428571431</v>
      </c>
      <c r="AK135" s="91">
        <f t="shared" si="79"/>
        <v>36.699999999999996</v>
      </c>
    </row>
    <row r="136" spans="1:37" ht="13.8" x14ac:dyDescent="0.25">
      <c r="A136" s="4">
        <v>44023</v>
      </c>
      <c r="B136">
        <v>13115</v>
      </c>
      <c r="C136" s="37">
        <v>352</v>
      </c>
      <c r="D136">
        <v>8227</v>
      </c>
      <c r="F136">
        <f t="shared" si="120"/>
        <v>114</v>
      </c>
      <c r="G136">
        <f t="shared" si="121"/>
        <v>0</v>
      </c>
      <c r="H136">
        <f t="shared" si="122"/>
        <v>19</v>
      </c>
      <c r="I136">
        <f t="shared" si="123"/>
        <v>4536</v>
      </c>
      <c r="J136" s="58">
        <f t="shared" si="124"/>
        <v>2.570109601148381E-2</v>
      </c>
      <c r="K136" s="58">
        <f t="shared" si="125"/>
        <v>0</v>
      </c>
      <c r="L136" s="58">
        <f t="shared" si="126"/>
        <v>4.2783156946633637E-3</v>
      </c>
      <c r="M136">
        <f t="shared" si="127"/>
        <v>6.007293020368401</v>
      </c>
      <c r="N136" s="47">
        <f t="shared" si="128"/>
        <v>2.6839496759435762E-2</v>
      </c>
      <c r="O136">
        <f>VLOOKUP(A136,[1]List4!$C$3:$E$203,3,0)</f>
        <v>27</v>
      </c>
      <c r="P136" s="63">
        <f t="shared" si="129"/>
        <v>0.62729698818147162</v>
      </c>
      <c r="Q136" s="86">
        <f t="shared" si="130"/>
        <v>2.6839496759435762E-2</v>
      </c>
      <c r="R136" s="67">
        <f t="shared" si="131"/>
        <v>0.34586351505909263</v>
      </c>
      <c r="S136">
        <f t="shared" si="132"/>
        <v>7</v>
      </c>
      <c r="T136" s="13">
        <f t="shared" si="133"/>
        <v>2.2002580625855746E-2</v>
      </c>
      <c r="U136" s="13">
        <f t="shared" si="134"/>
        <v>3.0223878452157704E-5</v>
      </c>
      <c r="V136" s="13">
        <f t="shared" si="135"/>
        <v>1.2120939099365517E-2</v>
      </c>
      <c r="W136" s="13">
        <f t="shared" si="136"/>
        <v>3.6183631355370451</v>
      </c>
      <c r="X136" s="47">
        <f t="shared" si="137"/>
        <v>4.1030423126238488E-2</v>
      </c>
      <c r="AB136" s="91">
        <f t="shared" si="138"/>
        <v>96.428571428571431</v>
      </c>
      <c r="AC136" s="91">
        <f t="shared" si="139"/>
        <v>0.14285714285714285</v>
      </c>
      <c r="AD136" s="90">
        <f t="shared" si="140"/>
        <v>6.8888571428571428</v>
      </c>
      <c r="AE136" s="45">
        <f t="shared" si="141"/>
        <v>2.0737422753100244E-2</v>
      </c>
      <c r="AF136" s="100">
        <v>8.1428571428571423</v>
      </c>
      <c r="AG136" s="90">
        <f t="shared" si="118"/>
        <v>1.2085714285714286</v>
      </c>
      <c r="AH136" s="45">
        <f t="shared" si="119"/>
        <v>0.11820330969267138</v>
      </c>
      <c r="AI136" s="37"/>
      <c r="AJ136" s="91">
        <f t="shared" si="49"/>
        <v>53.571428571428569</v>
      </c>
      <c r="AK136" s="91">
        <f t="shared" si="79"/>
        <v>36</v>
      </c>
    </row>
    <row r="137" spans="1:37" ht="13.8" x14ac:dyDescent="0.25">
      <c r="A137" s="4">
        <v>44024</v>
      </c>
      <c r="B137">
        <v>13174</v>
      </c>
      <c r="C137" s="37">
        <v>352</v>
      </c>
      <c r="D137">
        <v>8247</v>
      </c>
      <c r="F137">
        <f t="shared" si="120"/>
        <v>59</v>
      </c>
      <c r="G137">
        <f t="shared" si="121"/>
        <v>0</v>
      </c>
      <c r="H137">
        <f t="shared" si="122"/>
        <v>20</v>
      </c>
      <c r="I137">
        <f t="shared" si="123"/>
        <v>4575</v>
      </c>
      <c r="J137" s="58">
        <f t="shared" si="124"/>
        <v>1.3023003594738661E-2</v>
      </c>
      <c r="K137" s="58">
        <f t="shared" si="125"/>
        <v>0</v>
      </c>
      <c r="L137" s="58">
        <f t="shared" si="126"/>
        <v>4.4091710758377423E-3</v>
      </c>
      <c r="M137">
        <f t="shared" si="127"/>
        <v>2.9536172152867284</v>
      </c>
      <c r="N137" s="47">
        <f t="shared" si="128"/>
        <v>2.6719295582207377E-2</v>
      </c>
      <c r="O137">
        <f>VLOOKUP(A137,[1]List4!$C$3:$E$203,3,0)</f>
        <v>27</v>
      </c>
      <c r="P137" s="63">
        <f t="shared" si="129"/>
        <v>0.62600576893881887</v>
      </c>
      <c r="Q137" s="86">
        <f t="shared" si="130"/>
        <v>2.6719295582207377E-2</v>
      </c>
      <c r="R137" s="67">
        <f t="shared" si="131"/>
        <v>0.3472749354789737</v>
      </c>
      <c r="S137">
        <f t="shared" si="132"/>
        <v>7</v>
      </c>
      <c r="T137" s="13">
        <f t="shared" si="133"/>
        <v>2.1331325417389004E-2</v>
      </c>
      <c r="U137" s="13">
        <f t="shared" si="134"/>
        <v>1.3137361377701695E-4</v>
      </c>
      <c r="V137" s="13">
        <f t="shared" si="135"/>
        <v>1.2346221740328614E-2</v>
      </c>
      <c r="W137" s="13">
        <f t="shared" si="136"/>
        <v>2.8484477463109781</v>
      </c>
      <c r="X137" s="47">
        <f t="shared" si="137"/>
        <v>4.0934992440981512E-2</v>
      </c>
      <c r="AB137" s="91">
        <f t="shared" si="138"/>
        <v>94.142857142857139</v>
      </c>
      <c r="AC137" s="91">
        <f t="shared" si="139"/>
        <v>0.5714285714285714</v>
      </c>
      <c r="AD137" s="90">
        <f t="shared" si="140"/>
        <v>7.1005714285714285</v>
      </c>
      <c r="AE137" s="45">
        <f t="shared" si="141"/>
        <v>8.0476420408820207E-2</v>
      </c>
      <c r="AF137" s="100">
        <v>7.2857142857142856</v>
      </c>
      <c r="AG137" s="90">
        <f t="shared" si="118"/>
        <v>1.4142857142857141</v>
      </c>
      <c r="AH137" s="45">
        <f t="shared" si="119"/>
        <v>0.40404040404040403</v>
      </c>
      <c r="AI137" s="37"/>
      <c r="AJ137" s="91">
        <f t="shared" si="49"/>
        <v>54.714285714285715</v>
      </c>
      <c r="AK137" s="91">
        <f t="shared" si="79"/>
        <v>33.799999999999997</v>
      </c>
    </row>
    <row r="138" spans="1:37" ht="13.8" x14ac:dyDescent="0.25">
      <c r="A138" s="4">
        <v>44025</v>
      </c>
      <c r="B138">
        <v>13238</v>
      </c>
      <c r="C138" s="37">
        <v>353</v>
      </c>
      <c r="D138">
        <v>8373</v>
      </c>
      <c r="F138">
        <f t="shared" si="120"/>
        <v>64</v>
      </c>
      <c r="G138">
        <f t="shared" si="121"/>
        <v>1</v>
      </c>
      <c r="H138">
        <f t="shared" si="122"/>
        <v>126</v>
      </c>
      <c r="I138">
        <f t="shared" si="123"/>
        <v>4512</v>
      </c>
      <c r="J138" s="58">
        <f t="shared" si="124"/>
        <v>1.4006301343721344E-2</v>
      </c>
      <c r="K138" s="58">
        <f t="shared" si="125"/>
        <v>2.185792349726776E-4</v>
      </c>
      <c r="L138" s="58">
        <f t="shared" si="126"/>
        <v>2.7540983606557379E-2</v>
      </c>
      <c r="M138">
        <f t="shared" si="127"/>
        <v>0.50455770588602478</v>
      </c>
      <c r="N138" s="47">
        <f t="shared" si="128"/>
        <v>2.666565946517601E-2</v>
      </c>
      <c r="O138">
        <f>VLOOKUP(A138,[1]List4!$C$3:$E$203,3,0)</f>
        <v>28</v>
      </c>
      <c r="P138" s="63">
        <f t="shared" si="129"/>
        <v>0.63249735609608704</v>
      </c>
      <c r="Q138" s="86">
        <f t="shared" si="130"/>
        <v>2.666565946517601E-2</v>
      </c>
      <c r="R138" s="67">
        <f t="shared" si="131"/>
        <v>0.340836984438737</v>
      </c>
      <c r="S138">
        <f t="shared" si="132"/>
        <v>7</v>
      </c>
      <c r="T138" s="13">
        <f t="shared" si="133"/>
        <v>2.163707370062699E-2</v>
      </c>
      <c r="U138" s="13">
        <f t="shared" si="134"/>
        <v>9.6200360833470302E-5</v>
      </c>
      <c r="V138" s="13">
        <f t="shared" si="135"/>
        <v>1.5981853109108414E-2</v>
      </c>
      <c r="W138" s="13">
        <f t="shared" si="136"/>
        <v>2.2574148128320788</v>
      </c>
      <c r="X138" s="47">
        <f t="shared" si="137"/>
        <v>4.0453816181526471E-2</v>
      </c>
      <c r="AB138" s="91">
        <f t="shared" si="138"/>
        <v>96</v>
      </c>
      <c r="AC138" s="91">
        <f t="shared" si="139"/>
        <v>0.42857142857142855</v>
      </c>
      <c r="AD138" s="90">
        <f t="shared" si="140"/>
        <v>6.9539999999999997</v>
      </c>
      <c r="AE138" s="45">
        <f t="shared" si="141"/>
        <v>6.1629483544927893E-2</v>
      </c>
      <c r="AF138" s="100">
        <v>8</v>
      </c>
      <c r="AG138" s="90">
        <f t="shared" si="118"/>
        <v>1.4142857142857141</v>
      </c>
      <c r="AH138" s="45">
        <f t="shared" si="119"/>
        <v>0.30303030303030304</v>
      </c>
      <c r="AI138" s="37"/>
      <c r="AJ138" s="91">
        <f t="shared" si="49"/>
        <v>71.428571428571431</v>
      </c>
      <c r="AK138" s="91">
        <f t="shared" si="79"/>
        <v>42.5</v>
      </c>
    </row>
    <row r="139" spans="1:37" ht="13.8" x14ac:dyDescent="0.25">
      <c r="A139" s="4">
        <v>44026</v>
      </c>
      <c r="B139">
        <v>13341</v>
      </c>
      <c r="C139" s="37">
        <v>355</v>
      </c>
      <c r="D139">
        <v>8441</v>
      </c>
      <c r="F139">
        <f t="shared" si="120"/>
        <v>103</v>
      </c>
      <c r="G139">
        <f t="shared" si="121"/>
        <v>2</v>
      </c>
      <c r="H139">
        <f t="shared" si="122"/>
        <v>68</v>
      </c>
      <c r="I139">
        <f t="shared" si="123"/>
        <v>4545</v>
      </c>
      <c r="J139" s="58">
        <f t="shared" si="124"/>
        <v>2.2856268159064757E-2</v>
      </c>
      <c r="K139" s="58">
        <f t="shared" si="125"/>
        <v>4.4326241134751772E-4</v>
      </c>
      <c r="L139" s="58">
        <f t="shared" si="126"/>
        <v>1.5070921985815602E-2</v>
      </c>
      <c r="M139">
        <f t="shared" si="127"/>
        <v>1.4732497419100026</v>
      </c>
      <c r="N139" s="47">
        <f t="shared" si="128"/>
        <v>2.6609699422831871E-2</v>
      </c>
      <c r="O139">
        <f>VLOOKUP(A139,[1]List4!$C$3:$E$203,3,0)</f>
        <v>28</v>
      </c>
      <c r="P139" s="63">
        <f t="shared" si="129"/>
        <v>0.63271119106513751</v>
      </c>
      <c r="Q139" s="86">
        <f t="shared" si="130"/>
        <v>2.6609699422831871E-2</v>
      </c>
      <c r="R139" s="67">
        <f t="shared" si="131"/>
        <v>0.34067910951203062</v>
      </c>
      <c r="S139">
        <f t="shared" si="132"/>
        <v>7</v>
      </c>
      <c r="T139" s="13">
        <f t="shared" si="133"/>
        <v>2.0983311425213553E-2</v>
      </c>
      <c r="U139" s="13">
        <f t="shared" si="134"/>
        <v>1.2662990764055788E-4</v>
      </c>
      <c r="V139" s="13">
        <f t="shared" si="135"/>
        <v>1.6917776736107434E-2</v>
      </c>
      <c r="W139" s="13">
        <f t="shared" si="136"/>
        <v>2.019985078406958</v>
      </c>
      <c r="X139" s="47">
        <f t="shared" si="137"/>
        <v>4.035925420645748E-2</v>
      </c>
      <c r="AB139" s="91">
        <f t="shared" si="138"/>
        <v>93.714285714285708</v>
      </c>
      <c r="AC139" s="91">
        <f t="shared" si="139"/>
        <v>0.5714285714285714</v>
      </c>
      <c r="AD139" s="90">
        <f t="shared" si="140"/>
        <v>6.1994285714285713</v>
      </c>
      <c r="AE139" s="45">
        <f t="shared" si="141"/>
        <v>9.2174393953359759E-2</v>
      </c>
      <c r="AF139" s="100">
        <v>8.5714285714285712</v>
      </c>
      <c r="AG139" s="90">
        <f t="shared" si="118"/>
        <v>1.44</v>
      </c>
      <c r="AH139" s="45">
        <f t="shared" si="119"/>
        <v>0.3968253968253968</v>
      </c>
      <c r="AI139" s="37"/>
      <c r="AJ139" s="91">
        <f t="shared" si="49"/>
        <v>75.857142857142861</v>
      </c>
      <c r="AK139" s="91">
        <f t="shared" si="79"/>
        <v>46.8</v>
      </c>
    </row>
    <row r="140" spans="1:37" ht="13.8" x14ac:dyDescent="0.25">
      <c r="A140" s="4">
        <v>44027</v>
      </c>
      <c r="B140">
        <v>13475</v>
      </c>
      <c r="C140" s="37">
        <v>355</v>
      </c>
      <c r="D140">
        <v>8507</v>
      </c>
      <c r="F140">
        <f t="shared" si="120"/>
        <v>134</v>
      </c>
      <c r="G140">
        <f t="shared" si="121"/>
        <v>0</v>
      </c>
      <c r="H140">
        <f t="shared" si="122"/>
        <v>66</v>
      </c>
      <c r="I140">
        <f t="shared" si="123"/>
        <v>4613</v>
      </c>
      <c r="J140" s="58">
        <f t="shared" si="124"/>
        <v>2.9519723281010889E-2</v>
      </c>
      <c r="K140" s="58">
        <f t="shared" si="125"/>
        <v>0</v>
      </c>
      <c r="L140" s="58">
        <f t="shared" si="126"/>
        <v>1.4521452145214522E-2</v>
      </c>
      <c r="M140">
        <f t="shared" si="127"/>
        <v>2.0328354895787042</v>
      </c>
      <c r="N140" s="47">
        <f t="shared" si="128"/>
        <v>2.6345083487940631E-2</v>
      </c>
      <c r="O140">
        <f>VLOOKUP(A140,[1]List4!$C$3:$E$203,3,0)</f>
        <v>28</v>
      </c>
      <c r="P140" s="63">
        <f t="shared" si="129"/>
        <v>0.63131725417439699</v>
      </c>
      <c r="Q140" s="86">
        <f t="shared" si="130"/>
        <v>2.6345083487940631E-2</v>
      </c>
      <c r="R140" s="67">
        <f t="shared" si="131"/>
        <v>0.34233766233766239</v>
      </c>
      <c r="S140">
        <f t="shared" si="132"/>
        <v>7</v>
      </c>
      <c r="T140" s="13">
        <f t="shared" si="133"/>
        <v>2.1029884388546312E-2</v>
      </c>
      <c r="U140" s="13">
        <f t="shared" si="134"/>
        <v>1.2662990764055788E-4</v>
      </c>
      <c r="V140" s="13">
        <f t="shared" si="135"/>
        <v>1.576313014254082E-2</v>
      </c>
      <c r="W140" s="13">
        <f t="shared" si="136"/>
        <v>2.1258858851086258</v>
      </c>
      <c r="X140" s="47">
        <f t="shared" si="137"/>
        <v>4.0058677499435792E-2</v>
      </c>
      <c r="AB140" s="91">
        <f t="shared" si="138"/>
        <v>94.428571428571431</v>
      </c>
      <c r="AC140" s="91">
        <f t="shared" si="139"/>
        <v>0.5714285714285714</v>
      </c>
      <c r="AD140" s="90">
        <f t="shared" si="140"/>
        <v>4.9508571428571422</v>
      </c>
      <c r="AE140" s="45">
        <f t="shared" si="141"/>
        <v>0.11542012927054479</v>
      </c>
      <c r="AF140" s="100">
        <v>8.1428571428571423</v>
      </c>
      <c r="AG140" s="90">
        <f t="shared" si="118"/>
        <v>1.5171428571428571</v>
      </c>
      <c r="AH140" s="45">
        <f t="shared" si="119"/>
        <v>0.37664783427495291</v>
      </c>
      <c r="AI140" s="37"/>
      <c r="AJ140" s="91">
        <f t="shared" ref="AJ140" si="142">AVERAGE(H134:H140)</f>
        <v>71</v>
      </c>
      <c r="AK140" s="91">
        <f t="shared" si="79"/>
        <v>45.7</v>
      </c>
    </row>
    <row r="141" spans="1:37" ht="13.8" x14ac:dyDescent="0.25">
      <c r="A141" s="4">
        <v>44028</v>
      </c>
      <c r="B141">
        <v>13612</v>
      </c>
      <c r="C141" s="37">
        <v>355</v>
      </c>
      <c r="D141">
        <v>8640</v>
      </c>
      <c r="F141">
        <f t="shared" ref="F141:F143" si="143">B141-B140</f>
        <v>137</v>
      </c>
      <c r="G141">
        <f t="shared" ref="G141:G143" si="144">C141-C140</f>
        <v>0</v>
      </c>
      <c r="H141">
        <f t="shared" ref="H141:H143" si="145">D141-D140</f>
        <v>133</v>
      </c>
      <c r="I141">
        <f t="shared" ref="I141:I143" si="146">B141-C141-D141</f>
        <v>4617</v>
      </c>
      <c r="J141" s="58">
        <f t="shared" ref="J141:J143" si="147">F141/I140*$B$2/($B$2-B140)</f>
        <v>2.9736094269897234E-2</v>
      </c>
      <c r="K141" s="58">
        <f t="shared" ref="K141:K143" si="148">G141/I140</f>
        <v>0</v>
      </c>
      <c r="L141" s="58">
        <f t="shared" ref="L141:L143" si="149">H141/I140</f>
        <v>2.8831562974203338E-2</v>
      </c>
      <c r="M141">
        <f t="shared" ref="M141:M143" si="150">J141/(K141+L141)</f>
        <v>1.0313729538874883</v>
      </c>
      <c r="N141" s="47">
        <f t="shared" ref="N141:N143" si="151">C141/B141</f>
        <v>2.6079929473993534E-2</v>
      </c>
      <c r="O141">
        <f>VLOOKUP(A141,[1]List4!$C$3:$E$203,3,0)</f>
        <v>28</v>
      </c>
      <c r="P141" s="63">
        <f t="shared" ref="P141:P143" si="152">D141/B141</f>
        <v>0.63473405818395534</v>
      </c>
      <c r="Q141" s="86">
        <f t="shared" ref="Q141:Q143" si="153">N141</f>
        <v>2.6079929473993534E-2</v>
      </c>
      <c r="R141" s="67">
        <f t="shared" ref="R141:R143" si="154">IF(P141="","",1-SUM(P141:Q141))</f>
        <v>0.33918601234205115</v>
      </c>
      <c r="S141">
        <f t="shared" ref="S141:S143" si="155">MONTH(A141)</f>
        <v>7</v>
      </c>
      <c r="T141" s="13">
        <f t="shared" ref="T141:T143" si="156">AVERAGE(J135:J141)</f>
        <v>2.1905346769061314E-2</v>
      </c>
      <c r="U141" s="13">
        <f t="shared" ref="U141:U143" si="157">AVERAGE(K135:K141)</f>
        <v>9.4548806617170765E-5</v>
      </c>
      <c r="V141" s="13">
        <f t="shared" ref="V141:V143" si="158">AVERAGE(L135:L141)</f>
        <v>1.6096354932381617E-2</v>
      </c>
      <c r="W141" s="13">
        <f t="shared" ref="W141:W143" si="159">AVERAGE(M135:M141)</f>
        <v>2.1470234500447498</v>
      </c>
      <c r="X141" s="47">
        <f t="shared" ref="X141:X143" si="160">C141/SUM(C141:D141)</f>
        <v>3.9466370205669815E-2</v>
      </c>
      <c r="AB141" s="91">
        <f t="shared" ref="AB141:AB143" si="161">AVERAGE(F135:F141)</f>
        <v>99</v>
      </c>
      <c r="AC141" s="91">
        <f t="shared" ref="AC141:AC143" si="162">AVERAGE(G135:G141)</f>
        <v>0.42857142857142855</v>
      </c>
      <c r="AD141" s="90">
        <f t="shared" ref="AD141:AD143" si="163">INDEX(AB120:AB141,$AE$3)*$AD$2</f>
        <v>4.1311428571428568</v>
      </c>
      <c r="AE141" s="45">
        <f t="shared" ref="AE141:AE143" si="164">AC141/AD141</f>
        <v>0.10374161421951726</v>
      </c>
      <c r="AF141" s="100">
        <v>9.1428571428571423</v>
      </c>
      <c r="AG141" s="90">
        <f t="shared" si="118"/>
        <v>1.44</v>
      </c>
      <c r="AH141" s="45">
        <f t="shared" si="119"/>
        <v>0.29761904761904762</v>
      </c>
      <c r="AI141" s="37"/>
      <c r="AJ141" s="91">
        <f t="shared" ref="AJ141:AJ143" si="165">AVERAGE(H135:H141)</f>
        <v>73.142857142857139</v>
      </c>
      <c r="AK141" s="91">
        <f t="shared" ref="AK141:AK143" si="166">INDEX(AB99:AB141,$AK$2)*$AJ$1</f>
        <v>47.399999999999991</v>
      </c>
    </row>
    <row r="142" spans="1:37" ht="13.8" x14ac:dyDescent="0.25">
      <c r="A142" s="4">
        <v>44029</v>
      </c>
      <c r="B142">
        <v>13742</v>
      </c>
      <c r="C142" s="37">
        <v>358</v>
      </c>
      <c r="D142">
        <v>8725</v>
      </c>
      <c r="F142">
        <f t="shared" si="143"/>
        <v>130</v>
      </c>
      <c r="G142">
        <f t="shared" si="144"/>
        <v>3</v>
      </c>
      <c r="H142">
        <f t="shared" si="145"/>
        <v>85</v>
      </c>
      <c r="I142">
        <f t="shared" si="146"/>
        <v>4659</v>
      </c>
      <c r="J142" s="58">
        <f t="shared" si="147"/>
        <v>2.8192646967096387E-2</v>
      </c>
      <c r="K142" s="58">
        <f t="shared" si="148"/>
        <v>6.4977257959714096E-4</v>
      </c>
      <c r="L142" s="58">
        <f t="shared" si="149"/>
        <v>1.8410223088585663E-2</v>
      </c>
      <c r="M142">
        <f t="shared" si="150"/>
        <v>1.4791528528077729</v>
      </c>
      <c r="N142" s="47">
        <f t="shared" si="151"/>
        <v>2.6051520884878474E-2</v>
      </c>
      <c r="O142">
        <f>VLOOKUP(A142,[1]List4!$C$3:$E$203,3,0)</f>
        <v>28</v>
      </c>
      <c r="P142" s="63">
        <f t="shared" si="152"/>
        <v>0.63491485955464999</v>
      </c>
      <c r="Q142" s="86">
        <f t="shared" si="153"/>
        <v>2.6051520884878474E-2</v>
      </c>
      <c r="R142" s="67">
        <f t="shared" si="154"/>
        <v>0.33903361956047151</v>
      </c>
      <c r="S142">
        <f t="shared" si="155"/>
        <v>7</v>
      </c>
      <c r="T142" s="13">
        <f t="shared" si="156"/>
        <v>2.3290733375287587E-2</v>
      </c>
      <c r="U142" s="13">
        <f t="shared" si="157"/>
        <v>1.8737346084533375E-4</v>
      </c>
      <c r="V142" s="13">
        <f t="shared" si="158"/>
        <v>1.6151804367268228E-2</v>
      </c>
      <c r="W142" s="13">
        <f t="shared" si="159"/>
        <v>2.21172556853216</v>
      </c>
      <c r="X142" s="47">
        <f t="shared" si="160"/>
        <v>3.9414290432676427E-2</v>
      </c>
      <c r="AB142" s="91">
        <f t="shared" si="161"/>
        <v>105.85714285714286</v>
      </c>
      <c r="AC142" s="91">
        <f t="shared" si="162"/>
        <v>0.8571428571428571</v>
      </c>
      <c r="AD142" s="90">
        <f t="shared" si="163"/>
        <v>3.9682857142857144</v>
      </c>
      <c r="AE142" s="45">
        <f t="shared" si="164"/>
        <v>0.21599827201382388</v>
      </c>
      <c r="AF142" s="100">
        <v>8.5714285714285712</v>
      </c>
      <c r="AG142" s="90">
        <f t="shared" si="118"/>
        <v>1.5171428571428571</v>
      </c>
      <c r="AH142" s="45">
        <f t="shared" si="119"/>
        <v>0.56497175141242939</v>
      </c>
      <c r="AI142" s="37"/>
      <c r="AJ142" s="91">
        <f t="shared" si="165"/>
        <v>73.857142857142861</v>
      </c>
      <c r="AK142" s="91">
        <f t="shared" si="166"/>
        <v>45.9</v>
      </c>
    </row>
    <row r="143" spans="1:37" ht="13.8" x14ac:dyDescent="0.25">
      <c r="A143" s="4">
        <v>44030</v>
      </c>
      <c r="B143">
        <v>13855</v>
      </c>
      <c r="C143" s="37">
        <v>358</v>
      </c>
      <c r="D143">
        <v>8733</v>
      </c>
      <c r="F143">
        <f t="shared" si="143"/>
        <v>113</v>
      </c>
      <c r="G143">
        <f t="shared" si="144"/>
        <v>0</v>
      </c>
      <c r="H143">
        <f t="shared" si="145"/>
        <v>8</v>
      </c>
      <c r="I143">
        <f t="shared" si="146"/>
        <v>4764</v>
      </c>
      <c r="J143" s="58">
        <f t="shared" si="147"/>
        <v>2.4285295212993073E-2</v>
      </c>
      <c r="K143" s="58">
        <f t="shared" si="148"/>
        <v>0</v>
      </c>
      <c r="L143" s="58">
        <f t="shared" si="149"/>
        <v>1.7171066752522E-3</v>
      </c>
      <c r="M143">
        <f t="shared" si="150"/>
        <v>14.143148799666841</v>
      </c>
      <c r="N143" s="47">
        <f t="shared" si="151"/>
        <v>2.583904727535186E-2</v>
      </c>
      <c r="O143">
        <f>VLOOKUP(A143,[1]List4!$C$3:$E$203,3,0)</f>
        <v>28</v>
      </c>
      <c r="P143" s="63">
        <f t="shared" si="152"/>
        <v>0.63031396607722845</v>
      </c>
      <c r="Q143" s="86">
        <f t="shared" si="153"/>
        <v>2.583904727535186E-2</v>
      </c>
      <c r="R143" s="67">
        <f t="shared" si="154"/>
        <v>0.34384698664741964</v>
      </c>
      <c r="S143">
        <f t="shared" si="155"/>
        <v>7</v>
      </c>
      <c r="T143" s="13">
        <f t="shared" si="156"/>
        <v>2.3088476118360336E-2</v>
      </c>
      <c r="U143" s="13">
        <f t="shared" si="157"/>
        <v>1.8737346084533375E-4</v>
      </c>
      <c r="V143" s="13">
        <f t="shared" si="158"/>
        <v>1.5785917364495205E-2</v>
      </c>
      <c r="W143" s="13">
        <f t="shared" si="159"/>
        <v>3.3739906798605088</v>
      </c>
      <c r="X143" s="47">
        <f t="shared" si="160"/>
        <v>3.9379606203937961E-2</v>
      </c>
      <c r="AB143" s="91">
        <f t="shared" si="161"/>
        <v>105.71428571428571</v>
      </c>
      <c r="AC143" s="91">
        <f t="shared" si="162"/>
        <v>0.8571428571428571</v>
      </c>
      <c r="AD143" s="90">
        <f t="shared" si="163"/>
        <v>4.169142857142857</v>
      </c>
      <c r="AE143" s="45">
        <f t="shared" si="164"/>
        <v>0.20559210526315788</v>
      </c>
      <c r="AF143" s="100">
        <v>8</v>
      </c>
      <c r="AG143" s="90">
        <f t="shared" si="118"/>
        <v>1.4657142857142855</v>
      </c>
      <c r="AH143" s="45">
        <f t="shared" si="119"/>
        <v>0.58479532163742698</v>
      </c>
      <c r="AI143" s="37"/>
      <c r="AJ143" s="91">
        <f t="shared" si="165"/>
        <v>72.285714285714292</v>
      </c>
      <c r="AK143" s="91">
        <f t="shared" si="166"/>
        <v>53.9</v>
      </c>
    </row>
    <row r="144" spans="1:37" ht="13.8" x14ac:dyDescent="0.25">
      <c r="A144" s="4"/>
      <c r="C144" s="37"/>
      <c r="J144" s="58"/>
      <c r="K144" s="58"/>
      <c r="L144" s="58"/>
      <c r="N144" s="47"/>
      <c r="P144" s="63"/>
      <c r="Q144" s="86"/>
      <c r="R144" s="67"/>
      <c r="T144" s="13"/>
      <c r="U144" s="13"/>
      <c r="V144" s="13"/>
      <c r="W144" s="13"/>
      <c r="X144" s="47"/>
      <c r="AB144" s="91"/>
      <c r="AC144" s="91"/>
      <c r="AD144" s="90"/>
      <c r="AE144" s="45"/>
      <c r="AF144" s="100"/>
      <c r="AG144" s="90"/>
      <c r="AH144" s="45"/>
      <c r="AI144" s="37"/>
      <c r="AJ144" s="91"/>
      <c r="AK144" s="91"/>
    </row>
    <row r="145" spans="1:35" ht="13.8" x14ac:dyDescent="0.25">
      <c r="A145" s="4"/>
      <c r="C145" s="37"/>
      <c r="J145" s="58"/>
      <c r="K145" s="58"/>
      <c r="L145" s="58"/>
      <c r="N145" s="47"/>
      <c r="P145" s="63"/>
      <c r="Q145" s="86"/>
      <c r="R145" s="67"/>
      <c r="T145" s="13"/>
      <c r="U145" s="13"/>
      <c r="V145" s="13"/>
      <c r="W145" s="13"/>
      <c r="X145" s="47"/>
      <c r="AB145" s="91"/>
      <c r="AC145" s="91"/>
      <c r="AD145" s="90"/>
      <c r="AE145" s="45"/>
      <c r="AF145" s="37"/>
      <c r="AG145" s="90"/>
      <c r="AH145" s="45"/>
      <c r="AI145" s="37"/>
    </row>
    <row r="146" spans="1:35" ht="13.8" x14ac:dyDescent="0.25">
      <c r="J146" s="58"/>
      <c r="K146" s="58"/>
      <c r="L146" s="58"/>
      <c r="AB146" s="91"/>
      <c r="AC146" s="91"/>
    </row>
    <row r="147" spans="1:35" ht="13.8" x14ac:dyDescent="0.25">
      <c r="AB147" s="91"/>
      <c r="AC147" s="91"/>
    </row>
    <row r="148" spans="1:35" ht="13.8" x14ac:dyDescent="0.25">
      <c r="AB148" s="91"/>
      <c r="AC148" s="91"/>
    </row>
    <row r="149" spans="1:35" ht="13.8" x14ac:dyDescent="0.25">
      <c r="AB149" s="91"/>
      <c r="AC149" s="91"/>
    </row>
    <row r="150" spans="1:35" ht="13.8" x14ac:dyDescent="0.25">
      <c r="AB150" s="91"/>
      <c r="AC150" s="91"/>
    </row>
    <row r="151" spans="1:35" ht="13.8" x14ac:dyDescent="0.25">
      <c r="AB151" s="91"/>
      <c r="AC151" s="91"/>
    </row>
    <row r="152" spans="1:35" ht="13.8" x14ac:dyDescent="0.25">
      <c r="C152" s="87">
        <v>43979</v>
      </c>
      <c r="D152" s="88">
        <v>2</v>
      </c>
      <c r="E152" s="88">
        <v>317</v>
      </c>
      <c r="AB152" s="91"/>
      <c r="AC152" s="91"/>
    </row>
    <row r="153" spans="1:35" ht="13.8" x14ac:dyDescent="0.25">
      <c r="C153" s="87">
        <v>43983</v>
      </c>
      <c r="D153" s="88">
        <v>2</v>
      </c>
      <c r="E153" s="88">
        <v>319</v>
      </c>
      <c r="AB153" s="91"/>
      <c r="AC153" s="91"/>
    </row>
    <row r="154" spans="1:35" ht="13.8" x14ac:dyDescent="0.25">
      <c r="C154" s="87">
        <v>43984</v>
      </c>
      <c r="D154" s="88">
        <v>1</v>
      </c>
      <c r="E154" s="88">
        <v>320</v>
      </c>
      <c r="AB154" s="91"/>
      <c r="AC154" s="91"/>
    </row>
    <row r="155" spans="1:35" ht="13.8" x14ac:dyDescent="0.25">
      <c r="C155" s="87">
        <v>43985</v>
      </c>
      <c r="D155" s="88">
        <v>1</v>
      </c>
      <c r="E155" s="88">
        <v>321</v>
      </c>
      <c r="AB155" s="91"/>
      <c r="AC155" s="91"/>
    </row>
    <row r="156" spans="1:35" ht="13.8" x14ac:dyDescent="0.25">
      <c r="C156" s="87">
        <v>43986</v>
      </c>
      <c r="D156" s="88">
        <v>3</v>
      </c>
      <c r="E156" s="88">
        <v>324</v>
      </c>
      <c r="AB156" s="91"/>
      <c r="AC156" s="91"/>
    </row>
    <row r="157" spans="1:35" ht="13.8" x14ac:dyDescent="0.25">
      <c r="C157" s="87">
        <v>43989</v>
      </c>
      <c r="D157" s="88">
        <v>1</v>
      </c>
      <c r="E157" s="88">
        <v>325</v>
      </c>
      <c r="AB157" s="91"/>
      <c r="AC157" s="91"/>
    </row>
    <row r="158" spans="1:35" ht="13.8" x14ac:dyDescent="0.25">
      <c r="C158" s="87">
        <v>43991</v>
      </c>
      <c r="D158" s="88">
        <v>1</v>
      </c>
      <c r="E158" s="88">
        <v>326</v>
      </c>
      <c r="AB158" s="91"/>
      <c r="AC158" s="91"/>
    </row>
    <row r="159" spans="1:35" ht="13.8" x14ac:dyDescent="0.25">
      <c r="C159" s="87">
        <v>43992</v>
      </c>
      <c r="D159" s="88">
        <v>1</v>
      </c>
      <c r="E159" s="88">
        <v>327</v>
      </c>
      <c r="AB159" s="91"/>
      <c r="AC159" s="91"/>
    </row>
    <row r="160" spans="1:35" ht="13.8" x14ac:dyDescent="0.25">
      <c r="C160" s="87">
        <v>43993</v>
      </c>
      <c r="D160" s="88">
        <v>1</v>
      </c>
      <c r="E160" s="88">
        <v>328</v>
      </c>
      <c r="AB160" s="91"/>
      <c r="AC160" s="91"/>
    </row>
    <row r="161" spans="3:29" ht="13.8" x14ac:dyDescent="0.25">
      <c r="C161" s="87">
        <v>43994</v>
      </c>
      <c r="D161" s="88">
        <v>1</v>
      </c>
      <c r="E161" s="88">
        <v>329</v>
      </c>
      <c r="AB161" s="91"/>
      <c r="AC161" s="91"/>
    </row>
    <row r="162" spans="3:29" ht="13.8" x14ac:dyDescent="0.25">
      <c r="C162" s="87">
        <v>43996</v>
      </c>
      <c r="D162" s="88">
        <v>1</v>
      </c>
      <c r="E162" s="88">
        <v>330</v>
      </c>
      <c r="AB162" s="91"/>
      <c r="AC162" s="91"/>
    </row>
    <row r="163" spans="3:29" ht="13.8" x14ac:dyDescent="0.25">
      <c r="C163" s="87">
        <v>43997</v>
      </c>
      <c r="D163" s="88">
        <v>1</v>
      </c>
      <c r="E163" s="88">
        <v>331</v>
      </c>
      <c r="AB163" s="91"/>
      <c r="AC163" s="91"/>
    </row>
    <row r="164" spans="3:29" ht="13.8" x14ac:dyDescent="0.25">
      <c r="C164" s="87">
        <v>43998</v>
      </c>
      <c r="D164" s="88">
        <v>1</v>
      </c>
      <c r="E164" s="88">
        <v>332</v>
      </c>
      <c r="AB164" s="91"/>
      <c r="AC164" s="91"/>
    </row>
    <row r="165" spans="3:29" ht="13.8" x14ac:dyDescent="0.25">
      <c r="C165" s="87">
        <v>43999</v>
      </c>
      <c r="D165" s="88">
        <v>1</v>
      </c>
      <c r="E165" s="88">
        <v>333</v>
      </c>
      <c r="AB165" s="91"/>
      <c r="AC165" s="91"/>
    </row>
    <row r="166" spans="3:29" ht="13.8" x14ac:dyDescent="0.25">
      <c r="C166" s="87">
        <v>44000</v>
      </c>
      <c r="D166" s="88">
        <v>2</v>
      </c>
      <c r="E166" s="88">
        <v>335</v>
      </c>
      <c r="AB166" s="91"/>
      <c r="AC166" s="91"/>
    </row>
    <row r="167" spans="3:29" ht="13.8" x14ac:dyDescent="0.25">
      <c r="C167" s="87">
        <v>44002</v>
      </c>
      <c r="D167" s="88">
        <v>1</v>
      </c>
      <c r="E167" s="88">
        <v>336</v>
      </c>
      <c r="AB167" s="91"/>
      <c r="AC167" s="91"/>
    </row>
    <row r="168" spans="3:29" ht="13.8" x14ac:dyDescent="0.25">
      <c r="C168" s="87">
        <v>44003</v>
      </c>
      <c r="D168" s="88">
        <v>1</v>
      </c>
      <c r="E168" s="88">
        <v>337</v>
      </c>
      <c r="AB168" s="91"/>
      <c r="AC168" s="91"/>
    </row>
    <row r="169" spans="3:29" ht="13.8" x14ac:dyDescent="0.25">
      <c r="C169" s="87">
        <v>44004</v>
      </c>
      <c r="D169" s="88">
        <v>1</v>
      </c>
      <c r="E169" s="88">
        <v>338</v>
      </c>
      <c r="AB169" s="91"/>
      <c r="AC169" s="91"/>
    </row>
    <row r="170" spans="3:29" ht="13.8" x14ac:dyDescent="0.25">
      <c r="C170" s="87">
        <v>44006</v>
      </c>
      <c r="D170" s="88">
        <v>5</v>
      </c>
      <c r="E170" s="88">
        <v>343</v>
      </c>
      <c r="AB170" s="91"/>
      <c r="AC170" s="91"/>
    </row>
    <row r="171" spans="3:29" ht="13.8" x14ac:dyDescent="0.25">
      <c r="C171" s="87">
        <v>44007</v>
      </c>
      <c r="D171" s="88">
        <v>1</v>
      </c>
      <c r="E171" s="88">
        <v>344</v>
      </c>
      <c r="AB171" s="91"/>
      <c r="AC171" s="91"/>
    </row>
    <row r="172" spans="3:29" ht="13.8" x14ac:dyDescent="0.25">
      <c r="AB172" s="91"/>
      <c r="AC172" s="91"/>
    </row>
    <row r="173" spans="3:29" ht="13.8" x14ac:dyDescent="0.25">
      <c r="AB173" s="91"/>
      <c r="AC173" s="91"/>
    </row>
    <row r="174" spans="3:29" ht="13.8" x14ac:dyDescent="0.25">
      <c r="AB174" s="91"/>
      <c r="AC174" s="91"/>
    </row>
    <row r="175" spans="3:29" ht="13.8" x14ac:dyDescent="0.25">
      <c r="AB175" s="91"/>
      <c r="AC175" s="91"/>
    </row>
    <row r="176" spans="3:29" ht="13.8" x14ac:dyDescent="0.25">
      <c r="AB176" s="91"/>
      <c r="AC176" s="91"/>
    </row>
    <row r="177" spans="28:29" ht="13.8" x14ac:dyDescent="0.25">
      <c r="AB177" s="91"/>
      <c r="AC177" s="91"/>
    </row>
    <row r="178" spans="28:29" ht="13.8" x14ac:dyDescent="0.25">
      <c r="AB178" s="91"/>
      <c r="AC178" s="91"/>
    </row>
    <row r="179" spans="28:29" ht="13.8" x14ac:dyDescent="0.25">
      <c r="AB179" s="91"/>
      <c r="AC179" s="91"/>
    </row>
    <row r="180" spans="28:29" ht="13.8" x14ac:dyDescent="0.25">
      <c r="AB180" s="91"/>
      <c r="AC180" s="91"/>
    </row>
    <row r="181" spans="28:29" ht="13.8" x14ac:dyDescent="0.25">
      <c r="AB181" s="91"/>
      <c r="AC181" s="91"/>
    </row>
    <row r="182" spans="28:29" ht="13.8" x14ac:dyDescent="0.25">
      <c r="AB182" s="91"/>
      <c r="AC182" s="91"/>
    </row>
    <row r="183" spans="28:29" ht="13.8" x14ac:dyDescent="0.25">
      <c r="AB183" s="91"/>
      <c r="AC183" s="91"/>
    </row>
    <row r="184" spans="28:29" ht="13.8" x14ac:dyDescent="0.25">
      <c r="AB184" s="91"/>
      <c r="AC184" s="91"/>
    </row>
  </sheetData>
  <sortState ref="C140:E159">
    <sortCondition ref="C140:C159"/>
  </sortState>
  <hyperlinks>
    <hyperlink ref="D2" r:id="rId1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E169"/>
  <sheetViews>
    <sheetView workbookViewId="0">
      <pane xSplit="1" ySplit="3" topLeftCell="AB117" activePane="bottomRight" state="frozen"/>
      <selection pane="topRight" activeCell="B1" sqref="B1"/>
      <selection pane="bottomLeft" activeCell="A4" sqref="A4"/>
      <selection pane="bottomRight" activeCell="AF165" sqref="AF165"/>
    </sheetView>
  </sheetViews>
  <sheetFormatPr defaultColWidth="10.6640625" defaultRowHeight="13.2" x14ac:dyDescent="0.25"/>
  <cols>
    <col min="30" max="30" width="16.44140625" customWidth="1"/>
  </cols>
  <sheetData>
    <row r="1" spans="1:31" ht="27.6" x14ac:dyDescent="0.25">
      <c r="A1" s="2" t="s">
        <v>68</v>
      </c>
      <c r="B1" s="69">
        <f>B105/B2</f>
        <v>4.1537915054341967E-3</v>
      </c>
      <c r="C1" s="69">
        <f>C105/B2</f>
        <v>2.5220341815328847E-4</v>
      </c>
      <c r="D1" t="s">
        <v>186</v>
      </c>
      <c r="AC1" s="37">
        <f>SUM(AC4:AC182)</f>
        <v>135257.57142857136</v>
      </c>
      <c r="AD1" s="37">
        <f>SUM(AD4:AD182)</f>
        <v>206324.50999999992</v>
      </c>
      <c r="AE1" s="95" t="s">
        <v>212</v>
      </c>
    </row>
    <row r="2" spans="1:31" ht="13.8" x14ac:dyDescent="0.25">
      <c r="A2" t="s">
        <v>70</v>
      </c>
      <c r="B2" s="25">
        <v>331002651</v>
      </c>
      <c r="D2" s="24" t="s">
        <v>71</v>
      </c>
      <c r="E2" s="24"/>
      <c r="N2" s="45">
        <f>N134/'Country Statistics'!$M$30</f>
        <v>3.1166600825800126</v>
      </c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AC2" t="s">
        <v>213</v>
      </c>
      <c r="AD2" s="93">
        <v>7.0000000000000007E-2</v>
      </c>
      <c r="AE2" s="90"/>
    </row>
    <row r="3" spans="1:31" s="2" customFormat="1" ht="13.8" x14ac:dyDescent="0.25">
      <c r="A3" s="2" t="s">
        <v>20</v>
      </c>
      <c r="B3" s="2" t="s">
        <v>21</v>
      </c>
      <c r="C3" s="2" t="s">
        <v>22</v>
      </c>
      <c r="D3" s="2" t="s">
        <v>8</v>
      </c>
      <c r="F3" s="2" t="s">
        <v>23</v>
      </c>
      <c r="G3" s="2" t="s">
        <v>24</v>
      </c>
      <c r="H3" s="2" t="s">
        <v>25</v>
      </c>
      <c r="I3" s="2" t="s">
        <v>53</v>
      </c>
      <c r="J3" s="2" t="s">
        <v>26</v>
      </c>
      <c r="K3" s="2" t="s">
        <v>27</v>
      </c>
      <c r="L3" s="2" t="s">
        <v>28</v>
      </c>
      <c r="M3" s="2" t="s">
        <v>69</v>
      </c>
      <c r="N3" s="2" t="s">
        <v>66</v>
      </c>
      <c r="P3" s="61" t="s">
        <v>195</v>
      </c>
      <c r="Q3" s="64" t="s">
        <v>196</v>
      </c>
      <c r="R3" s="68" t="s">
        <v>197</v>
      </c>
      <c r="AB3" s="89" t="s">
        <v>21</v>
      </c>
      <c r="AC3" s="89" t="s">
        <v>22</v>
      </c>
      <c r="AD3" s="94">
        <v>6</v>
      </c>
      <c r="AE3" s="91">
        <f>COUNT(AB11:AB32)-AD3</f>
        <v>16</v>
      </c>
    </row>
    <row r="4" spans="1:31" ht="13.8" x14ac:dyDescent="0.25">
      <c r="A4" s="4">
        <v>43862</v>
      </c>
      <c r="B4">
        <v>8</v>
      </c>
      <c r="C4">
        <v>0</v>
      </c>
      <c r="D4">
        <v>0</v>
      </c>
      <c r="I4">
        <f>B4-C4-D4</f>
        <v>8</v>
      </c>
      <c r="J4" s="58"/>
      <c r="K4" s="58"/>
      <c r="L4" s="58"/>
      <c r="P4" s="62"/>
      <c r="Q4" s="65"/>
      <c r="R4" s="67" t="str">
        <f>IF(P4="","",1-SUM(P4:Q4))</f>
        <v/>
      </c>
      <c r="AB4" s="90"/>
      <c r="AC4" s="90"/>
      <c r="AD4" s="90"/>
      <c r="AE4" s="90"/>
    </row>
    <row r="5" spans="1:31" ht="13.8" x14ac:dyDescent="0.25">
      <c r="A5" s="4">
        <v>43863</v>
      </c>
      <c r="B5">
        <v>8</v>
      </c>
      <c r="C5">
        <v>0</v>
      </c>
      <c r="D5">
        <v>0</v>
      </c>
      <c r="F5">
        <f t="shared" ref="F5:F36" si="0">B5-B4</f>
        <v>0</v>
      </c>
      <c r="G5">
        <f t="shared" ref="G5:G36" si="1">C5-C4</f>
        <v>0</v>
      </c>
      <c r="H5">
        <f t="shared" ref="H5:H36" si="2">D5-D4</f>
        <v>0</v>
      </c>
      <c r="I5">
        <f t="shared" ref="I5:I63" si="3">B5-C5-D5</f>
        <v>8</v>
      </c>
      <c r="J5" s="58"/>
      <c r="K5" s="58"/>
      <c r="L5" s="58"/>
      <c r="P5" s="63"/>
      <c r="Q5" s="66"/>
      <c r="R5" s="67" t="str">
        <f t="shared" ref="R5:R32" si="4">IF(P5="","",1-SUM(P5:Q5))</f>
        <v/>
      </c>
      <c r="AB5" s="90"/>
      <c r="AC5" s="90"/>
      <c r="AD5" s="90"/>
      <c r="AE5" s="90"/>
    </row>
    <row r="6" spans="1:31" ht="13.8" x14ac:dyDescent="0.25">
      <c r="A6" s="4">
        <v>43864</v>
      </c>
      <c r="B6">
        <v>11</v>
      </c>
      <c r="C6">
        <v>0</v>
      </c>
      <c r="D6">
        <v>0</v>
      </c>
      <c r="F6">
        <f t="shared" si="0"/>
        <v>3</v>
      </c>
      <c r="G6">
        <f t="shared" si="1"/>
        <v>0</v>
      </c>
      <c r="H6">
        <f t="shared" si="2"/>
        <v>0</v>
      </c>
      <c r="I6">
        <f t="shared" si="3"/>
        <v>11</v>
      </c>
      <c r="J6" s="58"/>
      <c r="K6" s="58"/>
      <c r="L6" s="58"/>
      <c r="P6" s="63"/>
      <c r="Q6" s="66"/>
      <c r="R6" s="67" t="str">
        <f t="shared" si="4"/>
        <v/>
      </c>
      <c r="AB6" s="90"/>
      <c r="AC6" s="90"/>
      <c r="AD6" s="90"/>
      <c r="AE6" s="90"/>
    </row>
    <row r="7" spans="1:31" ht="13.8" x14ac:dyDescent="0.25">
      <c r="A7" s="4">
        <v>43865</v>
      </c>
      <c r="B7">
        <v>11</v>
      </c>
      <c r="C7">
        <v>0</v>
      </c>
      <c r="D7">
        <v>0</v>
      </c>
      <c r="F7">
        <f t="shared" si="0"/>
        <v>0</v>
      </c>
      <c r="G7">
        <f t="shared" si="1"/>
        <v>0</v>
      </c>
      <c r="H7">
        <f t="shared" si="2"/>
        <v>0</v>
      </c>
      <c r="I7">
        <f t="shared" si="3"/>
        <v>11</v>
      </c>
      <c r="J7" s="58"/>
      <c r="K7" s="58"/>
      <c r="L7" s="58"/>
      <c r="P7" s="63"/>
      <c r="Q7" s="66"/>
      <c r="R7" s="67" t="str">
        <f t="shared" si="4"/>
        <v/>
      </c>
      <c r="AB7" s="90"/>
      <c r="AC7" s="90"/>
      <c r="AD7" s="90"/>
      <c r="AE7" s="90"/>
    </row>
    <row r="8" spans="1:31" ht="13.8" x14ac:dyDescent="0.25">
      <c r="A8" s="4">
        <v>43866</v>
      </c>
      <c r="B8">
        <v>11</v>
      </c>
      <c r="C8">
        <v>0</v>
      </c>
      <c r="D8">
        <v>0</v>
      </c>
      <c r="F8">
        <f t="shared" si="0"/>
        <v>0</v>
      </c>
      <c r="G8">
        <f t="shared" si="1"/>
        <v>0</v>
      </c>
      <c r="H8">
        <f t="shared" si="2"/>
        <v>0</v>
      </c>
      <c r="I8">
        <f t="shared" si="3"/>
        <v>11</v>
      </c>
      <c r="J8" s="58"/>
      <c r="K8" s="58"/>
      <c r="L8" s="58"/>
      <c r="P8" s="63"/>
      <c r="Q8" s="66"/>
      <c r="R8" s="67" t="str">
        <f t="shared" si="4"/>
        <v/>
      </c>
      <c r="AB8" s="90"/>
      <c r="AC8" s="90"/>
      <c r="AD8" s="90"/>
      <c r="AE8" s="90"/>
    </row>
    <row r="9" spans="1:31" ht="13.8" x14ac:dyDescent="0.25">
      <c r="A9" s="4">
        <v>43867</v>
      </c>
      <c r="B9">
        <v>11</v>
      </c>
      <c r="C9">
        <v>0</v>
      </c>
      <c r="D9">
        <v>0</v>
      </c>
      <c r="F9">
        <f t="shared" si="0"/>
        <v>0</v>
      </c>
      <c r="G9">
        <f t="shared" si="1"/>
        <v>0</v>
      </c>
      <c r="H9">
        <f t="shared" si="2"/>
        <v>0</v>
      </c>
      <c r="I9">
        <f t="shared" si="3"/>
        <v>11</v>
      </c>
      <c r="J9" s="58"/>
      <c r="K9" s="58"/>
      <c r="L9" s="58"/>
      <c r="P9" s="63"/>
      <c r="Q9" s="66"/>
      <c r="R9" s="67" t="str">
        <f t="shared" si="4"/>
        <v/>
      </c>
      <c r="AB9" s="90"/>
      <c r="AC9" s="90"/>
      <c r="AD9" s="90"/>
      <c r="AE9" s="90"/>
    </row>
    <row r="10" spans="1:31" ht="13.8" x14ac:dyDescent="0.25">
      <c r="A10" s="4">
        <v>43868</v>
      </c>
      <c r="B10">
        <v>11</v>
      </c>
      <c r="C10">
        <v>0</v>
      </c>
      <c r="D10">
        <v>0</v>
      </c>
      <c r="F10">
        <f t="shared" si="0"/>
        <v>0</v>
      </c>
      <c r="G10">
        <f t="shared" si="1"/>
        <v>0</v>
      </c>
      <c r="H10">
        <f t="shared" si="2"/>
        <v>0</v>
      </c>
      <c r="I10">
        <f t="shared" si="3"/>
        <v>11</v>
      </c>
      <c r="J10" s="58"/>
      <c r="K10" s="58"/>
      <c r="L10" s="58"/>
      <c r="P10" s="63"/>
      <c r="Q10" s="66"/>
      <c r="R10" s="67" t="str">
        <f t="shared" si="4"/>
        <v/>
      </c>
      <c r="AB10" s="90"/>
      <c r="AC10" s="90"/>
      <c r="AD10" s="90"/>
      <c r="AE10" s="90"/>
    </row>
    <row r="11" spans="1:31" ht="13.8" x14ac:dyDescent="0.25">
      <c r="A11" s="4">
        <v>43869</v>
      </c>
      <c r="B11">
        <v>11</v>
      </c>
      <c r="C11">
        <v>0</v>
      </c>
      <c r="D11">
        <v>0</v>
      </c>
      <c r="F11">
        <f t="shared" si="0"/>
        <v>0</v>
      </c>
      <c r="G11">
        <f t="shared" si="1"/>
        <v>0</v>
      </c>
      <c r="H11">
        <f t="shared" si="2"/>
        <v>0</v>
      </c>
      <c r="I11">
        <f t="shared" si="3"/>
        <v>11</v>
      </c>
      <c r="J11" s="58"/>
      <c r="K11" s="58"/>
      <c r="L11" s="58"/>
      <c r="P11" s="63"/>
      <c r="Q11" s="66"/>
      <c r="R11" s="67" t="str">
        <f t="shared" si="4"/>
        <v/>
      </c>
      <c r="AB11" s="91">
        <f>AVERAGE(F5:F11)</f>
        <v>0.42857142857142855</v>
      </c>
      <c r="AC11" s="91">
        <f>AVERAGE(G5:G11)</f>
        <v>0</v>
      </c>
      <c r="AD11" s="90"/>
      <c r="AE11" s="90"/>
    </row>
    <row r="12" spans="1:31" ht="13.8" x14ac:dyDescent="0.25">
      <c r="A12" s="4">
        <v>43870</v>
      </c>
      <c r="B12">
        <v>11</v>
      </c>
      <c r="C12">
        <v>0</v>
      </c>
      <c r="D12">
        <v>3</v>
      </c>
      <c r="F12">
        <f t="shared" si="0"/>
        <v>0</v>
      </c>
      <c r="G12">
        <f t="shared" si="1"/>
        <v>0</v>
      </c>
      <c r="H12">
        <f t="shared" si="2"/>
        <v>3</v>
      </c>
      <c r="I12">
        <f t="shared" si="3"/>
        <v>8</v>
      </c>
      <c r="J12" s="58"/>
      <c r="K12" s="58"/>
      <c r="L12" s="58"/>
      <c r="P12" s="63"/>
      <c r="Q12" s="66"/>
      <c r="R12" s="67" t="str">
        <f t="shared" si="4"/>
        <v/>
      </c>
      <c r="AB12" s="91">
        <f t="shared" ref="AB12:AC27" si="5">AVERAGE(F6:F12)</f>
        <v>0.42857142857142855</v>
      </c>
      <c r="AC12" s="91">
        <f t="shared" si="5"/>
        <v>0</v>
      </c>
      <c r="AD12" s="90"/>
      <c r="AE12" s="90"/>
    </row>
    <row r="13" spans="1:31" ht="13.8" x14ac:dyDescent="0.25">
      <c r="A13" s="4">
        <v>43871</v>
      </c>
      <c r="B13">
        <v>11</v>
      </c>
      <c r="C13">
        <v>0</v>
      </c>
      <c r="D13">
        <v>3</v>
      </c>
      <c r="F13">
        <f t="shared" si="0"/>
        <v>0</v>
      </c>
      <c r="G13">
        <f t="shared" si="1"/>
        <v>0</v>
      </c>
      <c r="H13">
        <f t="shared" si="2"/>
        <v>0</v>
      </c>
      <c r="I13">
        <f t="shared" si="3"/>
        <v>8</v>
      </c>
      <c r="J13" s="58"/>
      <c r="K13" s="58"/>
      <c r="L13" s="58"/>
      <c r="P13" s="63"/>
      <c r="Q13" s="66"/>
      <c r="R13" s="67" t="str">
        <f t="shared" si="4"/>
        <v/>
      </c>
      <c r="AB13" s="91">
        <f t="shared" si="5"/>
        <v>0</v>
      </c>
      <c r="AC13" s="91">
        <f t="shared" si="5"/>
        <v>0</v>
      </c>
      <c r="AD13" s="90"/>
      <c r="AE13" s="90"/>
    </row>
    <row r="14" spans="1:31" ht="13.8" x14ac:dyDescent="0.25">
      <c r="A14" s="4">
        <v>43872</v>
      </c>
      <c r="B14">
        <v>12</v>
      </c>
      <c r="C14">
        <v>0</v>
      </c>
      <c r="D14">
        <v>3</v>
      </c>
      <c r="F14">
        <f t="shared" si="0"/>
        <v>1</v>
      </c>
      <c r="G14">
        <f t="shared" si="1"/>
        <v>0</v>
      </c>
      <c r="H14">
        <f t="shared" si="2"/>
        <v>0</v>
      </c>
      <c r="I14">
        <f t="shared" si="3"/>
        <v>9</v>
      </c>
      <c r="J14" s="58"/>
      <c r="K14" s="58"/>
      <c r="L14" s="58"/>
      <c r="P14" s="63"/>
      <c r="Q14" s="66"/>
      <c r="R14" s="67" t="str">
        <f t="shared" si="4"/>
        <v/>
      </c>
      <c r="AB14" s="91">
        <f t="shared" si="5"/>
        <v>0.14285714285714285</v>
      </c>
      <c r="AC14" s="91">
        <f t="shared" si="5"/>
        <v>0</v>
      </c>
      <c r="AD14" s="90"/>
      <c r="AE14" s="90"/>
    </row>
    <row r="15" spans="1:31" ht="13.8" x14ac:dyDescent="0.25">
      <c r="A15" s="4">
        <v>43873</v>
      </c>
      <c r="B15">
        <v>12</v>
      </c>
      <c r="C15">
        <v>0</v>
      </c>
      <c r="D15">
        <v>3</v>
      </c>
      <c r="F15">
        <f t="shared" si="0"/>
        <v>0</v>
      </c>
      <c r="G15">
        <f t="shared" si="1"/>
        <v>0</v>
      </c>
      <c r="H15">
        <f t="shared" si="2"/>
        <v>0</v>
      </c>
      <c r="I15">
        <f t="shared" si="3"/>
        <v>9</v>
      </c>
      <c r="J15" s="58"/>
      <c r="K15" s="58"/>
      <c r="L15" s="58"/>
      <c r="P15" s="63"/>
      <c r="Q15" s="66"/>
      <c r="R15" s="67" t="str">
        <f t="shared" si="4"/>
        <v/>
      </c>
      <c r="AB15" s="91">
        <f t="shared" si="5"/>
        <v>0.14285714285714285</v>
      </c>
      <c r="AC15" s="91">
        <f t="shared" si="5"/>
        <v>0</v>
      </c>
      <c r="AD15" s="90"/>
      <c r="AE15" s="90"/>
    </row>
    <row r="16" spans="1:31" ht="13.8" x14ac:dyDescent="0.25">
      <c r="A16" s="4">
        <v>43874</v>
      </c>
      <c r="B16">
        <v>13</v>
      </c>
      <c r="C16">
        <v>0</v>
      </c>
      <c r="D16">
        <v>3</v>
      </c>
      <c r="F16">
        <f t="shared" si="0"/>
        <v>1</v>
      </c>
      <c r="G16">
        <f t="shared" si="1"/>
        <v>0</v>
      </c>
      <c r="H16">
        <f t="shared" si="2"/>
        <v>0</v>
      </c>
      <c r="I16">
        <f t="shared" si="3"/>
        <v>10</v>
      </c>
      <c r="J16" s="58"/>
      <c r="K16" s="58"/>
      <c r="L16" s="58"/>
      <c r="P16" s="63"/>
      <c r="Q16" s="66"/>
      <c r="R16" s="67" t="str">
        <f t="shared" si="4"/>
        <v/>
      </c>
      <c r="AB16" s="91">
        <f t="shared" si="5"/>
        <v>0.2857142857142857</v>
      </c>
      <c r="AC16" s="91">
        <f t="shared" si="5"/>
        <v>0</v>
      </c>
      <c r="AD16" s="90"/>
      <c r="AE16" s="90"/>
    </row>
    <row r="17" spans="1:31" ht="13.8" x14ac:dyDescent="0.25">
      <c r="A17" s="4">
        <v>43875</v>
      </c>
      <c r="B17">
        <v>13</v>
      </c>
      <c r="C17">
        <v>0</v>
      </c>
      <c r="D17">
        <v>3</v>
      </c>
      <c r="F17">
        <f t="shared" si="0"/>
        <v>0</v>
      </c>
      <c r="G17">
        <f t="shared" si="1"/>
        <v>0</v>
      </c>
      <c r="H17">
        <f t="shared" si="2"/>
        <v>0</v>
      </c>
      <c r="I17">
        <f t="shared" si="3"/>
        <v>10</v>
      </c>
      <c r="J17" s="58"/>
      <c r="K17" s="58"/>
      <c r="L17" s="58"/>
      <c r="P17" s="63"/>
      <c r="Q17" s="66"/>
      <c r="R17" s="67" t="str">
        <f t="shared" si="4"/>
        <v/>
      </c>
      <c r="AB17" s="91">
        <f t="shared" si="5"/>
        <v>0.2857142857142857</v>
      </c>
      <c r="AC17" s="91">
        <f t="shared" si="5"/>
        <v>0</v>
      </c>
      <c r="AD17" s="90"/>
      <c r="AE17" s="90"/>
    </row>
    <row r="18" spans="1:31" ht="13.8" x14ac:dyDescent="0.25">
      <c r="A18" s="4">
        <v>43876</v>
      </c>
      <c r="B18">
        <v>13</v>
      </c>
      <c r="C18">
        <v>0</v>
      </c>
      <c r="D18">
        <v>3</v>
      </c>
      <c r="F18">
        <f t="shared" si="0"/>
        <v>0</v>
      </c>
      <c r="G18">
        <f t="shared" si="1"/>
        <v>0</v>
      </c>
      <c r="H18">
        <f t="shared" si="2"/>
        <v>0</v>
      </c>
      <c r="I18">
        <f t="shared" si="3"/>
        <v>10</v>
      </c>
      <c r="J18" s="58"/>
      <c r="K18" s="58"/>
      <c r="L18" s="58"/>
      <c r="P18" s="63"/>
      <c r="Q18" s="66"/>
      <c r="R18" s="67" t="str">
        <f t="shared" si="4"/>
        <v/>
      </c>
      <c r="AB18" s="91">
        <f t="shared" si="5"/>
        <v>0.2857142857142857</v>
      </c>
      <c r="AC18" s="91">
        <f t="shared" si="5"/>
        <v>0</v>
      </c>
      <c r="AD18" s="90"/>
      <c r="AE18" s="90"/>
    </row>
    <row r="19" spans="1:31" ht="13.8" x14ac:dyDescent="0.25">
      <c r="A19" s="4">
        <v>43877</v>
      </c>
      <c r="B19">
        <v>13</v>
      </c>
      <c r="C19">
        <v>0</v>
      </c>
      <c r="D19">
        <v>3</v>
      </c>
      <c r="F19">
        <f t="shared" si="0"/>
        <v>0</v>
      </c>
      <c r="G19">
        <f t="shared" si="1"/>
        <v>0</v>
      </c>
      <c r="H19">
        <f t="shared" si="2"/>
        <v>0</v>
      </c>
      <c r="I19">
        <f t="shared" si="3"/>
        <v>10</v>
      </c>
      <c r="J19" s="58"/>
      <c r="K19" s="58"/>
      <c r="L19" s="58"/>
      <c r="P19" s="63"/>
      <c r="Q19" s="66"/>
      <c r="R19" s="67" t="str">
        <f t="shared" si="4"/>
        <v/>
      </c>
      <c r="AB19" s="91">
        <f t="shared" si="5"/>
        <v>0.2857142857142857</v>
      </c>
      <c r="AC19" s="91">
        <f t="shared" si="5"/>
        <v>0</v>
      </c>
      <c r="AD19" s="90"/>
      <c r="AE19" s="90"/>
    </row>
    <row r="20" spans="1:31" ht="13.8" x14ac:dyDescent="0.25">
      <c r="A20" s="4">
        <v>43878</v>
      </c>
      <c r="B20">
        <v>13</v>
      </c>
      <c r="C20">
        <v>0</v>
      </c>
      <c r="D20">
        <v>3</v>
      </c>
      <c r="F20">
        <f t="shared" si="0"/>
        <v>0</v>
      </c>
      <c r="G20">
        <f t="shared" si="1"/>
        <v>0</v>
      </c>
      <c r="H20">
        <f t="shared" si="2"/>
        <v>0</v>
      </c>
      <c r="I20">
        <f t="shared" si="3"/>
        <v>10</v>
      </c>
      <c r="J20" s="58"/>
      <c r="K20" s="58"/>
      <c r="L20" s="58"/>
      <c r="P20" s="63"/>
      <c r="Q20" s="66"/>
      <c r="R20" s="67" t="str">
        <f t="shared" si="4"/>
        <v/>
      </c>
      <c r="AB20" s="91">
        <f t="shared" si="5"/>
        <v>0.2857142857142857</v>
      </c>
      <c r="AC20" s="91">
        <f t="shared" si="5"/>
        <v>0</v>
      </c>
      <c r="AD20" s="90"/>
      <c r="AE20" s="90"/>
    </row>
    <row r="21" spans="1:31" ht="13.8" x14ac:dyDescent="0.25">
      <c r="A21" s="4">
        <v>43879</v>
      </c>
      <c r="B21">
        <v>13</v>
      </c>
      <c r="C21">
        <v>0</v>
      </c>
      <c r="D21">
        <v>3</v>
      </c>
      <c r="F21">
        <f t="shared" si="0"/>
        <v>0</v>
      </c>
      <c r="G21">
        <f t="shared" si="1"/>
        <v>0</v>
      </c>
      <c r="H21">
        <f t="shared" si="2"/>
        <v>0</v>
      </c>
      <c r="I21">
        <f t="shared" si="3"/>
        <v>10</v>
      </c>
      <c r="J21" s="58"/>
      <c r="K21" s="58"/>
      <c r="L21" s="58"/>
      <c r="P21" s="63"/>
      <c r="Q21" s="66"/>
      <c r="R21" s="67" t="str">
        <f t="shared" si="4"/>
        <v/>
      </c>
      <c r="AB21" s="91">
        <f t="shared" si="5"/>
        <v>0.14285714285714285</v>
      </c>
      <c r="AC21" s="91">
        <f t="shared" si="5"/>
        <v>0</v>
      </c>
      <c r="AD21" s="90"/>
    </row>
    <row r="22" spans="1:31" ht="13.8" x14ac:dyDescent="0.25">
      <c r="A22" s="4">
        <v>43880</v>
      </c>
      <c r="B22">
        <v>13</v>
      </c>
      <c r="C22">
        <v>0</v>
      </c>
      <c r="D22">
        <v>3</v>
      </c>
      <c r="F22">
        <f t="shared" si="0"/>
        <v>0</v>
      </c>
      <c r="G22">
        <f t="shared" si="1"/>
        <v>0</v>
      </c>
      <c r="H22">
        <f t="shared" si="2"/>
        <v>0</v>
      </c>
      <c r="I22">
        <f t="shared" si="3"/>
        <v>10</v>
      </c>
      <c r="J22" s="58"/>
      <c r="K22" s="58"/>
      <c r="L22" s="58"/>
      <c r="P22" s="63"/>
      <c r="Q22" s="66"/>
      <c r="R22" s="67" t="str">
        <f t="shared" si="4"/>
        <v/>
      </c>
      <c r="AB22" s="91">
        <f t="shared" si="5"/>
        <v>0.14285714285714285</v>
      </c>
      <c r="AC22" s="91">
        <f t="shared" si="5"/>
        <v>0</v>
      </c>
      <c r="AD22" s="90"/>
    </row>
    <row r="23" spans="1:31" ht="13.8" x14ac:dyDescent="0.25">
      <c r="A23" s="4">
        <v>43881</v>
      </c>
      <c r="B23">
        <v>13</v>
      </c>
      <c r="C23">
        <v>0</v>
      </c>
      <c r="D23">
        <v>3</v>
      </c>
      <c r="F23">
        <f t="shared" si="0"/>
        <v>0</v>
      </c>
      <c r="G23">
        <f t="shared" si="1"/>
        <v>0</v>
      </c>
      <c r="H23">
        <f t="shared" si="2"/>
        <v>0</v>
      </c>
      <c r="I23">
        <f t="shared" si="3"/>
        <v>10</v>
      </c>
      <c r="J23" s="58"/>
      <c r="K23" s="58"/>
      <c r="L23" s="58"/>
      <c r="P23" s="63"/>
      <c r="Q23" s="66"/>
      <c r="R23" s="67" t="str">
        <f t="shared" si="4"/>
        <v/>
      </c>
      <c r="AB23" s="91">
        <f t="shared" si="5"/>
        <v>0</v>
      </c>
      <c r="AC23" s="91">
        <f t="shared" si="5"/>
        <v>0</v>
      </c>
      <c r="AD23" s="90"/>
    </row>
    <row r="24" spans="1:31" ht="13.8" x14ac:dyDescent="0.25">
      <c r="A24" s="4">
        <v>43882</v>
      </c>
      <c r="B24">
        <v>15</v>
      </c>
      <c r="C24">
        <v>0</v>
      </c>
      <c r="D24">
        <v>5</v>
      </c>
      <c r="F24">
        <f t="shared" si="0"/>
        <v>2</v>
      </c>
      <c r="G24">
        <f t="shared" si="1"/>
        <v>0</v>
      </c>
      <c r="H24">
        <f t="shared" si="2"/>
        <v>2</v>
      </c>
      <c r="I24">
        <f t="shared" si="3"/>
        <v>10</v>
      </c>
      <c r="J24" s="58"/>
      <c r="K24" s="58"/>
      <c r="L24" s="58"/>
      <c r="P24" s="63"/>
      <c r="Q24" s="66"/>
      <c r="R24" s="67" t="str">
        <f t="shared" si="4"/>
        <v/>
      </c>
      <c r="AB24" s="91">
        <f t="shared" si="5"/>
        <v>0.2857142857142857</v>
      </c>
      <c r="AC24" s="91">
        <f t="shared" si="5"/>
        <v>0</v>
      </c>
      <c r="AD24" s="90"/>
    </row>
    <row r="25" spans="1:31" ht="13.8" x14ac:dyDescent="0.25">
      <c r="A25" s="4">
        <v>43883</v>
      </c>
      <c r="B25">
        <v>15</v>
      </c>
      <c r="C25">
        <v>0</v>
      </c>
      <c r="D25">
        <v>5</v>
      </c>
      <c r="F25">
        <f t="shared" si="0"/>
        <v>0</v>
      </c>
      <c r="G25">
        <f t="shared" si="1"/>
        <v>0</v>
      </c>
      <c r="H25">
        <f t="shared" si="2"/>
        <v>0</v>
      </c>
      <c r="I25">
        <f t="shared" si="3"/>
        <v>10</v>
      </c>
      <c r="J25" s="58"/>
      <c r="K25" s="58"/>
      <c r="L25" s="58"/>
      <c r="P25" s="63"/>
      <c r="Q25" s="66"/>
      <c r="R25" s="67" t="str">
        <f t="shared" si="4"/>
        <v/>
      </c>
      <c r="AB25" s="91">
        <f t="shared" si="5"/>
        <v>0.2857142857142857</v>
      </c>
      <c r="AC25" s="91">
        <f t="shared" si="5"/>
        <v>0</v>
      </c>
      <c r="AD25" s="90"/>
    </row>
    <row r="26" spans="1:31" ht="13.8" x14ac:dyDescent="0.25">
      <c r="A26" s="4">
        <v>43884</v>
      </c>
      <c r="B26">
        <v>15</v>
      </c>
      <c r="C26">
        <v>0</v>
      </c>
      <c r="D26">
        <v>5</v>
      </c>
      <c r="F26">
        <f t="shared" si="0"/>
        <v>0</v>
      </c>
      <c r="G26">
        <f t="shared" si="1"/>
        <v>0</v>
      </c>
      <c r="H26">
        <f t="shared" si="2"/>
        <v>0</v>
      </c>
      <c r="I26">
        <f t="shared" si="3"/>
        <v>10</v>
      </c>
      <c r="J26" s="58"/>
      <c r="K26" s="58"/>
      <c r="L26" s="58"/>
      <c r="P26" s="63"/>
      <c r="Q26" s="66"/>
      <c r="R26" s="67" t="str">
        <f t="shared" si="4"/>
        <v/>
      </c>
      <c r="AB26" s="91">
        <f t="shared" si="5"/>
        <v>0.2857142857142857</v>
      </c>
      <c r="AC26" s="91">
        <f t="shared" si="5"/>
        <v>0</v>
      </c>
      <c r="AD26" s="90"/>
    </row>
    <row r="27" spans="1:31" ht="13.8" x14ac:dyDescent="0.25">
      <c r="A27" s="4">
        <v>43885</v>
      </c>
      <c r="B27">
        <v>15</v>
      </c>
      <c r="C27">
        <v>0</v>
      </c>
      <c r="D27">
        <v>5</v>
      </c>
      <c r="F27">
        <f t="shared" si="0"/>
        <v>0</v>
      </c>
      <c r="G27">
        <f t="shared" si="1"/>
        <v>0</v>
      </c>
      <c r="H27">
        <f t="shared" si="2"/>
        <v>0</v>
      </c>
      <c r="I27">
        <f t="shared" si="3"/>
        <v>10</v>
      </c>
      <c r="J27" s="58"/>
      <c r="K27" s="58"/>
      <c r="L27" s="58"/>
      <c r="P27" s="63"/>
      <c r="Q27" s="66"/>
      <c r="R27" s="67" t="str">
        <f t="shared" si="4"/>
        <v/>
      </c>
      <c r="AB27" s="91">
        <f t="shared" si="5"/>
        <v>0.2857142857142857</v>
      </c>
      <c r="AC27" s="91">
        <f t="shared" si="5"/>
        <v>0</v>
      </c>
      <c r="AD27" s="90"/>
    </row>
    <row r="28" spans="1:31" ht="13.8" x14ac:dyDescent="0.25">
      <c r="A28" s="4">
        <v>43886</v>
      </c>
      <c r="B28">
        <v>15</v>
      </c>
      <c r="C28">
        <v>0</v>
      </c>
      <c r="D28">
        <v>6</v>
      </c>
      <c r="F28">
        <f t="shared" si="0"/>
        <v>0</v>
      </c>
      <c r="G28">
        <f t="shared" si="1"/>
        <v>0</v>
      </c>
      <c r="H28">
        <f t="shared" si="2"/>
        <v>1</v>
      </c>
      <c r="I28">
        <f t="shared" si="3"/>
        <v>9</v>
      </c>
      <c r="J28" s="58"/>
      <c r="K28" s="58"/>
      <c r="L28" s="58"/>
      <c r="P28" s="63"/>
      <c r="Q28" s="66"/>
      <c r="R28" s="67" t="str">
        <f t="shared" si="4"/>
        <v/>
      </c>
      <c r="AB28" s="91">
        <f t="shared" ref="AB28:AC43" si="6">AVERAGE(F22:F28)</f>
        <v>0.2857142857142857</v>
      </c>
      <c r="AC28" s="91">
        <f t="shared" si="6"/>
        <v>0</v>
      </c>
      <c r="AD28" s="90"/>
    </row>
    <row r="29" spans="1:31" ht="13.8" x14ac:dyDescent="0.25">
      <c r="A29" s="4">
        <v>43887</v>
      </c>
      <c r="B29">
        <v>15</v>
      </c>
      <c r="C29">
        <v>0</v>
      </c>
      <c r="D29">
        <v>6</v>
      </c>
      <c r="F29">
        <f t="shared" si="0"/>
        <v>0</v>
      </c>
      <c r="G29">
        <f t="shared" si="1"/>
        <v>0</v>
      </c>
      <c r="H29">
        <f t="shared" si="2"/>
        <v>0</v>
      </c>
      <c r="I29">
        <f t="shared" si="3"/>
        <v>9</v>
      </c>
      <c r="J29" s="58"/>
      <c r="K29" s="58"/>
      <c r="L29" s="58"/>
      <c r="P29" s="63"/>
      <c r="Q29" s="66"/>
      <c r="R29" s="67" t="str">
        <f t="shared" si="4"/>
        <v/>
      </c>
      <c r="AB29" s="91">
        <f t="shared" si="6"/>
        <v>0.2857142857142857</v>
      </c>
      <c r="AC29" s="91">
        <f t="shared" si="6"/>
        <v>0</v>
      </c>
      <c r="AD29" s="90"/>
    </row>
    <row r="30" spans="1:31" ht="13.8" x14ac:dyDescent="0.25">
      <c r="A30" s="4">
        <v>43888</v>
      </c>
      <c r="B30">
        <v>16</v>
      </c>
      <c r="C30">
        <v>0</v>
      </c>
      <c r="D30">
        <v>6</v>
      </c>
      <c r="F30">
        <f t="shared" si="0"/>
        <v>1</v>
      </c>
      <c r="G30">
        <f t="shared" si="1"/>
        <v>0</v>
      </c>
      <c r="H30">
        <f t="shared" si="2"/>
        <v>0</v>
      </c>
      <c r="I30">
        <f t="shared" si="3"/>
        <v>10</v>
      </c>
      <c r="J30" s="58"/>
      <c r="K30" s="58"/>
      <c r="L30" s="58"/>
      <c r="P30" s="63"/>
      <c r="Q30" s="66"/>
      <c r="R30" s="67" t="str">
        <f t="shared" si="4"/>
        <v/>
      </c>
      <c r="AB30" s="91">
        <f t="shared" si="6"/>
        <v>0.42857142857142855</v>
      </c>
      <c r="AC30" s="91">
        <f t="shared" si="6"/>
        <v>0</v>
      </c>
      <c r="AD30" s="90"/>
    </row>
    <row r="31" spans="1:31" ht="13.8" x14ac:dyDescent="0.25">
      <c r="A31" s="4">
        <v>43889</v>
      </c>
      <c r="B31">
        <v>16</v>
      </c>
      <c r="C31">
        <v>0</v>
      </c>
      <c r="D31">
        <v>7</v>
      </c>
      <c r="F31">
        <f t="shared" si="0"/>
        <v>0</v>
      </c>
      <c r="G31">
        <f t="shared" si="1"/>
        <v>0</v>
      </c>
      <c r="H31">
        <f t="shared" si="2"/>
        <v>1</v>
      </c>
      <c r="I31">
        <f t="shared" si="3"/>
        <v>9</v>
      </c>
      <c r="J31" s="58"/>
      <c r="K31" s="58"/>
      <c r="L31" s="58"/>
      <c r="P31" s="63"/>
      <c r="Q31" s="66"/>
      <c r="R31" s="67" t="str">
        <f t="shared" si="4"/>
        <v/>
      </c>
      <c r="AB31" s="91">
        <f t="shared" si="6"/>
        <v>0.14285714285714285</v>
      </c>
      <c r="AC31" s="91">
        <f t="shared" si="6"/>
        <v>0</v>
      </c>
      <c r="AD31" s="90"/>
    </row>
    <row r="32" spans="1:31" ht="13.8" x14ac:dyDescent="0.25">
      <c r="A32" s="4">
        <v>43890</v>
      </c>
      <c r="B32">
        <v>24</v>
      </c>
      <c r="C32">
        <v>1</v>
      </c>
      <c r="D32">
        <v>7</v>
      </c>
      <c r="F32">
        <f t="shared" si="0"/>
        <v>8</v>
      </c>
      <c r="G32">
        <f t="shared" si="1"/>
        <v>1</v>
      </c>
      <c r="H32">
        <f t="shared" si="2"/>
        <v>0</v>
      </c>
      <c r="I32">
        <f t="shared" si="3"/>
        <v>16</v>
      </c>
      <c r="J32" s="58"/>
      <c r="K32" s="58"/>
      <c r="L32" s="58"/>
      <c r="P32" s="63"/>
      <c r="Q32" s="66"/>
      <c r="R32" s="67" t="str">
        <f t="shared" si="4"/>
        <v/>
      </c>
      <c r="AB32" s="91">
        <f t="shared" si="6"/>
        <v>1.2857142857142858</v>
      </c>
      <c r="AC32" s="91">
        <f t="shared" si="6"/>
        <v>0.14285714285714285</v>
      </c>
      <c r="AD32" s="90">
        <f>INDEX(AB11:AB32,$AE$3)*$AD$2</f>
        <v>0.02</v>
      </c>
      <c r="AE32" s="45">
        <f>AC32/AD32</f>
        <v>7.1428571428571423</v>
      </c>
    </row>
    <row r="33" spans="1:31" ht="13.8" x14ac:dyDescent="0.25">
      <c r="A33" s="4">
        <v>43891</v>
      </c>
      <c r="B33">
        <v>30</v>
      </c>
      <c r="C33">
        <v>1</v>
      </c>
      <c r="D33">
        <v>7</v>
      </c>
      <c r="F33">
        <f t="shared" si="0"/>
        <v>6</v>
      </c>
      <c r="G33">
        <f t="shared" si="1"/>
        <v>0</v>
      </c>
      <c r="H33">
        <f t="shared" si="2"/>
        <v>0</v>
      </c>
      <c r="I33">
        <f t="shared" si="3"/>
        <v>22</v>
      </c>
      <c r="J33" s="58">
        <f t="shared" ref="J33:J35" si="7">F33/I32*$B$2/($B$2-B32)</f>
        <v>0.37500002719011655</v>
      </c>
      <c r="K33" s="58">
        <f t="shared" ref="K33:K35" si="8">G33/I32</f>
        <v>0</v>
      </c>
      <c r="L33" s="58">
        <f t="shared" ref="L33:L35" si="9">H33/I32</f>
        <v>0</v>
      </c>
      <c r="M33" s="19">
        <v>0</v>
      </c>
      <c r="N33" s="47">
        <f t="shared" ref="N33:N35" si="10">C33/B33</f>
        <v>3.3333333333333333E-2</v>
      </c>
      <c r="O33" s="47"/>
      <c r="P33" s="63">
        <f>D33/B33</f>
        <v>0.23333333333333334</v>
      </c>
      <c r="Q33" s="86">
        <f>N33</f>
        <v>3.3333333333333333E-2</v>
      </c>
      <c r="R33" s="67">
        <f t="shared" ref="R33" si="11">IF(P33="","",1-SUM(P33:Q33))</f>
        <v>0.73333333333333339</v>
      </c>
      <c r="S33" s="47"/>
      <c r="T33" s="47"/>
      <c r="U33" s="47"/>
      <c r="V33" s="47"/>
      <c r="W33" s="47"/>
      <c r="X33" s="47"/>
      <c r="Y33" s="47"/>
      <c r="AB33" s="91">
        <f t="shared" si="6"/>
        <v>2.1428571428571428</v>
      </c>
      <c r="AC33" s="91">
        <f t="shared" si="6"/>
        <v>0.14285714285714285</v>
      </c>
      <c r="AD33" s="90">
        <f t="shared" ref="AD33:AD96" si="12">INDEX(AB12:AB33,$AE$3)*$AD$2</f>
        <v>0.02</v>
      </c>
      <c r="AE33" s="45">
        <f t="shared" ref="AE33:AE96" si="13">AC33/AD33</f>
        <v>7.1428571428571423</v>
      </c>
    </row>
    <row r="34" spans="1:31" ht="13.8" x14ac:dyDescent="0.25">
      <c r="A34" s="4">
        <v>43892</v>
      </c>
      <c r="B34">
        <v>53</v>
      </c>
      <c r="C34">
        <v>6</v>
      </c>
      <c r="D34">
        <v>7</v>
      </c>
      <c r="F34">
        <f t="shared" si="0"/>
        <v>23</v>
      </c>
      <c r="G34">
        <f t="shared" si="1"/>
        <v>5</v>
      </c>
      <c r="H34">
        <f t="shared" si="2"/>
        <v>0</v>
      </c>
      <c r="I34">
        <f t="shared" si="3"/>
        <v>40</v>
      </c>
      <c r="J34" s="58">
        <f t="shared" si="7"/>
        <v>1.0454546402079836</v>
      </c>
      <c r="K34" s="58">
        <f t="shared" si="8"/>
        <v>0.22727272727272727</v>
      </c>
      <c r="L34" s="58">
        <f t="shared" si="9"/>
        <v>0</v>
      </c>
      <c r="M34">
        <f t="shared" ref="M34:M35" si="14">J34/(K34+L34)</f>
        <v>4.6000004169151278</v>
      </c>
      <c r="N34" s="47">
        <f t="shared" si="10"/>
        <v>0.11320754716981132</v>
      </c>
      <c r="O34" s="47"/>
      <c r="P34" s="63">
        <f t="shared" ref="P34:P97" si="15">D34/B34</f>
        <v>0.13207547169811321</v>
      </c>
      <c r="Q34" s="86">
        <f t="shared" ref="Q34:Q97" si="16">N34</f>
        <v>0.11320754716981132</v>
      </c>
      <c r="R34" s="67">
        <f t="shared" ref="R34:R97" si="17">IF(P34="","",1-SUM(P34:Q34))</f>
        <v>0.75471698113207553</v>
      </c>
      <c r="S34" s="47"/>
      <c r="T34" s="47"/>
      <c r="U34" s="47"/>
      <c r="V34" s="47"/>
      <c r="W34" s="47"/>
      <c r="X34" s="47"/>
      <c r="Y34" s="47"/>
      <c r="AB34" s="91">
        <f t="shared" si="6"/>
        <v>5.4285714285714288</v>
      </c>
      <c r="AC34" s="91">
        <f t="shared" si="6"/>
        <v>0.8571428571428571</v>
      </c>
      <c r="AD34" s="90">
        <f t="shared" si="12"/>
        <v>0.02</v>
      </c>
      <c r="AE34" s="45">
        <f t="shared" si="13"/>
        <v>42.857142857142854</v>
      </c>
    </row>
    <row r="35" spans="1:31" ht="13.8" x14ac:dyDescent="0.25">
      <c r="A35" s="4">
        <v>43893</v>
      </c>
      <c r="B35">
        <v>73</v>
      </c>
      <c r="C35">
        <v>7</v>
      </c>
      <c r="D35">
        <v>7</v>
      </c>
      <c r="F35">
        <f t="shared" si="0"/>
        <v>20</v>
      </c>
      <c r="G35">
        <f t="shared" si="1"/>
        <v>1</v>
      </c>
      <c r="H35">
        <f t="shared" si="2"/>
        <v>0</v>
      </c>
      <c r="I35">
        <f t="shared" si="3"/>
        <v>59</v>
      </c>
      <c r="J35" s="58">
        <f t="shared" si="7"/>
        <v>0.50000008005979457</v>
      </c>
      <c r="K35" s="58">
        <f t="shared" si="8"/>
        <v>2.5000000000000001E-2</v>
      </c>
      <c r="L35" s="58">
        <f t="shared" si="9"/>
        <v>0</v>
      </c>
      <c r="M35">
        <f t="shared" si="14"/>
        <v>20.000003202391781</v>
      </c>
      <c r="N35" s="47">
        <f t="shared" si="10"/>
        <v>9.5890410958904104E-2</v>
      </c>
      <c r="O35" s="47"/>
      <c r="P35" s="63">
        <f t="shared" si="15"/>
        <v>9.5890410958904104E-2</v>
      </c>
      <c r="Q35" s="86">
        <f t="shared" si="16"/>
        <v>9.5890410958904104E-2</v>
      </c>
      <c r="R35" s="67">
        <f t="shared" si="17"/>
        <v>0.80821917808219179</v>
      </c>
      <c r="S35" s="47"/>
      <c r="T35" s="47"/>
      <c r="U35" s="47"/>
      <c r="V35" s="47"/>
      <c r="W35" s="47"/>
      <c r="X35" s="47"/>
      <c r="Y35" s="47"/>
      <c r="AB35" s="91">
        <f t="shared" si="6"/>
        <v>8.2857142857142865</v>
      </c>
      <c r="AC35" s="91">
        <f t="shared" si="6"/>
        <v>1</v>
      </c>
      <c r="AD35" s="90">
        <f t="shared" si="12"/>
        <v>0.02</v>
      </c>
      <c r="AE35" s="45">
        <f t="shared" si="13"/>
        <v>50</v>
      </c>
    </row>
    <row r="36" spans="1:31" ht="13.8" x14ac:dyDescent="0.25">
      <c r="A36" s="4">
        <v>43894</v>
      </c>
      <c r="B36">
        <v>104</v>
      </c>
      <c r="C36">
        <v>11</v>
      </c>
      <c r="D36">
        <v>7</v>
      </c>
      <c r="F36">
        <f t="shared" si="0"/>
        <v>31</v>
      </c>
      <c r="G36">
        <f t="shared" si="1"/>
        <v>4</v>
      </c>
      <c r="H36">
        <f t="shared" si="2"/>
        <v>0</v>
      </c>
      <c r="I36">
        <f t="shared" si="3"/>
        <v>86</v>
      </c>
      <c r="J36" s="58">
        <f t="shared" ref="J36:J72" si="18">F36/I35*$B$2/($B$2-B35)</f>
        <v>0.52542384469160608</v>
      </c>
      <c r="K36" s="58">
        <f t="shared" ref="K36:K69" si="19">G36/I35</f>
        <v>6.7796610169491525E-2</v>
      </c>
      <c r="L36" s="58">
        <f t="shared" ref="L36:L69" si="20">H36/I35</f>
        <v>0</v>
      </c>
      <c r="M36">
        <f t="shared" ref="M36:M65" si="21">J36/(K36+L36)</f>
        <v>7.7500017092011895</v>
      </c>
      <c r="N36" s="47">
        <f t="shared" ref="N36:N82" si="22">C36/B36</f>
        <v>0.10576923076923077</v>
      </c>
      <c r="O36" s="47"/>
      <c r="P36" s="63">
        <f t="shared" si="15"/>
        <v>6.7307692307692304E-2</v>
      </c>
      <c r="Q36" s="86">
        <f t="shared" si="16"/>
        <v>0.10576923076923077</v>
      </c>
      <c r="R36" s="67">
        <f t="shared" si="17"/>
        <v>0.82692307692307687</v>
      </c>
      <c r="S36" s="47"/>
      <c r="T36" s="47"/>
      <c r="U36" s="47"/>
      <c r="V36" s="47"/>
      <c r="W36" s="47"/>
      <c r="X36" s="47"/>
      <c r="Y36" s="47"/>
      <c r="AB36" s="91">
        <f t="shared" si="6"/>
        <v>12.714285714285714</v>
      </c>
      <c r="AC36" s="91">
        <f t="shared" si="6"/>
        <v>1.5714285714285714</v>
      </c>
      <c r="AD36" s="90">
        <f t="shared" si="12"/>
        <v>3.0000000000000002E-2</v>
      </c>
      <c r="AE36" s="45">
        <f t="shared" si="13"/>
        <v>52.380952380952372</v>
      </c>
    </row>
    <row r="37" spans="1:31" ht="13.8" x14ac:dyDescent="0.25">
      <c r="A37" s="4">
        <v>43895</v>
      </c>
      <c r="B37">
        <v>174</v>
      </c>
      <c r="C37">
        <v>12</v>
      </c>
      <c r="D37">
        <v>7</v>
      </c>
      <c r="F37">
        <f t="shared" ref="F37:F61" si="23">B37-B36</f>
        <v>70</v>
      </c>
      <c r="G37">
        <f t="shared" ref="G37:G61" si="24">C37-C36</f>
        <v>1</v>
      </c>
      <c r="H37">
        <f t="shared" ref="H37:H61" si="25">D37-D36</f>
        <v>0</v>
      </c>
      <c r="I37">
        <f t="shared" si="3"/>
        <v>155</v>
      </c>
      <c r="J37" s="58">
        <f t="shared" si="18"/>
        <v>0.81395374411381927</v>
      </c>
      <c r="K37" s="58">
        <f t="shared" si="19"/>
        <v>1.1627906976744186E-2</v>
      </c>
      <c r="L37" s="58">
        <f t="shared" si="20"/>
        <v>0</v>
      </c>
      <c r="M37">
        <f t="shared" si="21"/>
        <v>70.000021993788451</v>
      </c>
      <c r="N37" s="47">
        <f t="shared" si="22"/>
        <v>6.8965517241379309E-2</v>
      </c>
      <c r="O37" s="47"/>
      <c r="P37" s="63">
        <f t="shared" si="15"/>
        <v>4.0229885057471264E-2</v>
      </c>
      <c r="Q37" s="86">
        <f t="shared" si="16"/>
        <v>6.8965517241379309E-2</v>
      </c>
      <c r="R37" s="67">
        <f t="shared" si="17"/>
        <v>0.89080459770114939</v>
      </c>
      <c r="S37" s="47"/>
      <c r="T37" s="47"/>
      <c r="U37" s="47"/>
      <c r="V37" s="47"/>
      <c r="W37" s="47"/>
      <c r="X37" s="47"/>
      <c r="Y37" s="47"/>
      <c r="AB37" s="91">
        <f t="shared" si="6"/>
        <v>22.571428571428573</v>
      </c>
      <c r="AC37" s="91">
        <f t="shared" si="6"/>
        <v>1.7142857142857142</v>
      </c>
      <c r="AD37" s="90">
        <f t="shared" si="12"/>
        <v>0.01</v>
      </c>
      <c r="AE37" s="45">
        <f t="shared" si="13"/>
        <v>171.42857142857142</v>
      </c>
    </row>
    <row r="38" spans="1:31" ht="13.8" x14ac:dyDescent="0.25">
      <c r="A38" s="4">
        <v>43896</v>
      </c>
      <c r="B38">
        <v>222</v>
      </c>
      <c r="C38">
        <v>14</v>
      </c>
      <c r="D38">
        <v>7</v>
      </c>
      <c r="F38">
        <f t="shared" si="23"/>
        <v>48</v>
      </c>
      <c r="G38">
        <f t="shared" si="24"/>
        <v>2</v>
      </c>
      <c r="H38">
        <f t="shared" si="25"/>
        <v>0</v>
      </c>
      <c r="I38">
        <f t="shared" si="3"/>
        <v>201</v>
      </c>
      <c r="J38" s="58">
        <f t="shared" si="18"/>
        <v>0.30967758214477148</v>
      </c>
      <c r="K38" s="58">
        <f t="shared" si="19"/>
        <v>1.2903225806451613E-2</v>
      </c>
      <c r="L38" s="58">
        <f t="shared" si="20"/>
        <v>0</v>
      </c>
      <c r="M38">
        <f t="shared" si="21"/>
        <v>24.000012616219788</v>
      </c>
      <c r="N38" s="47">
        <f t="shared" si="22"/>
        <v>6.3063063063063057E-2</v>
      </c>
      <c r="O38" s="47"/>
      <c r="P38" s="63">
        <f t="shared" si="15"/>
        <v>3.1531531531531529E-2</v>
      </c>
      <c r="Q38" s="86">
        <f t="shared" si="16"/>
        <v>6.3063063063063057E-2</v>
      </c>
      <c r="R38" s="67">
        <f t="shared" si="17"/>
        <v>0.90540540540540537</v>
      </c>
      <c r="S38" s="47"/>
      <c r="T38" s="47"/>
      <c r="U38" s="47"/>
      <c r="V38" s="47"/>
      <c r="W38" s="47"/>
      <c r="X38" s="47"/>
      <c r="Y38" s="47"/>
      <c r="AB38" s="91">
        <f t="shared" si="6"/>
        <v>29.428571428571427</v>
      </c>
      <c r="AC38" s="91">
        <f t="shared" si="6"/>
        <v>2</v>
      </c>
      <c r="AD38" s="90">
        <f t="shared" si="12"/>
        <v>9.0000000000000011E-2</v>
      </c>
      <c r="AE38" s="45">
        <f t="shared" si="13"/>
        <v>22.222222222222218</v>
      </c>
    </row>
    <row r="39" spans="1:31" ht="13.8" x14ac:dyDescent="0.25">
      <c r="A39" s="4">
        <v>43897</v>
      </c>
      <c r="B39">
        <v>337</v>
      </c>
      <c r="C39">
        <v>17</v>
      </c>
      <c r="D39">
        <v>7</v>
      </c>
      <c r="F39">
        <f t="shared" si="23"/>
        <v>115</v>
      </c>
      <c r="G39">
        <f t="shared" si="24"/>
        <v>3</v>
      </c>
      <c r="H39">
        <f t="shared" si="25"/>
        <v>0</v>
      </c>
      <c r="I39">
        <f t="shared" si="3"/>
        <v>313</v>
      </c>
      <c r="J39" s="58">
        <f t="shared" si="18"/>
        <v>0.57213968721066344</v>
      </c>
      <c r="K39" s="58">
        <f t="shared" si="19"/>
        <v>1.4925373134328358E-2</v>
      </c>
      <c r="L39" s="58">
        <f t="shared" si="20"/>
        <v>0</v>
      </c>
      <c r="M39">
        <f t="shared" si="21"/>
        <v>38.333359043114449</v>
      </c>
      <c r="N39" s="47">
        <f t="shared" si="22"/>
        <v>5.0445103857566766E-2</v>
      </c>
      <c r="O39" s="47"/>
      <c r="P39" s="63">
        <f t="shared" si="15"/>
        <v>2.0771513353115726E-2</v>
      </c>
      <c r="Q39" s="86">
        <f t="shared" si="16"/>
        <v>5.0445103857566766E-2</v>
      </c>
      <c r="R39" s="67">
        <f t="shared" si="17"/>
        <v>0.92878338278931749</v>
      </c>
      <c r="S39" s="47"/>
      <c r="T39" s="47"/>
      <c r="U39" s="47"/>
      <c r="V39" s="47"/>
      <c r="W39" s="47"/>
      <c r="X39" s="47"/>
      <c r="Y39" s="47"/>
      <c r="AB39" s="91">
        <f t="shared" si="6"/>
        <v>44.714285714285715</v>
      </c>
      <c r="AC39" s="91">
        <f t="shared" si="6"/>
        <v>2.2857142857142856</v>
      </c>
      <c r="AD39" s="90">
        <f t="shared" si="12"/>
        <v>0.15000000000000002</v>
      </c>
      <c r="AE39" s="45">
        <f t="shared" si="13"/>
        <v>15.238095238095235</v>
      </c>
    </row>
    <row r="40" spans="1:31" ht="13.8" x14ac:dyDescent="0.25">
      <c r="A40" s="4">
        <v>43898</v>
      </c>
      <c r="B40">
        <v>451</v>
      </c>
      <c r="C40">
        <v>21</v>
      </c>
      <c r="D40">
        <v>7</v>
      </c>
      <c r="F40">
        <f t="shared" si="23"/>
        <v>114</v>
      </c>
      <c r="G40">
        <f t="shared" si="24"/>
        <v>4</v>
      </c>
      <c r="H40">
        <f t="shared" si="25"/>
        <v>0</v>
      </c>
      <c r="I40">
        <f t="shared" si="3"/>
        <v>423</v>
      </c>
      <c r="J40" s="58">
        <f t="shared" si="18"/>
        <v>0.36421762321295165</v>
      </c>
      <c r="K40" s="58">
        <f t="shared" si="19"/>
        <v>1.2779552715654952E-2</v>
      </c>
      <c r="L40" s="58">
        <f t="shared" si="20"/>
        <v>0</v>
      </c>
      <c r="M40">
        <f t="shared" si="21"/>
        <v>28.500029016413468</v>
      </c>
      <c r="N40" s="47">
        <f t="shared" si="22"/>
        <v>4.6563192904656318E-2</v>
      </c>
      <c r="O40" s="47"/>
      <c r="P40" s="63">
        <f t="shared" si="15"/>
        <v>1.5521064301552107E-2</v>
      </c>
      <c r="Q40" s="86">
        <f t="shared" si="16"/>
        <v>4.6563192904656318E-2</v>
      </c>
      <c r="R40" s="67">
        <f t="shared" si="17"/>
        <v>0.93791574279379153</v>
      </c>
      <c r="S40" s="47"/>
      <c r="T40" s="47"/>
      <c r="U40" s="47"/>
      <c r="V40" s="47"/>
      <c r="W40" s="47"/>
      <c r="X40" s="47"/>
      <c r="Y40" s="47"/>
      <c r="AB40" s="91">
        <f t="shared" si="6"/>
        <v>60.142857142857146</v>
      </c>
      <c r="AC40" s="91">
        <f t="shared" si="6"/>
        <v>2.8571428571428572</v>
      </c>
      <c r="AD40" s="90">
        <f t="shared" si="12"/>
        <v>0.38000000000000006</v>
      </c>
      <c r="AE40" s="45">
        <f t="shared" si="13"/>
        <v>7.5187969924812021</v>
      </c>
    </row>
    <row r="41" spans="1:31" ht="13.8" x14ac:dyDescent="0.25">
      <c r="A41" s="4">
        <v>43899</v>
      </c>
      <c r="B41">
        <v>519</v>
      </c>
      <c r="C41">
        <v>22</v>
      </c>
      <c r="D41">
        <v>7</v>
      </c>
      <c r="F41">
        <f t="shared" si="23"/>
        <v>68</v>
      </c>
      <c r="G41">
        <f t="shared" si="24"/>
        <v>1</v>
      </c>
      <c r="H41">
        <f t="shared" si="25"/>
        <v>0</v>
      </c>
      <c r="I41">
        <f t="shared" si="3"/>
        <v>490</v>
      </c>
      <c r="J41" s="58">
        <f t="shared" si="18"/>
        <v>0.16075672021738102</v>
      </c>
      <c r="K41" s="58">
        <f t="shared" si="19"/>
        <v>2.3640661938534278E-3</v>
      </c>
      <c r="L41" s="58">
        <f t="shared" si="20"/>
        <v>0</v>
      </c>
      <c r="M41">
        <f t="shared" si="21"/>
        <v>68.000092651952173</v>
      </c>
      <c r="N41" s="47">
        <f t="shared" si="22"/>
        <v>4.238921001926782E-2</v>
      </c>
      <c r="O41" s="47"/>
      <c r="P41" s="63">
        <f t="shared" si="15"/>
        <v>1.348747591522158E-2</v>
      </c>
      <c r="Q41" s="86">
        <f t="shared" si="16"/>
        <v>4.238921001926782E-2</v>
      </c>
      <c r="R41" s="67">
        <f t="shared" si="17"/>
        <v>0.94412331406551064</v>
      </c>
      <c r="S41" s="47"/>
      <c r="T41" s="47"/>
      <c r="U41" s="47"/>
      <c r="V41" s="47"/>
      <c r="W41" s="47"/>
      <c r="X41" s="47"/>
      <c r="Y41" s="47"/>
      <c r="AB41" s="91">
        <f t="shared" si="6"/>
        <v>66.571428571428569</v>
      </c>
      <c r="AC41" s="91">
        <f t="shared" si="6"/>
        <v>2.2857142857142856</v>
      </c>
      <c r="AD41" s="90">
        <f t="shared" si="12"/>
        <v>0.58000000000000007</v>
      </c>
      <c r="AE41" s="45">
        <f t="shared" si="13"/>
        <v>3.9408866995073883</v>
      </c>
    </row>
    <row r="42" spans="1:31" ht="13.8" x14ac:dyDescent="0.25">
      <c r="A42" s="4">
        <v>43900</v>
      </c>
      <c r="B42">
        <v>711</v>
      </c>
      <c r="C42">
        <v>28</v>
      </c>
      <c r="D42">
        <v>8</v>
      </c>
      <c r="F42">
        <f t="shared" si="23"/>
        <v>192</v>
      </c>
      <c r="G42">
        <f t="shared" si="24"/>
        <v>6</v>
      </c>
      <c r="H42">
        <f t="shared" si="25"/>
        <v>1</v>
      </c>
      <c r="I42">
        <f t="shared" si="3"/>
        <v>675</v>
      </c>
      <c r="J42" s="58">
        <f t="shared" si="18"/>
        <v>0.39183734908044981</v>
      </c>
      <c r="K42" s="58">
        <f t="shared" si="19"/>
        <v>1.2244897959183673E-2</v>
      </c>
      <c r="L42" s="58">
        <f t="shared" si="20"/>
        <v>2.0408163265306124E-3</v>
      </c>
      <c r="M42">
        <f t="shared" si="21"/>
        <v>27.428614435631488</v>
      </c>
      <c r="N42" s="47">
        <f t="shared" si="22"/>
        <v>3.9381153305203941E-2</v>
      </c>
      <c r="O42" s="47"/>
      <c r="P42" s="63">
        <f t="shared" si="15"/>
        <v>1.1251758087201125E-2</v>
      </c>
      <c r="Q42" s="86">
        <f t="shared" si="16"/>
        <v>3.9381153305203941E-2</v>
      </c>
      <c r="R42" s="67">
        <f t="shared" si="17"/>
        <v>0.94936708860759489</v>
      </c>
      <c r="S42" s="47"/>
      <c r="T42" s="47"/>
      <c r="U42" s="47"/>
      <c r="V42" s="47"/>
      <c r="W42" s="47"/>
      <c r="X42" s="47"/>
      <c r="Y42" s="47"/>
      <c r="AB42" s="91">
        <f t="shared" si="6"/>
        <v>91.142857142857139</v>
      </c>
      <c r="AC42" s="91">
        <f t="shared" si="6"/>
        <v>3</v>
      </c>
      <c r="AD42" s="90">
        <f t="shared" si="12"/>
        <v>0.89</v>
      </c>
      <c r="AE42" s="45">
        <f t="shared" si="13"/>
        <v>3.3707865168539324</v>
      </c>
    </row>
    <row r="43" spans="1:31" ht="13.8" x14ac:dyDescent="0.25">
      <c r="A43" s="4">
        <v>43901</v>
      </c>
      <c r="B43">
        <v>1109</v>
      </c>
      <c r="C43">
        <v>33</v>
      </c>
      <c r="D43">
        <v>8</v>
      </c>
      <c r="F43">
        <f t="shared" si="23"/>
        <v>398</v>
      </c>
      <c r="G43">
        <f t="shared" si="24"/>
        <v>5</v>
      </c>
      <c r="H43">
        <f t="shared" si="25"/>
        <v>0</v>
      </c>
      <c r="I43">
        <f t="shared" si="3"/>
        <v>1068</v>
      </c>
      <c r="J43" s="58">
        <f t="shared" si="18"/>
        <v>0.58963089616802722</v>
      </c>
      <c r="K43" s="58">
        <f t="shared" si="19"/>
        <v>7.4074074074074077E-3</v>
      </c>
      <c r="L43" s="58">
        <f t="shared" si="20"/>
        <v>0</v>
      </c>
      <c r="M43">
        <f t="shared" si="21"/>
        <v>79.600170982683665</v>
      </c>
      <c r="N43" s="47">
        <f t="shared" si="22"/>
        <v>2.9756537421100092E-2</v>
      </c>
      <c r="O43" s="47"/>
      <c r="P43" s="63">
        <f t="shared" si="15"/>
        <v>7.2137060414788094E-3</v>
      </c>
      <c r="Q43" s="86">
        <f t="shared" si="16"/>
        <v>2.9756537421100092E-2</v>
      </c>
      <c r="R43" s="67">
        <f t="shared" si="17"/>
        <v>0.96302975653742107</v>
      </c>
      <c r="S43" s="47"/>
      <c r="T43" s="47"/>
      <c r="U43" s="47"/>
      <c r="V43" s="47"/>
      <c r="W43" s="47"/>
      <c r="X43" s="47"/>
      <c r="Y43" s="47"/>
      <c r="AB43" s="91">
        <f t="shared" si="6"/>
        <v>143.57142857142858</v>
      </c>
      <c r="AC43" s="91">
        <f t="shared" si="6"/>
        <v>3.1428571428571428</v>
      </c>
      <c r="AD43" s="90">
        <f t="shared" si="12"/>
        <v>1.5800000000000003</v>
      </c>
      <c r="AE43" s="45">
        <f t="shared" si="13"/>
        <v>1.9891500904159127</v>
      </c>
    </row>
    <row r="44" spans="1:31" ht="13.8" x14ac:dyDescent="0.25">
      <c r="A44" s="4">
        <v>43902</v>
      </c>
      <c r="B44">
        <v>1561</v>
      </c>
      <c r="C44">
        <v>43</v>
      </c>
      <c r="D44">
        <v>12</v>
      </c>
      <c r="F44">
        <f t="shared" si="23"/>
        <v>452</v>
      </c>
      <c r="G44">
        <f t="shared" si="24"/>
        <v>10</v>
      </c>
      <c r="H44">
        <f t="shared" si="25"/>
        <v>4</v>
      </c>
      <c r="I44">
        <f t="shared" si="3"/>
        <v>1506</v>
      </c>
      <c r="J44" s="58">
        <f t="shared" si="18"/>
        <v>0.42322239175821985</v>
      </c>
      <c r="K44" s="58">
        <f t="shared" si="19"/>
        <v>9.3632958801498131E-3</v>
      </c>
      <c r="L44" s="58">
        <f t="shared" si="20"/>
        <v>3.7453183520599251E-3</v>
      </c>
      <c r="M44">
        <f t="shared" si="21"/>
        <v>32.285822456984199</v>
      </c>
      <c r="N44" s="47">
        <f t="shared" si="22"/>
        <v>2.7546444586803331E-2</v>
      </c>
      <c r="O44" s="47"/>
      <c r="P44" s="63">
        <f t="shared" si="15"/>
        <v>7.6873798846893021E-3</v>
      </c>
      <c r="Q44" s="86">
        <f t="shared" si="16"/>
        <v>2.7546444586803331E-2</v>
      </c>
      <c r="R44" s="67">
        <f t="shared" si="17"/>
        <v>0.96476617552850741</v>
      </c>
      <c r="S44" s="47"/>
      <c r="T44" s="47"/>
      <c r="U44" s="47"/>
      <c r="V44" s="47"/>
      <c r="W44" s="47"/>
      <c r="X44" s="47"/>
      <c r="Y44" s="47"/>
      <c r="AB44" s="91">
        <f t="shared" ref="AB44:AC59" si="26">AVERAGE(F38:F44)</f>
        <v>198.14285714285714</v>
      </c>
      <c r="AC44" s="91">
        <f t="shared" si="26"/>
        <v>4.4285714285714288</v>
      </c>
      <c r="AD44" s="90">
        <f t="shared" si="12"/>
        <v>2.06</v>
      </c>
      <c r="AE44" s="45">
        <f t="shared" si="13"/>
        <v>2.1497919556171983</v>
      </c>
    </row>
    <row r="45" spans="1:31" ht="13.8" x14ac:dyDescent="0.25">
      <c r="A45" s="4">
        <v>43903</v>
      </c>
      <c r="B45">
        <v>2157</v>
      </c>
      <c r="C45">
        <v>52</v>
      </c>
      <c r="D45">
        <v>12</v>
      </c>
      <c r="F45">
        <f t="shared" si="23"/>
        <v>596</v>
      </c>
      <c r="G45">
        <f t="shared" si="24"/>
        <v>9</v>
      </c>
      <c r="H45">
        <f t="shared" si="25"/>
        <v>0</v>
      </c>
      <c r="I45">
        <f t="shared" si="3"/>
        <v>2093</v>
      </c>
      <c r="J45" s="58">
        <f t="shared" si="18"/>
        <v>0.3957521983625143</v>
      </c>
      <c r="K45" s="58">
        <f t="shared" si="19"/>
        <v>5.9760956175298804E-3</v>
      </c>
      <c r="L45" s="58">
        <f t="shared" si="20"/>
        <v>0</v>
      </c>
      <c r="M45">
        <f t="shared" si="21"/>
        <v>66.222534525994064</v>
      </c>
      <c r="N45" s="47">
        <f t="shared" si="22"/>
        <v>2.4107556791840519E-2</v>
      </c>
      <c r="O45" s="47"/>
      <c r="P45" s="63">
        <f t="shared" si="15"/>
        <v>5.5632823365785811E-3</v>
      </c>
      <c r="Q45" s="86">
        <f t="shared" si="16"/>
        <v>2.4107556791840519E-2</v>
      </c>
      <c r="R45" s="67">
        <f t="shared" si="17"/>
        <v>0.97032916087158094</v>
      </c>
      <c r="S45" s="47"/>
      <c r="T45" s="47"/>
      <c r="U45" s="47"/>
      <c r="V45" s="47"/>
      <c r="W45" s="47"/>
      <c r="X45" s="47"/>
      <c r="Y45" s="47"/>
      <c r="AB45" s="91">
        <f t="shared" si="26"/>
        <v>276.42857142857144</v>
      </c>
      <c r="AC45" s="91">
        <f t="shared" si="26"/>
        <v>5.4285714285714288</v>
      </c>
      <c r="AD45" s="90">
        <f t="shared" si="12"/>
        <v>3.1300000000000003</v>
      </c>
      <c r="AE45" s="45">
        <f t="shared" si="13"/>
        <v>1.734367868553172</v>
      </c>
    </row>
    <row r="46" spans="1:31" ht="13.8" x14ac:dyDescent="0.25">
      <c r="A46" s="4">
        <v>43904</v>
      </c>
      <c r="B46">
        <v>2870</v>
      </c>
      <c r="C46">
        <v>58</v>
      </c>
      <c r="D46">
        <v>12</v>
      </c>
      <c r="F46">
        <f t="shared" si="23"/>
        <v>713</v>
      </c>
      <c r="G46">
        <f t="shared" si="24"/>
        <v>6</v>
      </c>
      <c r="H46">
        <f t="shared" si="25"/>
        <v>0</v>
      </c>
      <c r="I46">
        <f t="shared" si="3"/>
        <v>2800</v>
      </c>
      <c r="J46" s="58">
        <f t="shared" si="18"/>
        <v>0.34066156060224445</v>
      </c>
      <c r="K46" s="59">
        <f t="shared" si="19"/>
        <v>2.866698518872432E-3</v>
      </c>
      <c r="L46" s="59">
        <f t="shared" si="20"/>
        <v>0</v>
      </c>
      <c r="M46">
        <f t="shared" si="21"/>
        <v>118.83410772341627</v>
      </c>
      <c r="N46" s="47">
        <f t="shared" si="22"/>
        <v>2.0209059233449476E-2</v>
      </c>
      <c r="O46" s="47"/>
      <c r="P46" s="63">
        <f t="shared" si="15"/>
        <v>4.181184668989547E-3</v>
      </c>
      <c r="Q46" s="86">
        <f t="shared" si="16"/>
        <v>2.0209059233449476E-2</v>
      </c>
      <c r="R46" s="67">
        <f t="shared" si="17"/>
        <v>0.97560975609756095</v>
      </c>
      <c r="S46" s="47"/>
      <c r="T46" s="47"/>
      <c r="U46" s="47"/>
      <c r="V46" s="47"/>
      <c r="W46" s="47"/>
      <c r="X46" s="47"/>
      <c r="Y46" s="47"/>
      <c r="AB46" s="91">
        <f t="shared" si="26"/>
        <v>361.85714285714283</v>
      </c>
      <c r="AC46" s="91">
        <f t="shared" si="26"/>
        <v>5.8571428571428568</v>
      </c>
      <c r="AD46" s="90">
        <f t="shared" si="12"/>
        <v>4.2100000000000009</v>
      </c>
      <c r="AE46" s="45">
        <f t="shared" si="13"/>
        <v>1.3912453342382081</v>
      </c>
    </row>
    <row r="47" spans="1:31" ht="13.8" x14ac:dyDescent="0.25">
      <c r="A47" s="4">
        <v>43905</v>
      </c>
      <c r="B47">
        <v>2968</v>
      </c>
      <c r="C47">
        <v>70</v>
      </c>
      <c r="D47">
        <v>12</v>
      </c>
      <c r="F47">
        <f t="shared" si="23"/>
        <v>98</v>
      </c>
      <c r="G47">
        <f t="shared" si="24"/>
        <v>12</v>
      </c>
      <c r="H47">
        <f t="shared" si="25"/>
        <v>0</v>
      </c>
      <c r="I47">
        <f t="shared" si="3"/>
        <v>2886</v>
      </c>
      <c r="J47" s="60">
        <f t="shared" si="18"/>
        <v>3.5000303474521037E-2</v>
      </c>
      <c r="K47" s="60">
        <f t="shared" si="19"/>
        <v>4.2857142857142859E-3</v>
      </c>
      <c r="L47" s="60">
        <f t="shared" si="20"/>
        <v>0</v>
      </c>
      <c r="M47">
        <f t="shared" si="21"/>
        <v>8.1667374773882422</v>
      </c>
      <c r="N47" s="47">
        <f t="shared" si="22"/>
        <v>2.358490566037736E-2</v>
      </c>
      <c r="O47" s="47"/>
      <c r="P47" s="63">
        <f t="shared" si="15"/>
        <v>4.0431266846361188E-3</v>
      </c>
      <c r="Q47" s="86">
        <f t="shared" si="16"/>
        <v>2.358490566037736E-2</v>
      </c>
      <c r="R47" s="67">
        <f t="shared" si="17"/>
        <v>0.97237196765498657</v>
      </c>
      <c r="S47" s="47"/>
      <c r="T47" s="47"/>
      <c r="U47" s="47"/>
      <c r="V47" s="47"/>
      <c r="W47" s="47"/>
      <c r="X47" s="47"/>
      <c r="Y47" s="47"/>
      <c r="AB47" s="91">
        <f t="shared" si="26"/>
        <v>359.57142857142856</v>
      </c>
      <c r="AC47" s="91">
        <f t="shared" si="26"/>
        <v>7</v>
      </c>
      <c r="AD47" s="90">
        <f t="shared" si="12"/>
        <v>4.66</v>
      </c>
      <c r="AE47" s="45">
        <f t="shared" si="13"/>
        <v>1.502145922746781</v>
      </c>
    </row>
    <row r="48" spans="1:31" ht="13.8" x14ac:dyDescent="0.25">
      <c r="A48" s="4">
        <v>43906</v>
      </c>
      <c r="B48">
        <v>4360</v>
      </c>
      <c r="C48">
        <v>97</v>
      </c>
      <c r="D48">
        <v>17</v>
      </c>
      <c r="F48">
        <f t="shared" si="23"/>
        <v>1392</v>
      </c>
      <c r="G48">
        <f t="shared" si="24"/>
        <v>27</v>
      </c>
      <c r="H48">
        <f t="shared" si="25"/>
        <v>5</v>
      </c>
      <c r="I48">
        <f t="shared" si="3"/>
        <v>4246</v>
      </c>
      <c r="J48" s="58">
        <f t="shared" si="18"/>
        <v>0.48233280725992206</v>
      </c>
      <c r="K48" s="59">
        <f t="shared" si="19"/>
        <v>9.355509355509356E-3</v>
      </c>
      <c r="L48" s="59">
        <f t="shared" si="20"/>
        <v>1.7325017325017325E-3</v>
      </c>
      <c r="M48">
        <f t="shared" si="21"/>
        <v>43.50039005475422</v>
      </c>
      <c r="N48" s="47">
        <f t="shared" si="22"/>
        <v>2.224770642201835E-2</v>
      </c>
      <c r="O48" s="47"/>
      <c r="P48" s="63">
        <f t="shared" si="15"/>
        <v>3.8990825688073397E-3</v>
      </c>
      <c r="Q48" s="86">
        <f t="shared" si="16"/>
        <v>2.224770642201835E-2</v>
      </c>
      <c r="R48" s="67">
        <f t="shared" si="17"/>
        <v>0.97385321100917432</v>
      </c>
      <c r="S48" s="47"/>
      <c r="T48" s="47"/>
      <c r="U48" s="47"/>
      <c r="V48" s="47"/>
      <c r="W48" s="47"/>
      <c r="X48" s="47"/>
      <c r="Y48" s="47"/>
      <c r="AB48" s="91">
        <f t="shared" si="26"/>
        <v>548.71428571428567</v>
      </c>
      <c r="AC48" s="91">
        <f t="shared" si="26"/>
        <v>10.714285714285714</v>
      </c>
      <c r="AD48" s="90">
        <f t="shared" si="12"/>
        <v>6.38</v>
      </c>
      <c r="AE48" s="45">
        <f t="shared" si="13"/>
        <v>1.6793551276309897</v>
      </c>
    </row>
    <row r="49" spans="1:31" ht="13.8" x14ac:dyDescent="0.25">
      <c r="A49" s="4">
        <v>43907</v>
      </c>
      <c r="B49">
        <v>6141</v>
      </c>
      <c r="C49">
        <v>131</v>
      </c>
      <c r="D49">
        <v>17</v>
      </c>
      <c r="F49">
        <f t="shared" si="23"/>
        <v>1781</v>
      </c>
      <c r="G49">
        <f t="shared" si="24"/>
        <v>34</v>
      </c>
      <c r="H49">
        <f t="shared" si="25"/>
        <v>0</v>
      </c>
      <c r="I49">
        <f t="shared" si="3"/>
        <v>5993</v>
      </c>
      <c r="J49" s="58">
        <f t="shared" si="18"/>
        <v>0.41945912854899003</v>
      </c>
      <c r="K49" s="59">
        <f t="shared" si="19"/>
        <v>8.0075365049458308E-3</v>
      </c>
      <c r="L49" s="59">
        <f t="shared" si="20"/>
        <v>0</v>
      </c>
      <c r="M49">
        <f t="shared" si="21"/>
        <v>52.38304293585329</v>
      </c>
      <c r="N49" s="47">
        <f t="shared" si="22"/>
        <v>2.1332030613906532E-2</v>
      </c>
      <c r="O49" s="47"/>
      <c r="P49" s="63">
        <f t="shared" si="15"/>
        <v>2.768278781957336E-3</v>
      </c>
      <c r="Q49" s="86">
        <f t="shared" si="16"/>
        <v>2.1332030613906532E-2</v>
      </c>
      <c r="R49" s="67">
        <f t="shared" si="17"/>
        <v>0.97589969060413617</v>
      </c>
      <c r="S49" s="47"/>
      <c r="T49" s="47"/>
      <c r="U49" s="47"/>
      <c r="V49" s="47"/>
      <c r="W49" s="47"/>
      <c r="X49" s="47"/>
      <c r="Y49" s="47"/>
      <c r="AB49" s="91">
        <f t="shared" si="26"/>
        <v>775.71428571428567</v>
      </c>
      <c r="AC49" s="91">
        <f t="shared" si="26"/>
        <v>14.714285714285714</v>
      </c>
      <c r="AD49" s="90">
        <f t="shared" si="12"/>
        <v>10.050000000000002</v>
      </c>
      <c r="AE49" s="45">
        <f t="shared" si="13"/>
        <v>1.4641080312722099</v>
      </c>
    </row>
    <row r="50" spans="1:31" ht="13.8" x14ac:dyDescent="0.25">
      <c r="A50" s="4">
        <v>43908</v>
      </c>
      <c r="B50">
        <v>8917</v>
      </c>
      <c r="C50">
        <v>188</v>
      </c>
      <c r="D50">
        <v>105</v>
      </c>
      <c r="F50">
        <f t="shared" si="23"/>
        <v>2776</v>
      </c>
      <c r="G50">
        <f t="shared" si="24"/>
        <v>57</v>
      </c>
      <c r="H50">
        <f t="shared" si="25"/>
        <v>88</v>
      </c>
      <c r="I50">
        <f t="shared" si="3"/>
        <v>8624</v>
      </c>
      <c r="J50" s="58">
        <f t="shared" si="18"/>
        <v>0.46321566883203952</v>
      </c>
      <c r="K50" s="59">
        <f t="shared" si="19"/>
        <v>9.5110962789921576E-3</v>
      </c>
      <c r="L50" s="59">
        <f t="shared" si="20"/>
        <v>1.4683797764058067E-2</v>
      </c>
      <c r="M50">
        <f t="shared" si="21"/>
        <v>19.145182781451123</v>
      </c>
      <c r="N50" s="47">
        <f t="shared" si="22"/>
        <v>2.1083323987888303E-2</v>
      </c>
      <c r="O50" s="47"/>
      <c r="P50" s="63">
        <f t="shared" si="15"/>
        <v>1.177526073791634E-2</v>
      </c>
      <c r="Q50" s="86">
        <f t="shared" si="16"/>
        <v>2.1083323987888303E-2</v>
      </c>
      <c r="R50" s="67">
        <f t="shared" si="17"/>
        <v>0.96714141527419539</v>
      </c>
      <c r="S50" s="47"/>
      <c r="T50" s="47"/>
      <c r="U50" s="47"/>
      <c r="V50" s="47"/>
      <c r="W50" s="47"/>
      <c r="X50" s="47"/>
      <c r="Y50" s="47"/>
      <c r="AB50" s="91">
        <f t="shared" si="26"/>
        <v>1115.4285714285713</v>
      </c>
      <c r="AC50" s="91">
        <f t="shared" si="26"/>
        <v>22.142857142857142</v>
      </c>
      <c r="AD50" s="90">
        <f t="shared" si="12"/>
        <v>13.870000000000001</v>
      </c>
      <c r="AE50" s="45">
        <f t="shared" si="13"/>
        <v>1.596456895663817</v>
      </c>
    </row>
    <row r="51" spans="1:31" ht="13.8" x14ac:dyDescent="0.25">
      <c r="A51" s="4">
        <v>43909</v>
      </c>
      <c r="B51">
        <v>14157</v>
      </c>
      <c r="C51">
        <v>265</v>
      </c>
      <c r="D51">
        <v>121</v>
      </c>
      <c r="F51">
        <f t="shared" si="23"/>
        <v>5240</v>
      </c>
      <c r="G51">
        <f t="shared" si="24"/>
        <v>77</v>
      </c>
      <c r="H51">
        <f t="shared" si="25"/>
        <v>16</v>
      </c>
      <c r="I51">
        <f t="shared" si="3"/>
        <v>13771</v>
      </c>
      <c r="J51" s="58">
        <f t="shared" si="18"/>
        <v>0.60762304801206313</v>
      </c>
      <c r="K51" s="59">
        <f t="shared" si="19"/>
        <v>8.9285714285714281E-3</v>
      </c>
      <c r="L51" s="59">
        <f t="shared" si="20"/>
        <v>1.8552875695732839E-3</v>
      </c>
      <c r="M51">
        <f t="shared" si="21"/>
        <v>56.345603936086377</v>
      </c>
      <c r="N51" s="47">
        <f t="shared" si="22"/>
        <v>1.8718655082291445E-2</v>
      </c>
      <c r="O51" s="47"/>
      <c r="P51" s="63">
        <f t="shared" si="15"/>
        <v>8.5470085470085479E-3</v>
      </c>
      <c r="Q51" s="86">
        <f t="shared" si="16"/>
        <v>1.8718655082291445E-2</v>
      </c>
      <c r="R51" s="67">
        <f t="shared" si="17"/>
        <v>0.97273433637070006</v>
      </c>
      <c r="S51" s="47"/>
      <c r="T51" s="47"/>
      <c r="U51" s="47"/>
      <c r="V51" s="47"/>
      <c r="W51" s="47"/>
      <c r="X51" s="47"/>
      <c r="Y51" s="47"/>
      <c r="AB51" s="91">
        <f t="shared" si="26"/>
        <v>1799.4285714285713</v>
      </c>
      <c r="AC51" s="91">
        <f t="shared" si="26"/>
        <v>31.714285714285715</v>
      </c>
      <c r="AD51" s="90">
        <f t="shared" si="12"/>
        <v>19.350000000000001</v>
      </c>
      <c r="AE51" s="45">
        <f t="shared" si="13"/>
        <v>1.6389811738648947</v>
      </c>
    </row>
    <row r="52" spans="1:31" ht="13.8" x14ac:dyDescent="0.25">
      <c r="A52" s="4">
        <v>43910</v>
      </c>
      <c r="B52">
        <v>19479</v>
      </c>
      <c r="C52">
        <v>362</v>
      </c>
      <c r="D52">
        <v>147</v>
      </c>
      <c r="F52">
        <f t="shared" si="23"/>
        <v>5322</v>
      </c>
      <c r="G52">
        <f t="shared" si="24"/>
        <v>97</v>
      </c>
      <c r="H52">
        <f t="shared" si="25"/>
        <v>26</v>
      </c>
      <c r="I52">
        <f t="shared" si="3"/>
        <v>18970</v>
      </c>
      <c r="J52" s="58">
        <f t="shared" si="18"/>
        <v>0.38648083886014095</v>
      </c>
      <c r="K52" s="59">
        <f>G52/I51</f>
        <v>7.0437876697407595E-3</v>
      </c>
      <c r="L52" s="59">
        <f t="shared" si="20"/>
        <v>1.8880255609614407E-3</v>
      </c>
      <c r="M52">
        <f t="shared" si="21"/>
        <v>43.270143349130088</v>
      </c>
      <c r="N52" s="47">
        <f t="shared" si="22"/>
        <v>1.8584116227732431E-2</v>
      </c>
      <c r="O52" s="47"/>
      <c r="P52" s="63">
        <f t="shared" si="15"/>
        <v>7.5465886339134451E-3</v>
      </c>
      <c r="Q52" s="86">
        <f t="shared" si="16"/>
        <v>1.8584116227732431E-2</v>
      </c>
      <c r="R52" s="67">
        <f t="shared" si="17"/>
        <v>0.97386929513835407</v>
      </c>
      <c r="S52" s="47"/>
      <c r="T52" s="47"/>
      <c r="U52" s="47"/>
      <c r="V52" s="47"/>
      <c r="W52" s="47"/>
      <c r="X52" s="47"/>
      <c r="Y52" s="47"/>
      <c r="AB52" s="91">
        <f t="shared" si="26"/>
        <v>2474.5714285714284</v>
      </c>
      <c r="AC52" s="91">
        <f t="shared" si="26"/>
        <v>44.285714285714285</v>
      </c>
      <c r="AD52" s="90">
        <f t="shared" si="12"/>
        <v>25.330000000000002</v>
      </c>
      <c r="AE52" s="45">
        <f t="shared" si="13"/>
        <v>1.7483503468501493</v>
      </c>
    </row>
    <row r="53" spans="1:31" ht="13.8" x14ac:dyDescent="0.25">
      <c r="A53" s="4">
        <v>43911</v>
      </c>
      <c r="B53">
        <v>25825</v>
      </c>
      <c r="C53">
        <v>456</v>
      </c>
      <c r="D53">
        <v>176</v>
      </c>
      <c r="F53">
        <f t="shared" si="23"/>
        <v>6346</v>
      </c>
      <c r="G53">
        <f t="shared" si="24"/>
        <v>94</v>
      </c>
      <c r="H53">
        <f t="shared" si="25"/>
        <v>29</v>
      </c>
      <c r="I53">
        <f t="shared" si="3"/>
        <v>25193</v>
      </c>
      <c r="J53" s="58">
        <f t="shared" si="18"/>
        <v>0.33454789005678021</v>
      </c>
      <c r="K53" s="59">
        <f t="shared" si="19"/>
        <v>4.9551924090669476E-3</v>
      </c>
      <c r="L53" s="59">
        <f t="shared" si="20"/>
        <v>1.5287295730100159E-3</v>
      </c>
      <c r="M53">
        <f t="shared" si="21"/>
        <v>51.59653231200911</v>
      </c>
      <c r="N53" s="47">
        <f t="shared" si="22"/>
        <v>1.765730880929332E-2</v>
      </c>
      <c r="O53" s="47"/>
      <c r="P53" s="63">
        <f t="shared" si="15"/>
        <v>6.8151016456921591E-3</v>
      </c>
      <c r="Q53" s="86">
        <f t="shared" si="16"/>
        <v>1.765730880929332E-2</v>
      </c>
      <c r="R53" s="67">
        <f t="shared" si="17"/>
        <v>0.97552758954501451</v>
      </c>
      <c r="S53" s="47"/>
      <c r="T53" s="47"/>
      <c r="U53" s="47"/>
      <c r="V53" s="47"/>
      <c r="W53" s="47"/>
      <c r="X53" s="47"/>
      <c r="Y53" s="47"/>
      <c r="AB53" s="91">
        <f t="shared" si="26"/>
        <v>3279.2857142857142</v>
      </c>
      <c r="AC53" s="91">
        <f t="shared" si="26"/>
        <v>56.857142857142854</v>
      </c>
      <c r="AD53" s="90">
        <f t="shared" si="12"/>
        <v>25.17</v>
      </c>
      <c r="AE53" s="45">
        <f t="shared" si="13"/>
        <v>2.2589250241216865</v>
      </c>
    </row>
    <row r="54" spans="1:31" ht="13.8" x14ac:dyDescent="0.25">
      <c r="A54" s="4">
        <v>43912</v>
      </c>
      <c r="B54">
        <v>33761</v>
      </c>
      <c r="C54">
        <v>601</v>
      </c>
      <c r="D54">
        <v>178</v>
      </c>
      <c r="F54">
        <f t="shared" si="23"/>
        <v>7936</v>
      </c>
      <c r="G54">
        <f t="shared" si="24"/>
        <v>145</v>
      </c>
      <c r="H54">
        <f t="shared" si="25"/>
        <v>2</v>
      </c>
      <c r="I54">
        <f t="shared" si="3"/>
        <v>32982</v>
      </c>
      <c r="J54" s="58">
        <f t="shared" si="18"/>
        <v>0.31503271619829487</v>
      </c>
      <c r="K54" s="58">
        <f t="shared" si="19"/>
        <v>5.7555670225856387E-3</v>
      </c>
      <c r="L54" s="58">
        <f t="shared" si="20"/>
        <v>7.9387131346008808E-5</v>
      </c>
      <c r="M54">
        <f t="shared" si="21"/>
        <v>53.990606933222061</v>
      </c>
      <c r="N54" s="47">
        <f t="shared" si="22"/>
        <v>1.7801605402683569E-2</v>
      </c>
      <c r="O54" s="47"/>
      <c r="P54" s="63">
        <f t="shared" si="15"/>
        <v>5.2723556766683449E-3</v>
      </c>
      <c r="Q54" s="86">
        <f t="shared" si="16"/>
        <v>1.7801605402683569E-2</v>
      </c>
      <c r="R54" s="67">
        <f t="shared" si="17"/>
        <v>0.97692603892064811</v>
      </c>
      <c r="S54" s="47"/>
      <c r="T54" s="47"/>
      <c r="U54" s="47"/>
      <c r="V54" s="47"/>
      <c r="W54" s="47"/>
      <c r="X54" s="47"/>
      <c r="Y54" s="47"/>
      <c r="AB54" s="91">
        <f t="shared" si="26"/>
        <v>4399</v>
      </c>
      <c r="AC54" s="91">
        <f t="shared" si="26"/>
        <v>75.857142857142861</v>
      </c>
      <c r="AD54" s="90">
        <f t="shared" si="12"/>
        <v>38.410000000000004</v>
      </c>
      <c r="AE54" s="45">
        <f t="shared" si="13"/>
        <v>1.9749321233309778</v>
      </c>
    </row>
    <row r="55" spans="1:31" ht="13.8" x14ac:dyDescent="0.25">
      <c r="A55" s="4">
        <v>43913</v>
      </c>
      <c r="B55">
        <v>43850</v>
      </c>
      <c r="C55">
        <v>784</v>
      </c>
      <c r="D55">
        <v>178</v>
      </c>
      <c r="F55">
        <f t="shared" si="23"/>
        <v>10089</v>
      </c>
      <c r="G55">
        <f t="shared" si="24"/>
        <v>183</v>
      </c>
      <c r="H55">
        <f t="shared" si="25"/>
        <v>0</v>
      </c>
      <c r="I55">
        <f t="shared" si="3"/>
        <v>42888</v>
      </c>
      <c r="J55" s="58">
        <f t="shared" si="18"/>
        <v>0.30592532727690136</v>
      </c>
      <c r="K55" s="58">
        <f t="shared" si="19"/>
        <v>5.5484809896307078E-3</v>
      </c>
      <c r="L55" s="58">
        <f t="shared" si="20"/>
        <v>0</v>
      </c>
      <c r="M55">
        <f t="shared" si="21"/>
        <v>55.136771280036939</v>
      </c>
      <c r="N55" s="47">
        <f t="shared" si="22"/>
        <v>1.7879133409350056E-2</v>
      </c>
      <c r="O55" s="47"/>
      <c r="P55" s="63">
        <f t="shared" si="15"/>
        <v>4.0592930444697832E-3</v>
      </c>
      <c r="Q55" s="86">
        <f t="shared" si="16"/>
        <v>1.7879133409350056E-2</v>
      </c>
      <c r="R55" s="67">
        <f t="shared" si="17"/>
        <v>0.97806157354618017</v>
      </c>
      <c r="S55" s="47"/>
      <c r="T55" s="47"/>
      <c r="U55" s="47"/>
      <c r="V55" s="47"/>
      <c r="W55" s="47"/>
      <c r="X55" s="47"/>
      <c r="Y55" s="47"/>
      <c r="AB55" s="91">
        <f t="shared" si="26"/>
        <v>5641.4285714285716</v>
      </c>
      <c r="AC55" s="91">
        <f t="shared" si="26"/>
        <v>98.142857142857139</v>
      </c>
      <c r="AD55" s="90">
        <f t="shared" si="12"/>
        <v>54.300000000000004</v>
      </c>
      <c r="AE55" s="45">
        <f t="shared" si="13"/>
        <v>1.8074191002367797</v>
      </c>
    </row>
    <row r="56" spans="1:31" ht="13.8" x14ac:dyDescent="0.25">
      <c r="A56" s="4">
        <v>43914</v>
      </c>
      <c r="B56">
        <v>54112</v>
      </c>
      <c r="C56">
        <v>1021</v>
      </c>
      <c r="D56">
        <v>348</v>
      </c>
      <c r="F56">
        <f t="shared" si="23"/>
        <v>10262</v>
      </c>
      <c r="G56">
        <f t="shared" si="24"/>
        <v>237</v>
      </c>
      <c r="H56">
        <f t="shared" si="25"/>
        <v>170</v>
      </c>
      <c r="I56">
        <f t="shared" si="3"/>
        <v>52743</v>
      </c>
      <c r="J56" s="58">
        <f t="shared" si="18"/>
        <v>0.23930609148738219</v>
      </c>
      <c r="K56" s="58">
        <f t="shared" si="19"/>
        <v>5.5260212646894239E-3</v>
      </c>
      <c r="L56" s="58">
        <f t="shared" si="20"/>
        <v>3.9638127215071818E-3</v>
      </c>
      <c r="M56">
        <f t="shared" si="21"/>
        <v>25.21709988135343</v>
      </c>
      <c r="N56" s="47">
        <f t="shared" si="22"/>
        <v>1.886827321111768E-2</v>
      </c>
      <c r="O56" s="47"/>
      <c r="P56" s="63">
        <f t="shared" si="15"/>
        <v>6.4311058545239502E-3</v>
      </c>
      <c r="Q56" s="86">
        <f t="shared" si="16"/>
        <v>1.886827321111768E-2</v>
      </c>
      <c r="R56" s="67">
        <f t="shared" si="17"/>
        <v>0.97470062093435839</v>
      </c>
      <c r="S56" s="47"/>
      <c r="T56" s="47"/>
      <c r="U56" s="47"/>
      <c r="V56" s="47"/>
      <c r="W56" s="47"/>
      <c r="X56" s="47"/>
      <c r="Y56" s="47"/>
      <c r="AB56" s="91">
        <f t="shared" si="26"/>
        <v>6853</v>
      </c>
      <c r="AC56" s="91">
        <f t="shared" si="26"/>
        <v>127.14285714285714</v>
      </c>
      <c r="AD56" s="90">
        <f t="shared" si="12"/>
        <v>78.08</v>
      </c>
      <c r="AE56" s="45">
        <f t="shared" si="13"/>
        <v>1.6283665105386416</v>
      </c>
    </row>
    <row r="57" spans="1:31" ht="13.8" x14ac:dyDescent="0.25">
      <c r="A57" s="4">
        <v>43915</v>
      </c>
      <c r="B57">
        <v>66055</v>
      </c>
      <c r="C57">
        <v>1333</v>
      </c>
      <c r="D57">
        <v>361</v>
      </c>
      <c r="F57">
        <f t="shared" si="23"/>
        <v>11943</v>
      </c>
      <c r="G57">
        <f t="shared" si="24"/>
        <v>312</v>
      </c>
      <c r="H57">
        <f t="shared" si="25"/>
        <v>13</v>
      </c>
      <c r="I57">
        <f t="shared" si="3"/>
        <v>64361</v>
      </c>
      <c r="J57" s="58">
        <f t="shared" si="18"/>
        <v>0.22647465539628575</v>
      </c>
      <c r="K57" s="58">
        <f t="shared" si="19"/>
        <v>5.9154769353279108E-3</v>
      </c>
      <c r="L57" s="58">
        <f t="shared" si="20"/>
        <v>2.4647820563866295E-4</v>
      </c>
      <c r="M57">
        <f t="shared" si="21"/>
        <v>36.753700767896305</v>
      </c>
      <c r="N57" s="47">
        <f t="shared" si="22"/>
        <v>2.0180152902883962E-2</v>
      </c>
      <c r="O57" s="47"/>
      <c r="P57" s="63">
        <f t="shared" si="15"/>
        <v>5.4651426841268638E-3</v>
      </c>
      <c r="Q57" s="86">
        <f t="shared" si="16"/>
        <v>2.0180152902883962E-2</v>
      </c>
      <c r="R57" s="67">
        <f t="shared" si="17"/>
        <v>0.97435470441298921</v>
      </c>
      <c r="S57" s="47"/>
      <c r="T57" s="47"/>
      <c r="U57" s="47"/>
      <c r="V57" s="47"/>
      <c r="W57" s="47"/>
      <c r="X57" s="47"/>
      <c r="Y57" s="47"/>
      <c r="AB57" s="91">
        <f t="shared" si="26"/>
        <v>8162.5714285714284</v>
      </c>
      <c r="AC57" s="91">
        <f t="shared" si="26"/>
        <v>163.57142857142858</v>
      </c>
      <c r="AD57" s="90">
        <f t="shared" si="12"/>
        <v>125.96000000000001</v>
      </c>
      <c r="AE57" s="45">
        <f t="shared" si="13"/>
        <v>1.2985981944381437</v>
      </c>
    </row>
    <row r="58" spans="1:31" ht="13.8" x14ac:dyDescent="0.25">
      <c r="A58" s="4">
        <v>43916</v>
      </c>
      <c r="B58">
        <v>84091</v>
      </c>
      <c r="C58">
        <v>1746</v>
      </c>
      <c r="D58">
        <v>681</v>
      </c>
      <c r="F58">
        <f t="shared" si="23"/>
        <v>18036</v>
      </c>
      <c r="G58">
        <f t="shared" si="24"/>
        <v>413</v>
      </c>
      <c r="H58">
        <f t="shared" si="25"/>
        <v>320</v>
      </c>
      <c r="I58">
        <f t="shared" si="3"/>
        <v>81664</v>
      </c>
      <c r="J58" s="58">
        <f t="shared" si="18"/>
        <v>0.28028775172264853</v>
      </c>
      <c r="K58" s="58">
        <f t="shared" si="19"/>
        <v>6.4169295069995804E-3</v>
      </c>
      <c r="L58" s="58">
        <f t="shared" si="20"/>
        <v>4.9719550659560914E-3</v>
      </c>
      <c r="M58">
        <f t="shared" si="21"/>
        <v>24.610641185022352</v>
      </c>
      <c r="N58" s="47">
        <f t="shared" si="22"/>
        <v>2.0763220796518059E-2</v>
      </c>
      <c r="O58" s="47"/>
      <c r="P58" s="63">
        <f t="shared" si="15"/>
        <v>8.0983696233841908E-3</v>
      </c>
      <c r="Q58" s="86">
        <f t="shared" si="16"/>
        <v>2.0763220796518059E-2</v>
      </c>
      <c r="R58" s="67">
        <f t="shared" si="17"/>
        <v>0.97113840958009778</v>
      </c>
      <c r="S58" s="47"/>
      <c r="T58" s="47"/>
      <c r="U58" s="47"/>
      <c r="V58" s="47"/>
      <c r="W58" s="47"/>
      <c r="X58" s="47"/>
      <c r="Y58" s="47"/>
      <c r="AB58" s="91">
        <f t="shared" si="26"/>
        <v>9990.5714285714294</v>
      </c>
      <c r="AC58" s="91">
        <f t="shared" si="26"/>
        <v>211.57142857142858</v>
      </c>
      <c r="AD58" s="90">
        <f t="shared" si="12"/>
        <v>173.22</v>
      </c>
      <c r="AE58" s="45">
        <f t="shared" si="13"/>
        <v>1.2214030052616822</v>
      </c>
    </row>
    <row r="59" spans="1:31" ht="13.8" x14ac:dyDescent="0.25">
      <c r="A59" s="4">
        <v>43917</v>
      </c>
      <c r="B59">
        <v>102276</v>
      </c>
      <c r="C59">
        <v>2300</v>
      </c>
      <c r="D59">
        <v>869</v>
      </c>
      <c r="F59">
        <f t="shared" si="23"/>
        <v>18185</v>
      </c>
      <c r="G59">
        <f t="shared" si="24"/>
        <v>554</v>
      </c>
      <c r="H59">
        <f t="shared" si="25"/>
        <v>188</v>
      </c>
      <c r="I59">
        <f t="shared" si="3"/>
        <v>99107</v>
      </c>
      <c r="J59" s="58">
        <f t="shared" si="18"/>
        <v>0.22273732686311296</v>
      </c>
      <c r="K59" s="58">
        <f t="shared" si="19"/>
        <v>6.7838949843260186E-3</v>
      </c>
      <c r="L59" s="58">
        <f t="shared" si="20"/>
        <v>2.3021159874608149E-3</v>
      </c>
      <c r="M59">
        <f t="shared" si="21"/>
        <v>24.514314098314362</v>
      </c>
      <c r="N59" s="47">
        <f t="shared" si="22"/>
        <v>2.2488169267472331E-2</v>
      </c>
      <c r="O59" s="47"/>
      <c r="P59" s="63">
        <f t="shared" si="15"/>
        <v>8.4966169971449797E-3</v>
      </c>
      <c r="Q59" s="86">
        <f t="shared" si="16"/>
        <v>2.2488169267472331E-2</v>
      </c>
      <c r="R59" s="67">
        <f t="shared" si="17"/>
        <v>0.96901521373538269</v>
      </c>
      <c r="S59" s="47"/>
      <c r="T59" s="47"/>
      <c r="U59" s="47"/>
      <c r="V59" s="47"/>
      <c r="W59" s="47"/>
      <c r="X59" s="47"/>
      <c r="Y59" s="47"/>
      <c r="AB59" s="91">
        <f t="shared" si="26"/>
        <v>11828.142857142857</v>
      </c>
      <c r="AC59" s="91">
        <f t="shared" si="26"/>
        <v>276.85714285714283</v>
      </c>
      <c r="AD59" s="90">
        <f t="shared" si="12"/>
        <v>229.55</v>
      </c>
      <c r="AE59" s="45">
        <f t="shared" si="13"/>
        <v>1.2060864424183961</v>
      </c>
    </row>
    <row r="60" spans="1:31" ht="13.8" x14ac:dyDescent="0.25">
      <c r="A60" s="4">
        <v>43918</v>
      </c>
      <c r="B60">
        <v>122069</v>
      </c>
      <c r="C60">
        <v>2934</v>
      </c>
      <c r="D60">
        <v>1072</v>
      </c>
      <c r="F60">
        <f t="shared" si="23"/>
        <v>19793</v>
      </c>
      <c r="G60">
        <f t="shared" si="24"/>
        <v>634</v>
      </c>
      <c r="H60">
        <f t="shared" si="25"/>
        <v>203</v>
      </c>
      <c r="I60">
        <f t="shared" si="3"/>
        <v>118063</v>
      </c>
      <c r="J60" s="58">
        <f t="shared" si="18"/>
        <v>0.19977516925064556</v>
      </c>
      <c r="K60" s="58">
        <f t="shared" si="19"/>
        <v>6.3971263382001271E-3</v>
      </c>
      <c r="L60" s="58">
        <f t="shared" si="20"/>
        <v>2.0482912407801669E-3</v>
      </c>
      <c r="M60">
        <f t="shared" si="21"/>
        <v>23.654859855344956</v>
      </c>
      <c r="N60" s="47">
        <f t="shared" si="22"/>
        <v>2.40355864306253E-2</v>
      </c>
      <c r="O60" s="47"/>
      <c r="P60" s="63">
        <f t="shared" si="15"/>
        <v>8.7819184231868862E-3</v>
      </c>
      <c r="Q60" s="86">
        <f t="shared" si="16"/>
        <v>2.40355864306253E-2</v>
      </c>
      <c r="R60" s="67">
        <f t="shared" si="17"/>
        <v>0.96718249514618782</v>
      </c>
      <c r="S60" s="47"/>
      <c r="T60" s="47"/>
      <c r="U60" s="47"/>
      <c r="V60" s="47"/>
      <c r="W60" s="47"/>
      <c r="X60" s="47"/>
      <c r="Y60" s="47"/>
      <c r="AB60" s="91">
        <f t="shared" ref="AB60:AC75" si="27">AVERAGE(F54:F60)</f>
        <v>13749.142857142857</v>
      </c>
      <c r="AC60" s="91">
        <f t="shared" si="27"/>
        <v>354</v>
      </c>
      <c r="AD60" s="90">
        <f t="shared" si="12"/>
        <v>307.93</v>
      </c>
      <c r="AE60" s="45">
        <f t="shared" si="13"/>
        <v>1.1496119247881011</v>
      </c>
    </row>
    <row r="61" spans="1:31" ht="13.8" x14ac:dyDescent="0.25">
      <c r="A61" s="4">
        <v>43919</v>
      </c>
      <c r="B61">
        <v>141205</v>
      </c>
      <c r="C61">
        <v>3561</v>
      </c>
      <c r="D61">
        <v>2665</v>
      </c>
      <c r="F61">
        <f t="shared" si="23"/>
        <v>19136</v>
      </c>
      <c r="G61">
        <f t="shared" si="24"/>
        <v>627</v>
      </c>
      <c r="H61">
        <f t="shared" si="25"/>
        <v>1593</v>
      </c>
      <c r="I61">
        <f t="shared" si="3"/>
        <v>134979</v>
      </c>
      <c r="J61" s="58">
        <f t="shared" si="18"/>
        <v>0.16214275161651637</v>
      </c>
      <c r="K61" s="58">
        <f t="shared" si="19"/>
        <v>5.3107239355259482E-3</v>
      </c>
      <c r="L61" s="58">
        <f t="shared" si="20"/>
        <v>1.349279621896784E-2</v>
      </c>
      <c r="M61">
        <f t="shared" si="21"/>
        <v>8.62299985770305</v>
      </c>
      <c r="N61" s="47">
        <f t="shared" si="22"/>
        <v>2.5218653730391984E-2</v>
      </c>
      <c r="O61" s="47"/>
      <c r="P61" s="63">
        <f t="shared" si="15"/>
        <v>1.8873269360150137E-2</v>
      </c>
      <c r="Q61" s="86">
        <f t="shared" si="16"/>
        <v>2.5218653730391984E-2</v>
      </c>
      <c r="R61" s="67">
        <f t="shared" si="17"/>
        <v>0.95590807690945789</v>
      </c>
      <c r="S61" s="47"/>
      <c r="T61" s="47"/>
      <c r="U61" s="47"/>
      <c r="V61" s="47"/>
      <c r="W61" s="47"/>
      <c r="X61" s="47"/>
      <c r="Y61" s="47"/>
      <c r="AB61" s="91">
        <f t="shared" si="27"/>
        <v>15349.142857142857</v>
      </c>
      <c r="AC61" s="91">
        <f t="shared" si="27"/>
        <v>422.85714285714283</v>
      </c>
      <c r="AD61" s="90">
        <f t="shared" si="12"/>
        <v>394.90000000000003</v>
      </c>
      <c r="AE61" s="45">
        <f t="shared" si="13"/>
        <v>1.070795499764859</v>
      </c>
    </row>
    <row r="62" spans="1:31" ht="13.8" x14ac:dyDescent="0.25">
      <c r="A62" s="4">
        <v>43920</v>
      </c>
      <c r="B62">
        <v>162707</v>
      </c>
      <c r="C62">
        <v>4381</v>
      </c>
      <c r="D62">
        <v>5644</v>
      </c>
      <c r="F62">
        <f t="shared" ref="F62:F64" si="28">B62-B61</f>
        <v>21502</v>
      </c>
      <c r="G62">
        <f t="shared" ref="G62:G64" si="29">C62-C61</f>
        <v>820</v>
      </c>
      <c r="H62">
        <f t="shared" ref="H62:H64" si="30">D62-D61</f>
        <v>2979</v>
      </c>
      <c r="I62">
        <f t="shared" si="3"/>
        <v>152682</v>
      </c>
      <c r="J62" s="58">
        <f t="shared" si="18"/>
        <v>0.15936683943758309</v>
      </c>
      <c r="K62" s="58">
        <f t="shared" si="19"/>
        <v>6.0750190770416136E-3</v>
      </c>
      <c r="L62" s="58">
        <f t="shared" si="20"/>
        <v>2.2070099793301181E-2</v>
      </c>
      <c r="M62">
        <f t="shared" si="21"/>
        <v>5.6623260385484411</v>
      </c>
      <c r="N62" s="47">
        <f t="shared" si="22"/>
        <v>2.692570079959682E-2</v>
      </c>
      <c r="O62" s="47"/>
      <c r="P62" s="63">
        <f t="shared" si="15"/>
        <v>3.468812036359837E-2</v>
      </c>
      <c r="Q62" s="86">
        <f t="shared" si="16"/>
        <v>2.692570079959682E-2</v>
      </c>
      <c r="R62" s="67">
        <f t="shared" si="17"/>
        <v>0.93838617883680486</v>
      </c>
      <c r="S62" s="47"/>
      <c r="T62" s="47"/>
      <c r="U62" s="47"/>
      <c r="V62" s="47"/>
      <c r="W62" s="47"/>
      <c r="X62" s="47"/>
      <c r="Y62" s="47"/>
      <c r="AB62" s="91">
        <f t="shared" si="27"/>
        <v>16979.571428571428</v>
      </c>
      <c r="AC62" s="91">
        <f t="shared" si="27"/>
        <v>513.85714285714289</v>
      </c>
      <c r="AD62" s="90">
        <f t="shared" si="12"/>
        <v>479.71000000000004</v>
      </c>
      <c r="AE62" s="45">
        <f t="shared" si="13"/>
        <v>1.0711828872801126</v>
      </c>
    </row>
    <row r="63" spans="1:31" ht="13.8" x14ac:dyDescent="0.25">
      <c r="A63" s="4">
        <v>43921</v>
      </c>
      <c r="B63">
        <v>188724</v>
      </c>
      <c r="C63">
        <v>5605</v>
      </c>
      <c r="D63">
        <v>7024</v>
      </c>
      <c r="F63">
        <f t="shared" si="28"/>
        <v>26017</v>
      </c>
      <c r="G63">
        <f t="shared" si="29"/>
        <v>1224</v>
      </c>
      <c r="H63">
        <f t="shared" si="30"/>
        <v>1380</v>
      </c>
      <c r="I63">
        <f t="shared" si="3"/>
        <v>176095</v>
      </c>
      <c r="J63" s="58">
        <f t="shared" si="18"/>
        <v>0.17048371880089461</v>
      </c>
      <c r="K63" s="58">
        <f t="shared" si="19"/>
        <v>8.0166620819742997E-3</v>
      </c>
      <c r="L63" s="58">
        <f t="shared" si="20"/>
        <v>9.0383935237945533E-3</v>
      </c>
      <c r="M63">
        <f t="shared" si="21"/>
        <v>9.9960810883095981</v>
      </c>
      <c r="N63" s="47">
        <f t="shared" si="22"/>
        <v>2.9699455289205399E-2</v>
      </c>
      <c r="O63" s="47"/>
      <c r="P63" s="63">
        <f t="shared" si="15"/>
        <v>3.7218371802208515E-2</v>
      </c>
      <c r="Q63" s="86">
        <f t="shared" si="16"/>
        <v>2.9699455289205399E-2</v>
      </c>
      <c r="R63" s="67">
        <f t="shared" si="17"/>
        <v>0.93308217290858608</v>
      </c>
      <c r="S63" s="47"/>
      <c r="T63" s="47"/>
      <c r="U63" s="47"/>
      <c r="V63" s="47"/>
      <c r="W63" s="47"/>
      <c r="X63" s="47"/>
      <c r="Y63" s="47"/>
      <c r="AB63" s="91">
        <f t="shared" si="27"/>
        <v>19230.285714285714</v>
      </c>
      <c r="AC63" s="91">
        <f t="shared" si="27"/>
        <v>654.85714285714289</v>
      </c>
      <c r="AD63" s="90">
        <f t="shared" si="12"/>
        <v>571.38</v>
      </c>
      <c r="AE63" s="45">
        <f t="shared" si="13"/>
        <v>1.1460974182805539</v>
      </c>
    </row>
    <row r="64" spans="1:31" ht="13.8" x14ac:dyDescent="0.25">
      <c r="A64" s="4">
        <v>43922</v>
      </c>
      <c r="B64">
        <v>214205</v>
      </c>
      <c r="C64">
        <v>6846</v>
      </c>
      <c r="D64">
        <v>8474</v>
      </c>
      <c r="F64">
        <f t="shared" si="28"/>
        <v>25481</v>
      </c>
      <c r="G64">
        <f t="shared" si="29"/>
        <v>1241</v>
      </c>
      <c r="H64">
        <f t="shared" si="30"/>
        <v>1450</v>
      </c>
      <c r="I64">
        <f>B64-D64-C64</f>
        <v>198885</v>
      </c>
      <c r="J64" s="58">
        <f t="shared" si="18"/>
        <v>0.14478285299851343</v>
      </c>
      <c r="K64" s="58">
        <f t="shared" si="19"/>
        <v>7.0473324058036857E-3</v>
      </c>
      <c r="L64" s="58">
        <f t="shared" si="20"/>
        <v>8.234191771486982E-3</v>
      </c>
      <c r="M64">
        <f t="shared" si="21"/>
        <v>9.4743725376340464</v>
      </c>
      <c r="N64" s="47">
        <f t="shared" si="22"/>
        <v>3.1960038281085873E-2</v>
      </c>
      <c r="O64" s="47"/>
      <c r="P64" s="63">
        <f t="shared" si="15"/>
        <v>3.9560234354940362E-2</v>
      </c>
      <c r="Q64" s="86">
        <f t="shared" si="16"/>
        <v>3.1960038281085873E-2</v>
      </c>
      <c r="R64" s="67">
        <f t="shared" si="17"/>
        <v>0.92847972736397377</v>
      </c>
      <c r="S64" s="47"/>
      <c r="T64" s="47"/>
      <c r="U64" s="47"/>
      <c r="V64" s="47"/>
      <c r="W64" s="47"/>
      <c r="X64" s="47"/>
      <c r="Y64" s="47"/>
      <c r="AB64" s="91">
        <f t="shared" si="27"/>
        <v>21164.285714285714</v>
      </c>
      <c r="AC64" s="91">
        <f t="shared" si="27"/>
        <v>787.57142857142856</v>
      </c>
      <c r="AD64" s="90">
        <f t="shared" si="12"/>
        <v>699.34000000000015</v>
      </c>
      <c r="AE64" s="45">
        <f t="shared" si="13"/>
        <v>1.126163852448635</v>
      </c>
    </row>
    <row r="65" spans="1:31" ht="13.8" x14ac:dyDescent="0.25">
      <c r="A65" s="4">
        <v>43923</v>
      </c>
      <c r="B65">
        <v>244610</v>
      </c>
      <c r="C65">
        <v>8432</v>
      </c>
      <c r="D65">
        <v>9001</v>
      </c>
      <c r="F65">
        <f t="shared" ref="F65" si="31">B65-B64</f>
        <v>30405</v>
      </c>
      <c r="G65">
        <f t="shared" ref="G65" si="32">C65-C64</f>
        <v>1586</v>
      </c>
      <c r="H65">
        <f t="shared" ref="H65" si="33">D65-D64</f>
        <v>527</v>
      </c>
      <c r="I65">
        <f>B65-D65-C65</f>
        <v>227177</v>
      </c>
      <c r="J65" s="58">
        <f t="shared" si="18"/>
        <v>0.15297628794604939</v>
      </c>
      <c r="K65" s="58">
        <f t="shared" si="19"/>
        <v>7.9744576011262797E-3</v>
      </c>
      <c r="L65" s="58">
        <f t="shared" si="20"/>
        <v>2.6497724815848353E-3</v>
      </c>
      <c r="M65">
        <f t="shared" si="21"/>
        <v>14.398811655537168</v>
      </c>
      <c r="N65" s="47">
        <f t="shared" si="22"/>
        <v>3.4471199051551452E-2</v>
      </c>
      <c r="O65" s="47"/>
      <c r="P65" s="63">
        <f t="shared" si="15"/>
        <v>3.6797350885082375E-2</v>
      </c>
      <c r="Q65" s="86">
        <f t="shared" si="16"/>
        <v>3.4471199051551452E-2</v>
      </c>
      <c r="R65" s="67">
        <f t="shared" si="17"/>
        <v>0.92873145006336622</v>
      </c>
      <c r="S65" s="47"/>
      <c r="T65" s="47"/>
      <c r="U65" s="47"/>
      <c r="V65" s="47"/>
      <c r="W65" s="47"/>
      <c r="X65" s="47"/>
      <c r="Y65" s="47"/>
      <c r="AB65" s="91">
        <f t="shared" si="27"/>
        <v>22931.285714285714</v>
      </c>
      <c r="AC65" s="91">
        <f t="shared" si="27"/>
        <v>955.14285714285711</v>
      </c>
      <c r="AD65" s="90">
        <f t="shared" si="12"/>
        <v>827.97</v>
      </c>
      <c r="AE65" s="45">
        <f t="shared" si="13"/>
        <v>1.1535959722488218</v>
      </c>
    </row>
    <row r="66" spans="1:31" ht="13.8" x14ac:dyDescent="0.25">
      <c r="A66" s="4">
        <v>43924</v>
      </c>
      <c r="B66">
        <v>276547</v>
      </c>
      <c r="C66">
        <v>9747</v>
      </c>
      <c r="D66">
        <v>9707</v>
      </c>
      <c r="F66">
        <f t="shared" ref="F66:F67" si="34">B66-B65</f>
        <v>31937</v>
      </c>
      <c r="G66">
        <f t="shared" ref="G66:G67" si="35">C66-C65</f>
        <v>1315</v>
      </c>
      <c r="H66">
        <f t="shared" ref="H66:H67" si="36">D66-D65</f>
        <v>706</v>
      </c>
      <c r="I66">
        <f t="shared" ref="I66:I67" si="37">B66-D66-C66</f>
        <v>257093</v>
      </c>
      <c r="J66" s="58">
        <f t="shared" si="18"/>
        <v>0.14068597967527488</v>
      </c>
      <c r="K66" s="58">
        <f t="shared" si="19"/>
        <v>5.7884380901235604E-3</v>
      </c>
      <c r="L66" s="58">
        <f t="shared" si="20"/>
        <v>3.1077089670169073E-3</v>
      </c>
      <c r="M66">
        <f t="shared" ref="M66:M67" si="38">J66/(K66+L66)</f>
        <v>15.814259675749589</v>
      </c>
      <c r="N66" s="47">
        <f t="shared" si="22"/>
        <v>3.5245365163968513E-2</v>
      </c>
      <c r="O66" s="47"/>
      <c r="P66" s="63">
        <f t="shared" si="15"/>
        <v>3.5100724289180499E-2</v>
      </c>
      <c r="Q66" s="86">
        <f t="shared" si="16"/>
        <v>3.5245365163968513E-2</v>
      </c>
      <c r="R66" s="67">
        <f t="shared" si="17"/>
        <v>0.92965391054685098</v>
      </c>
      <c r="S66" s="47"/>
      <c r="T66" s="47"/>
      <c r="U66" s="47"/>
      <c r="V66" s="47"/>
      <c r="W66" s="47"/>
      <c r="X66" s="47"/>
      <c r="Y66" s="47"/>
      <c r="AB66" s="91">
        <f t="shared" si="27"/>
        <v>24895.857142857141</v>
      </c>
      <c r="AC66" s="91">
        <f t="shared" si="27"/>
        <v>1063.8571428571429</v>
      </c>
      <c r="AD66" s="90">
        <f t="shared" si="12"/>
        <v>962.44</v>
      </c>
      <c r="AE66" s="45">
        <f t="shared" si="13"/>
        <v>1.1053750289442903</v>
      </c>
    </row>
    <row r="67" spans="1:31" ht="13.8" x14ac:dyDescent="0.25">
      <c r="A67" s="4">
        <v>43925</v>
      </c>
      <c r="B67">
        <v>309699</v>
      </c>
      <c r="C67">
        <v>11031</v>
      </c>
      <c r="D67">
        <v>14652</v>
      </c>
      <c r="F67">
        <f t="shared" si="34"/>
        <v>33152</v>
      </c>
      <c r="G67">
        <f t="shared" si="35"/>
        <v>1284</v>
      </c>
      <c r="H67">
        <f t="shared" si="36"/>
        <v>4945</v>
      </c>
      <c r="I67">
        <f t="shared" si="37"/>
        <v>284016</v>
      </c>
      <c r="J67" s="58">
        <f t="shared" si="18"/>
        <v>0.12905727143136092</v>
      </c>
      <c r="K67" s="58">
        <f t="shared" si="19"/>
        <v>4.9943016729354743E-3</v>
      </c>
      <c r="L67" s="58">
        <f t="shared" si="20"/>
        <v>1.9234284869677511E-2</v>
      </c>
      <c r="M67">
        <f t="shared" si="38"/>
        <v>5.3266529272921614</v>
      </c>
      <c r="N67" s="47">
        <f t="shared" si="22"/>
        <v>3.5618455338893573E-2</v>
      </c>
      <c r="O67" s="47"/>
      <c r="P67" s="63">
        <f t="shared" si="15"/>
        <v>4.7310453052802882E-2</v>
      </c>
      <c r="Q67" s="86">
        <f t="shared" si="16"/>
        <v>3.5618455338893573E-2</v>
      </c>
      <c r="R67" s="67">
        <f t="shared" si="17"/>
        <v>0.91707109160830358</v>
      </c>
      <c r="S67" s="47"/>
      <c r="T67" s="47"/>
      <c r="U67" s="47"/>
      <c r="V67" s="47"/>
      <c r="W67" s="47"/>
      <c r="X67" s="47"/>
      <c r="Y67" s="47"/>
      <c r="AB67" s="91">
        <f t="shared" si="27"/>
        <v>26804.285714285714</v>
      </c>
      <c r="AC67" s="91">
        <f t="shared" si="27"/>
        <v>1156.7142857142858</v>
      </c>
      <c r="AD67" s="90">
        <f t="shared" si="12"/>
        <v>1074.44</v>
      </c>
      <c r="AE67" s="45">
        <f t="shared" si="13"/>
        <v>1.0765741090375318</v>
      </c>
    </row>
    <row r="68" spans="1:31" ht="13.8" x14ac:dyDescent="0.25">
      <c r="A68" s="4">
        <v>43926</v>
      </c>
      <c r="B68">
        <v>337573</v>
      </c>
      <c r="C68">
        <v>12470</v>
      </c>
      <c r="D68">
        <v>17448</v>
      </c>
      <c r="F68">
        <f t="shared" ref="F68" si="39">B68-B67</f>
        <v>27874</v>
      </c>
      <c r="G68">
        <f t="shared" ref="G68" si="40">C68-C67</f>
        <v>1439</v>
      </c>
      <c r="H68">
        <f t="shared" ref="H68" si="41">D68-D67</f>
        <v>2796</v>
      </c>
      <c r="I68">
        <f t="shared" ref="I68" si="42">B68-D68-C68</f>
        <v>307655</v>
      </c>
      <c r="J68" s="58">
        <f t="shared" si="18"/>
        <v>9.8234269994299406E-2</v>
      </c>
      <c r="K68" s="58">
        <f t="shared" si="19"/>
        <v>5.0666159652977298E-3</v>
      </c>
      <c r="L68" s="58">
        <f t="shared" si="20"/>
        <v>9.8445158019266517E-3</v>
      </c>
      <c r="M68">
        <f t="shared" ref="M68" si="43">J68/(K68+L68)</f>
        <v>6.5879821550651565</v>
      </c>
      <c r="N68" s="47">
        <f t="shared" si="22"/>
        <v>3.6940158128760295E-2</v>
      </c>
      <c r="O68" s="47"/>
      <c r="P68" s="63">
        <f t="shared" si="15"/>
        <v>5.1686598158028042E-2</v>
      </c>
      <c r="Q68" s="86">
        <f t="shared" si="16"/>
        <v>3.6940158128760295E-2</v>
      </c>
      <c r="R68" s="67">
        <f t="shared" si="17"/>
        <v>0.9113732437132116</v>
      </c>
      <c r="S68" s="47"/>
      <c r="T68" s="47"/>
      <c r="U68" s="47"/>
      <c r="V68" s="47"/>
      <c r="W68" s="47"/>
      <c r="X68" s="47"/>
      <c r="Y68" s="47"/>
      <c r="AB68" s="91">
        <f t="shared" si="27"/>
        <v>28052.571428571428</v>
      </c>
      <c r="AC68" s="91">
        <f t="shared" si="27"/>
        <v>1272.7142857142858</v>
      </c>
      <c r="AD68" s="90">
        <f t="shared" si="12"/>
        <v>1188.57</v>
      </c>
      <c r="AE68" s="45">
        <f t="shared" si="13"/>
        <v>1.0707945562434571</v>
      </c>
    </row>
    <row r="69" spans="1:31" ht="13.8" x14ac:dyDescent="0.25">
      <c r="A69" s="4">
        <v>43927</v>
      </c>
      <c r="B69">
        <v>367215</v>
      </c>
      <c r="C69">
        <v>14138</v>
      </c>
      <c r="D69">
        <v>19581</v>
      </c>
      <c r="F69">
        <f t="shared" ref="F69" si="44">B69-B68</f>
        <v>29642</v>
      </c>
      <c r="G69">
        <f t="shared" ref="G69" si="45">C69-C68</f>
        <v>1668</v>
      </c>
      <c r="H69">
        <f t="shared" ref="H69" si="46">D69-D68</f>
        <v>2133</v>
      </c>
      <c r="I69">
        <f t="shared" ref="I69" si="47">B69-D69-C69</f>
        <v>333496</v>
      </c>
      <c r="J69" s="58">
        <f t="shared" si="18"/>
        <v>9.6446543208560748E-2</v>
      </c>
      <c r="K69" s="58">
        <f t="shared" si="19"/>
        <v>5.421657375956835E-3</v>
      </c>
      <c r="L69" s="58">
        <f t="shared" si="20"/>
        <v>6.9330906372397656E-3</v>
      </c>
      <c r="M69">
        <f t="shared" ref="M69" si="48">J69/(K69+L69)</f>
        <v>7.8064354777242189</v>
      </c>
      <c r="N69" s="47">
        <f t="shared" si="22"/>
        <v>3.8500605912067859E-2</v>
      </c>
      <c r="O69" s="47"/>
      <c r="P69" s="63">
        <f t="shared" si="15"/>
        <v>5.3322985172174341E-2</v>
      </c>
      <c r="Q69" s="86">
        <f t="shared" si="16"/>
        <v>3.8500605912067859E-2</v>
      </c>
      <c r="R69" s="67">
        <f t="shared" si="17"/>
        <v>0.90817640891575779</v>
      </c>
      <c r="S69" s="47"/>
      <c r="T69" s="47"/>
      <c r="U69" s="47"/>
      <c r="V69" s="47"/>
      <c r="W69" s="47"/>
      <c r="X69" s="47"/>
      <c r="Y69" s="47"/>
      <c r="AB69" s="91">
        <f t="shared" si="27"/>
        <v>29215.428571428572</v>
      </c>
      <c r="AC69" s="91">
        <f t="shared" si="27"/>
        <v>1393.8571428571429</v>
      </c>
      <c r="AD69" s="90">
        <f t="shared" si="12"/>
        <v>1346.1200000000001</v>
      </c>
      <c r="AE69" s="45">
        <f t="shared" si="13"/>
        <v>1.0354627691863598</v>
      </c>
    </row>
    <row r="70" spans="1:31" ht="13.8" x14ac:dyDescent="0.25">
      <c r="A70" s="4">
        <v>43928</v>
      </c>
      <c r="B70">
        <v>397992</v>
      </c>
      <c r="C70">
        <v>16447</v>
      </c>
      <c r="D70">
        <v>21763</v>
      </c>
      <c r="F70">
        <f t="shared" ref="F70" si="49">B70-B69</f>
        <v>30777</v>
      </c>
      <c r="G70">
        <f t="shared" ref="G70" si="50">C70-C69</f>
        <v>2309</v>
      </c>
      <c r="H70">
        <f t="shared" ref="H70" si="51">D70-D69</f>
        <v>2182</v>
      </c>
      <c r="I70">
        <f t="shared" ref="I70" si="52">B70-D70-C70</f>
        <v>359782</v>
      </c>
      <c r="J70" s="58">
        <f t="shared" si="18"/>
        <v>9.2388460391239435E-2</v>
      </c>
      <c r="K70" s="58">
        <f t="shared" ref="K70" si="53">G70/I69</f>
        <v>6.9236212728188643E-3</v>
      </c>
      <c r="L70" s="58">
        <f t="shared" ref="L70" si="54">H70/I69</f>
        <v>6.5428071101302568E-3</v>
      </c>
      <c r="M70">
        <f t="shared" ref="M70" si="55">J70/(K70+L70)</f>
        <v>6.8606506316269842</v>
      </c>
      <c r="N70" s="47">
        <f t="shared" si="22"/>
        <v>4.1324951255301612E-2</v>
      </c>
      <c r="O70" s="47"/>
      <c r="P70" s="63">
        <f t="shared" si="15"/>
        <v>5.4682003658364994E-2</v>
      </c>
      <c r="Q70" s="86">
        <f t="shared" si="16"/>
        <v>4.1324951255301612E-2</v>
      </c>
      <c r="R70" s="67">
        <f t="shared" si="17"/>
        <v>0.90399304508633338</v>
      </c>
      <c r="S70" s="47"/>
      <c r="T70" s="47"/>
      <c r="U70" s="47"/>
      <c r="V70" s="47"/>
      <c r="W70" s="47"/>
      <c r="X70" s="47"/>
      <c r="Y70" s="47"/>
      <c r="AB70" s="91">
        <f t="shared" si="27"/>
        <v>29895.428571428572</v>
      </c>
      <c r="AC70" s="91">
        <f t="shared" si="27"/>
        <v>1548.8571428571429</v>
      </c>
      <c r="AD70" s="90">
        <f t="shared" si="12"/>
        <v>1481.5</v>
      </c>
      <c r="AE70" s="45">
        <f t="shared" si="13"/>
        <v>1.0454655031097826</v>
      </c>
    </row>
    <row r="71" spans="1:31" ht="13.8" x14ac:dyDescent="0.25">
      <c r="A71" s="4">
        <v>43929</v>
      </c>
      <c r="B71">
        <v>429686</v>
      </c>
      <c r="C71">
        <v>18563</v>
      </c>
      <c r="D71">
        <v>23559</v>
      </c>
      <c r="F71">
        <f t="shared" ref="F71" si="56">B71-B70</f>
        <v>31694</v>
      </c>
      <c r="G71">
        <f t="shared" ref="G71" si="57">C71-C70</f>
        <v>2116</v>
      </c>
      <c r="H71">
        <f t="shared" ref="H71" si="58">D71-D70</f>
        <v>1796</v>
      </c>
      <c r="I71">
        <f t="shared" ref="I71" si="59">B71-D71-C71</f>
        <v>387564</v>
      </c>
      <c r="J71" s="58">
        <f t="shared" si="18"/>
        <v>8.8198281755497543E-2</v>
      </c>
      <c r="K71" s="58">
        <f t="shared" ref="K71" si="60">G71/I70</f>
        <v>5.8813392554380155E-3</v>
      </c>
      <c r="L71" s="58">
        <f t="shared" ref="L71" si="61">H71/I70</f>
        <v>4.9919117687933249E-3</v>
      </c>
      <c r="M71">
        <f t="shared" ref="M71" si="62">J71/(K71+L71)</f>
        <v>8.1114913615941759</v>
      </c>
      <c r="N71" s="47">
        <f t="shared" si="22"/>
        <v>4.3201314448224983E-2</v>
      </c>
      <c r="O71" s="47"/>
      <c r="P71" s="63">
        <f t="shared" si="15"/>
        <v>5.4828409582811634E-2</v>
      </c>
      <c r="Q71" s="86">
        <f t="shared" si="16"/>
        <v>4.3201314448224983E-2</v>
      </c>
      <c r="R71" s="67">
        <f t="shared" si="17"/>
        <v>0.9019702759689634</v>
      </c>
      <c r="S71" s="47"/>
      <c r="T71" s="47"/>
      <c r="U71" s="47"/>
      <c r="V71" s="47"/>
      <c r="W71" s="47"/>
      <c r="X71" s="47"/>
      <c r="Y71" s="47"/>
      <c r="AB71" s="91">
        <f t="shared" si="27"/>
        <v>30783</v>
      </c>
      <c r="AC71" s="91">
        <f t="shared" si="27"/>
        <v>1673.8571428571429</v>
      </c>
      <c r="AD71" s="90">
        <f t="shared" si="12"/>
        <v>1605.19</v>
      </c>
      <c r="AE71" s="45">
        <f t="shared" si="13"/>
        <v>1.0427782024913828</v>
      </c>
    </row>
    <row r="72" spans="1:31" ht="13.8" x14ac:dyDescent="0.25">
      <c r="A72" s="4">
        <v>43930</v>
      </c>
      <c r="B72">
        <v>464442</v>
      </c>
      <c r="C72">
        <v>20638</v>
      </c>
      <c r="D72">
        <v>25410</v>
      </c>
      <c r="F72">
        <f t="shared" ref="F72" si="63">B72-B71</f>
        <v>34756</v>
      </c>
      <c r="G72">
        <f t="shared" ref="G72" si="64">C72-C71</f>
        <v>2075</v>
      </c>
      <c r="H72">
        <f t="shared" ref="H72" si="65">D72-D71</f>
        <v>1851</v>
      </c>
      <c r="I72">
        <f t="shared" ref="I72" si="66">B72-D72-C72</f>
        <v>418394</v>
      </c>
      <c r="J72" s="58">
        <f t="shared" si="18"/>
        <v>8.9794657429783167E-2</v>
      </c>
      <c r="K72" s="58">
        <f t="shared" ref="K72" si="67">G72/I71</f>
        <v>5.3539544436531769E-3</v>
      </c>
      <c r="L72" s="58">
        <f t="shared" ref="L72" si="68">H72/I71</f>
        <v>4.7759853856395333E-3</v>
      </c>
      <c r="M72">
        <f t="shared" ref="M72" si="69">J72/(K72+L72)</f>
        <v>8.8642833958523894</v>
      </c>
      <c r="N72" s="47">
        <f t="shared" si="22"/>
        <v>4.4436119041774864E-2</v>
      </c>
      <c r="O72" s="47"/>
      <c r="P72" s="63">
        <f t="shared" si="15"/>
        <v>5.4710814267443515E-2</v>
      </c>
      <c r="Q72" s="86">
        <f t="shared" si="16"/>
        <v>4.4436119041774864E-2</v>
      </c>
      <c r="R72" s="67">
        <f t="shared" si="17"/>
        <v>0.90085306669078158</v>
      </c>
      <c r="S72" s="47"/>
      <c r="T72" s="47"/>
      <c r="U72" s="47"/>
      <c r="V72" s="47"/>
      <c r="W72" s="47"/>
      <c r="X72" s="47"/>
      <c r="Y72" s="47"/>
      <c r="AB72" s="91">
        <f t="shared" si="27"/>
        <v>31404.571428571428</v>
      </c>
      <c r="AC72" s="91">
        <f t="shared" si="27"/>
        <v>1743.7142857142858</v>
      </c>
      <c r="AD72" s="90">
        <f t="shared" si="12"/>
        <v>1742.71</v>
      </c>
      <c r="AE72" s="45">
        <f t="shared" si="13"/>
        <v>1.0005762781611891</v>
      </c>
    </row>
    <row r="73" spans="1:31" ht="13.8" x14ac:dyDescent="0.25">
      <c r="A73" s="4">
        <v>43931</v>
      </c>
      <c r="B73">
        <v>497943</v>
      </c>
      <c r="C73">
        <v>22731</v>
      </c>
      <c r="D73">
        <v>28790</v>
      </c>
      <c r="F73">
        <f t="shared" ref="F73" si="70">B73-B72</f>
        <v>33501</v>
      </c>
      <c r="G73">
        <f t="shared" ref="G73" si="71">C73-C72</f>
        <v>2093</v>
      </c>
      <c r="H73">
        <f t="shared" ref="H73" si="72">D73-D72</f>
        <v>3380</v>
      </c>
      <c r="I73">
        <f t="shared" ref="I73" si="73">B73-D73-C73</f>
        <v>446422</v>
      </c>
      <c r="J73" s="58">
        <f t="shared" ref="J73" si="74">F73/I72*$B$2/($B$2-B72)</f>
        <v>8.0182967573843772E-2</v>
      </c>
      <c r="K73" s="58">
        <f t="shared" ref="K73" si="75">G73/I72</f>
        <v>5.0024617943851971E-3</v>
      </c>
      <c r="L73" s="58">
        <f t="shared" ref="L73" si="76">H73/I72</f>
        <v>8.078509730063051E-3</v>
      </c>
      <c r="M73">
        <f t="shared" ref="M73" si="77">J73/(K73+L73)</f>
        <v>6.1297410076906242</v>
      </c>
      <c r="N73" s="47">
        <f t="shared" si="22"/>
        <v>4.5649803290738096E-2</v>
      </c>
      <c r="O73" s="47"/>
      <c r="P73" s="63">
        <f t="shared" si="15"/>
        <v>5.7817862687094705E-2</v>
      </c>
      <c r="Q73" s="86">
        <f t="shared" si="16"/>
        <v>4.5649803290738096E-2</v>
      </c>
      <c r="R73" s="67">
        <f t="shared" si="17"/>
        <v>0.89653233402216714</v>
      </c>
      <c r="S73" s="47"/>
      <c r="T73" s="47"/>
      <c r="U73" s="47"/>
      <c r="V73" s="47"/>
      <c r="W73" s="47"/>
      <c r="X73" s="47"/>
      <c r="Y73" s="47"/>
      <c r="AB73" s="91">
        <f t="shared" si="27"/>
        <v>31628</v>
      </c>
      <c r="AC73" s="91">
        <f t="shared" si="27"/>
        <v>1854.8571428571429</v>
      </c>
      <c r="AD73" s="90">
        <f t="shared" si="12"/>
        <v>1876.3000000000002</v>
      </c>
      <c r="AE73" s="45">
        <f t="shared" si="13"/>
        <v>0.98857173312217805</v>
      </c>
    </row>
    <row r="74" spans="1:31" ht="13.8" x14ac:dyDescent="0.25">
      <c r="A74" s="4">
        <v>43932</v>
      </c>
      <c r="B74">
        <v>527969</v>
      </c>
      <c r="C74">
        <v>24777</v>
      </c>
      <c r="D74">
        <v>31270</v>
      </c>
      <c r="F74">
        <f t="shared" ref="F74" si="78">B74-B73</f>
        <v>30026</v>
      </c>
      <c r="G74">
        <f t="shared" ref="G74" si="79">C74-C73</f>
        <v>2046</v>
      </c>
      <c r="H74">
        <f t="shared" ref="H74" si="80">D74-D73</f>
        <v>2480</v>
      </c>
      <c r="I74">
        <f t="shared" ref="I74" si="81">B74-D74-C74</f>
        <v>471922</v>
      </c>
      <c r="J74" s="58">
        <f t="shared" ref="J74" si="82">F74/I73*$B$2/($B$2-B73)</f>
        <v>6.7360563749399499E-2</v>
      </c>
      <c r="K74" s="58">
        <f t="shared" ref="K74" si="83">G74/I73</f>
        <v>4.58310746334186E-3</v>
      </c>
      <c r="L74" s="58">
        <f t="shared" ref="L74" si="84">H74/I73</f>
        <v>5.5552817737477096E-3</v>
      </c>
      <c r="M74">
        <f t="shared" ref="M74" si="85">J74/(K74+L74)</f>
        <v>6.6441090565917857</v>
      </c>
      <c r="N74" s="47">
        <f t="shared" si="22"/>
        <v>4.6928891658411763E-2</v>
      </c>
      <c r="O74" s="47"/>
      <c r="P74" s="63">
        <f t="shared" si="15"/>
        <v>5.9226962189067922E-2</v>
      </c>
      <c r="Q74" s="86">
        <f t="shared" si="16"/>
        <v>4.6928891658411763E-2</v>
      </c>
      <c r="R74" s="67">
        <f t="shared" si="17"/>
        <v>0.89384414615252028</v>
      </c>
      <c r="S74" s="47"/>
      <c r="T74" s="47"/>
      <c r="U74" s="47"/>
      <c r="V74" s="47"/>
      <c r="W74" s="47"/>
      <c r="X74" s="47"/>
      <c r="Y74" s="47"/>
      <c r="AB74" s="91">
        <f t="shared" si="27"/>
        <v>31181.428571428572</v>
      </c>
      <c r="AC74" s="91">
        <f t="shared" si="27"/>
        <v>1963.7142857142858</v>
      </c>
      <c r="AD74" s="90">
        <f t="shared" si="12"/>
        <v>1963.68</v>
      </c>
      <c r="AE74" s="45">
        <f t="shared" si="13"/>
        <v>1.0000174599294618</v>
      </c>
    </row>
    <row r="75" spans="1:31" ht="13.8" x14ac:dyDescent="0.25">
      <c r="A75" s="4">
        <v>43933</v>
      </c>
      <c r="B75">
        <v>556522</v>
      </c>
      <c r="C75">
        <v>26548</v>
      </c>
      <c r="D75">
        <v>32988</v>
      </c>
      <c r="F75">
        <f t="shared" ref="F75" si="86">B75-B74</f>
        <v>28553</v>
      </c>
      <c r="G75">
        <f t="shared" ref="G75" si="87">C75-C74</f>
        <v>1771</v>
      </c>
      <c r="H75">
        <f t="shared" ref="H75" si="88">D75-D74</f>
        <v>1718</v>
      </c>
      <c r="I75">
        <f t="shared" ref="I75" si="89">B75-D75-C75</f>
        <v>496986</v>
      </c>
      <c r="J75" s="58">
        <f t="shared" ref="J75" si="90">F75/I74*$B$2/($B$2-B74)</f>
        <v>6.0600303655244464E-2</v>
      </c>
      <c r="K75" s="58">
        <f t="shared" ref="K75" si="91">G75/I74</f>
        <v>3.7527388000559415E-3</v>
      </c>
      <c r="L75" s="58">
        <f t="shared" ref="L75" si="92">H75/I74</f>
        <v>3.6404321053055376E-3</v>
      </c>
      <c r="M75">
        <f t="shared" ref="M75" si="93">J75/(K75+L75)</f>
        <v>8.1967946407538772</v>
      </c>
      <c r="N75" s="47">
        <f t="shared" si="22"/>
        <v>4.7703415139024152E-2</v>
      </c>
      <c r="O75" s="47"/>
      <c r="P75" s="63">
        <f t="shared" si="15"/>
        <v>5.9275284714710288E-2</v>
      </c>
      <c r="Q75" s="86">
        <f t="shared" si="16"/>
        <v>4.7703415139024152E-2</v>
      </c>
      <c r="R75" s="67">
        <f t="shared" si="17"/>
        <v>0.89302130014626557</v>
      </c>
      <c r="S75" s="47"/>
      <c r="T75" s="47"/>
      <c r="U75" s="47"/>
      <c r="V75" s="47"/>
      <c r="W75" s="47"/>
      <c r="X75" s="47"/>
      <c r="Y75" s="47"/>
      <c r="AB75" s="91">
        <f t="shared" si="27"/>
        <v>31278.428571428572</v>
      </c>
      <c r="AC75" s="91">
        <f t="shared" si="27"/>
        <v>2011.1428571428571</v>
      </c>
      <c r="AD75" s="90">
        <f t="shared" si="12"/>
        <v>2045.0800000000002</v>
      </c>
      <c r="AE75" s="45">
        <f t="shared" si="13"/>
        <v>0.98340546929355177</v>
      </c>
    </row>
    <row r="76" spans="1:31" ht="13.8" x14ac:dyDescent="0.25">
      <c r="A76" s="4">
        <v>43934</v>
      </c>
      <c r="B76">
        <v>581813</v>
      </c>
      <c r="C76">
        <v>28376</v>
      </c>
      <c r="D76">
        <v>43482</v>
      </c>
      <c r="F76">
        <f t="shared" ref="F76" si="94">B76-B75</f>
        <v>25291</v>
      </c>
      <c r="G76">
        <f t="shared" ref="G76" si="95">C76-C75</f>
        <v>1828</v>
      </c>
      <c r="H76">
        <f t="shared" ref="H76" si="96">D76-D75</f>
        <v>10494</v>
      </c>
      <c r="I76">
        <f t="shared" ref="I76" si="97">B76-D76-C76</f>
        <v>509955</v>
      </c>
      <c r="J76" s="58">
        <f t="shared" ref="J76" si="98">F76/I75*$B$2/($B$2-B75)</f>
        <v>5.0974461907996392E-2</v>
      </c>
      <c r="K76" s="58">
        <f t="shared" ref="K76" si="99">G76/I75</f>
        <v>3.6781720209422396E-3</v>
      </c>
      <c r="L76" s="58">
        <f t="shared" ref="L76" si="100">H76/I75</f>
        <v>2.1115282925474762E-2</v>
      </c>
      <c r="M76">
        <f t="shared" ref="M76" si="101">J76/(K76+L76)</f>
        <v>2.0559644478012902</v>
      </c>
      <c r="N76" s="47">
        <f t="shared" si="22"/>
        <v>4.8771684372813942E-2</v>
      </c>
      <c r="O76" s="47"/>
      <c r="P76" s="63">
        <f t="shared" si="15"/>
        <v>7.473535311173865E-2</v>
      </c>
      <c r="Q76" s="86">
        <f t="shared" si="16"/>
        <v>4.8771684372813942E-2</v>
      </c>
      <c r="R76" s="67">
        <f t="shared" si="17"/>
        <v>0.87649296251544739</v>
      </c>
      <c r="S76" s="47"/>
      <c r="T76" s="47"/>
      <c r="U76" s="47"/>
      <c r="V76" s="47"/>
      <c r="W76" s="47"/>
      <c r="X76" s="47"/>
      <c r="Y76" s="47"/>
      <c r="AB76" s="91">
        <f t="shared" ref="AB76:AC91" si="102">AVERAGE(F70:F76)</f>
        <v>30656.857142857141</v>
      </c>
      <c r="AC76" s="91">
        <f t="shared" si="102"/>
        <v>2034</v>
      </c>
      <c r="AD76" s="90">
        <f t="shared" si="12"/>
        <v>2092.6800000000003</v>
      </c>
      <c r="AE76" s="45">
        <f t="shared" si="13"/>
        <v>0.97195940134181991</v>
      </c>
    </row>
    <row r="77" spans="1:31" ht="13.8" x14ac:dyDescent="0.25">
      <c r="A77" s="4">
        <v>43935</v>
      </c>
      <c r="B77">
        <v>608878</v>
      </c>
      <c r="C77">
        <v>30780</v>
      </c>
      <c r="D77">
        <v>47763</v>
      </c>
      <c r="F77">
        <f t="shared" ref="F77" si="103">B77-B76</f>
        <v>27065</v>
      </c>
      <c r="G77">
        <f t="shared" ref="G77" si="104">C77-C76</f>
        <v>2404</v>
      </c>
      <c r="H77">
        <f t="shared" ref="H77" si="105">D77-D76</f>
        <v>4281</v>
      </c>
      <c r="I77">
        <f t="shared" ref="I77" si="106">B77-D77-C77</f>
        <v>530335</v>
      </c>
      <c r="J77" s="58">
        <f t="shared" ref="J77" si="107">F77/I76*$B$2/($B$2-B76)</f>
        <v>5.3166763158199147E-2</v>
      </c>
      <c r="K77" s="58">
        <f t="shared" ref="K77" si="108">G77/I76</f>
        <v>4.7141414438528892E-3</v>
      </c>
      <c r="L77" s="58">
        <f t="shared" ref="L77" si="109">H77/I76</f>
        <v>8.3948583698561646E-3</v>
      </c>
      <c r="M77">
        <f t="shared" ref="M77" si="110">J77/(K77+L77)</f>
        <v>4.0557452066326762</v>
      </c>
      <c r="N77" s="47">
        <f t="shared" si="22"/>
        <v>5.055199892260847E-2</v>
      </c>
      <c r="O77" s="47"/>
      <c r="P77" s="63">
        <f t="shared" si="15"/>
        <v>7.8444286047451212E-2</v>
      </c>
      <c r="Q77" s="86">
        <f t="shared" si="16"/>
        <v>5.055199892260847E-2</v>
      </c>
      <c r="R77" s="67">
        <f t="shared" si="17"/>
        <v>0.87100371502994034</v>
      </c>
      <c r="S77" s="47"/>
      <c r="T77" s="47"/>
      <c r="U77" s="47"/>
      <c r="V77" s="47"/>
      <c r="W77" s="47"/>
      <c r="X77" s="47"/>
      <c r="Y77" s="47"/>
      <c r="AB77" s="91">
        <f t="shared" si="102"/>
        <v>30126.571428571428</v>
      </c>
      <c r="AC77" s="91">
        <f t="shared" si="102"/>
        <v>2047.5714285714287</v>
      </c>
      <c r="AD77" s="90">
        <f t="shared" si="12"/>
        <v>2154.8100000000004</v>
      </c>
      <c r="AE77" s="45">
        <f t="shared" si="13"/>
        <v>0.95023293402732878</v>
      </c>
    </row>
    <row r="78" spans="1:31" ht="13.8" x14ac:dyDescent="0.25">
      <c r="A78" s="4">
        <v>43936</v>
      </c>
      <c r="B78">
        <v>637974</v>
      </c>
      <c r="C78">
        <v>33329</v>
      </c>
      <c r="D78">
        <v>52096</v>
      </c>
      <c r="F78">
        <f t="shared" ref="F78" si="111">B78-B77</f>
        <v>29096</v>
      </c>
      <c r="G78">
        <f t="shared" ref="G78" si="112">C78-C77</f>
        <v>2549</v>
      </c>
      <c r="H78">
        <f t="shared" ref="H78" si="113">D78-D77</f>
        <v>4333</v>
      </c>
      <c r="I78">
        <f t="shared" ref="I78" si="114">B78-D78-C78</f>
        <v>552549</v>
      </c>
      <c r="J78" s="58">
        <f t="shared" ref="J78" si="115">F78/I77*$B$2/($B$2-B77)</f>
        <v>5.4964542422963419E-2</v>
      </c>
      <c r="K78" s="58">
        <f t="shared" ref="K78" si="116">G78/I77</f>
        <v>4.8063959572722898E-3</v>
      </c>
      <c r="L78" s="58">
        <f t="shared" ref="L78" si="117">H78/I77</f>
        <v>8.1703074471796127E-3</v>
      </c>
      <c r="M78">
        <f t="shared" ref="M78" si="118">J78/(K78+L78)</f>
        <v>4.235632171735296</v>
      </c>
      <c r="N78" s="47">
        <f t="shared" si="22"/>
        <v>5.2241940894143024E-2</v>
      </c>
      <c r="O78" s="47"/>
      <c r="P78" s="63">
        <f t="shared" si="15"/>
        <v>8.1658500189662905E-2</v>
      </c>
      <c r="Q78" s="86">
        <f t="shared" si="16"/>
        <v>5.2241940894143024E-2</v>
      </c>
      <c r="R78" s="67">
        <f t="shared" si="17"/>
        <v>0.86609955891619406</v>
      </c>
      <c r="S78" s="47"/>
      <c r="T78" s="47"/>
      <c r="U78" s="47"/>
      <c r="V78" s="47"/>
      <c r="W78" s="47"/>
      <c r="X78" s="47"/>
      <c r="Y78" s="47"/>
      <c r="AB78" s="91">
        <f t="shared" si="102"/>
        <v>29755.428571428572</v>
      </c>
      <c r="AC78" s="91">
        <f t="shared" si="102"/>
        <v>2109.4285714285716</v>
      </c>
      <c r="AD78" s="90">
        <f t="shared" si="12"/>
        <v>2198.3200000000002</v>
      </c>
      <c r="AE78" s="45">
        <f t="shared" si="13"/>
        <v>0.95956392673886026</v>
      </c>
    </row>
    <row r="79" spans="1:31" ht="13.8" x14ac:dyDescent="0.25">
      <c r="A79" s="4">
        <v>43937</v>
      </c>
      <c r="B79">
        <v>669272</v>
      </c>
      <c r="C79">
        <v>35442</v>
      </c>
      <c r="D79">
        <v>54703</v>
      </c>
      <c r="F79">
        <f t="shared" ref="F79" si="119">B79-B78</f>
        <v>31298</v>
      </c>
      <c r="G79">
        <f t="shared" ref="G79" si="120">C79-C78</f>
        <v>2113</v>
      </c>
      <c r="H79">
        <f t="shared" ref="H79" si="121">D79-D78</f>
        <v>2607</v>
      </c>
      <c r="I79">
        <f t="shared" ref="I79" si="122">B79-D79-C79</f>
        <v>579127</v>
      </c>
      <c r="J79" s="58">
        <f t="shared" ref="J79" si="123">F79/I78*$B$2/($B$2-B78)</f>
        <v>5.675232460720616E-2</v>
      </c>
      <c r="K79" s="58">
        <f t="shared" ref="K79" si="124">G79/I78</f>
        <v>3.8240952386123222E-3</v>
      </c>
      <c r="L79" s="58">
        <f t="shared" ref="L79" si="125">H79/I78</f>
        <v>4.7181335953915401E-3</v>
      </c>
      <c r="M79">
        <f t="shared" ref="M79" si="126">J79/(K79+L79)</f>
        <v>6.6437373324972793</v>
      </c>
      <c r="N79" s="47">
        <f t="shared" si="22"/>
        <v>5.2956047765333081E-2</v>
      </c>
      <c r="O79" s="47"/>
      <c r="P79" s="63">
        <f t="shared" si="15"/>
        <v>8.1735079310056302E-2</v>
      </c>
      <c r="Q79" s="86">
        <f t="shared" si="16"/>
        <v>5.2956047765333081E-2</v>
      </c>
      <c r="R79" s="67">
        <f t="shared" si="17"/>
        <v>0.86530887292461056</v>
      </c>
      <c r="S79" s="47"/>
      <c r="T79" s="47"/>
      <c r="U79" s="47"/>
      <c r="V79" s="47"/>
      <c r="W79" s="47"/>
      <c r="X79" s="47"/>
      <c r="Y79" s="47"/>
      <c r="AB79" s="91">
        <f t="shared" si="102"/>
        <v>29261.428571428572</v>
      </c>
      <c r="AC79" s="91">
        <f t="shared" si="102"/>
        <v>2114.8571428571427</v>
      </c>
      <c r="AD79" s="90">
        <f t="shared" si="12"/>
        <v>2213.96</v>
      </c>
      <c r="AE79" s="45">
        <f t="shared" si="13"/>
        <v>0.95523728651698436</v>
      </c>
    </row>
    <row r="80" spans="1:31" ht="13.8" x14ac:dyDescent="0.25">
      <c r="A80" s="4">
        <v>43938</v>
      </c>
      <c r="B80">
        <v>701996</v>
      </c>
      <c r="C80">
        <v>38056</v>
      </c>
      <c r="D80">
        <v>58545</v>
      </c>
      <c r="F80">
        <f t="shared" ref="F80" si="127">B80-B79</f>
        <v>32724</v>
      </c>
      <c r="G80">
        <f t="shared" ref="G80" si="128">C80-C79</f>
        <v>2614</v>
      </c>
      <c r="H80">
        <f t="shared" ref="H80" si="129">D80-D79</f>
        <v>3842</v>
      </c>
      <c r="I80">
        <f t="shared" ref="I80" si="130">B80-D80-C80</f>
        <v>605395</v>
      </c>
      <c r="J80" s="58">
        <f t="shared" ref="J80" si="131">F80/I79*$B$2/($B$2-B79)</f>
        <v>5.6620224002496659E-2</v>
      </c>
      <c r="K80" s="58">
        <f t="shared" ref="K80" si="132">G80/I79</f>
        <v>4.5136904340498715E-3</v>
      </c>
      <c r="L80" s="58">
        <f t="shared" ref="L80" si="133">H80/I79</f>
        <v>6.6341234306119381E-3</v>
      </c>
      <c r="M80">
        <f t="shared" ref="M80" si="134">J80/(K80+L80)</f>
        <v>5.0790428230938476</v>
      </c>
      <c r="N80" s="47">
        <f t="shared" si="22"/>
        <v>5.4211135106182938E-2</v>
      </c>
      <c r="O80" s="47"/>
      <c r="P80" s="63">
        <f t="shared" si="15"/>
        <v>8.3397911099208549E-2</v>
      </c>
      <c r="Q80" s="86">
        <f t="shared" si="16"/>
        <v>5.4211135106182938E-2</v>
      </c>
      <c r="R80" s="67">
        <f t="shared" si="17"/>
        <v>0.86239095379460851</v>
      </c>
      <c r="S80" s="47"/>
      <c r="T80" s="47"/>
      <c r="U80" s="47"/>
      <c r="V80" s="47"/>
      <c r="W80" s="47"/>
      <c r="X80" s="47"/>
      <c r="Y80" s="47"/>
      <c r="AB80" s="91">
        <f t="shared" si="102"/>
        <v>29150.428571428572</v>
      </c>
      <c r="AC80" s="91">
        <f t="shared" si="102"/>
        <v>2189.2857142857142</v>
      </c>
      <c r="AD80" s="90">
        <f t="shared" si="12"/>
        <v>2182.7000000000003</v>
      </c>
      <c r="AE80" s="45">
        <f t="shared" si="13"/>
        <v>1.0030172329159821</v>
      </c>
    </row>
    <row r="81" spans="1:31" ht="13.8" x14ac:dyDescent="0.25">
      <c r="A81" s="4">
        <v>43939</v>
      </c>
      <c r="B81">
        <v>730337</v>
      </c>
      <c r="C81">
        <v>40442</v>
      </c>
      <c r="D81">
        <v>64840</v>
      </c>
      <c r="F81">
        <f t="shared" ref="F81" si="135">B81-B80</f>
        <v>28341</v>
      </c>
      <c r="G81">
        <f t="shared" ref="G81" si="136">C81-C80</f>
        <v>2386</v>
      </c>
      <c r="H81">
        <f t="shared" ref="H81" si="137">D81-D80</f>
        <v>6295</v>
      </c>
      <c r="I81">
        <f t="shared" ref="I81" si="138">B81-D81-C81</f>
        <v>625055</v>
      </c>
      <c r="J81" s="58">
        <f t="shared" ref="J81" si="139">F81/I80*$B$2/($B$2-B80)</f>
        <v>4.6913558610935817E-2</v>
      </c>
      <c r="K81" s="58">
        <f t="shared" ref="K81" si="140">G81/I80</f>
        <v>3.9412284541497696E-3</v>
      </c>
      <c r="L81" s="58">
        <f t="shared" ref="L81" si="141">H81/I80</f>
        <v>1.0398169789971837E-2</v>
      </c>
      <c r="M81">
        <f t="shared" ref="M81" si="142">J81/(K81+L81)</f>
        <v>3.2716546268019226</v>
      </c>
      <c r="N81" s="47">
        <f t="shared" si="22"/>
        <v>5.5374436732631649E-2</v>
      </c>
      <c r="O81" s="47"/>
      <c r="P81" s="63">
        <f t="shared" si="15"/>
        <v>8.8780932637946591E-2</v>
      </c>
      <c r="Q81" s="86">
        <f t="shared" si="16"/>
        <v>5.5374436732631649E-2</v>
      </c>
      <c r="R81" s="67">
        <f t="shared" si="17"/>
        <v>0.85584463062942173</v>
      </c>
      <c r="S81" s="47"/>
      <c r="T81" s="47"/>
      <c r="U81" s="47"/>
      <c r="V81" s="47"/>
      <c r="W81" s="47"/>
      <c r="X81" s="47"/>
      <c r="Y81" s="47"/>
      <c r="AB81" s="91">
        <f t="shared" si="102"/>
        <v>28909.714285714286</v>
      </c>
      <c r="AC81" s="91">
        <f t="shared" si="102"/>
        <v>2237.8571428571427</v>
      </c>
      <c r="AD81" s="90">
        <f t="shared" si="12"/>
        <v>2189.4900000000002</v>
      </c>
      <c r="AE81" s="45">
        <f t="shared" si="13"/>
        <v>1.0220905977452019</v>
      </c>
    </row>
    <row r="82" spans="1:31" ht="13.8" x14ac:dyDescent="0.25">
      <c r="A82" s="4">
        <v>43940</v>
      </c>
      <c r="B82">
        <v>756375</v>
      </c>
      <c r="C82">
        <v>41671</v>
      </c>
      <c r="D82">
        <v>70337</v>
      </c>
      <c r="F82">
        <f t="shared" ref="F82" si="143">B82-B81</f>
        <v>26038</v>
      </c>
      <c r="G82">
        <f t="shared" ref="G82" si="144">C82-C81</f>
        <v>1229</v>
      </c>
      <c r="H82">
        <f t="shared" ref="H82" si="145">D82-D81</f>
        <v>5497</v>
      </c>
      <c r="I82">
        <f t="shared" ref="I82" si="146">B82-D82-C82</f>
        <v>644367</v>
      </c>
      <c r="J82" s="58">
        <f t="shared" ref="J82" si="147">F82/I81*$B$2/($B$2-B81)</f>
        <v>4.1749251328582516E-2</v>
      </c>
      <c r="K82" s="58">
        <f t="shared" ref="K82" si="148">G82/I81</f>
        <v>1.9662269720264617E-3</v>
      </c>
      <c r="L82" s="58">
        <f t="shared" ref="L82" si="149">H82/I81</f>
        <v>8.7944260905040358E-3</v>
      </c>
      <c r="M82">
        <f t="shared" ref="M82" si="150">J82/(K82+L82)</f>
        <v>3.8798064658321656</v>
      </c>
      <c r="N82" s="47">
        <f t="shared" si="22"/>
        <v>5.5093042472318624E-2</v>
      </c>
      <c r="O82" s="47"/>
      <c r="P82" s="63">
        <f t="shared" si="15"/>
        <v>9.2992232688811766E-2</v>
      </c>
      <c r="Q82" s="86">
        <f t="shared" si="16"/>
        <v>5.5093042472318624E-2</v>
      </c>
      <c r="R82" s="67">
        <f t="shared" si="17"/>
        <v>0.85191472483886965</v>
      </c>
      <c r="S82" s="47"/>
      <c r="T82" s="47"/>
      <c r="U82" s="47"/>
      <c r="V82" s="47"/>
      <c r="W82" s="47"/>
      <c r="X82" s="47"/>
      <c r="Y82" s="47"/>
      <c r="AB82" s="91">
        <f t="shared" si="102"/>
        <v>28550.428571428572</v>
      </c>
      <c r="AC82" s="91">
        <f t="shared" si="102"/>
        <v>2160.4285714285716</v>
      </c>
      <c r="AD82" s="90">
        <f t="shared" si="12"/>
        <v>2145.98</v>
      </c>
      <c r="AE82" s="45">
        <f t="shared" si="13"/>
        <v>1.0067328546531522</v>
      </c>
    </row>
    <row r="83" spans="1:31" ht="13.8" x14ac:dyDescent="0.25">
      <c r="A83" s="4">
        <v>43941</v>
      </c>
      <c r="B83">
        <v>783716</v>
      </c>
      <c r="C83">
        <v>43466</v>
      </c>
      <c r="D83">
        <v>72329</v>
      </c>
      <c r="F83">
        <f t="shared" ref="F83:F84" si="151">B83-B82</f>
        <v>27341</v>
      </c>
      <c r="G83">
        <f t="shared" ref="G83:G84" si="152">C83-C82</f>
        <v>1795</v>
      </c>
      <c r="H83">
        <f t="shared" ref="H83:H84" si="153">D83-D82</f>
        <v>1992</v>
      </c>
      <c r="I83">
        <f t="shared" ref="I83:I84" si="154">B83-D83-C83</f>
        <v>667921</v>
      </c>
      <c r="J83" s="58">
        <f t="shared" ref="J83:J84" si="155">F83/I82*$B$2/($B$2-B82)</f>
        <v>4.2527969436632881E-2</v>
      </c>
      <c r="K83" s="58">
        <f t="shared" ref="K83:K84" si="156">G83/I82</f>
        <v>2.7856795894265225E-3</v>
      </c>
      <c r="L83" s="58">
        <f t="shared" ref="L83:L84" si="157">H83/I82</f>
        <v>3.0914059844777898E-3</v>
      </c>
      <c r="M83">
        <f t="shared" ref="M83:M84" si="158">J83/(K83+L83)</f>
        <v>7.2362345080472199</v>
      </c>
      <c r="N83" s="47">
        <f t="shared" ref="N83:N87" si="159">C83/B83</f>
        <v>5.5461417146006969E-2</v>
      </c>
      <c r="O83" s="47"/>
      <c r="P83" s="63">
        <f t="shared" si="15"/>
        <v>9.2289809063487285E-2</v>
      </c>
      <c r="Q83" s="86">
        <f t="shared" si="16"/>
        <v>5.5461417146006969E-2</v>
      </c>
      <c r="R83" s="67">
        <f t="shared" si="17"/>
        <v>0.85224877379050579</v>
      </c>
      <c r="S83" s="47"/>
      <c r="T83" s="47"/>
      <c r="U83" s="47"/>
      <c r="V83" s="47"/>
      <c r="W83" s="47"/>
      <c r="X83" s="47"/>
      <c r="Y83" s="47"/>
      <c r="AB83" s="91">
        <f t="shared" si="102"/>
        <v>28843.285714285714</v>
      </c>
      <c r="AC83" s="91">
        <f t="shared" si="102"/>
        <v>2155.7142857142858</v>
      </c>
      <c r="AD83" s="90">
        <f t="shared" si="12"/>
        <v>2108.86</v>
      </c>
      <c r="AE83" s="45">
        <f t="shared" si="13"/>
        <v>1.0222178265576121</v>
      </c>
    </row>
    <row r="84" spans="1:31" ht="13.8" x14ac:dyDescent="0.25">
      <c r="A84" s="4">
        <v>43942</v>
      </c>
      <c r="B84">
        <v>809228</v>
      </c>
      <c r="C84">
        <v>45919</v>
      </c>
      <c r="D84">
        <v>75204</v>
      </c>
      <c r="F84">
        <f t="shared" si="151"/>
        <v>25512</v>
      </c>
      <c r="G84">
        <f t="shared" si="152"/>
        <v>2453</v>
      </c>
      <c r="H84">
        <f t="shared" si="153"/>
        <v>2875</v>
      </c>
      <c r="I84">
        <f t="shared" si="154"/>
        <v>688105</v>
      </c>
      <c r="J84" s="58">
        <f t="shared" si="155"/>
        <v>3.8286785714820838E-2</v>
      </c>
      <c r="K84" s="58">
        <f t="shared" si="156"/>
        <v>3.6725900218738442E-3</v>
      </c>
      <c r="L84" s="58">
        <f t="shared" si="157"/>
        <v>4.3044012690123534E-3</v>
      </c>
      <c r="M84">
        <f t="shared" si="158"/>
        <v>4.7996524402081171</v>
      </c>
      <c r="N84" s="47">
        <f t="shared" si="159"/>
        <v>5.6744205588536233E-2</v>
      </c>
      <c r="O84" s="47"/>
      <c r="P84" s="63">
        <f t="shared" si="15"/>
        <v>9.2933017641505231E-2</v>
      </c>
      <c r="Q84" s="86">
        <f t="shared" si="16"/>
        <v>5.6744205588536233E-2</v>
      </c>
      <c r="R84" s="67">
        <f t="shared" si="17"/>
        <v>0.8503227767699586</v>
      </c>
      <c r="S84" s="47"/>
      <c r="T84" s="47"/>
      <c r="U84" s="47"/>
      <c r="V84" s="47"/>
      <c r="W84" s="47"/>
      <c r="X84" s="47"/>
      <c r="Y84" s="47"/>
      <c r="AB84" s="91">
        <f t="shared" si="102"/>
        <v>28621.428571428572</v>
      </c>
      <c r="AC84" s="91">
        <f t="shared" si="102"/>
        <v>2162.7142857142858</v>
      </c>
      <c r="AD84" s="90">
        <f t="shared" si="12"/>
        <v>2082.88</v>
      </c>
      <c r="AE84" s="45">
        <f t="shared" si="13"/>
        <v>1.0383287974891908</v>
      </c>
    </row>
    <row r="85" spans="1:31" ht="13.8" x14ac:dyDescent="0.25">
      <c r="A85" s="4">
        <v>43943</v>
      </c>
      <c r="B85">
        <v>837422</v>
      </c>
      <c r="C85">
        <v>48312</v>
      </c>
      <c r="D85">
        <v>77366</v>
      </c>
      <c r="F85">
        <f t="shared" ref="F85" si="160">B85-B84</f>
        <v>28194</v>
      </c>
      <c r="G85">
        <f t="shared" ref="G85" si="161">C85-C84</f>
        <v>2393</v>
      </c>
      <c r="H85">
        <f t="shared" ref="H85" si="162">D85-D84</f>
        <v>2162</v>
      </c>
      <c r="I85">
        <f t="shared" ref="I85" si="163">B85-D85-C85</f>
        <v>711744</v>
      </c>
      <c r="J85" s="58">
        <f t="shared" ref="J85" si="164">F85/I84*$B$2/($B$2-B84)</f>
        <v>4.1073814312973238E-2</v>
      </c>
      <c r="K85" s="58">
        <f t="shared" ref="K85" si="165">G85/I84</f>
        <v>3.4776669258325399E-3</v>
      </c>
      <c r="L85" s="58">
        <f t="shared" ref="L85" si="166">H85/I84</f>
        <v>3.1419623458629133E-3</v>
      </c>
      <c r="M85">
        <f t="shared" ref="M85" si="167">J85/(K85+L85)</f>
        <v>6.2048511521028438</v>
      </c>
      <c r="N85" s="47">
        <f t="shared" si="159"/>
        <v>5.7691343193754165E-2</v>
      </c>
      <c r="O85" s="47"/>
      <c r="P85" s="63">
        <f t="shared" si="15"/>
        <v>9.2385917733233666E-2</v>
      </c>
      <c r="Q85" s="86">
        <f t="shared" si="16"/>
        <v>5.7691343193754165E-2</v>
      </c>
      <c r="R85" s="67">
        <f t="shared" si="17"/>
        <v>0.84992273907301219</v>
      </c>
      <c r="S85" s="47"/>
      <c r="T85" s="47"/>
      <c r="U85" s="47"/>
      <c r="V85" s="47"/>
      <c r="W85" s="47"/>
      <c r="X85" s="47"/>
      <c r="Y85" s="47"/>
      <c r="AB85" s="91">
        <f t="shared" si="102"/>
        <v>28492.571428571428</v>
      </c>
      <c r="AC85" s="91">
        <f t="shared" si="102"/>
        <v>2140.4285714285716</v>
      </c>
      <c r="AD85" s="90">
        <f t="shared" si="12"/>
        <v>2048.3000000000002</v>
      </c>
      <c r="AE85" s="45">
        <f t="shared" si="13"/>
        <v>1.0449780654340532</v>
      </c>
    </row>
    <row r="86" spans="1:31" ht="13.8" x14ac:dyDescent="0.25">
      <c r="A86" s="4">
        <v>43944</v>
      </c>
      <c r="B86">
        <v>871617</v>
      </c>
      <c r="C86">
        <v>50749</v>
      </c>
      <c r="D86">
        <v>80203</v>
      </c>
      <c r="F86">
        <f t="shared" ref="F86" si="168">B86-B85</f>
        <v>34195</v>
      </c>
      <c r="G86">
        <f t="shared" ref="G86" si="169">C86-C85</f>
        <v>2437</v>
      </c>
      <c r="H86">
        <f t="shared" ref="H86" si="170">D86-D85</f>
        <v>2837</v>
      </c>
      <c r="I86">
        <f t="shared" ref="I86" si="171">B86-D86-C86</f>
        <v>740665</v>
      </c>
      <c r="J86" s="58">
        <f t="shared" ref="J86" si="172">F86/I85*$B$2/($B$2-B85)</f>
        <v>4.8165817002858186E-2</v>
      </c>
      <c r="K86" s="58">
        <f t="shared" ref="K86" si="173">G86/I85</f>
        <v>3.4239839043251506E-3</v>
      </c>
      <c r="L86" s="58">
        <f t="shared" ref="L86" si="174">H86/I85</f>
        <v>3.9859837244852082E-3</v>
      </c>
      <c r="M86">
        <f t="shared" ref="M86" si="175">J86/(K86+L86)</f>
        <v>6.5001386531820815</v>
      </c>
      <c r="N86" s="47">
        <f t="shared" si="159"/>
        <v>5.8223967637161735E-2</v>
      </c>
      <c r="O86" s="47"/>
      <c r="P86" s="63">
        <f t="shared" si="15"/>
        <v>9.2016332861795946E-2</v>
      </c>
      <c r="Q86" s="86">
        <f t="shared" si="16"/>
        <v>5.8223967637161735E-2</v>
      </c>
      <c r="R86" s="67">
        <f t="shared" si="17"/>
        <v>0.84975969950104235</v>
      </c>
      <c r="S86" s="47"/>
      <c r="T86" s="47"/>
      <c r="U86" s="47"/>
      <c r="V86" s="47"/>
      <c r="W86" s="47"/>
      <c r="X86" s="47"/>
      <c r="Y86" s="47"/>
      <c r="AB86" s="91">
        <f t="shared" si="102"/>
        <v>28906.428571428572</v>
      </c>
      <c r="AC86" s="91">
        <f t="shared" si="102"/>
        <v>2186.7142857142858</v>
      </c>
      <c r="AD86" s="90">
        <f t="shared" si="12"/>
        <v>2040.5300000000002</v>
      </c>
      <c r="AE86" s="45">
        <f t="shared" si="13"/>
        <v>1.0716403511412651</v>
      </c>
    </row>
    <row r="87" spans="1:31" ht="13.8" x14ac:dyDescent="0.25">
      <c r="A87" s="4">
        <v>43945</v>
      </c>
      <c r="B87">
        <v>907908</v>
      </c>
      <c r="C87">
        <v>52867</v>
      </c>
      <c r="D87">
        <v>99079</v>
      </c>
      <c r="F87">
        <f t="shared" ref="F87" si="176">B87-B86</f>
        <v>36291</v>
      </c>
      <c r="G87">
        <f t="shared" ref="G87" si="177">C87-C86</f>
        <v>2118</v>
      </c>
      <c r="H87">
        <f t="shared" ref="H87" si="178">D87-D86</f>
        <v>18876</v>
      </c>
      <c r="I87">
        <f t="shared" ref="I87" si="179">B87-D87-C87</f>
        <v>755962</v>
      </c>
      <c r="J87" s="58">
        <f t="shared" ref="J87" si="180">F87/I86*$B$2/($B$2-B86)</f>
        <v>4.912722492987507E-2</v>
      </c>
      <c r="K87" s="58">
        <f t="shared" ref="K87" si="181">G87/I86</f>
        <v>2.859592393322217E-3</v>
      </c>
      <c r="L87" s="58">
        <f t="shared" ref="L87" si="182">H87/I86</f>
        <v>2.548520586229942E-2</v>
      </c>
      <c r="M87">
        <f t="shared" ref="M87" si="183">J87/(K87+L87)</f>
        <v>1.7332007265259559</v>
      </c>
      <c r="N87" s="47">
        <f t="shared" si="159"/>
        <v>5.8229468184001022E-2</v>
      </c>
      <c r="O87" s="47"/>
      <c r="P87" s="63">
        <f t="shared" si="15"/>
        <v>0.10912889852275781</v>
      </c>
      <c r="Q87" s="86">
        <f t="shared" si="16"/>
        <v>5.8229468184001022E-2</v>
      </c>
      <c r="R87" s="67">
        <f t="shared" si="17"/>
        <v>0.83264163329324115</v>
      </c>
      <c r="S87" s="47"/>
      <c r="T87" s="47"/>
      <c r="U87" s="47"/>
      <c r="V87" s="47"/>
      <c r="W87" s="47"/>
      <c r="X87" s="47"/>
      <c r="Y87" s="47"/>
      <c r="AB87" s="91">
        <f t="shared" si="102"/>
        <v>29416</v>
      </c>
      <c r="AC87" s="91">
        <f t="shared" si="102"/>
        <v>2115.8571428571427</v>
      </c>
      <c r="AD87" s="90">
        <f t="shared" si="12"/>
        <v>2023.6800000000003</v>
      </c>
      <c r="AE87" s="45">
        <f t="shared" si="13"/>
        <v>1.0455492680943343</v>
      </c>
    </row>
    <row r="88" spans="1:31" ht="13.8" x14ac:dyDescent="0.25">
      <c r="A88" s="4">
        <v>43946</v>
      </c>
      <c r="B88">
        <v>940829</v>
      </c>
      <c r="C88">
        <v>54517</v>
      </c>
      <c r="D88">
        <v>100372</v>
      </c>
      <c r="F88">
        <f t="shared" ref="F88" si="184">B88-B87</f>
        <v>32921</v>
      </c>
      <c r="G88">
        <f t="shared" ref="G88" si="185">C88-C87</f>
        <v>1650</v>
      </c>
      <c r="H88">
        <f t="shared" ref="H88" si="186">D88-D87</f>
        <v>1293</v>
      </c>
      <c r="I88">
        <f t="shared" ref="I88" si="187">B88-D88-C88</f>
        <v>785940</v>
      </c>
      <c r="J88" s="58">
        <f t="shared" ref="J88" si="188">F88/I87*$B$2/($B$2-B87)</f>
        <v>4.3668263029295933E-2</v>
      </c>
      <c r="K88" s="58">
        <f t="shared" ref="K88" si="189">G88/I87</f>
        <v>2.1826493924297784E-3</v>
      </c>
      <c r="L88" s="58">
        <f t="shared" ref="L88" si="190">H88/I87</f>
        <v>1.7104034329767899E-3</v>
      </c>
      <c r="M88">
        <f t="shared" ref="M88" si="191">J88/(K88+L88)</f>
        <v>11.216971612692019</v>
      </c>
      <c r="N88" s="47">
        <f t="shared" ref="N88" si="192">C88/B88</f>
        <v>5.7945705330086549E-2</v>
      </c>
      <c r="O88" s="47"/>
      <c r="P88" s="63">
        <f t="shared" si="15"/>
        <v>0.10668463663428743</v>
      </c>
      <c r="Q88" s="86">
        <f t="shared" si="16"/>
        <v>5.7945705330086549E-2</v>
      </c>
      <c r="R88" s="67">
        <f t="shared" si="17"/>
        <v>0.83536965803562602</v>
      </c>
      <c r="S88" s="47"/>
      <c r="T88" s="47"/>
      <c r="U88" s="47"/>
      <c r="V88" s="47"/>
      <c r="W88" s="47"/>
      <c r="X88" s="47"/>
      <c r="Y88" s="47"/>
      <c r="AB88" s="91">
        <f t="shared" si="102"/>
        <v>30070.285714285714</v>
      </c>
      <c r="AC88" s="91">
        <f t="shared" si="102"/>
        <v>2010.7142857142858</v>
      </c>
      <c r="AD88" s="90">
        <f t="shared" si="12"/>
        <v>1998.5300000000002</v>
      </c>
      <c r="AE88" s="45">
        <f t="shared" si="13"/>
        <v>1.0060966238756914</v>
      </c>
    </row>
    <row r="89" spans="1:31" ht="13.8" x14ac:dyDescent="0.25">
      <c r="A89" s="4">
        <v>43947</v>
      </c>
      <c r="B89">
        <v>968518</v>
      </c>
      <c r="C89">
        <v>55810</v>
      </c>
      <c r="D89">
        <v>106988</v>
      </c>
      <c r="F89">
        <f t="shared" ref="F89" si="193">B89-B88</f>
        <v>27689</v>
      </c>
      <c r="G89">
        <f t="shared" ref="G89" si="194">C89-C88</f>
        <v>1293</v>
      </c>
      <c r="H89">
        <f t="shared" ref="H89" si="195">D89-D88</f>
        <v>6616</v>
      </c>
      <c r="I89">
        <f t="shared" ref="I89" si="196">B89-D89-C89</f>
        <v>805720</v>
      </c>
      <c r="J89" s="58">
        <f t="shared" ref="J89" si="197">F89/I88*$B$2/($B$2-B88)</f>
        <v>3.5330847735268678E-2</v>
      </c>
      <c r="K89" s="58">
        <f t="shared" ref="K89" si="198">G89/I88</f>
        <v>1.6451637529582412E-3</v>
      </c>
      <c r="L89" s="58">
        <f t="shared" ref="L89" si="199">H89/I88</f>
        <v>8.4179453902333504E-3</v>
      </c>
      <c r="M89">
        <f t="shared" ref="M89" si="200">J89/(K89+L89)</f>
        <v>3.5109276101981375</v>
      </c>
      <c r="N89" s="47">
        <f t="shared" ref="N89" si="201">C89/B89</f>
        <v>5.7624122628593379E-2</v>
      </c>
      <c r="O89" s="47"/>
      <c r="P89" s="63">
        <f t="shared" si="15"/>
        <v>0.11046568055524007</v>
      </c>
      <c r="Q89" s="86">
        <f t="shared" si="16"/>
        <v>5.7624122628593379E-2</v>
      </c>
      <c r="R89" s="67">
        <f t="shared" si="17"/>
        <v>0.83191019681616651</v>
      </c>
      <c r="S89" s="47"/>
      <c r="T89" s="47"/>
      <c r="U89" s="47"/>
      <c r="V89" s="47"/>
      <c r="W89" s="47"/>
      <c r="X89" s="47"/>
      <c r="Y89" s="47"/>
      <c r="AB89" s="91">
        <f t="shared" si="102"/>
        <v>30306.142857142859</v>
      </c>
      <c r="AC89" s="91">
        <f t="shared" si="102"/>
        <v>2019.8571428571429</v>
      </c>
      <c r="AD89" s="90">
        <f t="shared" si="12"/>
        <v>2019.0300000000002</v>
      </c>
      <c r="AE89" s="45">
        <f t="shared" si="13"/>
        <v>1.0004096733863006</v>
      </c>
    </row>
    <row r="90" spans="1:31" ht="13.8" x14ac:dyDescent="0.25">
      <c r="A90" s="4">
        <v>43948</v>
      </c>
      <c r="B90">
        <v>990892</v>
      </c>
      <c r="C90">
        <v>57233</v>
      </c>
      <c r="D90">
        <v>111424</v>
      </c>
      <c r="F90">
        <f t="shared" ref="F90" si="202">B90-B89</f>
        <v>22374</v>
      </c>
      <c r="G90">
        <f t="shared" ref="G90" si="203">C90-C89</f>
        <v>1423</v>
      </c>
      <c r="H90">
        <f t="shared" ref="H90" si="204">D90-D89</f>
        <v>4436</v>
      </c>
      <c r="I90">
        <f t="shared" ref="I90" si="205">B90-D90-C90</f>
        <v>822235</v>
      </c>
      <c r="J90" s="58">
        <f t="shared" ref="J90" si="206">F90/I89*$B$2/($B$2-B89)</f>
        <v>2.785044274574143E-2</v>
      </c>
      <c r="K90" s="58">
        <f t="shared" ref="K90" si="207">G90/I89</f>
        <v>1.766122226083503E-3</v>
      </c>
      <c r="L90" s="58">
        <f t="shared" ref="L90" si="208">H90/I89</f>
        <v>5.5056347118105546E-3</v>
      </c>
      <c r="M90">
        <f t="shared" ref="M90" si="209">J90/(K90+L90)</f>
        <v>3.8299468730327333</v>
      </c>
      <c r="N90" s="47">
        <f t="shared" ref="N90" si="210">C90/B90</f>
        <v>5.7759069605971186E-2</v>
      </c>
      <c r="O90" s="47"/>
      <c r="P90" s="63">
        <f t="shared" si="15"/>
        <v>0.11244817800527201</v>
      </c>
      <c r="Q90" s="86">
        <f t="shared" si="16"/>
        <v>5.7759069605971186E-2</v>
      </c>
      <c r="R90" s="67">
        <f t="shared" si="17"/>
        <v>0.82979275238875683</v>
      </c>
      <c r="S90" s="47"/>
      <c r="T90" s="47"/>
      <c r="U90" s="47"/>
      <c r="V90" s="47"/>
      <c r="W90" s="47"/>
      <c r="X90" s="47"/>
      <c r="Y90" s="47"/>
      <c r="AB90" s="91">
        <f t="shared" si="102"/>
        <v>29596.571428571428</v>
      </c>
      <c r="AC90" s="91">
        <f t="shared" si="102"/>
        <v>1966.7142857142858</v>
      </c>
      <c r="AD90" s="90">
        <f t="shared" si="12"/>
        <v>2003.5000000000002</v>
      </c>
      <c r="AE90" s="45">
        <f t="shared" si="13"/>
        <v>0.9816392741274198</v>
      </c>
    </row>
    <row r="91" spans="1:31" ht="13.8" x14ac:dyDescent="0.25">
      <c r="A91" s="4">
        <v>43949</v>
      </c>
      <c r="B91">
        <v>1015518</v>
      </c>
      <c r="C91">
        <v>59454</v>
      </c>
      <c r="D91">
        <v>115936</v>
      </c>
      <c r="F91">
        <f t="shared" ref="F91" si="211">B91-B90</f>
        <v>24626</v>
      </c>
      <c r="G91">
        <f t="shared" ref="G91" si="212">C91-C90</f>
        <v>2221</v>
      </c>
      <c r="H91">
        <f t="shared" ref="H91" si="213">D91-D90</f>
        <v>4512</v>
      </c>
      <c r="I91">
        <f t="shared" ref="I91" si="214">B91-D91-C91</f>
        <v>840128</v>
      </c>
      <c r="J91" s="58">
        <f t="shared" ref="J91" si="215">F91/I90*$B$2/($B$2-B90)</f>
        <v>3.0040003077011806E-2</v>
      </c>
      <c r="K91" s="58">
        <f t="shared" ref="K91" si="216">G91/I90</f>
        <v>2.7011742385084558E-3</v>
      </c>
      <c r="L91" s="58">
        <f t="shared" ref="L91" si="217">H91/I90</f>
        <v>5.4874822891265882E-3</v>
      </c>
      <c r="M91">
        <f t="shared" ref="M91" si="218">J91/(K91+L91)</f>
        <v>3.6684898158364474</v>
      </c>
      <c r="N91" s="47">
        <f t="shared" ref="N91" si="219">C91/B91</f>
        <v>5.854549106958222E-2</v>
      </c>
      <c r="O91" s="47"/>
      <c r="P91" s="63">
        <f t="shared" si="15"/>
        <v>0.11416439688907533</v>
      </c>
      <c r="Q91" s="86">
        <f t="shared" si="16"/>
        <v>5.854549106958222E-2</v>
      </c>
      <c r="R91" s="67">
        <f t="shared" si="17"/>
        <v>0.82729011204134251</v>
      </c>
      <c r="S91" s="47"/>
      <c r="T91" s="47"/>
      <c r="U91" s="47"/>
      <c r="V91" s="47"/>
      <c r="W91" s="47"/>
      <c r="X91" s="47"/>
      <c r="Y91" s="47"/>
      <c r="AB91" s="91">
        <f t="shared" si="102"/>
        <v>29470</v>
      </c>
      <c r="AC91" s="91">
        <f t="shared" si="102"/>
        <v>1933.5714285714287</v>
      </c>
      <c r="AD91" s="90">
        <f t="shared" si="12"/>
        <v>1994.48</v>
      </c>
      <c r="AE91" s="45">
        <f t="shared" si="13"/>
        <v>0.96946142782651545</v>
      </c>
    </row>
    <row r="92" spans="1:31" ht="13.8" x14ac:dyDescent="0.25">
      <c r="A92" s="4">
        <v>43950</v>
      </c>
      <c r="B92">
        <v>1042926</v>
      </c>
      <c r="C92">
        <v>61955</v>
      </c>
      <c r="D92">
        <v>120720</v>
      </c>
      <c r="F92">
        <f t="shared" ref="F92" si="220">B92-B91</f>
        <v>27408</v>
      </c>
      <c r="G92">
        <f t="shared" ref="G92" si="221">C92-C91</f>
        <v>2501</v>
      </c>
      <c r="H92">
        <f t="shared" ref="H92" si="222">D92-D91</f>
        <v>4784</v>
      </c>
      <c r="I92">
        <f t="shared" ref="I92" si="223">B92-D92-C92</f>
        <v>860251</v>
      </c>
      <c r="J92" s="58">
        <f t="shared" ref="J92" si="224">F92/I91*$B$2/($B$2-B91)</f>
        <v>3.2723997622558031E-2</v>
      </c>
      <c r="K92" s="58">
        <f t="shared" ref="K92" si="225">G92/I91</f>
        <v>2.976927325359945E-3</v>
      </c>
      <c r="L92" s="58">
        <f t="shared" ref="L92" si="226">H92/I91</f>
        <v>5.6943703816561284E-3</v>
      </c>
      <c r="M92">
        <f t="shared" ref="M92" si="227">J92/(K92+L92)</f>
        <v>3.7738293307679385</v>
      </c>
      <c r="N92" s="47">
        <f t="shared" ref="N92" si="228">C92/B92</f>
        <v>5.9404981753259582E-2</v>
      </c>
      <c r="O92" s="47"/>
      <c r="P92" s="63">
        <f t="shared" si="15"/>
        <v>0.11575126135507217</v>
      </c>
      <c r="Q92" s="86">
        <f t="shared" si="16"/>
        <v>5.9404981753259582E-2</v>
      </c>
      <c r="R92" s="67">
        <f t="shared" si="17"/>
        <v>0.82484375689166822</v>
      </c>
      <c r="S92" s="47"/>
      <c r="T92" s="47"/>
      <c r="U92" s="47"/>
      <c r="V92" s="47"/>
      <c r="W92" s="47"/>
      <c r="X92" s="47"/>
      <c r="Y92" s="47"/>
      <c r="AB92" s="91">
        <f t="shared" ref="AB92:AC107" si="229">AVERAGE(F86:F92)</f>
        <v>29357.714285714286</v>
      </c>
      <c r="AC92" s="91">
        <f t="shared" si="229"/>
        <v>1949</v>
      </c>
      <c r="AD92" s="90">
        <f t="shared" si="12"/>
        <v>2023.4500000000003</v>
      </c>
      <c r="AE92" s="45">
        <f t="shared" si="13"/>
        <v>0.96320640490251785</v>
      </c>
    </row>
    <row r="93" spans="1:31" ht="13.8" x14ac:dyDescent="0.25">
      <c r="A93" s="4">
        <v>43951</v>
      </c>
      <c r="B93">
        <v>1072667</v>
      </c>
      <c r="C93">
        <v>64256</v>
      </c>
      <c r="D93">
        <v>153947</v>
      </c>
      <c r="F93">
        <f t="shared" ref="F93" si="230">B93-B92</f>
        <v>29741</v>
      </c>
      <c r="G93">
        <f t="shared" ref="G93" si="231">C93-C92</f>
        <v>2301</v>
      </c>
      <c r="H93">
        <f t="shared" ref="H93" si="232">D93-D92</f>
        <v>33227</v>
      </c>
      <c r="I93">
        <f t="shared" ref="I93" si="233">B93-D93-C93</f>
        <v>854464</v>
      </c>
      <c r="J93" s="58">
        <f t="shared" ref="J93" si="234">F93/I92*$B$2/($B$2-B92)</f>
        <v>3.4681743338238334E-2</v>
      </c>
      <c r="K93" s="58">
        <f t="shared" ref="K93" si="235">G93/I92</f>
        <v>2.6748007267646304E-3</v>
      </c>
      <c r="L93" s="58">
        <f t="shared" ref="L93" si="236">H93/I92</f>
        <v>3.8624773467278738E-2</v>
      </c>
      <c r="M93">
        <f t="shared" ref="M93" si="237">J93/(K93+L93)</f>
        <v>0.83976031266783557</v>
      </c>
      <c r="N93" s="47">
        <f t="shared" ref="N93" si="238">C93/B93</f>
        <v>5.9903026754808339E-2</v>
      </c>
      <c r="O93" s="47"/>
      <c r="P93" s="63">
        <f t="shared" si="15"/>
        <v>0.14351797901865165</v>
      </c>
      <c r="Q93" s="86">
        <f t="shared" si="16"/>
        <v>5.9903026754808339E-2</v>
      </c>
      <c r="R93" s="67">
        <f t="shared" si="17"/>
        <v>0.79657899422653999</v>
      </c>
      <c r="S93" s="47"/>
      <c r="T93" s="47"/>
      <c r="U93" s="47"/>
      <c r="V93" s="47"/>
      <c r="W93" s="47"/>
      <c r="X93" s="47"/>
      <c r="Y93" s="47"/>
      <c r="AB93" s="91">
        <f t="shared" si="229"/>
        <v>28721.428571428572</v>
      </c>
      <c r="AC93" s="91">
        <f t="shared" si="229"/>
        <v>1929.5714285714287</v>
      </c>
      <c r="AD93" s="90">
        <f t="shared" si="12"/>
        <v>2059.1200000000003</v>
      </c>
      <c r="AE93" s="45">
        <f t="shared" si="13"/>
        <v>0.93708546785589397</v>
      </c>
    </row>
    <row r="94" spans="1:31" ht="13.8" x14ac:dyDescent="0.25">
      <c r="A94" s="4">
        <v>43952</v>
      </c>
      <c r="B94">
        <v>1106829</v>
      </c>
      <c r="C94">
        <v>66125</v>
      </c>
      <c r="D94">
        <v>164015</v>
      </c>
      <c r="F94">
        <f t="shared" ref="F94" si="239">B94-B93</f>
        <v>34162</v>
      </c>
      <c r="G94">
        <f t="shared" ref="G94" si="240">C94-C93</f>
        <v>1869</v>
      </c>
      <c r="H94">
        <f t="shared" ref="H94" si="241">D94-D93</f>
        <v>10068</v>
      </c>
      <c r="I94">
        <f t="shared" ref="I94" si="242">B94-D94-C94</f>
        <v>876689</v>
      </c>
      <c r="J94" s="58">
        <f t="shared" ref="J94" si="243">F94/I93*$B$2/($B$2-B93)</f>
        <v>4.0110604253858664E-2</v>
      </c>
      <c r="K94" s="58">
        <f t="shared" ref="K94" si="244">G94/I93</f>
        <v>2.1873361545951616E-3</v>
      </c>
      <c r="L94" s="58">
        <f t="shared" ref="L94" si="245">H94/I93</f>
        <v>1.178282525653509E-2</v>
      </c>
      <c r="M94">
        <f t="shared" ref="M94" si="246">J94/(K94+L94)</f>
        <v>2.871162549482206</v>
      </c>
      <c r="N94" s="47">
        <f t="shared" ref="N94" si="247">C94/B94</f>
        <v>5.9742742555534772E-2</v>
      </c>
      <c r="O94" s="47"/>
      <c r="P94" s="63">
        <f t="shared" si="15"/>
        <v>0.1481845885859514</v>
      </c>
      <c r="Q94" s="86">
        <f t="shared" si="16"/>
        <v>5.9742742555534772E-2</v>
      </c>
      <c r="R94" s="67">
        <f t="shared" si="17"/>
        <v>0.7920726688585138</v>
      </c>
      <c r="S94" s="47"/>
      <c r="T94" s="47"/>
      <c r="U94" s="47"/>
      <c r="V94" s="47"/>
      <c r="W94" s="47"/>
      <c r="X94" s="47"/>
      <c r="Y94" s="47"/>
      <c r="AB94" s="91">
        <f t="shared" si="229"/>
        <v>28417.285714285714</v>
      </c>
      <c r="AC94" s="91">
        <f t="shared" si="229"/>
        <v>1894</v>
      </c>
      <c r="AD94" s="90">
        <f t="shared" si="12"/>
        <v>2104.92</v>
      </c>
      <c r="AE94" s="45">
        <f t="shared" si="13"/>
        <v>0.89979666685669757</v>
      </c>
    </row>
    <row r="95" spans="1:31" ht="13.8" x14ac:dyDescent="0.25">
      <c r="A95" s="4">
        <v>43953</v>
      </c>
      <c r="B95">
        <v>1136024</v>
      </c>
      <c r="C95">
        <v>67681</v>
      </c>
      <c r="D95">
        <v>175382</v>
      </c>
      <c r="F95">
        <f t="shared" ref="F95" si="248">B95-B94</f>
        <v>29195</v>
      </c>
      <c r="G95">
        <f t="shared" ref="G95" si="249">C95-C94</f>
        <v>1556</v>
      </c>
      <c r="H95">
        <f t="shared" ref="H95" si="250">D95-D94</f>
        <v>11367</v>
      </c>
      <c r="I95">
        <f t="shared" ref="I95" si="251">B95-D95-C95</f>
        <v>892961</v>
      </c>
      <c r="J95" s="58">
        <f t="shared" ref="J95" si="252">F95/I94*$B$2/($B$2-B94)</f>
        <v>3.3413162191728046E-2</v>
      </c>
      <c r="K95" s="58">
        <f t="shared" ref="K95" si="253">G95/I94</f>
        <v>1.7748597279080723E-3</v>
      </c>
      <c r="L95" s="58">
        <f t="shared" ref="L95" si="254">H95/I94</f>
        <v>1.2965829387616361E-2</v>
      </c>
      <c r="M95">
        <f t="shared" ref="M95" si="255">J95/(K95+L95)</f>
        <v>2.2667299968044472</v>
      </c>
      <c r="N95" s="47">
        <f t="shared" ref="N95" si="256">C95/B95</f>
        <v>5.9577086399583104E-2</v>
      </c>
      <c r="O95" s="47"/>
      <c r="P95" s="63">
        <f t="shared" si="15"/>
        <v>0.15438230178235671</v>
      </c>
      <c r="Q95" s="86">
        <f t="shared" si="16"/>
        <v>5.9577086399583104E-2</v>
      </c>
      <c r="R95" s="67">
        <f t="shared" si="17"/>
        <v>0.78604061181806018</v>
      </c>
      <c r="S95" s="47"/>
      <c r="T95" s="47"/>
      <c r="U95" s="47"/>
      <c r="V95" s="47"/>
      <c r="W95" s="47"/>
      <c r="X95" s="47"/>
      <c r="Y95" s="47"/>
      <c r="AB95" s="91">
        <f t="shared" si="229"/>
        <v>27885</v>
      </c>
      <c r="AC95" s="91">
        <f t="shared" si="229"/>
        <v>1880.5714285714287</v>
      </c>
      <c r="AD95" s="90">
        <f t="shared" si="12"/>
        <v>2121.4300000000003</v>
      </c>
      <c r="AE95" s="45">
        <f t="shared" si="13"/>
        <v>0.88646404951915847</v>
      </c>
    </row>
    <row r="96" spans="1:31" ht="13.8" x14ac:dyDescent="0.25">
      <c r="A96" s="4">
        <v>43954</v>
      </c>
      <c r="B96">
        <v>1161611</v>
      </c>
      <c r="C96">
        <v>68777</v>
      </c>
      <c r="D96">
        <v>180152</v>
      </c>
      <c r="F96">
        <f t="shared" ref="F96" si="257">B96-B95</f>
        <v>25587</v>
      </c>
      <c r="G96">
        <f t="shared" ref="G96" si="258">C96-C95</f>
        <v>1096</v>
      </c>
      <c r="H96">
        <f t="shared" ref="H96" si="259">D96-D95</f>
        <v>4770</v>
      </c>
      <c r="I96">
        <f t="shared" ref="I96" si="260">B96-D96-C96</f>
        <v>912682</v>
      </c>
      <c r="J96" s="58">
        <f t="shared" ref="J96" si="261">F96/I95*$B$2/($B$2-B95)</f>
        <v>2.8752788513837474E-2</v>
      </c>
      <c r="K96" s="58">
        <f t="shared" ref="K96" si="262">G96/I95</f>
        <v>1.2273772314804342E-3</v>
      </c>
      <c r="L96" s="58">
        <f t="shared" ref="L96" si="263">H96/I95</f>
        <v>5.341778644308094E-3</v>
      </c>
      <c r="M96">
        <f t="shared" ref="M96" si="264">J96/(K96+L96)</f>
        <v>4.3769380811634546</v>
      </c>
      <c r="N96" s="47">
        <f t="shared" ref="N96" si="265">C96/B96</f>
        <v>5.9208289177702343E-2</v>
      </c>
      <c r="O96" s="47"/>
      <c r="P96" s="63">
        <f t="shared" si="15"/>
        <v>0.15508806304348013</v>
      </c>
      <c r="Q96" s="86">
        <f t="shared" si="16"/>
        <v>5.9208289177702343E-2</v>
      </c>
      <c r="R96" s="67">
        <f t="shared" si="17"/>
        <v>0.78570364777881752</v>
      </c>
      <c r="S96" s="47"/>
      <c r="T96" s="47"/>
      <c r="U96" s="47"/>
      <c r="V96" s="47"/>
      <c r="W96" s="47"/>
      <c r="X96" s="47"/>
      <c r="Y96" s="47"/>
      <c r="AB96" s="91">
        <f t="shared" si="229"/>
        <v>27584.714285714286</v>
      </c>
      <c r="AC96" s="91">
        <f t="shared" si="229"/>
        <v>1852.4285714285713</v>
      </c>
      <c r="AD96" s="90">
        <f t="shared" si="12"/>
        <v>2071.7600000000002</v>
      </c>
      <c r="AE96" s="45">
        <f t="shared" si="13"/>
        <v>0.89413280082083402</v>
      </c>
    </row>
    <row r="97" spans="1:31" ht="13.8" x14ac:dyDescent="0.25">
      <c r="A97" s="4">
        <v>43955</v>
      </c>
      <c r="B97">
        <v>1184086</v>
      </c>
      <c r="C97">
        <v>70086</v>
      </c>
      <c r="D97">
        <v>187180</v>
      </c>
      <c r="F97">
        <f t="shared" ref="F97" si="266">B97-B96</f>
        <v>22475</v>
      </c>
      <c r="G97">
        <f t="shared" ref="G97" si="267">C97-C96</f>
        <v>1309</v>
      </c>
      <c r="H97">
        <f t="shared" ref="H97" si="268">D97-D96</f>
        <v>7028</v>
      </c>
      <c r="I97">
        <f t="shared" ref="I97" si="269">B97-D97-C97</f>
        <v>926820</v>
      </c>
      <c r="J97" s="58">
        <f t="shared" ref="J97" si="270">F97/I96*$B$2/($B$2-B96)</f>
        <v>2.4711948823252498E-2</v>
      </c>
      <c r="K97" s="58">
        <f t="shared" ref="K97" si="271">G97/I96</f>
        <v>1.4342344869297302E-3</v>
      </c>
      <c r="L97" s="58">
        <f t="shared" ref="L97" si="272">H97/I96</f>
        <v>7.7003819512163054E-3</v>
      </c>
      <c r="M97">
        <f t="shared" ref="M97" si="273">J97/(K97+L97)</f>
        <v>2.7053077696897851</v>
      </c>
      <c r="N97" s="47">
        <f t="shared" ref="N97" si="274">C97/B97</f>
        <v>5.9189957486196106E-2</v>
      </c>
      <c r="O97" s="47"/>
      <c r="P97" s="63">
        <f t="shared" si="15"/>
        <v>0.15807973407336967</v>
      </c>
      <c r="Q97" s="86">
        <f t="shared" si="16"/>
        <v>5.9189957486196106E-2</v>
      </c>
      <c r="R97" s="67">
        <f t="shared" si="17"/>
        <v>0.78273030844043423</v>
      </c>
      <c r="S97" s="47"/>
      <c r="T97" s="47"/>
      <c r="U97" s="47"/>
      <c r="V97" s="47"/>
      <c r="W97" s="47"/>
      <c r="X97" s="47"/>
      <c r="Y97" s="47"/>
      <c r="AB97" s="91">
        <f t="shared" si="229"/>
        <v>27599.142857142859</v>
      </c>
      <c r="AC97" s="91">
        <f t="shared" si="229"/>
        <v>1836.1428571428571</v>
      </c>
      <c r="AD97" s="90">
        <f t="shared" ref="AD97:AD160" si="275">INDEX(AB76:AB97,$AE$3)*$AD$2</f>
        <v>2062.9</v>
      </c>
      <c r="AE97" s="45">
        <f t="shared" ref="AE97:AE160" si="276">AC97/AD97</f>
        <v>0.89007846097380239</v>
      </c>
    </row>
    <row r="98" spans="1:31" ht="13.8" x14ac:dyDescent="0.25">
      <c r="A98" s="4">
        <v>43956</v>
      </c>
      <c r="B98">
        <v>1208271</v>
      </c>
      <c r="C98">
        <v>72393</v>
      </c>
      <c r="D98">
        <v>189791</v>
      </c>
      <c r="F98">
        <f t="shared" ref="F98" si="277">B98-B97</f>
        <v>24185</v>
      </c>
      <c r="G98">
        <f t="shared" ref="G98" si="278">C98-C97</f>
        <v>2307</v>
      </c>
      <c r="H98">
        <f t="shared" ref="H98" si="279">D98-D97</f>
        <v>2611</v>
      </c>
      <c r="I98">
        <f t="shared" ref="I98" si="280">B98-D98-C98</f>
        <v>946087</v>
      </c>
      <c r="J98" s="58">
        <f t="shared" ref="J98" si="281">F98/I97*$B$2/($B$2-B97)</f>
        <v>2.6188285631437682E-2</v>
      </c>
      <c r="K98" s="58">
        <f t="shared" ref="K98" si="282">G98/I97</f>
        <v>2.4891564705120735E-3</v>
      </c>
      <c r="L98" s="58">
        <f t="shared" ref="L98" si="283">H98/I97</f>
        <v>2.8171597505448737E-3</v>
      </c>
      <c r="M98">
        <f t="shared" ref="M98" si="284">J98/(K98+L98)</f>
        <v>4.9353043694447081</v>
      </c>
      <c r="N98" s="47">
        <f t="shared" ref="N98" si="285">C98/B98</f>
        <v>5.9914539039669083E-2</v>
      </c>
      <c r="O98" s="47"/>
      <c r="P98" s="63">
        <f t="shared" ref="P98:P134" si="286">D98/B98</f>
        <v>0.15707651677479639</v>
      </c>
      <c r="Q98" s="86">
        <f t="shared" ref="Q98:Q134" si="287">N98</f>
        <v>5.9914539039669083E-2</v>
      </c>
      <c r="R98" s="67">
        <f t="shared" ref="R98:R134" si="288">IF(P98="","",1-SUM(P98:Q98))</f>
        <v>0.78300894418553457</v>
      </c>
      <c r="S98" s="47"/>
      <c r="T98" s="47"/>
      <c r="U98" s="47"/>
      <c r="V98" s="47"/>
      <c r="W98" s="47"/>
      <c r="X98" s="47"/>
      <c r="Y98" s="47"/>
      <c r="AB98" s="91">
        <f t="shared" si="229"/>
        <v>27536.142857142859</v>
      </c>
      <c r="AC98" s="91">
        <f t="shared" si="229"/>
        <v>1848.4285714285713</v>
      </c>
      <c r="AD98" s="90">
        <f t="shared" si="275"/>
        <v>2055.0400000000004</v>
      </c>
      <c r="AE98" s="45">
        <f t="shared" si="276"/>
        <v>0.8994611158072694</v>
      </c>
    </row>
    <row r="99" spans="1:31" ht="13.8" x14ac:dyDescent="0.25">
      <c r="A99" s="4">
        <v>43957</v>
      </c>
      <c r="B99">
        <v>1233527</v>
      </c>
      <c r="C99">
        <v>74851</v>
      </c>
      <c r="D99">
        <v>189910</v>
      </c>
      <c r="F99">
        <f t="shared" ref="F99" si="289">B99-B98</f>
        <v>25256</v>
      </c>
      <c r="G99">
        <f t="shared" ref="G99" si="290">C99-C98</f>
        <v>2458</v>
      </c>
      <c r="H99">
        <f t="shared" ref="H99" si="291">D99-D98</f>
        <v>119</v>
      </c>
      <c r="I99">
        <f t="shared" ref="I99" si="292">B99-D99-C99</f>
        <v>968766</v>
      </c>
      <c r="J99" s="58">
        <f t="shared" ref="J99" si="293">F99/I98*$B$2/($B$2-B98)</f>
        <v>2.6793022906153912E-2</v>
      </c>
      <c r="K99" s="58">
        <f t="shared" ref="K99" si="294">G99/I98</f>
        <v>2.5980697335445894E-3</v>
      </c>
      <c r="L99" s="58">
        <f t="shared" ref="L99" si="295">H99/I98</f>
        <v>1.2578124421961195E-4</v>
      </c>
      <c r="M99">
        <f t="shared" ref="M99" si="296">J99/(K99+L99)</f>
        <v>9.8364496166916702</v>
      </c>
      <c r="N99" s="47">
        <f t="shared" ref="N99" si="297">C99/B99</f>
        <v>6.068047152595768E-2</v>
      </c>
      <c r="O99" s="47"/>
      <c r="P99" s="63">
        <f t="shared" si="286"/>
        <v>0.15395690568589093</v>
      </c>
      <c r="Q99" s="86">
        <f t="shared" si="287"/>
        <v>6.068047152595768E-2</v>
      </c>
      <c r="R99" s="67">
        <f t="shared" si="288"/>
        <v>0.78536262278815139</v>
      </c>
      <c r="S99" s="47"/>
      <c r="T99" s="47"/>
      <c r="U99" s="47"/>
      <c r="V99" s="47"/>
      <c r="W99" s="47"/>
      <c r="X99" s="47"/>
      <c r="Y99" s="47"/>
      <c r="AB99" s="91">
        <f t="shared" si="229"/>
        <v>27228.714285714286</v>
      </c>
      <c r="AC99" s="91">
        <f t="shared" si="229"/>
        <v>1842.2857142857142</v>
      </c>
      <c r="AD99" s="90">
        <f t="shared" si="275"/>
        <v>2010.5000000000002</v>
      </c>
      <c r="AE99" s="45">
        <f t="shared" si="276"/>
        <v>0.9163321135467366</v>
      </c>
    </row>
    <row r="100" spans="1:31" ht="13.8" x14ac:dyDescent="0.25">
      <c r="A100" s="4">
        <v>43958</v>
      </c>
      <c r="B100">
        <v>1261409</v>
      </c>
      <c r="C100">
        <v>76770</v>
      </c>
      <c r="D100">
        <v>195036</v>
      </c>
      <c r="F100">
        <f t="shared" ref="F100:F134" si="298">B100-B99</f>
        <v>27882</v>
      </c>
      <c r="G100">
        <f t="shared" ref="G100:G134" si="299">C100-C99</f>
        <v>1919</v>
      </c>
      <c r="H100">
        <f t="shared" ref="H100:H134" si="300">D100-D99</f>
        <v>5126</v>
      </c>
      <c r="I100">
        <f t="shared" ref="I100:I134" si="301">B100-D100-C100</f>
        <v>989603</v>
      </c>
      <c r="J100" s="58">
        <f t="shared" ref="J100:J134" si="302">F100/I99*$B$2/($B$2-B99)</f>
        <v>2.8888601359645126E-2</v>
      </c>
      <c r="K100" s="58">
        <f t="shared" ref="K100:K134" si="303">G100/I99</f>
        <v>1.9808705094935208E-3</v>
      </c>
      <c r="L100" s="58">
        <f t="shared" ref="L100:L134" si="304">H100/I99</f>
        <v>5.2912674474537708E-3</v>
      </c>
      <c r="M100">
        <f t="shared" ref="M100:M134" si="305">J100/(K100+L100)</f>
        <v>3.9725045826512377</v>
      </c>
      <c r="N100" s="47">
        <f t="shared" ref="N100:N134" si="306">C100/B100</f>
        <v>6.0860513917373349E-2</v>
      </c>
      <c r="O100" s="47"/>
      <c r="P100" s="63">
        <f t="shared" si="286"/>
        <v>0.15461757447425856</v>
      </c>
      <c r="Q100" s="86">
        <f t="shared" si="287"/>
        <v>6.0860513917373349E-2</v>
      </c>
      <c r="R100" s="67">
        <f t="shared" si="288"/>
        <v>0.78452191160836815</v>
      </c>
      <c r="AB100" s="91">
        <f t="shared" si="229"/>
        <v>26963.142857142859</v>
      </c>
      <c r="AC100" s="91">
        <f t="shared" si="229"/>
        <v>1787.7142857142858</v>
      </c>
      <c r="AD100" s="90">
        <f t="shared" si="275"/>
        <v>1989.2100000000003</v>
      </c>
      <c r="AE100" s="45">
        <f t="shared" si="276"/>
        <v>0.89870565989226148</v>
      </c>
    </row>
    <row r="101" spans="1:31" ht="13.8" x14ac:dyDescent="0.25">
      <c r="A101" s="4">
        <v>43959</v>
      </c>
      <c r="B101">
        <v>1288587</v>
      </c>
      <c r="C101">
        <v>78497</v>
      </c>
      <c r="D101">
        <v>198993</v>
      </c>
      <c r="F101">
        <f t="shared" si="298"/>
        <v>27178</v>
      </c>
      <c r="G101">
        <f t="shared" si="299"/>
        <v>1727</v>
      </c>
      <c r="H101">
        <f t="shared" si="300"/>
        <v>3957</v>
      </c>
      <c r="I101">
        <f t="shared" si="301"/>
        <v>1011097</v>
      </c>
      <c r="J101" s="58">
        <f t="shared" si="302"/>
        <v>2.7568598832308822E-2</v>
      </c>
      <c r="K101" s="58">
        <f t="shared" si="303"/>
        <v>1.7451442649223982E-3</v>
      </c>
      <c r="L101" s="58">
        <f t="shared" si="304"/>
        <v>3.9985731651985693E-3</v>
      </c>
      <c r="M101">
        <f t="shared" si="305"/>
        <v>4.7997832706279571</v>
      </c>
      <c r="N101" s="47">
        <f t="shared" si="306"/>
        <v>6.0917113085883996E-2</v>
      </c>
      <c r="O101" s="47"/>
      <c r="P101" s="63">
        <f t="shared" si="286"/>
        <v>0.15442729128883032</v>
      </c>
      <c r="Q101" s="86">
        <f t="shared" si="287"/>
        <v>6.0917113085883996E-2</v>
      </c>
      <c r="R101" s="67">
        <f t="shared" si="288"/>
        <v>0.78465559562528564</v>
      </c>
      <c r="AB101" s="91">
        <f t="shared" si="229"/>
        <v>25965.428571428572</v>
      </c>
      <c r="AC101" s="91">
        <f>AVERAGE(G95:G101)</f>
        <v>1767.4285714285713</v>
      </c>
      <c r="AD101" s="90">
        <f t="shared" si="275"/>
        <v>1951.9500000000003</v>
      </c>
      <c r="AE101" s="45">
        <f t="shared" si="276"/>
        <v>0.90546815821541082</v>
      </c>
    </row>
    <row r="102" spans="1:31" ht="13.8" x14ac:dyDescent="0.25">
      <c r="A102" s="4">
        <v>43960</v>
      </c>
      <c r="B102">
        <v>1314320</v>
      </c>
      <c r="C102">
        <v>79976</v>
      </c>
      <c r="D102">
        <v>212534</v>
      </c>
      <c r="F102">
        <f t="shared" si="298"/>
        <v>25733</v>
      </c>
      <c r="G102">
        <f t="shared" si="299"/>
        <v>1479</v>
      </c>
      <c r="H102">
        <f t="shared" si="300"/>
        <v>13541</v>
      </c>
      <c r="I102">
        <f t="shared" si="301"/>
        <v>1021810</v>
      </c>
      <c r="J102" s="58">
        <f t="shared" si="302"/>
        <v>2.5550040790493906E-2</v>
      </c>
      <c r="K102" s="58">
        <f t="shared" si="303"/>
        <v>1.4627676671971135E-3</v>
      </c>
      <c r="L102" s="58">
        <f t="shared" si="304"/>
        <v>1.3392384706907448E-2</v>
      </c>
      <c r="M102">
        <f t="shared" si="305"/>
        <v>1.7199447132587229</v>
      </c>
      <c r="N102" s="47">
        <f t="shared" si="306"/>
        <v>6.0849716963905287E-2</v>
      </c>
      <c r="O102" s="47"/>
      <c r="P102" s="63">
        <f t="shared" si="286"/>
        <v>0.16170643374520666</v>
      </c>
      <c r="Q102" s="86">
        <f t="shared" si="287"/>
        <v>6.0849716963905287E-2</v>
      </c>
      <c r="R102" s="67">
        <f t="shared" si="288"/>
        <v>0.77744384929088806</v>
      </c>
      <c r="AB102" s="91">
        <f t="shared" si="229"/>
        <v>25470.857142857141</v>
      </c>
      <c r="AC102" s="91">
        <f t="shared" si="229"/>
        <v>1756.4285714285713</v>
      </c>
      <c r="AD102" s="90">
        <f t="shared" si="275"/>
        <v>1930.9300000000003</v>
      </c>
      <c r="AE102" s="45">
        <f t="shared" si="276"/>
        <v>0.90962829902097486</v>
      </c>
    </row>
    <row r="103" spans="1:31" ht="13.8" x14ac:dyDescent="0.25">
      <c r="A103" s="4">
        <v>43961</v>
      </c>
      <c r="B103">
        <v>1334084</v>
      </c>
      <c r="C103">
        <v>80855</v>
      </c>
      <c r="D103">
        <v>216169</v>
      </c>
      <c r="F103">
        <f t="shared" si="298"/>
        <v>19764</v>
      </c>
      <c r="G103">
        <f t="shared" si="299"/>
        <v>879</v>
      </c>
      <c r="H103">
        <f t="shared" si="300"/>
        <v>3635</v>
      </c>
      <c r="I103">
        <f t="shared" si="301"/>
        <v>1037060</v>
      </c>
      <c r="J103" s="58">
        <f t="shared" si="302"/>
        <v>1.9419256254285516E-2</v>
      </c>
      <c r="K103" s="58">
        <f t="shared" si="303"/>
        <v>8.6023820475430849E-4</v>
      </c>
      <c r="L103" s="58">
        <f t="shared" si="304"/>
        <v>3.5574128262592852E-3</v>
      </c>
      <c r="M103">
        <f t="shared" si="305"/>
        <v>4.3958330157712631</v>
      </c>
      <c r="N103" s="47">
        <f t="shared" si="306"/>
        <v>6.0607128186830811E-2</v>
      </c>
      <c r="O103" s="47"/>
      <c r="P103" s="63">
        <f t="shared" si="286"/>
        <v>0.162035523999988</v>
      </c>
      <c r="Q103" s="86">
        <f t="shared" si="287"/>
        <v>6.0607128186830811E-2</v>
      </c>
      <c r="R103" s="67">
        <f t="shared" si="288"/>
        <v>0.77735734781318122</v>
      </c>
      <c r="AB103" s="91">
        <f t="shared" si="229"/>
        <v>24639</v>
      </c>
      <c r="AC103" s="91">
        <f t="shared" si="229"/>
        <v>1725.4285714285713</v>
      </c>
      <c r="AD103" s="90">
        <f t="shared" si="275"/>
        <v>1931.9400000000003</v>
      </c>
      <c r="AE103" s="45">
        <f t="shared" si="276"/>
        <v>0.89310670695185723</v>
      </c>
    </row>
    <row r="104" spans="1:31" ht="13.8" x14ac:dyDescent="0.25">
      <c r="A104" s="4">
        <v>43962</v>
      </c>
      <c r="B104">
        <v>1352962</v>
      </c>
      <c r="C104">
        <v>81868</v>
      </c>
      <c r="D104">
        <v>232733</v>
      </c>
      <c r="F104">
        <f t="shared" si="298"/>
        <v>18878</v>
      </c>
      <c r="G104">
        <f t="shared" si="299"/>
        <v>1013</v>
      </c>
      <c r="H104">
        <f t="shared" si="300"/>
        <v>16564</v>
      </c>
      <c r="I104">
        <f t="shared" si="301"/>
        <v>1038361</v>
      </c>
      <c r="J104" s="58">
        <f t="shared" si="302"/>
        <v>1.8277047052543585E-2</v>
      </c>
      <c r="K104" s="58">
        <f t="shared" si="303"/>
        <v>9.7679979943301261E-4</v>
      </c>
      <c r="L104" s="58">
        <f t="shared" si="304"/>
        <v>1.5972074904055694E-2</v>
      </c>
      <c r="M104">
        <f t="shared" si="305"/>
        <v>1.0783634531666866</v>
      </c>
      <c r="N104" s="47">
        <f t="shared" si="306"/>
        <v>6.0510199103892055E-2</v>
      </c>
      <c r="O104" s="47"/>
      <c r="P104" s="63">
        <f t="shared" si="286"/>
        <v>0.17201739590616735</v>
      </c>
      <c r="Q104" s="86">
        <f t="shared" si="287"/>
        <v>6.0510199103892055E-2</v>
      </c>
      <c r="R104" s="67">
        <f t="shared" si="288"/>
        <v>0.76747240498994063</v>
      </c>
      <c r="AB104" s="91">
        <f t="shared" si="229"/>
        <v>24125.142857142859</v>
      </c>
      <c r="AC104" s="91">
        <f t="shared" si="229"/>
        <v>1683.1428571428571</v>
      </c>
      <c r="AD104" s="90">
        <f t="shared" si="275"/>
        <v>1927.5300000000002</v>
      </c>
      <c r="AE104" s="45">
        <f t="shared" si="276"/>
        <v>0.87321227536944013</v>
      </c>
    </row>
    <row r="105" spans="1:31" ht="13.8" x14ac:dyDescent="0.25">
      <c r="A105" s="4">
        <v>43963</v>
      </c>
      <c r="B105">
        <v>1374916</v>
      </c>
      <c r="C105">
        <v>83480</v>
      </c>
      <c r="D105">
        <v>230287</v>
      </c>
      <c r="F105">
        <f t="shared" si="298"/>
        <v>21954</v>
      </c>
      <c r="G105">
        <f t="shared" si="299"/>
        <v>1612</v>
      </c>
      <c r="H105">
        <f t="shared" si="300"/>
        <v>-2446</v>
      </c>
      <c r="I105">
        <f t="shared" si="301"/>
        <v>1061149</v>
      </c>
      <c r="J105" s="58">
        <f t="shared" si="302"/>
        <v>2.1229711557235631E-2</v>
      </c>
      <c r="K105" s="58">
        <f t="shared" si="303"/>
        <v>1.5524465961260102E-3</v>
      </c>
      <c r="L105" s="58">
        <f t="shared" si="304"/>
        <v>-2.3556354678189954E-3</v>
      </c>
      <c r="M105">
        <f t="shared" si="305"/>
        <v>-26.431780002737113</v>
      </c>
      <c r="N105" s="47">
        <f t="shared" si="306"/>
        <v>6.0716436495029516E-2</v>
      </c>
      <c r="O105" s="47"/>
      <c r="P105" s="63">
        <f t="shared" si="286"/>
        <v>0.16749168676486417</v>
      </c>
      <c r="Q105" s="86">
        <f t="shared" si="287"/>
        <v>6.0716436495029516E-2</v>
      </c>
      <c r="R105" s="67">
        <f t="shared" si="288"/>
        <v>0.7717918767401063</v>
      </c>
      <c r="AB105" s="91">
        <f t="shared" si="229"/>
        <v>23806.428571428572</v>
      </c>
      <c r="AC105" s="91">
        <f t="shared" si="229"/>
        <v>1583.8571428571429</v>
      </c>
      <c r="AD105" s="90">
        <f t="shared" si="275"/>
        <v>1906.0100000000002</v>
      </c>
      <c r="AE105" s="45">
        <f t="shared" si="276"/>
        <v>0.83098050002735702</v>
      </c>
    </row>
    <row r="106" spans="1:31" ht="13.8" x14ac:dyDescent="0.25">
      <c r="A106" s="4">
        <v>43964</v>
      </c>
      <c r="B106">
        <v>1396110</v>
      </c>
      <c r="C106">
        <v>85234</v>
      </c>
      <c r="D106">
        <v>243430</v>
      </c>
      <c r="F106">
        <f t="shared" si="298"/>
        <v>21194</v>
      </c>
      <c r="G106">
        <f t="shared" si="299"/>
        <v>1754</v>
      </c>
      <c r="H106">
        <f t="shared" si="300"/>
        <v>13143</v>
      </c>
      <c r="I106">
        <f t="shared" si="301"/>
        <v>1067446</v>
      </c>
      <c r="J106" s="58">
        <f t="shared" si="302"/>
        <v>2.0055998416243576E-2</v>
      </c>
      <c r="K106" s="58">
        <f t="shared" si="303"/>
        <v>1.6529252725112119E-3</v>
      </c>
      <c r="L106" s="58">
        <f t="shared" si="304"/>
        <v>1.2385631047100831E-2</v>
      </c>
      <c r="M106">
        <f t="shared" si="305"/>
        <v>1.4286368170368837</v>
      </c>
      <c r="N106" s="47">
        <f t="shared" si="306"/>
        <v>6.1051063311630176E-2</v>
      </c>
      <c r="O106" s="47"/>
      <c r="P106" s="63">
        <f t="shared" si="286"/>
        <v>0.17436305162200685</v>
      </c>
      <c r="Q106" s="86">
        <f t="shared" si="287"/>
        <v>6.1051063311630176E-2</v>
      </c>
      <c r="R106" s="67">
        <f t="shared" si="288"/>
        <v>0.76458588506636294</v>
      </c>
      <c r="AB106" s="91">
        <f t="shared" si="229"/>
        <v>23226.142857142859</v>
      </c>
      <c r="AC106" s="91">
        <f t="shared" si="229"/>
        <v>1483.2857142857142</v>
      </c>
      <c r="AD106" s="90">
        <f t="shared" si="275"/>
        <v>1887.4200000000003</v>
      </c>
      <c r="AE106" s="45">
        <f t="shared" si="276"/>
        <v>0.78588004486850516</v>
      </c>
    </row>
    <row r="107" spans="1:31" ht="13.8" x14ac:dyDescent="0.25">
      <c r="A107" s="4">
        <v>43965</v>
      </c>
      <c r="B107">
        <v>1423727</v>
      </c>
      <c r="C107">
        <v>87008</v>
      </c>
      <c r="D107">
        <v>246414</v>
      </c>
      <c r="F107">
        <f t="shared" si="298"/>
        <v>27617</v>
      </c>
      <c r="G107">
        <f t="shared" si="299"/>
        <v>1774</v>
      </c>
      <c r="H107">
        <f t="shared" si="300"/>
        <v>2984</v>
      </c>
      <c r="I107">
        <f t="shared" si="301"/>
        <v>1090305</v>
      </c>
      <c r="J107" s="58">
        <f t="shared" si="302"/>
        <v>2.5981620574791864E-2</v>
      </c>
      <c r="K107" s="58">
        <f t="shared" si="303"/>
        <v>1.6619107664462651E-3</v>
      </c>
      <c r="L107" s="58">
        <f t="shared" si="304"/>
        <v>2.7954575688137855E-3</v>
      </c>
      <c r="M107">
        <f t="shared" si="305"/>
        <v>5.828914870970844</v>
      </c>
      <c r="N107" s="47">
        <f t="shared" si="306"/>
        <v>6.1112839750879208E-2</v>
      </c>
      <c r="O107" s="47"/>
      <c r="P107" s="63">
        <f t="shared" si="286"/>
        <v>0.17307672046677489</v>
      </c>
      <c r="Q107" s="86">
        <f t="shared" si="287"/>
        <v>6.1112839750879208E-2</v>
      </c>
      <c r="R107" s="67">
        <f t="shared" si="288"/>
        <v>0.76581043978234598</v>
      </c>
      <c r="AB107" s="91">
        <f t="shared" si="229"/>
        <v>23188.285714285714</v>
      </c>
      <c r="AC107" s="91">
        <f t="shared" si="229"/>
        <v>1462.5714285714287</v>
      </c>
      <c r="AD107" s="90">
        <f t="shared" si="275"/>
        <v>1817.5800000000002</v>
      </c>
      <c r="AE107" s="45">
        <f t="shared" si="276"/>
        <v>0.80468063500447218</v>
      </c>
    </row>
    <row r="108" spans="1:31" ht="13.8" x14ac:dyDescent="0.25">
      <c r="A108" s="4">
        <v>43966</v>
      </c>
      <c r="B108">
        <v>1449027</v>
      </c>
      <c r="C108">
        <v>88669</v>
      </c>
      <c r="D108">
        <v>250747</v>
      </c>
      <c r="F108">
        <f t="shared" si="298"/>
        <v>25300</v>
      </c>
      <c r="G108">
        <f t="shared" si="299"/>
        <v>1661</v>
      </c>
      <c r="H108">
        <f t="shared" si="300"/>
        <v>4333</v>
      </c>
      <c r="I108">
        <f t="shared" si="301"/>
        <v>1109611</v>
      </c>
      <c r="J108" s="58">
        <f t="shared" si="302"/>
        <v>2.3304755878786144E-2</v>
      </c>
      <c r="K108" s="58">
        <f t="shared" si="303"/>
        <v>1.5234269309963725E-3</v>
      </c>
      <c r="L108" s="58">
        <f t="shared" si="304"/>
        <v>3.9741173341404472E-3</v>
      </c>
      <c r="M108">
        <f t="shared" si="305"/>
        <v>4.2391210975008216</v>
      </c>
      <c r="N108" s="47">
        <f t="shared" si="306"/>
        <v>6.1192096489575416E-2</v>
      </c>
      <c r="O108" s="47"/>
      <c r="P108" s="63">
        <f t="shared" si="286"/>
        <v>0.17304508473617125</v>
      </c>
      <c r="Q108" s="86">
        <f t="shared" si="287"/>
        <v>6.1192096489575416E-2</v>
      </c>
      <c r="R108" s="67">
        <f t="shared" si="288"/>
        <v>0.76576281877425334</v>
      </c>
      <c r="AB108" s="91">
        <f t="shared" ref="AB108:AC123" si="307">AVERAGE(F102:F108)</f>
        <v>22920</v>
      </c>
      <c r="AC108" s="91">
        <f t="shared" si="307"/>
        <v>1453.1428571428571</v>
      </c>
      <c r="AD108" s="90">
        <f t="shared" si="275"/>
        <v>1782.96</v>
      </c>
      <c r="AE108" s="45">
        <f t="shared" si="276"/>
        <v>0.81501708234781323</v>
      </c>
    </row>
    <row r="109" spans="1:31" ht="13.8" x14ac:dyDescent="0.25">
      <c r="A109" s="4">
        <v>43967</v>
      </c>
      <c r="B109">
        <v>1474128</v>
      </c>
      <c r="C109">
        <v>89892</v>
      </c>
      <c r="D109">
        <v>268376</v>
      </c>
      <c r="F109">
        <f t="shared" si="298"/>
        <v>25101</v>
      </c>
      <c r="G109">
        <f t="shared" si="299"/>
        <v>1223</v>
      </c>
      <c r="H109">
        <f t="shared" si="300"/>
        <v>17629</v>
      </c>
      <c r="I109">
        <f t="shared" si="301"/>
        <v>1115860</v>
      </c>
      <c r="J109" s="58">
        <f t="shared" si="302"/>
        <v>2.2720906292367279E-2</v>
      </c>
      <c r="K109" s="58">
        <f t="shared" si="303"/>
        <v>1.1021880641053487E-3</v>
      </c>
      <c r="L109" s="58">
        <f t="shared" si="304"/>
        <v>1.5887549780959274E-2</v>
      </c>
      <c r="M109">
        <f t="shared" si="305"/>
        <v>1.3373311877774212</v>
      </c>
      <c r="N109" s="47">
        <f t="shared" si="306"/>
        <v>6.0979779232196933E-2</v>
      </c>
      <c r="O109" s="47"/>
      <c r="P109" s="63">
        <f t="shared" si="286"/>
        <v>0.18205746041049353</v>
      </c>
      <c r="Q109" s="86">
        <f t="shared" si="287"/>
        <v>6.0979779232196933E-2</v>
      </c>
      <c r="R109" s="67">
        <f t="shared" si="288"/>
        <v>0.75696276035730947</v>
      </c>
      <c r="AB109" s="91">
        <f t="shared" si="307"/>
        <v>22829.714285714286</v>
      </c>
      <c r="AC109" s="91">
        <f t="shared" si="307"/>
        <v>1416.5714285714287</v>
      </c>
      <c r="AD109" s="90">
        <f t="shared" si="275"/>
        <v>1724.7300000000002</v>
      </c>
      <c r="AE109" s="45">
        <f t="shared" si="276"/>
        <v>0.82132938406094202</v>
      </c>
    </row>
    <row r="110" spans="1:31" ht="13.8" x14ac:dyDescent="0.25">
      <c r="A110" s="4">
        <v>43968</v>
      </c>
      <c r="B110">
        <v>1493132</v>
      </c>
      <c r="C110">
        <v>90644</v>
      </c>
      <c r="D110">
        <v>272265</v>
      </c>
      <c r="F110">
        <f t="shared" si="298"/>
        <v>19004</v>
      </c>
      <c r="G110">
        <f t="shared" si="299"/>
        <v>752</v>
      </c>
      <c r="H110">
        <f t="shared" si="300"/>
        <v>3889</v>
      </c>
      <c r="I110">
        <f t="shared" si="301"/>
        <v>1130223</v>
      </c>
      <c r="J110" s="58">
        <f t="shared" si="302"/>
        <v>1.7106996724250079E-2</v>
      </c>
      <c r="K110" s="58">
        <f t="shared" si="303"/>
        <v>6.7391966734178126E-4</v>
      </c>
      <c r="L110" s="58">
        <f t="shared" si="304"/>
        <v>3.4852042370906743E-3</v>
      </c>
      <c r="M110">
        <f t="shared" si="305"/>
        <v>4.113125051653026</v>
      </c>
      <c r="N110" s="47">
        <f t="shared" si="306"/>
        <v>6.0707291786660525E-2</v>
      </c>
      <c r="O110" s="47"/>
      <c r="P110" s="63">
        <f t="shared" si="286"/>
        <v>0.18234489649943877</v>
      </c>
      <c r="Q110" s="86">
        <f t="shared" si="287"/>
        <v>6.0707291786660525E-2</v>
      </c>
      <c r="R110" s="67">
        <f t="shared" si="288"/>
        <v>0.75694781171390069</v>
      </c>
      <c r="AB110" s="91">
        <f t="shared" si="307"/>
        <v>22721.142857142859</v>
      </c>
      <c r="AC110" s="91">
        <f t="shared" si="307"/>
        <v>1398.4285714285713</v>
      </c>
      <c r="AD110" s="90">
        <f t="shared" si="275"/>
        <v>1688.7600000000002</v>
      </c>
      <c r="AE110" s="45">
        <f t="shared" si="276"/>
        <v>0.82808011288079486</v>
      </c>
    </row>
    <row r="111" spans="1:31" ht="13.8" x14ac:dyDescent="0.25">
      <c r="A111" s="4">
        <v>43969</v>
      </c>
      <c r="B111">
        <v>1514901</v>
      </c>
      <c r="C111">
        <v>91414</v>
      </c>
      <c r="D111">
        <v>283178</v>
      </c>
      <c r="F111">
        <f t="shared" si="298"/>
        <v>21769</v>
      </c>
      <c r="G111">
        <f t="shared" si="299"/>
        <v>770</v>
      </c>
      <c r="H111">
        <f t="shared" si="300"/>
        <v>10913</v>
      </c>
      <c r="I111">
        <f t="shared" si="301"/>
        <v>1140309</v>
      </c>
      <c r="J111" s="58">
        <f t="shared" si="302"/>
        <v>1.9348078702563686E-2</v>
      </c>
      <c r="K111" s="58">
        <f t="shared" si="303"/>
        <v>6.8128148161911411E-4</v>
      </c>
      <c r="L111" s="58">
        <f t="shared" si="304"/>
        <v>9.655616634947262E-3</v>
      </c>
      <c r="M111">
        <f t="shared" si="305"/>
        <v>1.871748999011182</v>
      </c>
      <c r="N111" s="47">
        <f t="shared" si="306"/>
        <v>6.0343217147523172E-2</v>
      </c>
      <c r="O111" s="47"/>
      <c r="P111" s="63">
        <f t="shared" si="286"/>
        <v>0.18692838673946349</v>
      </c>
      <c r="Q111" s="86">
        <f t="shared" si="287"/>
        <v>6.0343217147523172E-2</v>
      </c>
      <c r="R111" s="67">
        <f t="shared" si="288"/>
        <v>0.75272839611301334</v>
      </c>
      <c r="AB111" s="91">
        <f t="shared" si="307"/>
        <v>23134.142857142859</v>
      </c>
      <c r="AC111" s="91">
        <f t="shared" si="307"/>
        <v>1363.7142857142858</v>
      </c>
      <c r="AD111" s="90">
        <f t="shared" si="275"/>
        <v>1666.4500000000003</v>
      </c>
      <c r="AE111" s="45">
        <f t="shared" si="276"/>
        <v>0.8183349549727178</v>
      </c>
    </row>
    <row r="112" spans="1:31" ht="13.8" x14ac:dyDescent="0.25">
      <c r="A112" s="4">
        <v>43970</v>
      </c>
      <c r="B112">
        <v>1535350</v>
      </c>
      <c r="C112">
        <v>92965</v>
      </c>
      <c r="D112">
        <v>289392</v>
      </c>
      <c r="F112">
        <f t="shared" si="298"/>
        <v>20449</v>
      </c>
      <c r="G112">
        <f t="shared" si="299"/>
        <v>1551</v>
      </c>
      <c r="H112">
        <f t="shared" si="300"/>
        <v>6214</v>
      </c>
      <c r="I112">
        <f t="shared" si="301"/>
        <v>1152993</v>
      </c>
      <c r="J112" s="58">
        <f t="shared" si="302"/>
        <v>1.8015309279247164E-2</v>
      </c>
      <c r="K112" s="58">
        <f t="shared" si="303"/>
        <v>1.3601576414813878E-3</v>
      </c>
      <c r="L112" s="58">
        <f t="shared" si="304"/>
        <v>5.4494001187397447E-3</v>
      </c>
      <c r="M112">
        <f t="shared" si="305"/>
        <v>2.6455916688871932</v>
      </c>
      <c r="N112" s="47">
        <f t="shared" si="306"/>
        <v>6.0549711792099524E-2</v>
      </c>
      <c r="O112" s="47"/>
      <c r="P112" s="63">
        <f t="shared" si="286"/>
        <v>0.18848601296121406</v>
      </c>
      <c r="Q112" s="86">
        <f t="shared" si="287"/>
        <v>6.0549711792099524E-2</v>
      </c>
      <c r="R112" s="67">
        <f t="shared" si="288"/>
        <v>0.75096427524668641</v>
      </c>
      <c r="AB112" s="91">
        <f t="shared" si="307"/>
        <v>22919.142857142859</v>
      </c>
      <c r="AC112" s="91">
        <f t="shared" si="307"/>
        <v>1355</v>
      </c>
      <c r="AD112" s="90">
        <f t="shared" si="275"/>
        <v>1625.8300000000002</v>
      </c>
      <c r="AE112" s="45">
        <f t="shared" si="276"/>
        <v>0.83342046831464534</v>
      </c>
    </row>
    <row r="113" spans="1:31" ht="13.8" x14ac:dyDescent="0.25">
      <c r="A113" s="4">
        <v>43971</v>
      </c>
      <c r="B113">
        <v>1558971</v>
      </c>
      <c r="C113">
        <v>94528</v>
      </c>
      <c r="D113">
        <v>294312</v>
      </c>
      <c r="F113">
        <f t="shared" si="298"/>
        <v>23621</v>
      </c>
      <c r="G113">
        <f t="shared" si="299"/>
        <v>1563</v>
      </c>
      <c r="H113">
        <f t="shared" si="300"/>
        <v>4920</v>
      </c>
      <c r="I113">
        <f t="shared" si="301"/>
        <v>1170131</v>
      </c>
      <c r="J113" s="58">
        <f t="shared" si="302"/>
        <v>2.0582151132988533E-2</v>
      </c>
      <c r="K113" s="58">
        <f t="shared" si="303"/>
        <v>1.3556023323645504E-3</v>
      </c>
      <c r="L113" s="58">
        <f t="shared" si="304"/>
        <v>4.2671551345064545E-3</v>
      </c>
      <c r="M113">
        <f t="shared" si="305"/>
        <v>3.6605084345639129</v>
      </c>
      <c r="N113" s="47">
        <f t="shared" si="306"/>
        <v>6.0634867486309883E-2</v>
      </c>
      <c r="O113" s="47"/>
      <c r="P113" s="63">
        <f t="shared" si="286"/>
        <v>0.18878606465418535</v>
      </c>
      <c r="Q113" s="86">
        <f t="shared" si="287"/>
        <v>6.0634867486309883E-2</v>
      </c>
      <c r="R113" s="67">
        <f t="shared" si="288"/>
        <v>0.75057906785950479</v>
      </c>
      <c r="AB113" s="91">
        <f t="shared" si="307"/>
        <v>23265.857142857141</v>
      </c>
      <c r="AC113" s="91">
        <f t="shared" si="307"/>
        <v>1327.7142857142858</v>
      </c>
      <c r="AD113" s="90">
        <f t="shared" si="275"/>
        <v>1623.18</v>
      </c>
      <c r="AE113" s="45">
        <f t="shared" si="276"/>
        <v>0.81797107265632019</v>
      </c>
    </row>
    <row r="114" spans="1:31" ht="13.8" x14ac:dyDescent="0.25">
      <c r="A114" s="4">
        <v>43972</v>
      </c>
      <c r="B114">
        <v>1584512</v>
      </c>
      <c r="C114">
        <v>95756</v>
      </c>
      <c r="D114">
        <v>298418</v>
      </c>
      <c r="F114">
        <f t="shared" si="298"/>
        <v>25541</v>
      </c>
      <c r="G114">
        <f t="shared" si="299"/>
        <v>1228</v>
      </c>
      <c r="H114">
        <f t="shared" si="300"/>
        <v>4106</v>
      </c>
      <c r="I114">
        <f t="shared" si="301"/>
        <v>1190338</v>
      </c>
      <c r="J114" s="58">
        <f t="shared" si="302"/>
        <v>2.1930761072851926E-2</v>
      </c>
      <c r="K114" s="58">
        <f t="shared" si="303"/>
        <v>1.0494551464750527E-3</v>
      </c>
      <c r="L114" s="58">
        <f t="shared" si="304"/>
        <v>3.5090088203799403E-3</v>
      </c>
      <c r="M114">
        <f t="shared" si="305"/>
        <v>4.8109980099245027</v>
      </c>
      <c r="N114" s="47">
        <f t="shared" si="306"/>
        <v>6.0432486469020115E-2</v>
      </c>
      <c r="O114" s="47"/>
      <c r="P114" s="63">
        <f t="shared" si="286"/>
        <v>0.18833432627837465</v>
      </c>
      <c r="Q114" s="86">
        <f t="shared" si="287"/>
        <v>6.0432486469020115E-2</v>
      </c>
      <c r="R114" s="67">
        <f t="shared" si="288"/>
        <v>0.75123318725260524</v>
      </c>
      <c r="AB114" s="91">
        <f t="shared" si="307"/>
        <v>22969.285714285714</v>
      </c>
      <c r="AC114" s="91">
        <f t="shared" si="307"/>
        <v>1249.7142857142858</v>
      </c>
      <c r="AD114" s="90">
        <f t="shared" si="275"/>
        <v>1604.4</v>
      </c>
      <c r="AE114" s="45">
        <f t="shared" si="276"/>
        <v>0.77892937279623886</v>
      </c>
    </row>
    <row r="115" spans="1:31" ht="13.8" x14ac:dyDescent="0.25">
      <c r="A115" s="4">
        <v>43973</v>
      </c>
      <c r="B115">
        <v>1608653</v>
      </c>
      <c r="C115">
        <v>97025</v>
      </c>
      <c r="D115">
        <v>350135</v>
      </c>
      <c r="F115">
        <f t="shared" si="298"/>
        <v>24141</v>
      </c>
      <c r="G115">
        <f t="shared" si="299"/>
        <v>1269</v>
      </c>
      <c r="H115">
        <f t="shared" si="300"/>
        <v>51717</v>
      </c>
      <c r="I115">
        <f t="shared" si="301"/>
        <v>1161493</v>
      </c>
      <c r="J115" s="58">
        <f t="shared" si="302"/>
        <v>2.0378345476582075E-2</v>
      </c>
      <c r="K115" s="58">
        <f t="shared" si="303"/>
        <v>1.0660837510018163E-3</v>
      </c>
      <c r="L115" s="58">
        <f t="shared" si="304"/>
        <v>4.3447323365296241E-2</v>
      </c>
      <c r="M115">
        <f t="shared" si="305"/>
        <v>0.45780241946747735</v>
      </c>
      <c r="N115" s="47">
        <f t="shared" si="306"/>
        <v>6.0314436985477914E-2</v>
      </c>
      <c r="O115" s="47"/>
      <c r="P115" s="63">
        <f t="shared" si="286"/>
        <v>0.21765725734512043</v>
      </c>
      <c r="Q115" s="86">
        <f t="shared" si="287"/>
        <v>6.0314436985477914E-2</v>
      </c>
      <c r="R115" s="67">
        <f t="shared" si="288"/>
        <v>0.72202830566940168</v>
      </c>
      <c r="AB115" s="91">
        <f t="shared" si="307"/>
        <v>22803.714285714286</v>
      </c>
      <c r="AC115" s="91">
        <f t="shared" si="307"/>
        <v>1193.7142857142858</v>
      </c>
      <c r="AD115" s="90">
        <f t="shared" si="275"/>
        <v>1598.0800000000002</v>
      </c>
      <c r="AE115" s="45">
        <f t="shared" si="276"/>
        <v>0.74696778991933177</v>
      </c>
    </row>
    <row r="116" spans="1:31" ht="13.8" x14ac:dyDescent="0.25">
      <c r="A116" s="4">
        <v>43974</v>
      </c>
      <c r="B116">
        <v>1630476</v>
      </c>
      <c r="C116">
        <v>98146</v>
      </c>
      <c r="D116">
        <v>361239</v>
      </c>
      <c r="F116">
        <f t="shared" si="298"/>
        <v>21823</v>
      </c>
      <c r="G116">
        <f t="shared" si="299"/>
        <v>1121</v>
      </c>
      <c r="H116">
        <f t="shared" si="300"/>
        <v>11104</v>
      </c>
      <c r="I116">
        <f t="shared" si="301"/>
        <v>1171091</v>
      </c>
      <c r="J116" s="58">
        <f t="shared" si="302"/>
        <v>1.8880506747846255E-2</v>
      </c>
      <c r="K116" s="58">
        <f t="shared" si="303"/>
        <v>9.6513711232009151E-4</v>
      </c>
      <c r="L116" s="58">
        <f t="shared" si="304"/>
        <v>9.5601092731510216E-3</v>
      </c>
      <c r="M116">
        <f t="shared" si="305"/>
        <v>1.7938303823375208</v>
      </c>
      <c r="N116" s="47">
        <f t="shared" si="306"/>
        <v>6.0194691611529391E-2</v>
      </c>
      <c r="O116" s="47"/>
      <c r="P116" s="63">
        <f t="shared" si="286"/>
        <v>0.22155431910681297</v>
      </c>
      <c r="Q116" s="86">
        <f t="shared" si="287"/>
        <v>6.0194691611529391E-2</v>
      </c>
      <c r="R116" s="67">
        <f t="shared" si="288"/>
        <v>0.71825098928165765</v>
      </c>
      <c r="AB116" s="91">
        <f t="shared" si="307"/>
        <v>22335.428571428572</v>
      </c>
      <c r="AC116" s="91">
        <f t="shared" si="307"/>
        <v>1179.1428571428571</v>
      </c>
      <c r="AD116" s="90">
        <f t="shared" si="275"/>
        <v>1590.4800000000002</v>
      </c>
      <c r="AE116" s="45">
        <f t="shared" si="276"/>
        <v>0.74137546975935376</v>
      </c>
    </row>
    <row r="117" spans="1:31" ht="13.8" x14ac:dyDescent="0.25">
      <c r="A117" s="4">
        <v>43975</v>
      </c>
      <c r="B117">
        <v>1651289</v>
      </c>
      <c r="C117">
        <v>98754</v>
      </c>
      <c r="D117">
        <v>366736</v>
      </c>
      <c r="F117">
        <f t="shared" si="298"/>
        <v>20813</v>
      </c>
      <c r="G117">
        <f t="shared" si="299"/>
        <v>608</v>
      </c>
      <c r="H117">
        <f t="shared" si="300"/>
        <v>5497</v>
      </c>
      <c r="I117">
        <f t="shared" si="301"/>
        <v>1185799</v>
      </c>
      <c r="J117" s="58">
        <f t="shared" si="302"/>
        <v>1.7860294068632251E-2</v>
      </c>
      <c r="K117" s="58">
        <f t="shared" si="303"/>
        <v>5.1917400099565274E-4</v>
      </c>
      <c r="L117" s="58">
        <f t="shared" si="304"/>
        <v>4.6939136241333935E-3</v>
      </c>
      <c r="M117">
        <f t="shared" si="305"/>
        <v>3.4260490812659476</v>
      </c>
      <c r="N117" s="47">
        <f t="shared" si="306"/>
        <v>5.980418933330265E-2</v>
      </c>
      <c r="O117" s="47"/>
      <c r="P117" s="63">
        <f t="shared" si="286"/>
        <v>0.22209074244423599</v>
      </c>
      <c r="Q117" s="86">
        <f t="shared" si="287"/>
        <v>5.980418933330265E-2</v>
      </c>
      <c r="R117" s="67">
        <f t="shared" si="288"/>
        <v>0.71810506822246134</v>
      </c>
      <c r="AB117" s="91">
        <f t="shared" si="307"/>
        <v>22593.857142857141</v>
      </c>
      <c r="AC117" s="91">
        <f t="shared" si="307"/>
        <v>1158.5714285714287</v>
      </c>
      <c r="AD117" s="90">
        <f t="shared" si="275"/>
        <v>1619.3900000000003</v>
      </c>
      <c r="AE117" s="45">
        <f t="shared" si="276"/>
        <v>0.71543694142326952</v>
      </c>
    </row>
    <row r="118" spans="1:31" ht="13.8" x14ac:dyDescent="0.25">
      <c r="A118" s="4">
        <v>43976</v>
      </c>
      <c r="B118">
        <v>1670280</v>
      </c>
      <c r="C118">
        <v>99267</v>
      </c>
      <c r="D118">
        <v>379157</v>
      </c>
      <c r="F118">
        <f t="shared" si="298"/>
        <v>18991</v>
      </c>
      <c r="G118">
        <f t="shared" si="299"/>
        <v>513</v>
      </c>
      <c r="H118">
        <f t="shared" si="300"/>
        <v>12421</v>
      </c>
      <c r="I118">
        <f t="shared" si="301"/>
        <v>1191856</v>
      </c>
      <c r="J118" s="58">
        <f t="shared" si="302"/>
        <v>1.609565898970939E-2</v>
      </c>
      <c r="K118" s="58">
        <f t="shared" si="303"/>
        <v>4.3261969355683384E-4</v>
      </c>
      <c r="L118" s="58">
        <f t="shared" si="304"/>
        <v>1.0474793788829304E-2</v>
      </c>
      <c r="M118">
        <f t="shared" si="305"/>
        <v>1.4756623112987788</v>
      </c>
      <c r="N118" s="47">
        <f t="shared" si="306"/>
        <v>5.9431352827070912E-2</v>
      </c>
      <c r="O118" s="47"/>
      <c r="P118" s="63">
        <f t="shared" si="286"/>
        <v>0.22700205953492827</v>
      </c>
      <c r="Q118" s="86">
        <f t="shared" si="287"/>
        <v>5.9431352827070912E-2</v>
      </c>
      <c r="R118" s="67">
        <f t="shared" si="288"/>
        <v>0.71356658763800085</v>
      </c>
      <c r="AB118" s="91">
        <f t="shared" si="307"/>
        <v>22197</v>
      </c>
      <c r="AC118" s="91">
        <f t="shared" si="307"/>
        <v>1121.8571428571429</v>
      </c>
      <c r="AD118" s="90">
        <f t="shared" si="275"/>
        <v>1604.3400000000004</v>
      </c>
      <c r="AE118" s="45">
        <f t="shared" si="276"/>
        <v>0.69926396079206565</v>
      </c>
    </row>
    <row r="119" spans="1:31" ht="13.8" x14ac:dyDescent="0.25">
      <c r="A119" s="4">
        <v>43977</v>
      </c>
      <c r="B119">
        <v>1689163</v>
      </c>
      <c r="C119">
        <v>99952</v>
      </c>
      <c r="D119">
        <v>384902</v>
      </c>
      <c r="F119">
        <f t="shared" si="298"/>
        <v>18883</v>
      </c>
      <c r="G119">
        <f t="shared" si="299"/>
        <v>685</v>
      </c>
      <c r="H119">
        <f t="shared" si="300"/>
        <v>5745</v>
      </c>
      <c r="I119">
        <f t="shared" si="301"/>
        <v>1204309</v>
      </c>
      <c r="J119" s="58">
        <f t="shared" si="302"/>
        <v>1.5923709910080363E-2</v>
      </c>
      <c r="K119" s="58">
        <f t="shared" si="303"/>
        <v>5.7473386046636506E-4</v>
      </c>
      <c r="L119" s="58">
        <f t="shared" si="304"/>
        <v>4.8202131801157186E-3</v>
      </c>
      <c r="M119">
        <f t="shared" si="305"/>
        <v>2.9515970759858075</v>
      </c>
      <c r="N119" s="47">
        <f t="shared" si="306"/>
        <v>5.9172501410461868E-2</v>
      </c>
      <c r="O119" s="47"/>
      <c r="P119" s="63">
        <f t="shared" si="286"/>
        <v>0.2278655168269729</v>
      </c>
      <c r="Q119" s="86">
        <f t="shared" si="287"/>
        <v>5.9172501410461868E-2</v>
      </c>
      <c r="R119" s="67">
        <f t="shared" si="288"/>
        <v>0.7129619817625652</v>
      </c>
      <c r="AB119" s="91">
        <f t="shared" si="307"/>
        <v>21973.285714285714</v>
      </c>
      <c r="AC119" s="91">
        <f t="shared" si="307"/>
        <v>998.14285714285711</v>
      </c>
      <c r="AD119" s="90">
        <f t="shared" si="275"/>
        <v>1628.6100000000001</v>
      </c>
      <c r="AE119" s="45">
        <f t="shared" si="276"/>
        <v>0.61288022125791752</v>
      </c>
    </row>
    <row r="120" spans="1:31" ht="13.8" x14ac:dyDescent="0.25">
      <c r="A120" s="4">
        <v>43978</v>
      </c>
      <c r="B120">
        <v>1707445</v>
      </c>
      <c r="C120">
        <v>101461</v>
      </c>
      <c r="D120">
        <v>391508</v>
      </c>
      <c r="F120">
        <f t="shared" si="298"/>
        <v>18282</v>
      </c>
      <c r="G120">
        <f t="shared" si="299"/>
        <v>1509</v>
      </c>
      <c r="H120">
        <f t="shared" si="300"/>
        <v>6606</v>
      </c>
      <c r="I120">
        <f t="shared" si="301"/>
        <v>1214476</v>
      </c>
      <c r="J120" s="58">
        <f t="shared" si="302"/>
        <v>1.5258355383402849E-2</v>
      </c>
      <c r="K120" s="58">
        <f t="shared" si="303"/>
        <v>1.2530006833794316E-3</v>
      </c>
      <c r="L120" s="58">
        <f t="shared" si="304"/>
        <v>5.4853031904602556E-3</v>
      </c>
      <c r="M120">
        <f t="shared" si="305"/>
        <v>2.2644207903179914</v>
      </c>
      <c r="N120" s="47">
        <f t="shared" si="306"/>
        <v>5.9422704684484712E-2</v>
      </c>
      <c r="O120" s="47"/>
      <c r="P120" s="63">
        <f t="shared" si="286"/>
        <v>0.22929464785102888</v>
      </c>
      <c r="Q120" s="86">
        <f t="shared" si="287"/>
        <v>5.9422704684484712E-2</v>
      </c>
      <c r="R120" s="67">
        <f t="shared" si="288"/>
        <v>0.71128264746448644</v>
      </c>
      <c r="AB120" s="91">
        <f>AVERAGE(F114:F120)</f>
        <v>21210.571428571428</v>
      </c>
      <c r="AC120" s="91">
        <f t="shared" si="307"/>
        <v>990.42857142857144</v>
      </c>
      <c r="AD120" s="90">
        <f t="shared" si="275"/>
        <v>1607.8500000000001</v>
      </c>
      <c r="AE120" s="45">
        <f t="shared" si="276"/>
        <v>0.61599562859008694</v>
      </c>
    </row>
    <row r="121" spans="1:31" ht="13.8" x14ac:dyDescent="0.25">
      <c r="A121" s="4">
        <v>43979</v>
      </c>
      <c r="B121">
        <v>1730260</v>
      </c>
      <c r="C121">
        <v>102643</v>
      </c>
      <c r="D121">
        <v>399991</v>
      </c>
      <c r="F121">
        <f t="shared" si="298"/>
        <v>22815</v>
      </c>
      <c r="G121">
        <f t="shared" si="299"/>
        <v>1182</v>
      </c>
      <c r="H121">
        <f t="shared" si="300"/>
        <v>8483</v>
      </c>
      <c r="I121">
        <f t="shared" si="301"/>
        <v>1227626</v>
      </c>
      <c r="J121" s="58">
        <f t="shared" si="302"/>
        <v>1.8883287273407955E-2</v>
      </c>
      <c r="K121" s="58">
        <f t="shared" si="303"/>
        <v>9.732592492564695E-4</v>
      </c>
      <c r="L121" s="58">
        <f t="shared" si="304"/>
        <v>6.9849054242323442E-3</v>
      </c>
      <c r="M121">
        <f t="shared" si="305"/>
        <v>2.3728193683041283</v>
      </c>
      <c r="N121" s="47">
        <f t="shared" si="306"/>
        <v>5.932229838290199E-2</v>
      </c>
      <c r="O121" s="47"/>
      <c r="P121" s="63">
        <f t="shared" si="286"/>
        <v>0.23117392761781466</v>
      </c>
      <c r="Q121" s="86">
        <f t="shared" si="287"/>
        <v>5.932229838290199E-2</v>
      </c>
      <c r="R121" s="67">
        <f t="shared" si="288"/>
        <v>0.70950377399928333</v>
      </c>
      <c r="AB121" s="91">
        <f t="shared" si="307"/>
        <v>20821.142857142859</v>
      </c>
      <c r="AC121" s="91">
        <f t="shared" si="307"/>
        <v>983.85714285714289</v>
      </c>
      <c r="AD121" s="90">
        <f t="shared" si="275"/>
        <v>1596.2600000000002</v>
      </c>
      <c r="AE121" s="45">
        <f t="shared" si="276"/>
        <v>0.61635143576681917</v>
      </c>
    </row>
    <row r="122" spans="1:31" ht="13.8" x14ac:dyDescent="0.25">
      <c r="A122" s="4">
        <v>43980</v>
      </c>
      <c r="B122">
        <v>1754764</v>
      </c>
      <c r="C122">
        <v>103809</v>
      </c>
      <c r="D122">
        <v>406446</v>
      </c>
      <c r="F122">
        <f t="shared" si="298"/>
        <v>24504</v>
      </c>
      <c r="G122">
        <f t="shared" si="299"/>
        <v>1166</v>
      </c>
      <c r="H122">
        <f t="shared" si="300"/>
        <v>6455</v>
      </c>
      <c r="I122">
        <f t="shared" si="301"/>
        <v>1244509</v>
      </c>
      <c r="J122" s="58">
        <f t="shared" si="302"/>
        <v>2.0065364840357477E-2</v>
      </c>
      <c r="K122" s="58">
        <f t="shared" si="303"/>
        <v>9.4980067219169358E-4</v>
      </c>
      <c r="L122" s="58">
        <f t="shared" si="304"/>
        <v>5.2581160711812885E-3</v>
      </c>
      <c r="M122">
        <f t="shared" si="305"/>
        <v>3.232221962670081</v>
      </c>
      <c r="N122" s="47">
        <f t="shared" si="306"/>
        <v>5.9158382551727756E-2</v>
      </c>
      <c r="O122" s="47"/>
      <c r="P122" s="63">
        <f t="shared" si="286"/>
        <v>0.23162430959376873</v>
      </c>
      <c r="Q122" s="86">
        <f t="shared" si="287"/>
        <v>5.9158382551727756E-2</v>
      </c>
      <c r="R122" s="67">
        <f t="shared" si="288"/>
        <v>0.70921730785450354</v>
      </c>
      <c r="AB122" s="91">
        <f t="shared" si="307"/>
        <v>20873</v>
      </c>
      <c r="AC122" s="91">
        <f t="shared" si="307"/>
        <v>969.14285714285711</v>
      </c>
      <c r="AD122" s="90">
        <f t="shared" si="275"/>
        <v>1563.4800000000002</v>
      </c>
      <c r="AE122" s="45">
        <f t="shared" si="276"/>
        <v>0.61986265071689883</v>
      </c>
    </row>
    <row r="123" spans="1:31" ht="13.8" x14ac:dyDescent="0.25">
      <c r="A123" s="4">
        <v>43981</v>
      </c>
      <c r="B123">
        <v>1778995</v>
      </c>
      <c r="C123">
        <v>104773</v>
      </c>
      <c r="D123">
        <v>416461</v>
      </c>
      <c r="F123">
        <f t="shared" si="298"/>
        <v>24231</v>
      </c>
      <c r="G123">
        <f t="shared" si="299"/>
        <v>964</v>
      </c>
      <c r="H123">
        <f t="shared" si="300"/>
        <v>10015</v>
      </c>
      <c r="I123">
        <f t="shared" si="301"/>
        <v>1257761</v>
      </c>
      <c r="J123" s="58">
        <f t="shared" si="302"/>
        <v>1.9574098593051602E-2</v>
      </c>
      <c r="K123" s="58">
        <f t="shared" si="303"/>
        <v>7.7460267462911071E-4</v>
      </c>
      <c r="L123" s="58">
        <f t="shared" si="304"/>
        <v>8.0473504008408137E-3</v>
      </c>
      <c r="M123">
        <f t="shared" si="305"/>
        <v>2.2187942313453006</v>
      </c>
      <c r="N123" s="47">
        <f t="shared" si="306"/>
        <v>5.8894488180124174E-2</v>
      </c>
      <c r="O123" s="47"/>
      <c r="P123" s="63">
        <f t="shared" si="286"/>
        <v>0.23409902782188821</v>
      </c>
      <c r="Q123" s="86">
        <f t="shared" si="287"/>
        <v>5.8894488180124174E-2</v>
      </c>
      <c r="R123" s="67">
        <f t="shared" si="288"/>
        <v>0.7070064839979876</v>
      </c>
      <c r="AB123" s="91">
        <f t="shared" si="307"/>
        <v>21217</v>
      </c>
      <c r="AC123" s="91">
        <f t="shared" si="307"/>
        <v>946.71428571428567</v>
      </c>
      <c r="AD123" s="90">
        <f t="shared" si="275"/>
        <v>1581.57</v>
      </c>
      <c r="AE123" s="45">
        <f t="shared" si="276"/>
        <v>0.59859145388081825</v>
      </c>
    </row>
    <row r="124" spans="1:31" ht="13.8" x14ac:dyDescent="0.25">
      <c r="A124" s="4">
        <v>43982</v>
      </c>
      <c r="B124">
        <v>1799124</v>
      </c>
      <c r="C124">
        <v>105364</v>
      </c>
      <c r="D124">
        <v>444758</v>
      </c>
      <c r="F124">
        <f t="shared" si="298"/>
        <v>20129</v>
      </c>
      <c r="G124">
        <f t="shared" si="299"/>
        <v>591</v>
      </c>
      <c r="H124">
        <f t="shared" si="300"/>
        <v>28297</v>
      </c>
      <c r="I124">
        <f t="shared" si="301"/>
        <v>1249002</v>
      </c>
      <c r="J124" s="58">
        <f t="shared" si="302"/>
        <v>1.6090313811517244E-2</v>
      </c>
      <c r="K124" s="58">
        <f t="shared" si="303"/>
        <v>4.698825929568495E-4</v>
      </c>
      <c r="L124" s="58">
        <f t="shared" si="304"/>
        <v>2.2497914945685229E-2</v>
      </c>
      <c r="M124">
        <f t="shared" si="305"/>
        <v>0.70055971994903565</v>
      </c>
      <c r="N124" s="47">
        <f t="shared" si="306"/>
        <v>5.8564056729830741E-2</v>
      </c>
      <c r="O124" s="47"/>
      <c r="P124" s="63">
        <f t="shared" si="286"/>
        <v>0.24720808571282468</v>
      </c>
      <c r="Q124" s="86">
        <f t="shared" si="287"/>
        <v>5.8564056729830741E-2</v>
      </c>
      <c r="R124" s="67">
        <f t="shared" si="288"/>
        <v>0.69422785755734462</v>
      </c>
      <c r="AB124" s="91">
        <f t="shared" ref="AB124:AC133" si="308">AVERAGE(F118:F124)</f>
        <v>21119.285714285714</v>
      </c>
      <c r="AC124" s="91">
        <f t="shared" si="308"/>
        <v>944.28571428571433</v>
      </c>
      <c r="AD124" s="90">
        <f t="shared" si="275"/>
        <v>1553.7900000000002</v>
      </c>
      <c r="AE124" s="45">
        <f t="shared" si="276"/>
        <v>0.60773059054680123</v>
      </c>
    </row>
    <row r="125" spans="1:31" ht="13.8" x14ac:dyDescent="0.25">
      <c r="A125" s="4">
        <v>43983</v>
      </c>
      <c r="B125">
        <v>1816479</v>
      </c>
      <c r="C125">
        <v>106136</v>
      </c>
      <c r="D125">
        <v>458231</v>
      </c>
      <c r="F125">
        <f t="shared" si="298"/>
        <v>17355</v>
      </c>
      <c r="G125">
        <f t="shared" si="299"/>
        <v>772</v>
      </c>
      <c r="H125">
        <f t="shared" si="300"/>
        <v>13473</v>
      </c>
      <c r="I125">
        <f t="shared" si="301"/>
        <v>1252112</v>
      </c>
      <c r="J125" s="58">
        <f t="shared" si="302"/>
        <v>1.3971031658788045E-2</v>
      </c>
      <c r="K125" s="58">
        <f t="shared" si="303"/>
        <v>6.180934858390939E-4</v>
      </c>
      <c r="L125" s="58">
        <f t="shared" si="304"/>
        <v>1.0787012350660768E-2</v>
      </c>
      <c r="M125">
        <f t="shared" si="305"/>
        <v>1.224980448149497</v>
      </c>
      <c r="N125" s="47">
        <f t="shared" si="306"/>
        <v>5.8429522168987363E-2</v>
      </c>
      <c r="O125" s="47"/>
      <c r="P125" s="63">
        <f t="shared" si="286"/>
        <v>0.2522633072003585</v>
      </c>
      <c r="Q125" s="86">
        <f t="shared" si="287"/>
        <v>5.8429522168987363E-2</v>
      </c>
      <c r="R125" s="67">
        <f t="shared" si="288"/>
        <v>0.68930717063065416</v>
      </c>
      <c r="AB125" s="91">
        <f t="shared" si="308"/>
        <v>20885.571428571428</v>
      </c>
      <c r="AC125" s="91">
        <f t="shared" si="308"/>
        <v>981.28571428571433</v>
      </c>
      <c r="AD125" s="90">
        <f t="shared" si="275"/>
        <v>1538.13</v>
      </c>
      <c r="AE125" s="45">
        <f t="shared" si="276"/>
        <v>0.63797319750977766</v>
      </c>
    </row>
    <row r="126" spans="1:31" ht="13.8" x14ac:dyDescent="0.25">
      <c r="A126" s="4">
        <v>43984</v>
      </c>
      <c r="B126">
        <v>1837374</v>
      </c>
      <c r="C126">
        <v>107169</v>
      </c>
      <c r="D126">
        <v>463868</v>
      </c>
      <c r="F126">
        <f t="shared" si="298"/>
        <v>20895</v>
      </c>
      <c r="G126">
        <f t="shared" si="299"/>
        <v>1033</v>
      </c>
      <c r="H126">
        <f t="shared" si="300"/>
        <v>5637</v>
      </c>
      <c r="I126">
        <f t="shared" si="301"/>
        <v>1266337</v>
      </c>
      <c r="J126" s="58">
        <f t="shared" si="302"/>
        <v>1.6779889095690725E-2</v>
      </c>
      <c r="K126" s="58">
        <f t="shared" si="303"/>
        <v>8.2500606974455961E-4</v>
      </c>
      <c r="L126" s="58">
        <f t="shared" si="304"/>
        <v>4.5019934318974658E-3</v>
      </c>
      <c r="M126">
        <f t="shared" si="305"/>
        <v>3.1499700892628946</v>
      </c>
      <c r="N126" s="47">
        <f t="shared" si="306"/>
        <v>5.8327264890000619E-2</v>
      </c>
      <c r="O126" s="47"/>
      <c r="P126" s="63">
        <f t="shared" si="286"/>
        <v>0.25246248178106362</v>
      </c>
      <c r="Q126" s="86">
        <f t="shared" si="287"/>
        <v>5.8327264890000619E-2</v>
      </c>
      <c r="R126" s="67">
        <f t="shared" si="288"/>
        <v>0.68921025332893571</v>
      </c>
      <c r="AB126" s="91">
        <f t="shared" si="308"/>
        <v>21173</v>
      </c>
      <c r="AC126" s="91">
        <f t="shared" si="308"/>
        <v>1031</v>
      </c>
      <c r="AD126" s="90">
        <f t="shared" si="275"/>
        <v>1484.74</v>
      </c>
      <c r="AE126" s="45">
        <f t="shared" si="276"/>
        <v>0.69439767231973271</v>
      </c>
    </row>
    <row r="127" spans="1:31" ht="13.8" x14ac:dyDescent="0.25">
      <c r="A127" s="4">
        <v>43985</v>
      </c>
      <c r="B127">
        <v>1857332</v>
      </c>
      <c r="C127">
        <v>108159</v>
      </c>
      <c r="D127">
        <v>479258</v>
      </c>
      <c r="F127">
        <f t="shared" si="298"/>
        <v>19958</v>
      </c>
      <c r="G127">
        <f t="shared" si="299"/>
        <v>990</v>
      </c>
      <c r="H127">
        <f t="shared" si="300"/>
        <v>15390</v>
      </c>
      <c r="I127">
        <f t="shared" si="301"/>
        <v>1269915</v>
      </c>
      <c r="J127" s="58">
        <f t="shared" si="302"/>
        <v>1.5848391024369409E-2</v>
      </c>
      <c r="K127" s="58">
        <f t="shared" si="303"/>
        <v>7.8178241652893349E-4</v>
      </c>
      <c r="L127" s="58">
        <f t="shared" si="304"/>
        <v>1.2153163020586147E-2</v>
      </c>
      <c r="M127">
        <f t="shared" si="305"/>
        <v>1.2252383360578074</v>
      </c>
      <c r="N127" s="47">
        <f t="shared" si="306"/>
        <v>5.8233530677337171E-2</v>
      </c>
      <c r="O127" s="47"/>
      <c r="P127" s="63">
        <f t="shared" si="286"/>
        <v>0.25803572005435754</v>
      </c>
      <c r="Q127" s="86">
        <f t="shared" si="287"/>
        <v>5.8233530677337171E-2</v>
      </c>
      <c r="R127" s="67">
        <f t="shared" si="288"/>
        <v>0.68373074926830535</v>
      </c>
      <c r="AB127" s="91">
        <f t="shared" si="308"/>
        <v>21412.428571428572</v>
      </c>
      <c r="AC127" s="91">
        <f t="shared" si="308"/>
        <v>956.85714285714289</v>
      </c>
      <c r="AD127" s="90">
        <f t="shared" si="275"/>
        <v>1457.4800000000002</v>
      </c>
      <c r="AE127" s="45">
        <f t="shared" si="276"/>
        <v>0.65651476717151713</v>
      </c>
    </row>
    <row r="128" spans="1:31" ht="13.8" x14ac:dyDescent="0.25">
      <c r="A128" s="4">
        <v>43986</v>
      </c>
      <c r="B128">
        <v>1878683</v>
      </c>
      <c r="C128">
        <v>109168</v>
      </c>
      <c r="D128">
        <v>485002</v>
      </c>
      <c r="F128">
        <f t="shared" si="298"/>
        <v>21351</v>
      </c>
      <c r="G128">
        <f t="shared" si="299"/>
        <v>1009</v>
      </c>
      <c r="H128">
        <f t="shared" si="300"/>
        <v>5744</v>
      </c>
      <c r="I128">
        <f t="shared" si="301"/>
        <v>1284513</v>
      </c>
      <c r="J128" s="58">
        <f t="shared" si="302"/>
        <v>1.6907809908806398E-2</v>
      </c>
      <c r="K128" s="58">
        <f t="shared" si="303"/>
        <v>7.9454136694188189E-4</v>
      </c>
      <c r="L128" s="58">
        <f t="shared" si="304"/>
        <v>4.523137375336145E-3</v>
      </c>
      <c r="M128">
        <f t="shared" si="305"/>
        <v>3.1795470783861806</v>
      </c>
      <c r="N128" s="47">
        <f t="shared" si="306"/>
        <v>5.8108792169833869E-2</v>
      </c>
      <c r="O128" s="47"/>
      <c r="P128" s="63">
        <f t="shared" si="286"/>
        <v>0.25816063699942993</v>
      </c>
      <c r="Q128" s="86">
        <f t="shared" si="287"/>
        <v>5.8108792169833869E-2</v>
      </c>
      <c r="R128" s="67">
        <f t="shared" si="288"/>
        <v>0.68373057083073618</v>
      </c>
      <c r="AB128" s="91">
        <f t="shared" si="308"/>
        <v>21203.285714285714</v>
      </c>
      <c r="AC128" s="91">
        <f t="shared" si="308"/>
        <v>932.14285714285711</v>
      </c>
      <c r="AD128" s="90">
        <f t="shared" si="275"/>
        <v>1461.1100000000001</v>
      </c>
      <c r="AE128" s="45">
        <f t="shared" si="276"/>
        <v>0.6379689805304577</v>
      </c>
    </row>
    <row r="129" spans="1:31" ht="13.8" x14ac:dyDescent="0.25">
      <c r="A129" s="4">
        <v>43987</v>
      </c>
      <c r="B129">
        <v>1903907</v>
      </c>
      <c r="C129">
        <v>110138</v>
      </c>
      <c r="D129">
        <v>491706</v>
      </c>
      <c r="F129">
        <f t="shared" si="298"/>
        <v>25224</v>
      </c>
      <c r="G129">
        <f t="shared" si="299"/>
        <v>970</v>
      </c>
      <c r="H129">
        <f t="shared" si="300"/>
        <v>6704</v>
      </c>
      <c r="I129">
        <f t="shared" si="301"/>
        <v>1302063</v>
      </c>
      <c r="J129" s="58">
        <f t="shared" si="302"/>
        <v>1.9749104849426859E-2</v>
      </c>
      <c r="K129" s="58">
        <f t="shared" si="303"/>
        <v>7.5515000626696655E-4</v>
      </c>
      <c r="L129" s="58">
        <f t="shared" si="304"/>
        <v>5.2190986000141687E-3</v>
      </c>
      <c r="M129">
        <f t="shared" si="305"/>
        <v>3.3057052277106909</v>
      </c>
      <c r="N129" s="47">
        <f t="shared" si="306"/>
        <v>5.7848413814330216E-2</v>
      </c>
      <c r="O129" s="47"/>
      <c r="P129" s="63">
        <f t="shared" si="286"/>
        <v>0.25826156424657298</v>
      </c>
      <c r="Q129" s="86">
        <f t="shared" si="287"/>
        <v>5.7848413814330216E-2</v>
      </c>
      <c r="R129" s="67">
        <f t="shared" si="288"/>
        <v>0.68389002193909687</v>
      </c>
      <c r="AB129" s="91">
        <f t="shared" si="308"/>
        <v>21306.142857142859</v>
      </c>
      <c r="AC129" s="91">
        <f t="shared" si="308"/>
        <v>904.14285714285711</v>
      </c>
      <c r="AD129" s="90">
        <f t="shared" si="275"/>
        <v>1485.19</v>
      </c>
      <c r="AE129" s="45">
        <f t="shared" si="276"/>
        <v>0.60877251876383298</v>
      </c>
    </row>
    <row r="130" spans="1:31" ht="13.8" x14ac:dyDescent="0.25">
      <c r="A130" s="4">
        <v>43988</v>
      </c>
      <c r="B130">
        <v>1926639</v>
      </c>
      <c r="C130">
        <v>110818</v>
      </c>
      <c r="D130">
        <v>500849</v>
      </c>
      <c r="F130">
        <f t="shared" si="298"/>
        <v>22732</v>
      </c>
      <c r="G130">
        <f t="shared" si="299"/>
        <v>680</v>
      </c>
      <c r="H130">
        <f t="shared" si="300"/>
        <v>9143</v>
      </c>
      <c r="I130">
        <f t="shared" si="301"/>
        <v>1314972</v>
      </c>
      <c r="J130" s="58">
        <f t="shared" si="302"/>
        <v>1.755944951054756E-2</v>
      </c>
      <c r="K130" s="58">
        <f t="shared" si="303"/>
        <v>5.222481554271951E-4</v>
      </c>
      <c r="L130" s="58">
        <f t="shared" si="304"/>
        <v>7.0219336545159486E-3</v>
      </c>
      <c r="M130">
        <f t="shared" si="305"/>
        <v>2.3275485603229247</v>
      </c>
      <c r="N130" s="47">
        <f t="shared" si="306"/>
        <v>5.7518819041865135E-2</v>
      </c>
      <c r="O130" s="47"/>
      <c r="P130" s="63">
        <f t="shared" si="286"/>
        <v>0.259959961362767</v>
      </c>
      <c r="Q130" s="86">
        <f t="shared" si="287"/>
        <v>5.7518819041865135E-2</v>
      </c>
      <c r="R130" s="67">
        <f t="shared" si="288"/>
        <v>0.68252121959536782</v>
      </c>
      <c r="AB130" s="91">
        <f t="shared" si="308"/>
        <v>21092</v>
      </c>
      <c r="AC130" s="91">
        <f t="shared" si="308"/>
        <v>863.57142857142856</v>
      </c>
      <c r="AD130" s="90">
        <f t="shared" si="275"/>
        <v>1478.3500000000001</v>
      </c>
      <c r="AE130" s="45">
        <f t="shared" si="276"/>
        <v>0.58414545173431764</v>
      </c>
    </row>
    <row r="131" spans="1:31" ht="13.8" x14ac:dyDescent="0.25">
      <c r="A131" s="4">
        <v>43989</v>
      </c>
      <c r="B131">
        <v>1944370</v>
      </c>
      <c r="C131">
        <v>111269</v>
      </c>
      <c r="D131">
        <v>506367</v>
      </c>
      <c r="F131">
        <f t="shared" si="298"/>
        <v>17731</v>
      </c>
      <c r="G131">
        <f t="shared" si="299"/>
        <v>451</v>
      </c>
      <c r="H131">
        <f t="shared" si="300"/>
        <v>5518</v>
      </c>
      <c r="I131">
        <f t="shared" si="301"/>
        <v>1326734</v>
      </c>
      <c r="J131" s="58">
        <f t="shared" si="302"/>
        <v>1.3562881612911856E-2</v>
      </c>
      <c r="K131" s="58">
        <f t="shared" si="303"/>
        <v>3.4297308231658166E-4</v>
      </c>
      <c r="L131" s="58">
        <f t="shared" si="304"/>
        <v>4.1962870692303714E-3</v>
      </c>
      <c r="M131">
        <f t="shared" si="305"/>
        <v>2.9879057732105765</v>
      </c>
      <c r="N131" s="47">
        <f t="shared" si="306"/>
        <v>5.7226248090641182E-2</v>
      </c>
      <c r="O131" s="47"/>
      <c r="P131" s="63">
        <f t="shared" si="286"/>
        <v>0.26042728493033734</v>
      </c>
      <c r="Q131" s="86">
        <f t="shared" si="287"/>
        <v>5.7226248090641182E-2</v>
      </c>
      <c r="R131" s="67">
        <f t="shared" si="288"/>
        <v>0.68234646697902146</v>
      </c>
      <c r="AB131" s="91">
        <f t="shared" si="308"/>
        <v>20749.428571428572</v>
      </c>
      <c r="AC131" s="91">
        <f t="shared" si="308"/>
        <v>843.57142857142856</v>
      </c>
      <c r="AD131" s="90">
        <f t="shared" si="275"/>
        <v>1461.99</v>
      </c>
      <c r="AE131" s="45">
        <f t="shared" si="276"/>
        <v>0.5770021878203192</v>
      </c>
    </row>
    <row r="132" spans="1:31" ht="13.8" x14ac:dyDescent="0.25">
      <c r="A132" s="4">
        <v>43990</v>
      </c>
      <c r="B132">
        <v>1961785</v>
      </c>
      <c r="C132">
        <v>111774</v>
      </c>
      <c r="D132">
        <v>518522</v>
      </c>
      <c r="F132">
        <f t="shared" si="298"/>
        <v>17415</v>
      </c>
      <c r="G132">
        <f t="shared" si="299"/>
        <v>505</v>
      </c>
      <c r="H132">
        <f t="shared" si="300"/>
        <v>12155</v>
      </c>
      <c r="I132">
        <f t="shared" si="301"/>
        <v>1331489</v>
      </c>
      <c r="J132" s="58">
        <f t="shared" si="302"/>
        <v>1.3203779629095944E-2</v>
      </c>
      <c r="K132" s="58">
        <f t="shared" si="303"/>
        <v>3.8063394772426122E-4</v>
      </c>
      <c r="L132" s="58">
        <f t="shared" si="304"/>
        <v>9.1615953160166241E-3</v>
      </c>
      <c r="M132">
        <f t="shared" si="305"/>
        <v>1.3837206447416255</v>
      </c>
      <c r="N132" s="47">
        <f t="shared" si="306"/>
        <v>5.6975662470658099E-2</v>
      </c>
      <c r="O132" s="47"/>
      <c r="P132" s="63">
        <f t="shared" si="286"/>
        <v>0.26431132871339114</v>
      </c>
      <c r="Q132" s="86">
        <f t="shared" si="287"/>
        <v>5.6975662470658099E-2</v>
      </c>
      <c r="R132" s="67">
        <f t="shared" si="288"/>
        <v>0.67871300881595076</v>
      </c>
      <c r="AB132" s="91">
        <f t="shared" si="308"/>
        <v>20758</v>
      </c>
      <c r="AC132" s="91">
        <f t="shared" si="308"/>
        <v>805.42857142857144</v>
      </c>
      <c r="AD132" s="90">
        <f t="shared" si="275"/>
        <v>1482.1100000000001</v>
      </c>
      <c r="AE132" s="45">
        <f t="shared" si="276"/>
        <v>0.54343373395265626</v>
      </c>
    </row>
    <row r="133" spans="1:31" ht="13.8" x14ac:dyDescent="0.25">
      <c r="A133" s="4">
        <v>43991</v>
      </c>
      <c r="B133">
        <v>1979912</v>
      </c>
      <c r="C133">
        <v>112714</v>
      </c>
      <c r="D133">
        <v>524855</v>
      </c>
      <c r="F133">
        <f t="shared" si="298"/>
        <v>18127</v>
      </c>
      <c r="G133">
        <f t="shared" si="299"/>
        <v>940</v>
      </c>
      <c r="H133">
        <f t="shared" si="300"/>
        <v>6333</v>
      </c>
      <c r="I133">
        <f t="shared" si="301"/>
        <v>1342343</v>
      </c>
      <c r="J133" s="58">
        <f t="shared" si="302"/>
        <v>1.3695250627343024E-2</v>
      </c>
      <c r="K133" s="58">
        <f t="shared" si="303"/>
        <v>7.0597654205179319E-4</v>
      </c>
      <c r="L133" s="58">
        <f t="shared" si="304"/>
        <v>4.7563291923553254E-3</v>
      </c>
      <c r="M133">
        <f t="shared" si="305"/>
        <v>2.5072288687680926</v>
      </c>
      <c r="N133" s="47">
        <f t="shared" si="306"/>
        <v>5.6928792794831283E-2</v>
      </c>
      <c r="O133" s="47"/>
      <c r="P133" s="63">
        <f t="shared" si="286"/>
        <v>0.26509006460893214</v>
      </c>
      <c r="Q133" s="86">
        <f t="shared" si="287"/>
        <v>5.6928792794831283E-2</v>
      </c>
      <c r="R133" s="67">
        <f t="shared" si="288"/>
        <v>0.67798114259623654</v>
      </c>
      <c r="AB133" s="91">
        <f t="shared" si="308"/>
        <v>20362.571428571428</v>
      </c>
      <c r="AC133" s="91">
        <f t="shared" si="308"/>
        <v>792.14285714285711</v>
      </c>
      <c r="AD133" s="90">
        <f t="shared" si="275"/>
        <v>1498.8700000000001</v>
      </c>
      <c r="AE133" s="45">
        <f t="shared" si="276"/>
        <v>0.52849336976712924</v>
      </c>
    </row>
    <row r="134" spans="1:31" ht="13.8" x14ac:dyDescent="0.25">
      <c r="A134" s="4">
        <v>43992</v>
      </c>
      <c r="B134">
        <v>2000706</v>
      </c>
      <c r="C134">
        <v>113631</v>
      </c>
      <c r="D134">
        <v>533504</v>
      </c>
      <c r="F134">
        <f t="shared" si="298"/>
        <v>20794</v>
      </c>
      <c r="G134">
        <f t="shared" si="299"/>
        <v>917</v>
      </c>
      <c r="H134">
        <f t="shared" si="300"/>
        <v>8649</v>
      </c>
      <c r="I134">
        <f t="shared" si="301"/>
        <v>1353571</v>
      </c>
      <c r="J134" s="58">
        <f t="shared" si="302"/>
        <v>1.558404149431936E-2</v>
      </c>
      <c r="K134" s="58">
        <f t="shared" si="303"/>
        <v>6.8313389349815951E-4</v>
      </c>
      <c r="L134" s="58">
        <f t="shared" si="304"/>
        <v>6.4432116083594131E-3</v>
      </c>
      <c r="M134">
        <f t="shared" si="305"/>
        <v>2.1868209295012684</v>
      </c>
      <c r="N134" s="47">
        <f t="shared" si="306"/>
        <v>5.6795451205724379E-2</v>
      </c>
      <c r="O134" s="47"/>
      <c r="P134" s="63">
        <f t="shared" si="286"/>
        <v>0.26665786977197048</v>
      </c>
      <c r="Q134" s="86">
        <f t="shared" si="287"/>
        <v>5.6795451205724379E-2</v>
      </c>
      <c r="R134" s="67">
        <f t="shared" si="288"/>
        <v>0.67654667902230514</v>
      </c>
      <c r="AB134" s="91">
        <f t="shared" ref="AB134:AB162" si="309">AVERAGE(F128:F134)</f>
        <v>20482</v>
      </c>
      <c r="AC134" s="91">
        <f t="shared" ref="AC134:AC162" si="310">AVERAGE(G128:G134)</f>
        <v>781.71428571428567</v>
      </c>
      <c r="AD134" s="90">
        <f t="shared" si="275"/>
        <v>1484.23</v>
      </c>
      <c r="AE134" s="45">
        <f t="shared" si="276"/>
        <v>0.52668001975050072</v>
      </c>
    </row>
    <row r="135" spans="1:31" ht="13.8" x14ac:dyDescent="0.25">
      <c r="A135" s="4">
        <v>43993</v>
      </c>
      <c r="B135">
        <v>2023656</v>
      </c>
      <c r="C135">
        <v>114512</v>
      </c>
      <c r="D135">
        <v>540292</v>
      </c>
      <c r="F135">
        <f t="shared" ref="F135:F147" si="311">B135-B134</f>
        <v>22950</v>
      </c>
      <c r="G135">
        <f t="shared" ref="G135:G147" si="312">C135-C134</f>
        <v>881</v>
      </c>
      <c r="H135">
        <f t="shared" ref="H135:H147" si="313">D135-D134</f>
        <v>6788</v>
      </c>
      <c r="I135">
        <f t="shared" ref="I135:I147" si="314">B135-D135-C135</f>
        <v>1368852</v>
      </c>
      <c r="J135" s="58">
        <f t="shared" ref="J135:J147" si="315">F135/I134*$B$2/($B$2-B134)</f>
        <v>1.7058257085198369E-2</v>
      </c>
      <c r="K135" s="58">
        <f t="shared" ref="K135:K147" si="316">G135/I134</f>
        <v>6.5087091848155731E-4</v>
      </c>
      <c r="L135" s="58">
        <f t="shared" ref="L135:L147" si="317">H135/I134</f>
        <v>5.0148828543164709E-3</v>
      </c>
      <c r="M135">
        <f t="shared" ref="M135:M147" si="318">J135/(K135+L135)</f>
        <v>3.0107656931893394</v>
      </c>
      <c r="N135" s="47">
        <f t="shared" ref="N135:N147" si="319">C135/B135</f>
        <v>5.6586692599928053E-2</v>
      </c>
      <c r="O135" s="47"/>
      <c r="P135" s="63">
        <f t="shared" ref="P135:P147" si="320">D135/B135</f>
        <v>0.26698806516522572</v>
      </c>
      <c r="Q135" s="86">
        <f t="shared" ref="Q135:Q147" si="321">N135</f>
        <v>5.6586692599928053E-2</v>
      </c>
      <c r="R135" s="67">
        <f t="shared" ref="R135:R147" si="322">IF(P135="","",1-SUM(P135:Q135))</f>
        <v>0.67642524223484624</v>
      </c>
      <c r="AB135" s="91">
        <f t="shared" si="309"/>
        <v>20710.428571428572</v>
      </c>
      <c r="AC135" s="91">
        <f t="shared" si="310"/>
        <v>763.42857142857144</v>
      </c>
      <c r="AD135" s="90">
        <f t="shared" si="275"/>
        <v>1491.4300000000003</v>
      </c>
      <c r="AE135" s="45">
        <f t="shared" si="276"/>
        <v>0.51187690433246702</v>
      </c>
    </row>
    <row r="136" spans="1:31" ht="13.8" x14ac:dyDescent="0.25">
      <c r="A136" s="4">
        <v>43994</v>
      </c>
      <c r="B136">
        <v>2048986</v>
      </c>
      <c r="C136">
        <v>115334</v>
      </c>
      <c r="D136">
        <v>547386</v>
      </c>
      <c r="F136">
        <f t="shared" si="311"/>
        <v>25330</v>
      </c>
      <c r="G136">
        <f t="shared" si="312"/>
        <v>822</v>
      </c>
      <c r="H136">
        <f t="shared" si="313"/>
        <v>7094</v>
      </c>
      <c r="I136">
        <f t="shared" si="314"/>
        <v>1386266</v>
      </c>
      <c r="J136" s="58">
        <f t="shared" si="315"/>
        <v>1.8618384607750723E-2</v>
      </c>
      <c r="K136" s="58">
        <f t="shared" si="316"/>
        <v>6.0050319537831699E-4</v>
      </c>
      <c r="L136" s="58">
        <f t="shared" si="317"/>
        <v>5.1824448515982733E-3</v>
      </c>
      <c r="M136">
        <f t="shared" si="318"/>
        <v>3.2195317088288014</v>
      </c>
      <c r="N136" s="47">
        <f t="shared" si="319"/>
        <v>5.6288329934904388E-2</v>
      </c>
      <c r="O136" s="47"/>
      <c r="P136" s="63">
        <f t="shared" si="320"/>
        <v>0.26714970234057234</v>
      </c>
      <c r="Q136" s="86">
        <f t="shared" si="321"/>
        <v>5.6288329934904388E-2</v>
      </c>
      <c r="R136" s="67">
        <f t="shared" si="322"/>
        <v>0.67656196772452326</v>
      </c>
      <c r="AB136" s="91">
        <f t="shared" si="309"/>
        <v>20725.571428571428</v>
      </c>
      <c r="AC136" s="91">
        <f t="shared" si="310"/>
        <v>742.28571428571433</v>
      </c>
      <c r="AD136" s="90">
        <f t="shared" si="275"/>
        <v>1476.44</v>
      </c>
      <c r="AE136" s="45">
        <f t="shared" si="276"/>
        <v>0.50275372807951169</v>
      </c>
    </row>
    <row r="137" spans="1:31" ht="13.8" x14ac:dyDescent="0.25">
      <c r="A137" s="4">
        <v>43995</v>
      </c>
      <c r="B137">
        <v>2074542</v>
      </c>
      <c r="C137">
        <v>116084</v>
      </c>
      <c r="D137">
        <v>556606</v>
      </c>
      <c r="F137">
        <f t="shared" si="311"/>
        <v>25556</v>
      </c>
      <c r="G137">
        <f t="shared" si="312"/>
        <v>750</v>
      </c>
      <c r="H137">
        <f t="shared" si="313"/>
        <v>9220</v>
      </c>
      <c r="I137">
        <f t="shared" si="314"/>
        <v>1401852</v>
      </c>
      <c r="J137" s="58">
        <f t="shared" si="315"/>
        <v>1.8549963114637542E-2</v>
      </c>
      <c r="K137" s="58">
        <f t="shared" si="316"/>
        <v>5.4102170867640124E-4</v>
      </c>
      <c r="L137" s="58">
        <f t="shared" si="317"/>
        <v>6.6509602053285589E-3</v>
      </c>
      <c r="M137">
        <f t="shared" si="318"/>
        <v>2.5792560849625001</v>
      </c>
      <c r="N137" s="47">
        <f t="shared" si="319"/>
        <v>5.5956447254381932E-2</v>
      </c>
      <c r="O137" s="47"/>
      <c r="P137" s="63">
        <f t="shared" si="320"/>
        <v>0.26830307605244919</v>
      </c>
      <c r="Q137" s="86">
        <f t="shared" si="321"/>
        <v>5.5956447254381932E-2</v>
      </c>
      <c r="R137" s="67">
        <f t="shared" si="322"/>
        <v>0.67574047669316895</v>
      </c>
      <c r="AB137" s="91">
        <f t="shared" si="309"/>
        <v>21129</v>
      </c>
      <c r="AC137" s="91">
        <f t="shared" si="310"/>
        <v>752.28571428571433</v>
      </c>
      <c r="AD137" s="90">
        <f t="shared" si="275"/>
        <v>1452.4600000000003</v>
      </c>
      <c r="AE137" s="45">
        <f t="shared" si="276"/>
        <v>0.51793902364658184</v>
      </c>
    </row>
    <row r="138" spans="1:31" ht="13.8" x14ac:dyDescent="0.25">
      <c r="A138" s="4">
        <v>43996</v>
      </c>
      <c r="B138">
        <v>2094366</v>
      </c>
      <c r="C138">
        <v>116382</v>
      </c>
      <c r="D138">
        <v>561816</v>
      </c>
      <c r="F138">
        <f t="shared" si="311"/>
        <v>19824</v>
      </c>
      <c r="G138">
        <f t="shared" si="312"/>
        <v>298</v>
      </c>
      <c r="H138">
        <f t="shared" si="313"/>
        <v>5210</v>
      </c>
      <c r="I138">
        <f t="shared" si="314"/>
        <v>1416168</v>
      </c>
      <c r="J138" s="58">
        <f t="shared" si="315"/>
        <v>1.4230481898913827E-2</v>
      </c>
      <c r="K138" s="58">
        <f t="shared" si="316"/>
        <v>2.1257593526278096E-4</v>
      </c>
      <c r="L138" s="58">
        <f t="shared" si="317"/>
        <v>3.7165121567754658E-3</v>
      </c>
      <c r="M138">
        <f t="shared" si="318"/>
        <v>3.6218281610305274</v>
      </c>
      <c r="N138" s="47">
        <f t="shared" si="319"/>
        <v>5.5569083913699899E-2</v>
      </c>
      <c r="O138" s="47"/>
      <c r="P138" s="63">
        <f t="shared" si="320"/>
        <v>0.26825110797253204</v>
      </c>
      <c r="Q138" s="86">
        <f t="shared" si="321"/>
        <v>5.5569083913699899E-2</v>
      </c>
      <c r="R138" s="67">
        <f t="shared" si="322"/>
        <v>0.67617980811376799</v>
      </c>
      <c r="AB138" s="91">
        <f t="shared" si="309"/>
        <v>21428</v>
      </c>
      <c r="AC138" s="91">
        <f t="shared" si="310"/>
        <v>730.42857142857144</v>
      </c>
      <c r="AD138" s="90">
        <f t="shared" si="275"/>
        <v>1453.0600000000002</v>
      </c>
      <c r="AE138" s="45">
        <f t="shared" si="276"/>
        <v>0.50268300787893916</v>
      </c>
    </row>
    <row r="139" spans="1:31" ht="13.8" x14ac:dyDescent="0.25">
      <c r="A139" s="4">
        <v>43997</v>
      </c>
      <c r="B139">
        <v>2114026</v>
      </c>
      <c r="C139">
        <v>116773</v>
      </c>
      <c r="D139">
        <v>576334</v>
      </c>
      <c r="F139">
        <f t="shared" si="311"/>
        <v>19660</v>
      </c>
      <c r="G139">
        <f t="shared" si="312"/>
        <v>391</v>
      </c>
      <c r="H139">
        <f t="shared" si="313"/>
        <v>14518</v>
      </c>
      <c r="I139">
        <f t="shared" si="314"/>
        <v>1420919</v>
      </c>
      <c r="J139" s="58">
        <f t="shared" si="315"/>
        <v>1.3970932537729037E-2</v>
      </c>
      <c r="K139" s="58">
        <f t="shared" si="316"/>
        <v>2.7609718620954577E-4</v>
      </c>
      <c r="L139" s="58">
        <f t="shared" si="317"/>
        <v>1.0251608566215308E-2</v>
      </c>
      <c r="M139">
        <f t="shared" si="318"/>
        <v>1.3270633570387453</v>
      </c>
      <c r="N139" s="47">
        <f t="shared" si="319"/>
        <v>5.5237258198338149E-2</v>
      </c>
      <c r="O139" s="47"/>
      <c r="P139" s="63">
        <f t="shared" si="320"/>
        <v>0.2726238939350793</v>
      </c>
      <c r="Q139" s="86">
        <f t="shared" si="321"/>
        <v>5.5237258198338149E-2</v>
      </c>
      <c r="R139" s="67">
        <f t="shared" si="322"/>
        <v>0.67213884786658262</v>
      </c>
      <c r="AB139" s="91">
        <f t="shared" si="309"/>
        <v>21748.714285714286</v>
      </c>
      <c r="AC139" s="91">
        <f t="shared" si="310"/>
        <v>714.14285714285711</v>
      </c>
      <c r="AD139" s="90">
        <f t="shared" si="275"/>
        <v>1425.38</v>
      </c>
      <c r="AE139" s="45">
        <f t="shared" si="276"/>
        <v>0.50101927706496308</v>
      </c>
    </row>
    <row r="140" spans="1:31" ht="13.8" x14ac:dyDescent="0.25">
      <c r="A140" s="4">
        <v>43998</v>
      </c>
      <c r="B140">
        <v>2137731</v>
      </c>
      <c r="C140">
        <v>117612</v>
      </c>
      <c r="D140">
        <v>583503</v>
      </c>
      <c r="F140">
        <f t="shared" si="311"/>
        <v>23705</v>
      </c>
      <c r="G140">
        <f t="shared" si="312"/>
        <v>839</v>
      </c>
      <c r="H140">
        <f t="shared" si="313"/>
        <v>7169</v>
      </c>
      <c r="I140">
        <f t="shared" si="314"/>
        <v>1436616</v>
      </c>
      <c r="J140" s="58">
        <f t="shared" si="315"/>
        <v>1.6790099005503344E-2</v>
      </c>
      <c r="K140" s="58">
        <f t="shared" si="316"/>
        <v>5.9046293279208743E-4</v>
      </c>
      <c r="L140" s="58">
        <f t="shared" si="317"/>
        <v>5.0453262993879313E-3</v>
      </c>
      <c r="M140">
        <f t="shared" si="318"/>
        <v>2.9791921439561446</v>
      </c>
      <c r="N140" s="47">
        <f t="shared" si="319"/>
        <v>5.5017212174964948E-2</v>
      </c>
      <c r="O140" s="47"/>
      <c r="P140" s="63">
        <f t="shared" si="320"/>
        <v>0.27295436142339707</v>
      </c>
      <c r="Q140" s="86">
        <f t="shared" si="321"/>
        <v>5.5017212174964948E-2</v>
      </c>
      <c r="R140" s="67">
        <f t="shared" si="322"/>
        <v>0.67202842640163796</v>
      </c>
      <c r="AB140" s="91">
        <f t="shared" si="309"/>
        <v>22545.571428571428</v>
      </c>
      <c r="AC140" s="91">
        <f t="shared" si="310"/>
        <v>699.71428571428567</v>
      </c>
      <c r="AD140" s="90">
        <f t="shared" si="275"/>
        <v>1433.7400000000002</v>
      </c>
      <c r="AE140" s="45">
        <f t="shared" si="276"/>
        <v>0.48803429193179065</v>
      </c>
    </row>
    <row r="141" spans="1:31" ht="13.8" x14ac:dyDescent="0.25">
      <c r="A141" s="4">
        <v>43999</v>
      </c>
      <c r="B141">
        <v>2163290</v>
      </c>
      <c r="C141">
        <v>118363</v>
      </c>
      <c r="D141">
        <v>592191</v>
      </c>
      <c r="F141">
        <f t="shared" si="311"/>
        <v>25559</v>
      </c>
      <c r="G141">
        <f t="shared" si="312"/>
        <v>751</v>
      </c>
      <c r="H141">
        <f t="shared" si="313"/>
        <v>8688</v>
      </c>
      <c r="I141">
        <f t="shared" si="314"/>
        <v>1452736</v>
      </c>
      <c r="J141" s="58">
        <f t="shared" si="315"/>
        <v>1.7906762818253385E-2</v>
      </c>
      <c r="K141" s="58">
        <f t="shared" si="316"/>
        <v>5.2275625497697365E-4</v>
      </c>
      <c r="L141" s="58">
        <f t="shared" si="317"/>
        <v>6.0475450642342842E-3</v>
      </c>
      <c r="M141">
        <f t="shared" si="318"/>
        <v>2.7254096803589261</v>
      </c>
      <c r="N141" s="47">
        <f t="shared" si="319"/>
        <v>5.4714347128679001E-2</v>
      </c>
      <c r="O141" s="47"/>
      <c r="P141" s="63">
        <f t="shared" si="320"/>
        <v>0.27374554498009973</v>
      </c>
      <c r="Q141" s="86">
        <f t="shared" si="321"/>
        <v>5.4714347128679001E-2</v>
      </c>
      <c r="R141" s="67">
        <f t="shared" si="322"/>
        <v>0.67154010789122132</v>
      </c>
      <c r="AB141" s="91">
        <f t="shared" si="309"/>
        <v>23226.285714285714</v>
      </c>
      <c r="AC141" s="91">
        <f t="shared" si="310"/>
        <v>676</v>
      </c>
      <c r="AD141" s="90">
        <f t="shared" si="275"/>
        <v>1449.7300000000002</v>
      </c>
      <c r="AE141" s="45">
        <f t="shared" si="276"/>
        <v>0.4662937236588881</v>
      </c>
    </row>
    <row r="142" spans="1:31" ht="13.8" x14ac:dyDescent="0.25">
      <c r="A142" s="4">
        <v>44000</v>
      </c>
      <c r="B142">
        <v>2191099</v>
      </c>
      <c r="C142">
        <v>119067</v>
      </c>
      <c r="D142">
        <v>599115</v>
      </c>
      <c r="F142">
        <f t="shared" si="311"/>
        <v>27809</v>
      </c>
      <c r="G142">
        <f t="shared" si="312"/>
        <v>704</v>
      </c>
      <c r="H142">
        <f t="shared" si="313"/>
        <v>6924</v>
      </c>
      <c r="I142">
        <f t="shared" si="314"/>
        <v>1472917</v>
      </c>
      <c r="J142" s="58">
        <f t="shared" si="315"/>
        <v>1.9268430891875493E-2</v>
      </c>
      <c r="K142" s="58">
        <f t="shared" si="316"/>
        <v>4.8460284594034977E-4</v>
      </c>
      <c r="L142" s="58">
        <f t="shared" si="317"/>
        <v>4.7661791268337811E-3</v>
      </c>
      <c r="M142">
        <f t="shared" si="318"/>
        <v>3.6696307315337755</v>
      </c>
      <c r="N142" s="47">
        <f t="shared" si="319"/>
        <v>5.4341223285666235E-2</v>
      </c>
      <c r="O142" s="47"/>
      <c r="P142" s="63">
        <f t="shared" si="320"/>
        <v>0.27343127809377848</v>
      </c>
      <c r="Q142" s="86">
        <f t="shared" si="321"/>
        <v>5.4341223285666235E-2</v>
      </c>
      <c r="R142" s="67">
        <f t="shared" si="322"/>
        <v>0.67222749862055531</v>
      </c>
      <c r="AB142" s="91">
        <f t="shared" si="309"/>
        <v>23920.428571428572</v>
      </c>
      <c r="AC142" s="91">
        <f t="shared" si="310"/>
        <v>650.71428571428567</v>
      </c>
      <c r="AD142" s="90">
        <f t="shared" si="275"/>
        <v>1450.79</v>
      </c>
      <c r="AE142" s="45">
        <f t="shared" si="276"/>
        <v>0.44852410460113845</v>
      </c>
    </row>
    <row r="143" spans="1:31" ht="13.8" x14ac:dyDescent="0.25">
      <c r="A143" s="4">
        <v>44001</v>
      </c>
      <c r="B143">
        <v>2222579</v>
      </c>
      <c r="C143">
        <v>119739</v>
      </c>
      <c r="D143">
        <v>606715</v>
      </c>
      <c r="F143">
        <f t="shared" si="311"/>
        <v>31480</v>
      </c>
      <c r="G143">
        <f t="shared" si="312"/>
        <v>672</v>
      </c>
      <c r="H143">
        <f t="shared" si="313"/>
        <v>7600</v>
      </c>
      <c r="I143">
        <f t="shared" si="314"/>
        <v>1496125</v>
      </c>
      <c r="J143" s="58">
        <f t="shared" si="315"/>
        <v>2.1514975407924134E-2</v>
      </c>
      <c r="K143" s="58">
        <f t="shared" si="316"/>
        <v>4.56237520512018E-4</v>
      </c>
      <c r="L143" s="58">
        <f t="shared" si="317"/>
        <v>5.1598291010287751E-3</v>
      </c>
      <c r="M143">
        <f t="shared" si="318"/>
        <v>3.8309686935340173</v>
      </c>
      <c r="N143" s="47">
        <f t="shared" si="319"/>
        <v>5.3873900545267459E-2</v>
      </c>
      <c r="O143" s="47"/>
      <c r="P143" s="63">
        <f t="shared" si="320"/>
        <v>0.27297792339439902</v>
      </c>
      <c r="Q143" s="86">
        <f t="shared" si="321"/>
        <v>5.3873900545267459E-2</v>
      </c>
      <c r="R143" s="67">
        <f t="shared" si="322"/>
        <v>0.6731481760603335</v>
      </c>
      <c r="AB143" s="91">
        <f t="shared" si="309"/>
        <v>24799</v>
      </c>
      <c r="AC143" s="91">
        <f t="shared" si="310"/>
        <v>629.28571428571433</v>
      </c>
      <c r="AD143" s="90">
        <f t="shared" si="275"/>
        <v>1479.0300000000002</v>
      </c>
      <c r="AE143" s="45">
        <f t="shared" si="276"/>
        <v>0.42547190678060232</v>
      </c>
    </row>
    <row r="144" spans="1:31" ht="13.8" x14ac:dyDescent="0.25">
      <c r="A144" s="4">
        <v>44002</v>
      </c>
      <c r="B144">
        <v>2255328</v>
      </c>
      <c r="C144">
        <v>120349</v>
      </c>
      <c r="D144">
        <v>617460</v>
      </c>
      <c r="F144">
        <f t="shared" si="311"/>
        <v>32749</v>
      </c>
      <c r="G144">
        <f t="shared" si="312"/>
        <v>610</v>
      </c>
      <c r="H144">
        <f t="shared" si="313"/>
        <v>10745</v>
      </c>
      <c r="I144">
        <f t="shared" si="314"/>
        <v>1517519</v>
      </c>
      <c r="J144" s="58">
        <f t="shared" si="315"/>
        <v>2.2037186599541205E-2</v>
      </c>
      <c r="K144" s="58">
        <f t="shared" si="316"/>
        <v>4.0771994318656527E-4</v>
      </c>
      <c r="L144" s="58">
        <f t="shared" si="317"/>
        <v>7.1818865402289251E-3</v>
      </c>
      <c r="M144">
        <f t="shared" si="318"/>
        <v>2.903600687031139</v>
      </c>
      <c r="N144" s="47">
        <f t="shared" si="319"/>
        <v>5.3362083031825082E-2</v>
      </c>
      <c r="O144" s="47"/>
      <c r="P144" s="63">
        <f t="shared" si="320"/>
        <v>0.27377835951134383</v>
      </c>
      <c r="Q144" s="86">
        <f t="shared" si="321"/>
        <v>5.3362083031825082E-2</v>
      </c>
      <c r="R144" s="67">
        <f t="shared" si="322"/>
        <v>0.67285955745683101</v>
      </c>
      <c r="AB144" s="91">
        <f t="shared" si="309"/>
        <v>25826.571428571428</v>
      </c>
      <c r="AC144" s="91">
        <f t="shared" si="310"/>
        <v>609.28571428571433</v>
      </c>
      <c r="AD144" s="90">
        <f t="shared" si="275"/>
        <v>1499.96</v>
      </c>
      <c r="AE144" s="45">
        <f t="shared" si="276"/>
        <v>0.40620130822536221</v>
      </c>
    </row>
    <row r="145" spans="1:31" ht="13.8" x14ac:dyDescent="0.25">
      <c r="A145" s="4">
        <v>44003</v>
      </c>
      <c r="B145">
        <v>2281767</v>
      </c>
      <c r="C145">
        <v>120604</v>
      </c>
      <c r="D145">
        <v>622133</v>
      </c>
      <c r="F145">
        <f t="shared" si="311"/>
        <v>26439</v>
      </c>
      <c r="G145">
        <f t="shared" si="312"/>
        <v>255</v>
      </c>
      <c r="H145">
        <f t="shared" si="313"/>
        <v>4673</v>
      </c>
      <c r="I145">
        <f t="shared" si="314"/>
        <v>1539030</v>
      </c>
      <c r="J145" s="58">
        <f t="shared" si="315"/>
        <v>1.7542041516799153E-2</v>
      </c>
      <c r="K145" s="58">
        <f t="shared" si="316"/>
        <v>1.6803743478664847E-4</v>
      </c>
      <c r="L145" s="58">
        <f t="shared" si="317"/>
        <v>3.0793683637568951E-3</v>
      </c>
      <c r="M145">
        <f t="shared" si="318"/>
        <v>5.4018630885818864</v>
      </c>
      <c r="N145" s="47">
        <f t="shared" si="319"/>
        <v>5.2855528193720046E-2</v>
      </c>
      <c r="O145" s="47"/>
      <c r="P145" s="63">
        <f t="shared" si="320"/>
        <v>0.27265404399309834</v>
      </c>
      <c r="Q145" s="86">
        <f t="shared" si="321"/>
        <v>5.2855528193720046E-2</v>
      </c>
      <c r="R145" s="67">
        <f t="shared" si="322"/>
        <v>0.67449042781318158</v>
      </c>
      <c r="AB145" s="91">
        <f t="shared" si="309"/>
        <v>26771.571428571428</v>
      </c>
      <c r="AC145" s="91">
        <f t="shared" si="310"/>
        <v>603.14285714285711</v>
      </c>
      <c r="AD145" s="90">
        <f t="shared" si="275"/>
        <v>1522.41</v>
      </c>
      <c r="AE145" s="45">
        <f t="shared" si="276"/>
        <v>0.39617636322860272</v>
      </c>
    </row>
    <row r="146" spans="1:31" ht="13.8" x14ac:dyDescent="0.25">
      <c r="A146" s="4">
        <v>44004</v>
      </c>
      <c r="B146">
        <v>2312303</v>
      </c>
      <c r="C146">
        <v>121010</v>
      </c>
      <c r="D146">
        <v>640198</v>
      </c>
      <c r="F146">
        <f t="shared" si="311"/>
        <v>30536</v>
      </c>
      <c r="G146">
        <f t="shared" si="312"/>
        <v>406</v>
      </c>
      <c r="H146">
        <f t="shared" si="313"/>
        <v>18065</v>
      </c>
      <c r="I146">
        <f t="shared" si="314"/>
        <v>1551095</v>
      </c>
      <c r="J146" s="58">
        <f t="shared" si="315"/>
        <v>1.9978792545116482E-2</v>
      </c>
      <c r="K146" s="58">
        <f t="shared" si="316"/>
        <v>2.638025249670247E-4</v>
      </c>
      <c r="L146" s="58">
        <f t="shared" si="317"/>
        <v>1.1737912841205175E-2</v>
      </c>
      <c r="M146">
        <f t="shared" si="318"/>
        <v>1.664661420102356</v>
      </c>
      <c r="N146" s="47">
        <f t="shared" si="319"/>
        <v>5.2333106863590106E-2</v>
      </c>
      <c r="O146" s="47"/>
      <c r="P146" s="63">
        <f t="shared" si="320"/>
        <v>0.27686596436539673</v>
      </c>
      <c r="Q146" s="86">
        <f t="shared" si="321"/>
        <v>5.2333106863590106E-2</v>
      </c>
      <c r="R146" s="67">
        <f t="shared" si="322"/>
        <v>0.67080092877101316</v>
      </c>
      <c r="AB146" s="91">
        <f t="shared" si="309"/>
        <v>28325.285714285714</v>
      </c>
      <c r="AC146" s="91">
        <f t="shared" si="310"/>
        <v>605.28571428571433</v>
      </c>
      <c r="AD146" s="90">
        <f t="shared" si="275"/>
        <v>1578.19</v>
      </c>
      <c r="AE146" s="45">
        <f t="shared" si="276"/>
        <v>0.38353158636521223</v>
      </c>
    </row>
    <row r="147" spans="1:31" ht="13.8" x14ac:dyDescent="0.25">
      <c r="A147" s="4">
        <v>44005</v>
      </c>
      <c r="B147">
        <v>2347491</v>
      </c>
      <c r="C147">
        <v>121847</v>
      </c>
      <c r="D147">
        <v>647548</v>
      </c>
      <c r="F147">
        <f t="shared" si="311"/>
        <v>35188</v>
      </c>
      <c r="G147">
        <f t="shared" si="312"/>
        <v>837</v>
      </c>
      <c r="H147">
        <f t="shared" si="313"/>
        <v>7350</v>
      </c>
      <c r="I147">
        <f t="shared" si="314"/>
        <v>1578096</v>
      </c>
      <c r="J147" s="58">
        <f t="shared" si="315"/>
        <v>2.2845502037683853E-2</v>
      </c>
      <c r="K147" s="58">
        <f t="shared" si="316"/>
        <v>5.3961878543867402E-4</v>
      </c>
      <c r="L147" s="58">
        <f t="shared" si="317"/>
        <v>4.7385879008055602E-3</v>
      </c>
      <c r="M147">
        <f t="shared" si="318"/>
        <v>4.3282696938000775</v>
      </c>
      <c r="N147" s="47">
        <f t="shared" si="319"/>
        <v>5.1905204322402088E-2</v>
      </c>
      <c r="O147" s="47"/>
      <c r="P147" s="63">
        <f t="shared" si="320"/>
        <v>0.27584685095704309</v>
      </c>
      <c r="Q147" s="86">
        <f t="shared" si="321"/>
        <v>5.1905204322402088E-2</v>
      </c>
      <c r="R147" s="67">
        <f t="shared" si="322"/>
        <v>0.67224794472055482</v>
      </c>
      <c r="AB147" s="91">
        <f t="shared" si="309"/>
        <v>29965.714285714286</v>
      </c>
      <c r="AC147" s="91">
        <f t="shared" si="310"/>
        <v>605</v>
      </c>
      <c r="AD147" s="90">
        <f t="shared" si="275"/>
        <v>1625.8400000000001</v>
      </c>
      <c r="AE147" s="45">
        <f t="shared" si="276"/>
        <v>0.37211533730256358</v>
      </c>
    </row>
    <row r="148" spans="1:31" ht="13.8" x14ac:dyDescent="0.25">
      <c r="A148" s="4">
        <v>44006</v>
      </c>
      <c r="B148">
        <v>2382426</v>
      </c>
      <c r="C148">
        <v>122604</v>
      </c>
      <c r="D148">
        <v>656161</v>
      </c>
      <c r="F148">
        <f t="shared" ref="F148:F162" si="323">B148-B147</f>
        <v>34935</v>
      </c>
      <c r="G148">
        <f t="shared" ref="G148:G162" si="324">C148-C147</f>
        <v>757</v>
      </c>
      <c r="H148">
        <f t="shared" ref="H148:H162" si="325">D148-D147</f>
        <v>8613</v>
      </c>
      <c r="I148">
        <f t="shared" ref="I148:I162" si="326">B148-D148-C148</f>
        <v>1603661</v>
      </c>
      <c r="J148" s="58">
        <f t="shared" ref="J148:J162" si="327">F148/I147*$B$2/($B$2-B147)</f>
        <v>2.2295557963404652E-2</v>
      </c>
      <c r="K148" s="58">
        <f t="shared" ref="K148:K162" si="328">G148/I147</f>
        <v>4.7969198325070213E-4</v>
      </c>
      <c r="L148" s="58">
        <f t="shared" ref="L148:L162" si="329">H148/I147</f>
        <v>5.4578428688748975E-3</v>
      </c>
      <c r="M148">
        <f t="shared" ref="M148:M162" si="330">J148/(K148+L148)</f>
        <v>3.7550192998737488</v>
      </c>
      <c r="N148" s="47">
        <f t="shared" ref="N148:N162" si="331">C148/B148</f>
        <v>5.1461829244643903E-2</v>
      </c>
      <c r="O148" s="47"/>
      <c r="P148" s="63">
        <f t="shared" ref="P148:P162" si="332">D148/B148</f>
        <v>0.27541715881206802</v>
      </c>
      <c r="Q148" s="86">
        <f t="shared" ref="Q148:Q162" si="333">N148</f>
        <v>5.1461829244643903E-2</v>
      </c>
      <c r="R148" s="67">
        <f t="shared" ref="R148:R162" si="334">IF(P148="","",1-SUM(P148:Q148))</f>
        <v>0.67312101194328811</v>
      </c>
      <c r="AB148" s="91">
        <f t="shared" si="309"/>
        <v>31305.142857142859</v>
      </c>
      <c r="AC148" s="91">
        <f t="shared" si="310"/>
        <v>605.85714285714289</v>
      </c>
      <c r="AD148" s="90">
        <f t="shared" si="275"/>
        <v>1674.4300000000003</v>
      </c>
      <c r="AE148" s="45">
        <f t="shared" si="276"/>
        <v>0.36182888675975872</v>
      </c>
    </row>
    <row r="149" spans="1:31" ht="13.8" x14ac:dyDescent="0.25">
      <c r="A149" s="4">
        <v>44007</v>
      </c>
      <c r="B149">
        <v>2422299</v>
      </c>
      <c r="C149">
        <v>125026</v>
      </c>
      <c r="D149">
        <v>663562</v>
      </c>
      <c r="F149">
        <f t="shared" si="323"/>
        <v>39873</v>
      </c>
      <c r="G149">
        <f t="shared" si="324"/>
        <v>2422</v>
      </c>
      <c r="H149">
        <f t="shared" si="325"/>
        <v>7401</v>
      </c>
      <c r="I149">
        <f t="shared" si="326"/>
        <v>1633711</v>
      </c>
      <c r="J149" s="58">
        <f t="shared" si="327"/>
        <v>2.5043990394470091E-2</v>
      </c>
      <c r="K149" s="58">
        <f t="shared" si="328"/>
        <v>1.5102942579510259E-3</v>
      </c>
      <c r="L149" s="58">
        <f t="shared" si="329"/>
        <v>4.615065154044402E-3</v>
      </c>
      <c r="M149">
        <f t="shared" si="330"/>
        <v>4.0885748427146797</v>
      </c>
      <c r="N149" s="47">
        <f t="shared" si="331"/>
        <v>5.1614602491269659E-2</v>
      </c>
      <c r="O149" s="47"/>
      <c r="P149" s="63">
        <f t="shared" si="332"/>
        <v>0.27393893156872873</v>
      </c>
      <c r="Q149" s="86">
        <f t="shared" si="333"/>
        <v>5.1614602491269659E-2</v>
      </c>
      <c r="R149" s="67">
        <f t="shared" si="334"/>
        <v>0.67444646594000157</v>
      </c>
      <c r="AB149" s="91">
        <f t="shared" si="309"/>
        <v>33028.571428571428</v>
      </c>
      <c r="AC149" s="91">
        <f t="shared" si="310"/>
        <v>851.28571428571433</v>
      </c>
      <c r="AD149" s="90">
        <f t="shared" si="275"/>
        <v>1735.93</v>
      </c>
      <c r="AE149" s="45">
        <f t="shared" si="276"/>
        <v>0.49039172909375051</v>
      </c>
    </row>
    <row r="150" spans="1:31" ht="13.8" x14ac:dyDescent="0.25">
      <c r="A150" s="4">
        <v>44008</v>
      </c>
      <c r="B150">
        <v>2467554</v>
      </c>
      <c r="C150">
        <v>125631</v>
      </c>
      <c r="D150">
        <v>670809</v>
      </c>
      <c r="F150">
        <f t="shared" si="323"/>
        <v>45255</v>
      </c>
      <c r="G150">
        <f t="shared" si="324"/>
        <v>605</v>
      </c>
      <c r="H150">
        <f t="shared" si="325"/>
        <v>7247</v>
      </c>
      <c r="I150">
        <f t="shared" si="326"/>
        <v>1671114</v>
      </c>
      <c r="J150" s="58">
        <f t="shared" si="327"/>
        <v>2.7904947998610714E-2</v>
      </c>
      <c r="K150" s="58">
        <f t="shared" si="328"/>
        <v>3.7032253562594607E-4</v>
      </c>
      <c r="L150" s="58">
        <f t="shared" si="329"/>
        <v>4.4359130837706299E-3</v>
      </c>
      <c r="M150">
        <f t="shared" si="330"/>
        <v>5.8059883468872027</v>
      </c>
      <c r="N150" s="47">
        <f t="shared" si="331"/>
        <v>5.0913171505061285E-2</v>
      </c>
      <c r="O150" s="47"/>
      <c r="P150" s="63">
        <f t="shared" si="332"/>
        <v>0.2718518014195434</v>
      </c>
      <c r="Q150" s="86">
        <f t="shared" si="333"/>
        <v>5.0913171505061285E-2</v>
      </c>
      <c r="R150" s="67">
        <f t="shared" si="334"/>
        <v>0.67723502707539529</v>
      </c>
      <c r="AB150" s="91">
        <f t="shared" si="309"/>
        <v>34996.428571428572</v>
      </c>
      <c r="AC150" s="91">
        <f t="shared" si="310"/>
        <v>841.71428571428567</v>
      </c>
      <c r="AD150" s="90">
        <f t="shared" si="275"/>
        <v>1807.8600000000001</v>
      </c>
      <c r="AE150" s="45">
        <f t="shared" si="276"/>
        <v>0.46558598880128194</v>
      </c>
    </row>
    <row r="151" spans="1:31" ht="13.8" x14ac:dyDescent="0.25">
      <c r="A151" s="4">
        <v>44009</v>
      </c>
      <c r="B151">
        <v>2510259</v>
      </c>
      <c r="C151">
        <v>126120</v>
      </c>
      <c r="D151">
        <v>679308</v>
      </c>
      <c r="F151">
        <f t="shared" si="323"/>
        <v>42705</v>
      </c>
      <c r="G151">
        <f t="shared" si="324"/>
        <v>489</v>
      </c>
      <c r="H151">
        <f t="shared" si="325"/>
        <v>8499</v>
      </c>
      <c r="I151">
        <f t="shared" si="326"/>
        <v>1704831</v>
      </c>
      <c r="J151" s="58">
        <f t="shared" si="327"/>
        <v>2.5746746033634853E-2</v>
      </c>
      <c r="K151" s="58">
        <f t="shared" si="328"/>
        <v>2.9261917499344751E-4</v>
      </c>
      <c r="L151" s="58">
        <f t="shared" si="329"/>
        <v>5.0858289739658695E-3</v>
      </c>
      <c r="M151">
        <f t="shared" si="330"/>
        <v>4.7870213341401504</v>
      </c>
      <c r="N151" s="47">
        <f t="shared" si="331"/>
        <v>5.024182763611245E-2</v>
      </c>
      <c r="O151" s="47"/>
      <c r="P151" s="63">
        <f t="shared" si="332"/>
        <v>0.27061271366819123</v>
      </c>
      <c r="Q151" s="86">
        <f t="shared" si="333"/>
        <v>5.024182763611245E-2</v>
      </c>
      <c r="R151" s="67">
        <f t="shared" si="334"/>
        <v>0.67914545869569631</v>
      </c>
      <c r="AB151" s="91">
        <f t="shared" si="309"/>
        <v>36418.714285714283</v>
      </c>
      <c r="AC151" s="91">
        <f t="shared" si="310"/>
        <v>824.42857142857144</v>
      </c>
      <c r="AD151" s="90">
        <f t="shared" si="275"/>
        <v>1874.0100000000002</v>
      </c>
      <c r="AE151" s="45">
        <f t="shared" si="276"/>
        <v>0.43992751982570605</v>
      </c>
    </row>
    <row r="152" spans="1:31" ht="13.8" x14ac:dyDescent="0.25">
      <c r="A152" s="4">
        <v>44010</v>
      </c>
      <c r="B152">
        <v>2549294</v>
      </c>
      <c r="C152">
        <v>126360</v>
      </c>
      <c r="D152">
        <v>685164</v>
      </c>
      <c r="F152">
        <f t="shared" si="323"/>
        <v>39035</v>
      </c>
      <c r="G152">
        <f t="shared" si="324"/>
        <v>240</v>
      </c>
      <c r="H152">
        <f t="shared" si="325"/>
        <v>5856</v>
      </c>
      <c r="I152">
        <f t="shared" si="326"/>
        <v>1737770</v>
      </c>
      <c r="J152" s="58">
        <f t="shared" si="327"/>
        <v>2.3071668675789907E-2</v>
      </c>
      <c r="K152" s="58">
        <f t="shared" si="328"/>
        <v>1.4077641713460161E-4</v>
      </c>
      <c r="L152" s="58">
        <f t="shared" si="329"/>
        <v>3.4349445780842793E-3</v>
      </c>
      <c r="M152">
        <f t="shared" si="330"/>
        <v>6.4523123327125296</v>
      </c>
      <c r="N152" s="47">
        <f t="shared" si="331"/>
        <v>4.9566664339224902E-2</v>
      </c>
      <c r="O152" s="47"/>
      <c r="P152" s="63">
        <f t="shared" si="332"/>
        <v>0.26876617604717229</v>
      </c>
      <c r="Q152" s="86">
        <f t="shared" si="333"/>
        <v>4.9566664339224902E-2</v>
      </c>
      <c r="R152" s="67">
        <f t="shared" si="334"/>
        <v>0.6816671596136028</v>
      </c>
      <c r="AB152" s="91">
        <f t="shared" si="309"/>
        <v>38218.142857142855</v>
      </c>
      <c r="AC152" s="91">
        <f t="shared" si="310"/>
        <v>822.28571428571433</v>
      </c>
      <c r="AD152" s="90">
        <f t="shared" si="275"/>
        <v>1982.7700000000002</v>
      </c>
      <c r="AE152" s="45">
        <f t="shared" si="276"/>
        <v>0.41471563231525305</v>
      </c>
    </row>
    <row r="153" spans="1:31" ht="13.8" x14ac:dyDescent="0.25">
      <c r="A153" s="4">
        <v>44011</v>
      </c>
      <c r="B153">
        <v>2590668</v>
      </c>
      <c r="C153">
        <v>126711</v>
      </c>
      <c r="D153">
        <v>705203</v>
      </c>
      <c r="F153">
        <f t="shared" si="323"/>
        <v>41374</v>
      </c>
      <c r="G153">
        <f t="shared" si="324"/>
        <v>351</v>
      </c>
      <c r="H153">
        <f t="shared" si="325"/>
        <v>20039</v>
      </c>
      <c r="I153">
        <f t="shared" si="326"/>
        <v>1758754</v>
      </c>
      <c r="J153" s="58">
        <f t="shared" si="327"/>
        <v>2.3993465598361394E-2</v>
      </c>
      <c r="K153" s="58">
        <f t="shared" si="328"/>
        <v>2.0198300120269081E-4</v>
      </c>
      <c r="L153" s="58">
        <f t="shared" si="329"/>
        <v>1.1531445473221427E-2</v>
      </c>
      <c r="M153">
        <f t="shared" si="330"/>
        <v>2.0448810550693715</v>
      </c>
      <c r="N153" s="47">
        <f t="shared" si="331"/>
        <v>4.89105512555063E-2</v>
      </c>
      <c r="O153" s="47"/>
      <c r="P153" s="63">
        <f t="shared" si="332"/>
        <v>0.27220894379364702</v>
      </c>
      <c r="Q153" s="86">
        <f t="shared" si="333"/>
        <v>4.89105512555063E-2</v>
      </c>
      <c r="R153" s="67">
        <f t="shared" si="334"/>
        <v>0.67888050495084662</v>
      </c>
      <c r="AB153" s="91">
        <f t="shared" si="309"/>
        <v>39766.428571428572</v>
      </c>
      <c r="AC153" s="91">
        <f t="shared" si="310"/>
        <v>814.42857142857144</v>
      </c>
      <c r="AD153" s="90">
        <f t="shared" si="275"/>
        <v>2097.6000000000004</v>
      </c>
      <c r="AE153" s="45">
        <f t="shared" si="276"/>
        <v>0.38826686280919687</v>
      </c>
    </row>
    <row r="154" spans="1:31" ht="13.8" x14ac:dyDescent="0.25">
      <c r="A154" s="4">
        <v>44012</v>
      </c>
      <c r="B154">
        <v>2636414</v>
      </c>
      <c r="C154">
        <v>127432</v>
      </c>
      <c r="D154">
        <v>720631</v>
      </c>
      <c r="F154">
        <f t="shared" si="323"/>
        <v>45746</v>
      </c>
      <c r="G154">
        <f t="shared" si="324"/>
        <v>721</v>
      </c>
      <c r="H154">
        <f t="shared" si="325"/>
        <v>15428</v>
      </c>
      <c r="I154">
        <f t="shared" si="326"/>
        <v>1788351</v>
      </c>
      <c r="J154" s="58">
        <f t="shared" si="327"/>
        <v>2.6215642402574919E-2</v>
      </c>
      <c r="K154" s="58">
        <f t="shared" si="328"/>
        <v>4.0994931639103593E-4</v>
      </c>
      <c r="L154" s="58">
        <f t="shared" si="329"/>
        <v>8.77211935267809E-3</v>
      </c>
      <c r="M154">
        <f t="shared" si="330"/>
        <v>2.8550910853983678</v>
      </c>
      <c r="N154" s="47">
        <f t="shared" si="331"/>
        <v>4.8335352490162777E-2</v>
      </c>
      <c r="O154" s="47"/>
      <c r="P154" s="63">
        <f t="shared" si="332"/>
        <v>0.27333757141329096</v>
      </c>
      <c r="Q154" s="86">
        <f t="shared" si="333"/>
        <v>4.8335352490162777E-2</v>
      </c>
      <c r="R154" s="67">
        <f t="shared" si="334"/>
        <v>0.6783270760965463</v>
      </c>
      <c r="AB154" s="91">
        <f t="shared" si="309"/>
        <v>41274.714285714283</v>
      </c>
      <c r="AC154" s="91">
        <f t="shared" si="310"/>
        <v>797.85714285714289</v>
      </c>
      <c r="AD154" s="90">
        <f t="shared" si="275"/>
        <v>2191.36</v>
      </c>
      <c r="AE154" s="45">
        <f t="shared" si="276"/>
        <v>0.36409222713618156</v>
      </c>
    </row>
    <row r="155" spans="1:31" ht="13.8" x14ac:dyDescent="0.25">
      <c r="A155" s="4">
        <v>44013</v>
      </c>
      <c r="B155">
        <v>2687588</v>
      </c>
      <c r="C155">
        <v>128105</v>
      </c>
      <c r="D155">
        <v>729994</v>
      </c>
      <c r="F155">
        <f t="shared" si="323"/>
        <v>51174</v>
      </c>
      <c r="G155">
        <f t="shared" si="324"/>
        <v>673</v>
      </c>
      <c r="H155">
        <f t="shared" si="325"/>
        <v>9363</v>
      </c>
      <c r="I155">
        <f t="shared" si="326"/>
        <v>1829489</v>
      </c>
      <c r="J155" s="58">
        <f t="shared" si="327"/>
        <v>2.8844935945664826E-2</v>
      </c>
      <c r="K155" s="58">
        <f t="shared" si="328"/>
        <v>3.7632433454059074E-4</v>
      </c>
      <c r="L155" s="58">
        <f t="shared" si="329"/>
        <v>5.235549397182097E-3</v>
      </c>
      <c r="M155">
        <f t="shared" si="330"/>
        <v>5.1399830653014789</v>
      </c>
      <c r="N155" s="47">
        <f t="shared" si="331"/>
        <v>4.7665415978937246E-2</v>
      </c>
      <c r="O155" s="47"/>
      <c r="P155" s="63">
        <f t="shared" si="332"/>
        <v>0.27161678054820904</v>
      </c>
      <c r="Q155" s="86">
        <f t="shared" si="333"/>
        <v>4.7665415978937246E-2</v>
      </c>
      <c r="R155" s="67">
        <f t="shared" si="334"/>
        <v>0.68071780347285371</v>
      </c>
      <c r="AB155" s="91">
        <f t="shared" si="309"/>
        <v>43594.571428571428</v>
      </c>
      <c r="AC155" s="91">
        <f t="shared" si="310"/>
        <v>785.85714285714289</v>
      </c>
      <c r="AD155" s="90">
        <f t="shared" si="275"/>
        <v>2312</v>
      </c>
      <c r="AE155" s="45">
        <f t="shared" si="276"/>
        <v>0.33990360850222445</v>
      </c>
    </row>
    <row r="156" spans="1:31" ht="13.8" x14ac:dyDescent="0.25">
      <c r="A156" s="4">
        <v>44014</v>
      </c>
      <c r="B156">
        <v>2742049</v>
      </c>
      <c r="C156">
        <v>128803</v>
      </c>
      <c r="D156">
        <v>781970</v>
      </c>
      <c r="F156">
        <f t="shared" si="323"/>
        <v>54461</v>
      </c>
      <c r="G156">
        <f t="shared" si="324"/>
        <v>698</v>
      </c>
      <c r="H156">
        <f t="shared" si="325"/>
        <v>51976</v>
      </c>
      <c r="I156">
        <f t="shared" si="326"/>
        <v>1831276</v>
      </c>
      <c r="J156" s="58">
        <f t="shared" si="327"/>
        <v>3.001210605493871E-2</v>
      </c>
      <c r="K156" s="58">
        <f t="shared" si="328"/>
        <v>3.8152730079273501E-4</v>
      </c>
      <c r="L156" s="58">
        <f t="shared" si="329"/>
        <v>2.8410118891122056E-2</v>
      </c>
      <c r="M156">
        <f t="shared" si="330"/>
        <v>1.042389374156961</v>
      </c>
      <c r="N156" s="47">
        <f t="shared" si="331"/>
        <v>4.6973267071449123E-2</v>
      </c>
      <c r="O156" s="47"/>
      <c r="P156" s="63">
        <f t="shared" si="332"/>
        <v>0.28517725248527653</v>
      </c>
      <c r="Q156" s="86">
        <f t="shared" si="333"/>
        <v>4.6973267071449123E-2</v>
      </c>
      <c r="R156" s="67">
        <f t="shared" si="334"/>
        <v>0.66784948044327441</v>
      </c>
      <c r="AB156" s="91">
        <f t="shared" si="309"/>
        <v>45678.571428571428</v>
      </c>
      <c r="AC156" s="91">
        <f t="shared" si="310"/>
        <v>539.57142857142856</v>
      </c>
      <c r="AD156" s="90">
        <f t="shared" si="275"/>
        <v>2449.7500000000005</v>
      </c>
      <c r="AE156" s="45">
        <f t="shared" si="276"/>
        <v>0.22025571122417734</v>
      </c>
    </row>
    <row r="157" spans="1:31" ht="13.8" x14ac:dyDescent="0.25">
      <c r="A157" s="4">
        <v>44015</v>
      </c>
      <c r="B157">
        <v>2795361</v>
      </c>
      <c r="C157">
        <v>129442</v>
      </c>
      <c r="D157">
        <v>790404</v>
      </c>
      <c r="F157">
        <f t="shared" si="323"/>
        <v>53312</v>
      </c>
      <c r="G157">
        <f t="shared" si="324"/>
        <v>639</v>
      </c>
      <c r="H157">
        <f t="shared" si="325"/>
        <v>8434</v>
      </c>
      <c r="I157">
        <f t="shared" si="326"/>
        <v>1875515</v>
      </c>
      <c r="J157" s="58">
        <f t="shared" si="327"/>
        <v>2.9355121488494597E-2</v>
      </c>
      <c r="K157" s="58">
        <f t="shared" si="328"/>
        <v>3.4893702533097143E-4</v>
      </c>
      <c r="L157" s="58">
        <f t="shared" si="329"/>
        <v>4.6055318805029938E-3</v>
      </c>
      <c r="M157">
        <f t="shared" si="330"/>
        <v>5.9249784480287033</v>
      </c>
      <c r="N157" s="47">
        <f t="shared" si="331"/>
        <v>4.6306004841592911E-2</v>
      </c>
      <c r="O157" s="47"/>
      <c r="P157" s="63">
        <f t="shared" si="332"/>
        <v>0.28275560830962443</v>
      </c>
      <c r="Q157" s="86">
        <f t="shared" si="333"/>
        <v>4.6306004841592911E-2</v>
      </c>
      <c r="R157" s="67">
        <f t="shared" si="334"/>
        <v>0.6709383868487826</v>
      </c>
      <c r="AB157" s="91">
        <f t="shared" si="309"/>
        <v>46829.571428571428</v>
      </c>
      <c r="AC157" s="91">
        <f t="shared" si="310"/>
        <v>544.42857142857144</v>
      </c>
      <c r="AD157" s="90">
        <f t="shared" si="275"/>
        <v>2549.31</v>
      </c>
      <c r="AE157" s="45">
        <f t="shared" si="276"/>
        <v>0.21355918716380959</v>
      </c>
    </row>
    <row r="158" spans="1:31" ht="13.8" x14ac:dyDescent="0.25">
      <c r="A158" s="4">
        <v>44016</v>
      </c>
      <c r="B158">
        <v>2841241</v>
      </c>
      <c r="C158">
        <v>129689</v>
      </c>
      <c r="D158">
        <v>894325</v>
      </c>
      <c r="F158">
        <f t="shared" si="323"/>
        <v>45880</v>
      </c>
      <c r="G158">
        <f t="shared" si="324"/>
        <v>247</v>
      </c>
      <c r="H158">
        <f t="shared" si="325"/>
        <v>103921</v>
      </c>
      <c r="I158">
        <f t="shared" si="326"/>
        <v>1817227</v>
      </c>
      <c r="J158" s="58">
        <f t="shared" si="327"/>
        <v>2.4670963808578819E-2</v>
      </c>
      <c r="K158" s="58">
        <f t="shared" si="328"/>
        <v>1.3169716051324569E-4</v>
      </c>
      <c r="L158" s="58">
        <f t="shared" si="329"/>
        <v>5.5409314241688282E-2</v>
      </c>
      <c r="M158">
        <f t="shared" si="330"/>
        <v>0.44419363612094598</v>
      </c>
      <c r="N158" s="47">
        <f t="shared" si="331"/>
        <v>4.5645195180556666E-2</v>
      </c>
      <c r="O158" s="47"/>
      <c r="P158" s="63">
        <f t="shared" si="332"/>
        <v>0.31476562530246466</v>
      </c>
      <c r="Q158" s="86">
        <f t="shared" si="333"/>
        <v>4.5645195180556666E-2</v>
      </c>
      <c r="R158" s="67">
        <f t="shared" si="334"/>
        <v>0.63958917951697869</v>
      </c>
      <c r="AB158" s="91">
        <f t="shared" si="309"/>
        <v>47283.142857142855</v>
      </c>
      <c r="AC158" s="91">
        <f t="shared" si="310"/>
        <v>509.85714285714283</v>
      </c>
      <c r="AD158" s="90">
        <f t="shared" si="275"/>
        <v>2675.27</v>
      </c>
      <c r="AE158" s="45">
        <f t="shared" si="276"/>
        <v>0.19058156479799901</v>
      </c>
    </row>
    <row r="159" spans="1:31" ht="13.8" x14ac:dyDescent="0.25">
      <c r="A159" s="4">
        <v>44017</v>
      </c>
      <c r="B159">
        <v>2891124</v>
      </c>
      <c r="C159">
        <v>129960</v>
      </c>
      <c r="D159">
        <v>906763</v>
      </c>
      <c r="F159">
        <f t="shared" si="323"/>
        <v>49883</v>
      </c>
      <c r="G159">
        <f t="shared" si="324"/>
        <v>271</v>
      </c>
      <c r="H159">
        <f t="shared" si="325"/>
        <v>12438</v>
      </c>
      <c r="I159">
        <f t="shared" si="326"/>
        <v>1854401</v>
      </c>
      <c r="J159" s="58">
        <f t="shared" si="327"/>
        <v>2.7687729700254314E-2</v>
      </c>
      <c r="K159" s="58">
        <f t="shared" si="328"/>
        <v>1.4912831473448281E-4</v>
      </c>
      <c r="L159" s="58">
        <f t="shared" si="329"/>
        <v>6.8444943862269268E-3</v>
      </c>
      <c r="M159">
        <f t="shared" si="330"/>
        <v>3.9589967723663584</v>
      </c>
      <c r="N159" s="47">
        <f t="shared" si="331"/>
        <v>4.4951375312854099E-2</v>
      </c>
      <c r="O159" s="47"/>
      <c r="P159" s="63">
        <f t="shared" si="332"/>
        <v>0.31363684158825428</v>
      </c>
      <c r="Q159" s="86">
        <f t="shared" si="333"/>
        <v>4.4951375312854099E-2</v>
      </c>
      <c r="R159" s="67">
        <f t="shared" si="334"/>
        <v>0.64141178309889169</v>
      </c>
      <c r="AB159" s="91">
        <f t="shared" si="309"/>
        <v>48832.857142857145</v>
      </c>
      <c r="AC159" s="91">
        <f t="shared" si="310"/>
        <v>514.28571428571433</v>
      </c>
      <c r="AD159" s="90">
        <f t="shared" si="275"/>
        <v>2783.6500000000005</v>
      </c>
      <c r="AE159" s="45">
        <f t="shared" si="276"/>
        <v>0.18475229080010569</v>
      </c>
    </row>
    <row r="160" spans="1:31" ht="13.8" x14ac:dyDescent="0.25">
      <c r="A160" s="4">
        <v>44018</v>
      </c>
      <c r="B160">
        <v>2936077</v>
      </c>
      <c r="C160">
        <v>130285</v>
      </c>
      <c r="D160">
        <v>924148</v>
      </c>
      <c r="F160">
        <f t="shared" si="323"/>
        <v>44953</v>
      </c>
      <c r="G160">
        <f t="shared" si="324"/>
        <v>325</v>
      </c>
      <c r="H160">
        <f t="shared" si="325"/>
        <v>17385</v>
      </c>
      <c r="I160">
        <f t="shared" si="326"/>
        <v>1881644</v>
      </c>
      <c r="J160" s="58">
        <f t="shared" si="327"/>
        <v>2.4454850461511236E-2</v>
      </c>
      <c r="K160" s="58">
        <f t="shared" si="328"/>
        <v>1.7525874932120938E-4</v>
      </c>
      <c r="L160" s="58">
        <f t="shared" si="329"/>
        <v>9.3749949444591543E-3</v>
      </c>
      <c r="M160">
        <f t="shared" si="330"/>
        <v>2.5606493026920893</v>
      </c>
      <c r="N160" s="47">
        <f t="shared" si="331"/>
        <v>4.4373836244757887E-2</v>
      </c>
      <c r="O160" s="47"/>
      <c r="P160" s="63">
        <f t="shared" si="332"/>
        <v>0.31475605033519216</v>
      </c>
      <c r="Q160" s="86">
        <f t="shared" si="333"/>
        <v>4.4373836244757887E-2</v>
      </c>
      <c r="R160" s="67">
        <f t="shared" si="334"/>
        <v>0.64087011342004996</v>
      </c>
      <c r="AB160" s="91">
        <f t="shared" si="309"/>
        <v>49344.142857142855</v>
      </c>
      <c r="AC160" s="91">
        <f t="shared" si="310"/>
        <v>510.57142857142856</v>
      </c>
      <c r="AD160" s="90">
        <f t="shared" si="275"/>
        <v>2889.23</v>
      </c>
      <c r="AE160" s="45">
        <f t="shared" si="276"/>
        <v>0.17671539772583994</v>
      </c>
    </row>
    <row r="161" spans="1:31" ht="13.8" x14ac:dyDescent="0.25">
      <c r="A161" s="4">
        <v>44019</v>
      </c>
      <c r="B161">
        <v>2996098</v>
      </c>
      <c r="C161">
        <v>131480</v>
      </c>
      <c r="D161">
        <v>936476</v>
      </c>
      <c r="F161">
        <f t="shared" si="323"/>
        <v>60021</v>
      </c>
      <c r="G161">
        <f t="shared" si="324"/>
        <v>1195</v>
      </c>
      <c r="H161">
        <f t="shared" si="325"/>
        <v>12328</v>
      </c>
      <c r="I161">
        <f t="shared" si="326"/>
        <v>1928142</v>
      </c>
      <c r="J161" s="58">
        <f t="shared" si="327"/>
        <v>3.2183646964183417E-2</v>
      </c>
      <c r="K161" s="58">
        <f t="shared" si="328"/>
        <v>6.3508293811156632E-4</v>
      </c>
      <c r="L161" s="58">
        <f t="shared" si="329"/>
        <v>6.5517175406187358E-3</v>
      </c>
      <c r="M161">
        <f t="shared" si="330"/>
        <v>4.4781606306495556</v>
      </c>
      <c r="N161" s="47">
        <f t="shared" si="331"/>
        <v>4.3883744790724467E-2</v>
      </c>
      <c r="O161" s="47"/>
      <c r="P161" s="63">
        <f t="shared" si="332"/>
        <v>0.31256520981623431</v>
      </c>
      <c r="Q161" s="86">
        <f t="shared" si="333"/>
        <v>4.3883744790724467E-2</v>
      </c>
      <c r="R161" s="67">
        <f t="shared" si="334"/>
        <v>0.6435510453930412</v>
      </c>
      <c r="AB161" s="91">
        <f t="shared" si="309"/>
        <v>51383.428571428572</v>
      </c>
      <c r="AC161" s="91">
        <f t="shared" si="310"/>
        <v>578.28571428571433</v>
      </c>
      <c r="AD161" s="90">
        <f t="shared" ref="AD161:AD162" si="335">INDEX(AB140:AB161,$AE$3)*$AD$2</f>
        <v>3051.6200000000003</v>
      </c>
      <c r="AE161" s="45">
        <f t="shared" ref="AE161:AE162" si="336">AC161/AD161</f>
        <v>0.18950122042905548</v>
      </c>
    </row>
    <row r="162" spans="1:31" ht="13.8" x14ac:dyDescent="0.25">
      <c r="A162" s="4">
        <v>44020</v>
      </c>
      <c r="B162">
        <v>3054699</v>
      </c>
      <c r="C162">
        <v>132300</v>
      </c>
      <c r="D162">
        <v>953462</v>
      </c>
      <c r="F162">
        <f t="shared" si="323"/>
        <v>58601</v>
      </c>
      <c r="G162">
        <f t="shared" si="324"/>
        <v>820</v>
      </c>
      <c r="H162">
        <f t="shared" si="325"/>
        <v>16986</v>
      </c>
      <c r="I162">
        <f t="shared" si="326"/>
        <v>1968937</v>
      </c>
      <c r="J162" s="58">
        <f t="shared" si="327"/>
        <v>3.0670083906930382E-2</v>
      </c>
      <c r="K162" s="58">
        <f t="shared" si="328"/>
        <v>4.2527988083865194E-4</v>
      </c>
      <c r="L162" s="58">
        <f t="shared" si="329"/>
        <v>8.809517141372368E-3</v>
      </c>
      <c r="M162">
        <f t="shared" si="330"/>
        <v>3.321143262073265</v>
      </c>
      <c r="N162" s="47">
        <f t="shared" si="331"/>
        <v>4.3310322882876513E-2</v>
      </c>
      <c r="O162" s="47"/>
      <c r="P162" s="63">
        <f t="shared" si="332"/>
        <v>0.31212960753252611</v>
      </c>
      <c r="Q162" s="86">
        <f t="shared" si="333"/>
        <v>4.3310322882876513E-2</v>
      </c>
      <c r="R162" s="67">
        <f t="shared" si="334"/>
        <v>0.64456006958459744</v>
      </c>
      <c r="AB162" s="91">
        <f t="shared" si="309"/>
        <v>52444.428571428572</v>
      </c>
      <c r="AC162" s="91">
        <f t="shared" si="310"/>
        <v>599.28571428571433</v>
      </c>
      <c r="AD162" s="90">
        <f t="shared" si="335"/>
        <v>3197.5000000000005</v>
      </c>
      <c r="AE162" s="45">
        <f t="shared" si="336"/>
        <v>0.18742321009717411</v>
      </c>
    </row>
    <row r="163" spans="1:31" ht="13.8" x14ac:dyDescent="0.25">
      <c r="A163" s="4">
        <v>44021</v>
      </c>
      <c r="B163">
        <v>3117946</v>
      </c>
      <c r="C163">
        <v>133290</v>
      </c>
      <c r="D163">
        <v>969111</v>
      </c>
      <c r="F163">
        <f t="shared" ref="F163:F169" si="337">B163-B162</f>
        <v>63247</v>
      </c>
      <c r="G163">
        <f t="shared" ref="G163:G169" si="338">C163-C162</f>
        <v>990</v>
      </c>
      <c r="H163">
        <f t="shared" ref="H163:H169" si="339">D163-D162</f>
        <v>15649</v>
      </c>
      <c r="I163">
        <f t="shared" ref="I163:I169" si="340">B163-D163-C163</f>
        <v>2015545</v>
      </c>
      <c r="J163" s="58">
        <f t="shared" ref="J163:J169" si="341">F163/I162*$B$2/($B$2-B162)</f>
        <v>3.242161610205458E-2</v>
      </c>
      <c r="K163" s="58">
        <f t="shared" ref="K163:K169" si="342">G163/I162</f>
        <v>5.0280938394676924E-4</v>
      </c>
      <c r="L163" s="58">
        <f t="shared" ref="L163:L169" si="343">H163/I162</f>
        <v>7.947943484225244E-3</v>
      </c>
      <c r="M163">
        <f t="shared" ref="M163:M169" si="344">J163/(K163+L163)</f>
        <v>3.8365358220524701</v>
      </c>
      <c r="N163" s="47">
        <f t="shared" ref="N163:N169" si="345">C163/B163</f>
        <v>4.2749297133433353E-2</v>
      </c>
      <c r="O163" s="47"/>
      <c r="P163" s="63">
        <f t="shared" ref="P163:P169" si="346">D163/B163</f>
        <v>0.31081712127150374</v>
      </c>
      <c r="Q163" s="86">
        <f t="shared" ref="Q163:Q169" si="347">N163</f>
        <v>4.2749297133433353E-2</v>
      </c>
      <c r="R163" s="67">
        <f t="shared" ref="R163:R169" si="348">IF(P163="","",1-SUM(P163:Q163))</f>
        <v>0.64643358159506292</v>
      </c>
      <c r="AB163" s="91">
        <f t="shared" ref="AB163:AB169" si="349">AVERAGE(F157:F163)</f>
        <v>53699.571428571428</v>
      </c>
      <c r="AC163" s="91">
        <f t="shared" ref="AC163:AC169" si="350">AVERAGE(G157:G163)</f>
        <v>641</v>
      </c>
      <c r="AD163" s="90">
        <f t="shared" ref="AD163:AD169" si="351">INDEX(AB142:AB163,$AE$3)*$AD$2</f>
        <v>3278.07</v>
      </c>
      <c r="AE163" s="45">
        <f t="shared" ref="AE163:AE169" si="352">AC163/AD163</f>
        <v>0.19554188897735555</v>
      </c>
    </row>
    <row r="164" spans="1:31" ht="13.8" x14ac:dyDescent="0.25">
      <c r="A164" s="4">
        <v>44022</v>
      </c>
      <c r="B164">
        <v>3184573</v>
      </c>
      <c r="C164">
        <v>134092</v>
      </c>
      <c r="D164">
        <v>983185</v>
      </c>
      <c r="F164">
        <f t="shared" si="337"/>
        <v>66627</v>
      </c>
      <c r="G164">
        <f t="shared" si="338"/>
        <v>802</v>
      </c>
      <c r="H164">
        <f t="shared" si="339"/>
        <v>14074</v>
      </c>
      <c r="I164">
        <f t="shared" si="340"/>
        <v>2067296</v>
      </c>
      <c r="J164" s="58">
        <f t="shared" si="341"/>
        <v>3.3370911837913624E-2</v>
      </c>
      <c r="K164" s="58">
        <f t="shared" si="342"/>
        <v>3.9790726577675019E-4</v>
      </c>
      <c r="L164" s="58">
        <f t="shared" si="343"/>
        <v>6.9827267562867614E-3</v>
      </c>
      <c r="M164">
        <f t="shared" si="344"/>
        <v>4.5214153334463303</v>
      </c>
      <c r="N164" s="47">
        <f t="shared" si="345"/>
        <v>4.21067439810612E-2</v>
      </c>
      <c r="O164" s="47"/>
      <c r="P164" s="63">
        <f t="shared" si="346"/>
        <v>0.30873369836395648</v>
      </c>
      <c r="Q164" s="86">
        <f t="shared" si="347"/>
        <v>4.21067439810612E-2</v>
      </c>
      <c r="R164" s="67">
        <f t="shared" si="348"/>
        <v>0.64915955765498234</v>
      </c>
      <c r="AB164" s="91">
        <f t="shared" si="349"/>
        <v>55601.714285714283</v>
      </c>
      <c r="AC164" s="91">
        <f t="shared" si="350"/>
        <v>664.28571428571433</v>
      </c>
      <c r="AD164" s="90">
        <f t="shared" si="351"/>
        <v>3309.82</v>
      </c>
      <c r="AE164" s="45">
        <f t="shared" si="352"/>
        <v>0.20070146240149445</v>
      </c>
    </row>
    <row r="165" spans="1:31" ht="13.8" x14ac:dyDescent="0.25">
      <c r="A165" s="4">
        <v>44023</v>
      </c>
      <c r="B165">
        <v>3245925</v>
      </c>
      <c r="C165">
        <v>134777</v>
      </c>
      <c r="D165">
        <v>995576</v>
      </c>
      <c r="F165">
        <f t="shared" si="337"/>
        <v>61352</v>
      </c>
      <c r="G165">
        <f t="shared" si="338"/>
        <v>685</v>
      </c>
      <c r="H165">
        <f t="shared" si="339"/>
        <v>12391</v>
      </c>
      <c r="I165">
        <f t="shared" si="340"/>
        <v>2115572</v>
      </c>
      <c r="J165" s="58">
        <f t="shared" si="341"/>
        <v>2.9965714180358739E-2</v>
      </c>
      <c r="K165" s="58">
        <f t="shared" si="342"/>
        <v>3.3135071126727859E-4</v>
      </c>
      <c r="L165" s="58">
        <f t="shared" si="343"/>
        <v>5.9938199464421157E-3</v>
      </c>
      <c r="M165">
        <f t="shared" si="344"/>
        <v>4.7375344954266518</v>
      </c>
      <c r="N165" s="47">
        <f t="shared" si="345"/>
        <v>4.1521908238791719E-2</v>
      </c>
      <c r="O165" s="47"/>
      <c r="P165" s="63">
        <f t="shared" si="346"/>
        <v>0.30671565116261157</v>
      </c>
      <c r="Q165" s="86">
        <f t="shared" si="347"/>
        <v>4.1521908238791719E-2</v>
      </c>
      <c r="R165" s="67">
        <f t="shared" si="348"/>
        <v>0.65176244059859667</v>
      </c>
      <c r="AB165" s="91">
        <f t="shared" si="349"/>
        <v>57812</v>
      </c>
      <c r="AC165" s="91">
        <f t="shared" si="350"/>
        <v>726.85714285714289</v>
      </c>
      <c r="AD165" s="90">
        <f t="shared" si="351"/>
        <v>3418.3000000000006</v>
      </c>
      <c r="AE165" s="45">
        <f t="shared" si="352"/>
        <v>0.21263702508765842</v>
      </c>
    </row>
    <row r="166" spans="1:31" ht="13.8" x14ac:dyDescent="0.25">
      <c r="A166" s="4">
        <v>44024</v>
      </c>
      <c r="B166">
        <v>3304942</v>
      </c>
      <c r="C166">
        <v>135205</v>
      </c>
      <c r="D166">
        <v>1006326</v>
      </c>
      <c r="F166">
        <f t="shared" si="337"/>
        <v>59017</v>
      </c>
      <c r="G166">
        <f t="shared" si="338"/>
        <v>428</v>
      </c>
      <c r="H166">
        <f t="shared" si="339"/>
        <v>10750</v>
      </c>
      <c r="I166">
        <f t="shared" si="340"/>
        <v>2163411</v>
      </c>
      <c r="J166" s="58">
        <f t="shared" si="341"/>
        <v>2.8172745898584099E-2</v>
      </c>
      <c r="K166" s="58">
        <f t="shared" si="342"/>
        <v>2.0230935179705537E-4</v>
      </c>
      <c r="L166" s="58">
        <f t="shared" si="343"/>
        <v>5.0813680649961336E-3</v>
      </c>
      <c r="M166">
        <f t="shared" si="344"/>
        <v>5.3320336720486097</v>
      </c>
      <c r="N166" s="47">
        <f t="shared" si="345"/>
        <v>4.0909946377273791E-2</v>
      </c>
      <c r="O166" s="47"/>
      <c r="P166" s="63">
        <f t="shared" si="346"/>
        <v>0.30449127397697145</v>
      </c>
      <c r="Q166" s="86">
        <f t="shared" si="347"/>
        <v>4.0909946377273791E-2</v>
      </c>
      <c r="R166" s="67">
        <f t="shared" si="348"/>
        <v>0.65459877964575475</v>
      </c>
      <c r="AB166" s="91">
        <f t="shared" si="349"/>
        <v>59116.857142857145</v>
      </c>
      <c r="AC166" s="91">
        <f t="shared" si="350"/>
        <v>749.28571428571433</v>
      </c>
      <c r="AD166" s="90">
        <f t="shared" si="351"/>
        <v>3454.09</v>
      </c>
      <c r="AE166" s="45">
        <f t="shared" si="352"/>
        <v>0.21692709636567498</v>
      </c>
    </row>
    <row r="167" spans="1:31" ht="13.8" x14ac:dyDescent="0.25">
      <c r="A167" s="4">
        <v>44025</v>
      </c>
      <c r="B167">
        <v>3364157</v>
      </c>
      <c r="C167">
        <v>135566</v>
      </c>
      <c r="D167">
        <v>1031939</v>
      </c>
      <c r="F167">
        <f t="shared" si="337"/>
        <v>59215</v>
      </c>
      <c r="G167">
        <f t="shared" si="338"/>
        <v>361</v>
      </c>
      <c r="H167">
        <f t="shared" si="339"/>
        <v>25613</v>
      </c>
      <c r="I167">
        <f t="shared" si="340"/>
        <v>2196652</v>
      </c>
      <c r="J167" s="58">
        <f t="shared" si="341"/>
        <v>2.7647175345453873E-2</v>
      </c>
      <c r="K167" s="58">
        <f t="shared" si="342"/>
        <v>1.6686612021479043E-4</v>
      </c>
      <c r="L167" s="58">
        <f t="shared" si="343"/>
        <v>1.1839174340890381E-2</v>
      </c>
      <c r="M167">
        <f t="shared" si="344"/>
        <v>2.3027721283315512</v>
      </c>
      <c r="N167" s="47">
        <f t="shared" si="345"/>
        <v>4.0297168057257735E-2</v>
      </c>
      <c r="O167" s="47"/>
      <c r="P167" s="63">
        <f t="shared" si="346"/>
        <v>0.3067451964935049</v>
      </c>
      <c r="Q167" s="86">
        <f t="shared" si="347"/>
        <v>4.0297168057257735E-2</v>
      </c>
      <c r="R167" s="67">
        <f t="shared" si="348"/>
        <v>0.65295763544923735</v>
      </c>
      <c r="AB167" s="91">
        <f t="shared" si="349"/>
        <v>61154.285714285717</v>
      </c>
      <c r="AC167" s="91">
        <f t="shared" si="350"/>
        <v>754.42857142857144</v>
      </c>
      <c r="AD167" s="90">
        <f t="shared" si="351"/>
        <v>3596.8400000000006</v>
      </c>
      <c r="AE167" s="45">
        <f t="shared" si="352"/>
        <v>0.20974760384909291</v>
      </c>
    </row>
    <row r="168" spans="1:31" ht="13.8" x14ac:dyDescent="0.25">
      <c r="A168" s="4">
        <v>44026</v>
      </c>
      <c r="B168">
        <v>3431574</v>
      </c>
      <c r="C168">
        <v>136466</v>
      </c>
      <c r="D168">
        <v>1049098</v>
      </c>
      <c r="F168">
        <f t="shared" si="337"/>
        <v>67417</v>
      </c>
      <c r="G168">
        <f t="shared" si="338"/>
        <v>900</v>
      </c>
      <c r="H168">
        <f t="shared" si="339"/>
        <v>17159</v>
      </c>
      <c r="I168">
        <f t="shared" si="340"/>
        <v>2246010</v>
      </c>
      <c r="J168" s="58">
        <f t="shared" si="341"/>
        <v>3.1005926538464769E-2</v>
      </c>
      <c r="K168" s="58">
        <f t="shared" si="342"/>
        <v>4.0971441994453378E-4</v>
      </c>
      <c r="L168" s="58">
        <f t="shared" si="343"/>
        <v>7.8114330353647281E-3</v>
      </c>
      <c r="M168">
        <f t="shared" si="344"/>
        <v>3.7714840546304726</v>
      </c>
      <c r="N168" s="47">
        <f t="shared" si="345"/>
        <v>3.9767756720385454E-2</v>
      </c>
      <c r="O168" s="47"/>
      <c r="P168" s="63">
        <f t="shared" si="346"/>
        <v>0.3057191830920738</v>
      </c>
      <c r="Q168" s="86">
        <f t="shared" si="347"/>
        <v>3.9767756720385454E-2</v>
      </c>
      <c r="R168" s="67">
        <f t="shared" si="348"/>
        <v>0.65451306018754074</v>
      </c>
      <c r="AB168" s="91">
        <f t="shared" si="349"/>
        <v>62210.857142857145</v>
      </c>
      <c r="AC168" s="91">
        <f t="shared" si="350"/>
        <v>712.28571428571433</v>
      </c>
      <c r="AD168" s="90">
        <f t="shared" si="351"/>
        <v>3671.1100000000006</v>
      </c>
      <c r="AE168" s="45">
        <f t="shared" si="352"/>
        <v>0.1940246177002907</v>
      </c>
    </row>
    <row r="169" spans="1:31" ht="13.8" x14ac:dyDescent="0.25">
      <c r="A169" s="4">
        <v>44027</v>
      </c>
      <c r="B169">
        <v>3497847</v>
      </c>
      <c r="C169">
        <v>137407</v>
      </c>
      <c r="D169">
        <v>1075882</v>
      </c>
      <c r="F169">
        <f t="shared" si="337"/>
        <v>66273</v>
      </c>
      <c r="G169">
        <f t="shared" si="338"/>
        <v>941</v>
      </c>
      <c r="H169">
        <f t="shared" si="339"/>
        <v>26784</v>
      </c>
      <c r="I169">
        <f t="shared" si="340"/>
        <v>2284558</v>
      </c>
      <c r="J169" s="58">
        <f t="shared" si="341"/>
        <v>2.9816102193262636E-2</v>
      </c>
      <c r="K169" s="58">
        <f t="shared" si="342"/>
        <v>4.1896518715410882E-4</v>
      </c>
      <c r="L169" s="58">
        <f t="shared" si="343"/>
        <v>1.1925147261143094E-2</v>
      </c>
      <c r="M169">
        <f t="shared" si="344"/>
        <v>2.4154107732043215</v>
      </c>
      <c r="N169" s="47">
        <f t="shared" si="345"/>
        <v>3.9283307703281478E-2</v>
      </c>
      <c r="O169" s="47"/>
      <c r="P169" s="63">
        <f t="shared" si="346"/>
        <v>0.30758406528358728</v>
      </c>
      <c r="Q169" s="86">
        <f t="shared" si="347"/>
        <v>3.9283307703281478E-2</v>
      </c>
      <c r="R169" s="67">
        <f t="shared" si="348"/>
        <v>0.65313262701313124</v>
      </c>
      <c r="AB169" s="91">
        <f t="shared" si="349"/>
        <v>63306.857142857145</v>
      </c>
      <c r="AC169" s="91">
        <f t="shared" si="350"/>
        <v>729.57142857142856</v>
      </c>
      <c r="AD169" s="90">
        <f t="shared" si="351"/>
        <v>3758.9700000000003</v>
      </c>
      <c r="AE169" s="45">
        <f t="shared" si="352"/>
        <v>0.19408812216416427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E169"/>
  <sheetViews>
    <sheetView workbookViewId="0">
      <pane xSplit="1" ySplit="3" topLeftCell="AB113" activePane="bottomRight" state="frozen"/>
      <selection pane="topRight" activeCell="B1" sqref="B1"/>
      <selection pane="bottomLeft" activeCell="A4" sqref="A4"/>
      <selection pane="bottomRight" activeCell="AR134" sqref="AR134"/>
    </sheetView>
  </sheetViews>
  <sheetFormatPr defaultColWidth="10.6640625" defaultRowHeight="13.2" x14ac:dyDescent="0.25"/>
  <sheetData>
    <row r="1" spans="1:31" ht="27.6" x14ac:dyDescent="0.25">
      <c r="A1" s="2" t="s">
        <v>209</v>
      </c>
      <c r="B1" s="69">
        <f>B105/B2</f>
        <v>1.9096450999273875E-3</v>
      </c>
      <c r="C1" s="69">
        <f>C105/B2</f>
        <v>3.0038582248237687E-5</v>
      </c>
      <c r="D1" t="s">
        <v>186</v>
      </c>
      <c r="AC1" s="37">
        <f>SUM(AC4:AC162)</f>
        <v>332.99999999999994</v>
      </c>
      <c r="AD1" s="37">
        <f>SUM(AD4:AD162)</f>
        <v>336.45857142857142</v>
      </c>
      <c r="AE1" s="95" t="s">
        <v>212</v>
      </c>
    </row>
    <row r="2" spans="1:31" ht="13.8" x14ac:dyDescent="0.25">
      <c r="A2" t="s">
        <v>70</v>
      </c>
      <c r="B2" s="36">
        <v>8655535</v>
      </c>
      <c r="D2" s="24" t="s">
        <v>71</v>
      </c>
      <c r="E2" s="24"/>
      <c r="N2" s="45">
        <f>N134/'Country Statistics'!$M$30</f>
        <v>0.89390771198154928</v>
      </c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AC2" t="s">
        <v>213</v>
      </c>
      <c r="AD2" s="96">
        <v>1.4999999999999999E-2</v>
      </c>
      <c r="AE2" s="90"/>
    </row>
    <row r="3" spans="1:31" s="2" customFormat="1" ht="13.8" x14ac:dyDescent="0.25">
      <c r="A3" s="2" t="s">
        <v>20</v>
      </c>
      <c r="B3" s="2" t="s">
        <v>21</v>
      </c>
      <c r="C3" s="2" t="s">
        <v>22</v>
      </c>
      <c r="D3" s="2" t="s">
        <v>8</v>
      </c>
      <c r="F3" s="2" t="s">
        <v>23</v>
      </c>
      <c r="G3" s="2" t="s">
        <v>24</v>
      </c>
      <c r="H3" s="2" t="s">
        <v>25</v>
      </c>
      <c r="I3" s="2" t="s">
        <v>53</v>
      </c>
      <c r="J3" s="2" t="s">
        <v>26</v>
      </c>
      <c r="K3" s="2" t="s">
        <v>27</v>
      </c>
      <c r="L3" s="2" t="s">
        <v>28</v>
      </c>
      <c r="M3" s="2" t="s">
        <v>69</v>
      </c>
      <c r="N3" s="2" t="s">
        <v>66</v>
      </c>
      <c r="P3" s="61" t="s">
        <v>195</v>
      </c>
      <c r="Q3" s="64" t="s">
        <v>196</v>
      </c>
      <c r="R3" s="68" t="s">
        <v>197</v>
      </c>
      <c r="AB3" s="89" t="s">
        <v>21</v>
      </c>
      <c r="AC3" s="89" t="s">
        <v>22</v>
      </c>
      <c r="AD3" s="94">
        <v>10</v>
      </c>
      <c r="AE3" s="91">
        <f>COUNT(AB11:AB32)-AD3</f>
        <v>12</v>
      </c>
    </row>
    <row r="4" spans="1:31" ht="13.8" x14ac:dyDescent="0.25">
      <c r="A4" s="4">
        <v>43862</v>
      </c>
      <c r="B4">
        <v>0</v>
      </c>
      <c r="C4">
        <v>0</v>
      </c>
      <c r="D4">
        <v>0</v>
      </c>
      <c r="I4">
        <f>B4-C4-D4</f>
        <v>0</v>
      </c>
      <c r="J4" s="58"/>
      <c r="K4" s="58"/>
      <c r="L4" s="58"/>
      <c r="P4" s="62"/>
      <c r="Q4" s="65"/>
      <c r="R4" s="67" t="str">
        <f>IF(P4="","",1-SUM(P4:Q4))</f>
        <v/>
      </c>
      <c r="AB4" s="90"/>
      <c r="AC4" s="90"/>
    </row>
    <row r="5" spans="1:31" ht="13.8" x14ac:dyDescent="0.25">
      <c r="A5" s="4">
        <v>43863</v>
      </c>
      <c r="B5">
        <v>0</v>
      </c>
      <c r="C5">
        <v>0</v>
      </c>
      <c r="D5">
        <v>0</v>
      </c>
      <c r="F5">
        <f t="shared" ref="F5:H36" si="0">B5-B4</f>
        <v>0</v>
      </c>
      <c r="G5">
        <f t="shared" si="0"/>
        <v>0</v>
      </c>
      <c r="H5">
        <f t="shared" si="0"/>
        <v>0</v>
      </c>
      <c r="I5">
        <f t="shared" ref="I5:I63" si="1">B5-C5-D5</f>
        <v>0</v>
      </c>
      <c r="J5" s="58"/>
      <c r="K5" s="58"/>
      <c r="L5" s="58"/>
      <c r="P5" s="63"/>
      <c r="Q5" s="66"/>
      <c r="R5" s="67" t="str">
        <f t="shared" ref="R5:R68" si="2">IF(P5="","",1-SUM(P5:Q5))</f>
        <v/>
      </c>
      <c r="AB5" s="90"/>
      <c r="AC5" s="90"/>
    </row>
    <row r="6" spans="1:31" ht="13.8" x14ac:dyDescent="0.25">
      <c r="A6" s="4">
        <v>43864</v>
      </c>
      <c r="B6">
        <v>0</v>
      </c>
      <c r="C6">
        <v>0</v>
      </c>
      <c r="D6">
        <v>0</v>
      </c>
      <c r="F6">
        <f t="shared" si="0"/>
        <v>0</v>
      </c>
      <c r="G6">
        <f t="shared" si="0"/>
        <v>0</v>
      </c>
      <c r="H6">
        <f t="shared" si="0"/>
        <v>0</v>
      </c>
      <c r="I6">
        <f t="shared" si="1"/>
        <v>0</v>
      </c>
      <c r="J6" s="58"/>
      <c r="K6" s="58"/>
      <c r="L6" s="58"/>
      <c r="P6" s="63"/>
      <c r="Q6" s="66"/>
      <c r="R6" s="67" t="str">
        <f t="shared" si="2"/>
        <v/>
      </c>
      <c r="AB6" s="90"/>
      <c r="AC6" s="90"/>
    </row>
    <row r="7" spans="1:31" ht="13.8" x14ac:dyDescent="0.25">
      <c r="A7" s="4">
        <v>43865</v>
      </c>
      <c r="B7">
        <v>0</v>
      </c>
      <c r="C7">
        <v>0</v>
      </c>
      <c r="D7">
        <v>0</v>
      </c>
      <c r="F7">
        <f t="shared" si="0"/>
        <v>0</v>
      </c>
      <c r="G7">
        <f t="shared" si="0"/>
        <v>0</v>
      </c>
      <c r="H7">
        <f t="shared" si="0"/>
        <v>0</v>
      </c>
      <c r="I7">
        <f t="shared" si="1"/>
        <v>0</v>
      </c>
      <c r="J7" s="58"/>
      <c r="K7" s="58"/>
      <c r="L7" s="58"/>
      <c r="P7" s="63"/>
      <c r="Q7" s="66"/>
      <c r="R7" s="67" t="str">
        <f t="shared" si="2"/>
        <v/>
      </c>
      <c r="AB7" s="90"/>
      <c r="AC7" s="90"/>
    </row>
    <row r="8" spans="1:31" ht="13.8" x14ac:dyDescent="0.25">
      <c r="A8" s="4">
        <v>43866</v>
      </c>
      <c r="B8">
        <v>0</v>
      </c>
      <c r="C8">
        <v>0</v>
      </c>
      <c r="D8">
        <v>0</v>
      </c>
      <c r="F8">
        <f t="shared" si="0"/>
        <v>0</v>
      </c>
      <c r="G8">
        <f t="shared" si="0"/>
        <v>0</v>
      </c>
      <c r="H8">
        <f t="shared" si="0"/>
        <v>0</v>
      </c>
      <c r="I8">
        <f t="shared" si="1"/>
        <v>0</v>
      </c>
      <c r="J8" s="58"/>
      <c r="K8" s="58"/>
      <c r="L8" s="58"/>
      <c r="P8" s="63"/>
      <c r="Q8" s="66"/>
      <c r="R8" s="67" t="str">
        <f t="shared" si="2"/>
        <v/>
      </c>
      <c r="AB8" s="90"/>
      <c r="AC8" s="90"/>
    </row>
    <row r="9" spans="1:31" ht="13.8" x14ac:dyDescent="0.25">
      <c r="A9" s="4">
        <v>43867</v>
      </c>
      <c r="B9">
        <v>0</v>
      </c>
      <c r="C9">
        <v>0</v>
      </c>
      <c r="D9">
        <v>0</v>
      </c>
      <c r="F9">
        <f t="shared" si="0"/>
        <v>0</v>
      </c>
      <c r="G9">
        <f t="shared" si="0"/>
        <v>0</v>
      </c>
      <c r="H9">
        <f t="shared" si="0"/>
        <v>0</v>
      </c>
      <c r="I9">
        <f t="shared" si="1"/>
        <v>0</v>
      </c>
      <c r="J9" s="58"/>
      <c r="K9" s="58"/>
      <c r="L9" s="58"/>
      <c r="P9" s="63"/>
      <c r="Q9" s="66"/>
      <c r="R9" s="67" t="str">
        <f t="shared" si="2"/>
        <v/>
      </c>
      <c r="AB9" s="90"/>
      <c r="AC9" s="90"/>
    </row>
    <row r="10" spans="1:31" ht="13.8" x14ac:dyDescent="0.25">
      <c r="A10" s="4">
        <v>43868</v>
      </c>
      <c r="B10">
        <v>0</v>
      </c>
      <c r="C10">
        <v>0</v>
      </c>
      <c r="D10">
        <v>0</v>
      </c>
      <c r="F10">
        <f t="shared" si="0"/>
        <v>0</v>
      </c>
      <c r="G10">
        <f t="shared" si="0"/>
        <v>0</v>
      </c>
      <c r="H10">
        <f t="shared" si="0"/>
        <v>0</v>
      </c>
      <c r="I10">
        <f t="shared" si="1"/>
        <v>0</v>
      </c>
      <c r="J10" s="58"/>
      <c r="K10" s="58"/>
      <c r="L10" s="58"/>
      <c r="P10" s="63"/>
      <c r="Q10" s="66"/>
      <c r="R10" s="67" t="str">
        <f t="shared" si="2"/>
        <v/>
      </c>
      <c r="AB10" s="90"/>
      <c r="AC10" s="90"/>
    </row>
    <row r="11" spans="1:31" ht="13.8" x14ac:dyDescent="0.25">
      <c r="A11" s="4">
        <v>43869</v>
      </c>
      <c r="B11">
        <v>0</v>
      </c>
      <c r="C11">
        <v>0</v>
      </c>
      <c r="D11">
        <v>0</v>
      </c>
      <c r="F11">
        <f t="shared" si="0"/>
        <v>0</v>
      </c>
      <c r="G11">
        <f t="shared" si="0"/>
        <v>0</v>
      </c>
      <c r="H11">
        <f t="shared" si="0"/>
        <v>0</v>
      </c>
      <c r="I11">
        <f t="shared" si="1"/>
        <v>0</v>
      </c>
      <c r="J11" s="58"/>
      <c r="K11" s="58"/>
      <c r="L11" s="58"/>
      <c r="P11" s="63"/>
      <c r="Q11" s="66"/>
      <c r="R11" s="67" t="str">
        <f t="shared" si="2"/>
        <v/>
      </c>
      <c r="AB11" s="91">
        <f>AVERAGE(F5:F11)</f>
        <v>0</v>
      </c>
      <c r="AC11" s="91">
        <f>AVERAGE(G5:G11)</f>
        <v>0</v>
      </c>
      <c r="AD11" s="90"/>
      <c r="AE11" s="90"/>
    </row>
    <row r="12" spans="1:31" ht="13.8" x14ac:dyDescent="0.25">
      <c r="A12" s="4">
        <v>43870</v>
      </c>
      <c r="B12">
        <v>0</v>
      </c>
      <c r="C12">
        <v>0</v>
      </c>
      <c r="D12">
        <v>0</v>
      </c>
      <c r="F12">
        <f t="shared" si="0"/>
        <v>0</v>
      </c>
      <c r="G12">
        <f t="shared" si="0"/>
        <v>0</v>
      </c>
      <c r="H12">
        <f t="shared" si="0"/>
        <v>0</v>
      </c>
      <c r="I12">
        <f t="shared" si="1"/>
        <v>0</v>
      </c>
      <c r="J12" s="58"/>
      <c r="K12" s="58"/>
      <c r="L12" s="58"/>
      <c r="P12" s="63"/>
      <c r="Q12" s="66"/>
      <c r="R12" s="67" t="str">
        <f t="shared" si="2"/>
        <v/>
      </c>
      <c r="AB12" s="91">
        <f t="shared" ref="AB12:AC27" si="3">AVERAGE(F6:F12)</f>
        <v>0</v>
      </c>
      <c r="AC12" s="91">
        <f t="shared" si="3"/>
        <v>0</v>
      </c>
      <c r="AD12" s="90"/>
      <c r="AE12" s="90"/>
    </row>
    <row r="13" spans="1:31" ht="13.8" x14ac:dyDescent="0.25">
      <c r="A13" s="4">
        <v>43871</v>
      </c>
      <c r="B13">
        <v>0</v>
      </c>
      <c r="C13">
        <v>0</v>
      </c>
      <c r="D13">
        <v>0</v>
      </c>
      <c r="F13">
        <f t="shared" si="0"/>
        <v>0</v>
      </c>
      <c r="G13">
        <f t="shared" si="0"/>
        <v>0</v>
      </c>
      <c r="H13">
        <f t="shared" si="0"/>
        <v>0</v>
      </c>
      <c r="I13">
        <f t="shared" si="1"/>
        <v>0</v>
      </c>
      <c r="J13" s="58"/>
      <c r="K13" s="58"/>
      <c r="L13" s="58"/>
      <c r="P13" s="63"/>
      <c r="Q13" s="66"/>
      <c r="R13" s="67" t="str">
        <f t="shared" si="2"/>
        <v/>
      </c>
      <c r="AB13" s="91">
        <f t="shared" si="3"/>
        <v>0</v>
      </c>
      <c r="AC13" s="91">
        <f t="shared" si="3"/>
        <v>0</v>
      </c>
      <c r="AD13" s="90"/>
      <c r="AE13" s="90"/>
    </row>
    <row r="14" spans="1:31" ht="13.8" x14ac:dyDescent="0.25">
      <c r="A14" s="4">
        <v>43872</v>
      </c>
      <c r="B14">
        <v>0</v>
      </c>
      <c r="C14">
        <v>0</v>
      </c>
      <c r="D14">
        <v>0</v>
      </c>
      <c r="F14">
        <f t="shared" si="0"/>
        <v>0</v>
      </c>
      <c r="G14">
        <f t="shared" si="0"/>
        <v>0</v>
      </c>
      <c r="H14">
        <f t="shared" si="0"/>
        <v>0</v>
      </c>
      <c r="I14">
        <f t="shared" si="1"/>
        <v>0</v>
      </c>
      <c r="J14" s="58"/>
      <c r="K14" s="58"/>
      <c r="L14" s="58"/>
      <c r="P14" s="63"/>
      <c r="Q14" s="66"/>
      <c r="R14" s="67" t="str">
        <f t="shared" si="2"/>
        <v/>
      </c>
      <c r="AB14" s="91">
        <f t="shared" si="3"/>
        <v>0</v>
      </c>
      <c r="AC14" s="91">
        <f t="shared" si="3"/>
        <v>0</v>
      </c>
      <c r="AD14" s="90"/>
      <c r="AE14" s="90"/>
    </row>
    <row r="15" spans="1:31" ht="13.8" x14ac:dyDescent="0.25">
      <c r="A15" s="4">
        <v>43873</v>
      </c>
      <c r="B15">
        <v>0</v>
      </c>
      <c r="C15">
        <v>0</v>
      </c>
      <c r="D15">
        <v>0</v>
      </c>
      <c r="F15">
        <f t="shared" si="0"/>
        <v>0</v>
      </c>
      <c r="G15">
        <f t="shared" si="0"/>
        <v>0</v>
      </c>
      <c r="H15">
        <f t="shared" si="0"/>
        <v>0</v>
      </c>
      <c r="I15">
        <f t="shared" si="1"/>
        <v>0</v>
      </c>
      <c r="J15" s="58"/>
      <c r="K15" s="58"/>
      <c r="L15" s="58"/>
      <c r="P15" s="63"/>
      <c r="Q15" s="66"/>
      <c r="R15" s="67" t="str">
        <f t="shared" si="2"/>
        <v/>
      </c>
      <c r="AB15" s="91">
        <f t="shared" si="3"/>
        <v>0</v>
      </c>
      <c r="AC15" s="91">
        <f t="shared" si="3"/>
        <v>0</v>
      </c>
      <c r="AD15" s="90"/>
      <c r="AE15" s="90"/>
    </row>
    <row r="16" spans="1:31" ht="13.8" x14ac:dyDescent="0.25">
      <c r="A16" s="4">
        <v>43874</v>
      </c>
      <c r="B16">
        <v>0</v>
      </c>
      <c r="C16">
        <v>0</v>
      </c>
      <c r="D16">
        <v>0</v>
      </c>
      <c r="F16">
        <f t="shared" si="0"/>
        <v>0</v>
      </c>
      <c r="G16">
        <f t="shared" si="0"/>
        <v>0</v>
      </c>
      <c r="H16">
        <f t="shared" si="0"/>
        <v>0</v>
      </c>
      <c r="I16">
        <f t="shared" si="1"/>
        <v>0</v>
      </c>
      <c r="J16" s="58"/>
      <c r="K16" s="58"/>
      <c r="L16" s="58"/>
      <c r="P16" s="63"/>
      <c r="Q16" s="66"/>
      <c r="R16" s="67" t="str">
        <f t="shared" si="2"/>
        <v/>
      </c>
      <c r="AB16" s="91">
        <f t="shared" si="3"/>
        <v>0</v>
      </c>
      <c r="AC16" s="91">
        <f t="shared" si="3"/>
        <v>0</v>
      </c>
      <c r="AD16" s="90"/>
      <c r="AE16" s="90"/>
    </row>
    <row r="17" spans="1:31" ht="13.8" x14ac:dyDescent="0.25">
      <c r="A17" s="4">
        <v>43875</v>
      </c>
      <c r="B17">
        <v>0</v>
      </c>
      <c r="C17">
        <v>0</v>
      </c>
      <c r="D17">
        <v>0</v>
      </c>
      <c r="F17">
        <f t="shared" si="0"/>
        <v>0</v>
      </c>
      <c r="G17">
        <f t="shared" si="0"/>
        <v>0</v>
      </c>
      <c r="H17">
        <f t="shared" si="0"/>
        <v>0</v>
      </c>
      <c r="I17">
        <f t="shared" si="1"/>
        <v>0</v>
      </c>
      <c r="J17" s="58"/>
      <c r="K17" s="58"/>
      <c r="L17" s="58"/>
      <c r="P17" s="63"/>
      <c r="Q17" s="66"/>
      <c r="R17" s="67" t="str">
        <f t="shared" si="2"/>
        <v/>
      </c>
      <c r="AB17" s="91">
        <f t="shared" si="3"/>
        <v>0</v>
      </c>
      <c r="AC17" s="91">
        <f t="shared" si="3"/>
        <v>0</v>
      </c>
      <c r="AD17" s="90"/>
      <c r="AE17" s="90"/>
    </row>
    <row r="18" spans="1:31" ht="13.8" x14ac:dyDescent="0.25">
      <c r="A18" s="4">
        <v>43876</v>
      </c>
      <c r="B18">
        <v>0</v>
      </c>
      <c r="C18">
        <v>0</v>
      </c>
      <c r="D18">
        <v>0</v>
      </c>
      <c r="F18">
        <f t="shared" si="0"/>
        <v>0</v>
      </c>
      <c r="G18">
        <f t="shared" si="0"/>
        <v>0</v>
      </c>
      <c r="H18">
        <f t="shared" si="0"/>
        <v>0</v>
      </c>
      <c r="I18">
        <f t="shared" si="1"/>
        <v>0</v>
      </c>
      <c r="J18" s="58"/>
      <c r="K18" s="58"/>
      <c r="L18" s="58"/>
      <c r="P18" s="63"/>
      <c r="Q18" s="66"/>
      <c r="R18" s="67" t="str">
        <f t="shared" si="2"/>
        <v/>
      </c>
      <c r="AB18" s="91">
        <f t="shared" si="3"/>
        <v>0</v>
      </c>
      <c r="AC18" s="91">
        <f t="shared" si="3"/>
        <v>0</v>
      </c>
      <c r="AD18" s="90"/>
      <c r="AE18" s="90"/>
    </row>
    <row r="19" spans="1:31" ht="13.8" x14ac:dyDescent="0.25">
      <c r="A19" s="4">
        <v>43877</v>
      </c>
      <c r="B19">
        <v>0</v>
      </c>
      <c r="C19">
        <v>0</v>
      </c>
      <c r="D19">
        <v>0</v>
      </c>
      <c r="F19">
        <f t="shared" si="0"/>
        <v>0</v>
      </c>
      <c r="G19">
        <f t="shared" si="0"/>
        <v>0</v>
      </c>
      <c r="H19">
        <f t="shared" si="0"/>
        <v>0</v>
      </c>
      <c r="I19">
        <f t="shared" si="1"/>
        <v>0</v>
      </c>
      <c r="J19" s="58"/>
      <c r="K19" s="58"/>
      <c r="L19" s="58"/>
      <c r="P19" s="63"/>
      <c r="Q19" s="66"/>
      <c r="R19" s="67" t="str">
        <f t="shared" si="2"/>
        <v/>
      </c>
      <c r="AB19" s="91">
        <f t="shared" si="3"/>
        <v>0</v>
      </c>
      <c r="AC19" s="91">
        <f t="shared" si="3"/>
        <v>0</v>
      </c>
      <c r="AD19" s="90"/>
      <c r="AE19" s="90"/>
    </row>
    <row r="20" spans="1:31" ht="13.8" x14ac:dyDescent="0.25">
      <c r="A20" s="4">
        <v>43878</v>
      </c>
      <c r="B20">
        <v>0</v>
      </c>
      <c r="C20">
        <v>0</v>
      </c>
      <c r="D20">
        <v>0</v>
      </c>
      <c r="F20">
        <f t="shared" si="0"/>
        <v>0</v>
      </c>
      <c r="G20">
        <f t="shared" si="0"/>
        <v>0</v>
      </c>
      <c r="H20">
        <f t="shared" si="0"/>
        <v>0</v>
      </c>
      <c r="I20">
        <f t="shared" si="1"/>
        <v>0</v>
      </c>
      <c r="J20" s="58"/>
      <c r="K20" s="58"/>
      <c r="L20" s="58"/>
      <c r="P20" s="63"/>
      <c r="Q20" s="66"/>
      <c r="R20" s="67" t="str">
        <f t="shared" si="2"/>
        <v/>
      </c>
      <c r="AB20" s="91">
        <f t="shared" si="3"/>
        <v>0</v>
      </c>
      <c r="AC20" s="91">
        <f t="shared" si="3"/>
        <v>0</v>
      </c>
      <c r="AD20" s="90"/>
      <c r="AE20" s="90"/>
    </row>
    <row r="21" spans="1:31" ht="13.8" x14ac:dyDescent="0.25">
      <c r="A21" s="4">
        <v>43879</v>
      </c>
      <c r="B21">
        <v>0</v>
      </c>
      <c r="C21">
        <v>0</v>
      </c>
      <c r="D21">
        <v>0</v>
      </c>
      <c r="F21">
        <f t="shared" si="0"/>
        <v>0</v>
      </c>
      <c r="G21">
        <f t="shared" si="0"/>
        <v>0</v>
      </c>
      <c r="H21">
        <f t="shared" si="0"/>
        <v>0</v>
      </c>
      <c r="I21">
        <f t="shared" si="1"/>
        <v>0</v>
      </c>
      <c r="J21" s="58"/>
      <c r="K21" s="58"/>
      <c r="L21" s="58"/>
      <c r="P21" s="63"/>
      <c r="Q21" s="66"/>
      <c r="R21" s="67" t="str">
        <f t="shared" si="2"/>
        <v/>
      </c>
      <c r="AB21" s="91">
        <f t="shared" si="3"/>
        <v>0</v>
      </c>
      <c r="AC21" s="91">
        <f t="shared" si="3"/>
        <v>0</v>
      </c>
      <c r="AD21" s="90"/>
    </row>
    <row r="22" spans="1:31" ht="13.8" x14ac:dyDescent="0.25">
      <c r="A22" s="4">
        <v>43880</v>
      </c>
      <c r="B22">
        <v>0</v>
      </c>
      <c r="C22">
        <v>0</v>
      </c>
      <c r="D22">
        <v>0</v>
      </c>
      <c r="F22">
        <f t="shared" si="0"/>
        <v>0</v>
      </c>
      <c r="G22">
        <f t="shared" si="0"/>
        <v>0</v>
      </c>
      <c r="H22">
        <f t="shared" si="0"/>
        <v>0</v>
      </c>
      <c r="I22">
        <f t="shared" si="1"/>
        <v>0</v>
      </c>
      <c r="J22" s="58"/>
      <c r="K22" s="58"/>
      <c r="L22" s="58"/>
      <c r="P22" s="63"/>
      <c r="Q22" s="66"/>
      <c r="R22" s="67" t="str">
        <f t="shared" si="2"/>
        <v/>
      </c>
      <c r="AB22" s="91">
        <f t="shared" si="3"/>
        <v>0</v>
      </c>
      <c r="AC22" s="91">
        <f t="shared" si="3"/>
        <v>0</v>
      </c>
      <c r="AD22" s="90"/>
    </row>
    <row r="23" spans="1:31" ht="13.8" x14ac:dyDescent="0.25">
      <c r="A23" s="4">
        <v>43881</v>
      </c>
      <c r="B23">
        <v>0</v>
      </c>
      <c r="C23">
        <v>0</v>
      </c>
      <c r="D23">
        <v>0</v>
      </c>
      <c r="F23">
        <f t="shared" si="0"/>
        <v>0</v>
      </c>
      <c r="G23">
        <f t="shared" si="0"/>
        <v>0</v>
      </c>
      <c r="H23">
        <f t="shared" si="0"/>
        <v>0</v>
      </c>
      <c r="I23">
        <f t="shared" si="1"/>
        <v>0</v>
      </c>
      <c r="J23" s="58"/>
      <c r="K23" s="58"/>
      <c r="L23" s="58"/>
      <c r="P23" s="63"/>
      <c r="Q23" s="66"/>
      <c r="R23" s="67" t="str">
        <f t="shared" si="2"/>
        <v/>
      </c>
      <c r="AB23" s="91">
        <f t="shared" si="3"/>
        <v>0</v>
      </c>
      <c r="AC23" s="91">
        <f t="shared" si="3"/>
        <v>0</v>
      </c>
      <c r="AD23" s="90"/>
    </row>
    <row r="24" spans="1:31" ht="13.8" x14ac:dyDescent="0.25">
      <c r="A24" s="4">
        <v>43882</v>
      </c>
      <c r="B24">
        <v>1</v>
      </c>
      <c r="C24">
        <v>0</v>
      </c>
      <c r="D24">
        <v>0</v>
      </c>
      <c r="F24">
        <f t="shared" si="0"/>
        <v>1</v>
      </c>
      <c r="G24">
        <f t="shared" si="0"/>
        <v>0</v>
      </c>
      <c r="H24">
        <f t="shared" si="0"/>
        <v>0</v>
      </c>
      <c r="I24">
        <f t="shared" si="1"/>
        <v>1</v>
      </c>
      <c r="J24" s="58"/>
      <c r="K24" s="58"/>
      <c r="L24" s="58"/>
      <c r="P24" s="63"/>
      <c r="Q24" s="66"/>
      <c r="R24" s="67" t="str">
        <f t="shared" si="2"/>
        <v/>
      </c>
      <c r="AB24" s="91">
        <f t="shared" si="3"/>
        <v>0.14285714285714285</v>
      </c>
      <c r="AC24" s="91">
        <f t="shared" si="3"/>
        <v>0</v>
      </c>
      <c r="AD24" s="90"/>
    </row>
    <row r="25" spans="1:31" ht="13.8" x14ac:dyDescent="0.25">
      <c r="A25" s="4">
        <v>43883</v>
      </c>
      <c r="B25">
        <v>1</v>
      </c>
      <c r="C25">
        <v>0</v>
      </c>
      <c r="D25">
        <v>0</v>
      </c>
      <c r="F25">
        <f t="shared" si="0"/>
        <v>0</v>
      </c>
      <c r="G25">
        <f t="shared" si="0"/>
        <v>0</v>
      </c>
      <c r="H25">
        <f t="shared" si="0"/>
        <v>0</v>
      </c>
      <c r="I25">
        <f t="shared" si="1"/>
        <v>1</v>
      </c>
      <c r="J25" s="58"/>
      <c r="K25" s="58"/>
      <c r="L25" s="58"/>
      <c r="P25" s="63"/>
      <c r="Q25" s="66"/>
      <c r="R25" s="67" t="str">
        <f t="shared" si="2"/>
        <v/>
      </c>
      <c r="AB25" s="91">
        <f t="shared" si="3"/>
        <v>0.14285714285714285</v>
      </c>
      <c r="AC25" s="91">
        <f t="shared" si="3"/>
        <v>0</v>
      </c>
      <c r="AD25" s="90"/>
    </row>
    <row r="26" spans="1:31" ht="13.8" x14ac:dyDescent="0.25">
      <c r="A26" s="4">
        <v>43884</v>
      </c>
      <c r="B26">
        <v>1</v>
      </c>
      <c r="C26">
        <v>0</v>
      </c>
      <c r="D26">
        <v>0</v>
      </c>
      <c r="F26">
        <f t="shared" si="0"/>
        <v>0</v>
      </c>
      <c r="G26">
        <f t="shared" si="0"/>
        <v>0</v>
      </c>
      <c r="H26">
        <f t="shared" si="0"/>
        <v>0</v>
      </c>
      <c r="I26">
        <f t="shared" si="1"/>
        <v>1</v>
      </c>
      <c r="J26" s="58"/>
      <c r="K26" s="58"/>
      <c r="L26" s="58"/>
      <c r="P26" s="63"/>
      <c r="Q26" s="66"/>
      <c r="R26" s="67" t="str">
        <f t="shared" si="2"/>
        <v/>
      </c>
      <c r="AB26" s="91">
        <f t="shared" si="3"/>
        <v>0.14285714285714285</v>
      </c>
      <c r="AC26" s="91">
        <f t="shared" si="3"/>
        <v>0</v>
      </c>
      <c r="AD26" s="90"/>
    </row>
    <row r="27" spans="1:31" ht="13.8" x14ac:dyDescent="0.25">
      <c r="A27" s="4">
        <v>43885</v>
      </c>
      <c r="B27">
        <v>1</v>
      </c>
      <c r="C27">
        <v>0</v>
      </c>
      <c r="D27">
        <v>0</v>
      </c>
      <c r="F27">
        <f t="shared" si="0"/>
        <v>0</v>
      </c>
      <c r="G27">
        <f t="shared" si="0"/>
        <v>0</v>
      </c>
      <c r="H27">
        <f t="shared" si="0"/>
        <v>0</v>
      </c>
      <c r="I27">
        <f t="shared" si="1"/>
        <v>1</v>
      </c>
      <c r="J27" s="58"/>
      <c r="K27" s="58"/>
      <c r="L27" s="58"/>
      <c r="P27" s="63"/>
      <c r="Q27" s="66"/>
      <c r="R27" s="67" t="str">
        <f t="shared" si="2"/>
        <v/>
      </c>
      <c r="AB27" s="91">
        <f t="shared" si="3"/>
        <v>0.14285714285714285</v>
      </c>
      <c r="AC27" s="91">
        <f t="shared" si="3"/>
        <v>0</v>
      </c>
      <c r="AD27" s="90"/>
    </row>
    <row r="28" spans="1:31" ht="13.8" x14ac:dyDescent="0.25">
      <c r="A28" s="4">
        <v>43886</v>
      </c>
      <c r="B28">
        <v>1</v>
      </c>
      <c r="C28">
        <v>0</v>
      </c>
      <c r="D28">
        <v>0</v>
      </c>
      <c r="F28">
        <f t="shared" si="0"/>
        <v>0</v>
      </c>
      <c r="G28">
        <f t="shared" si="0"/>
        <v>0</v>
      </c>
      <c r="H28">
        <f t="shared" si="0"/>
        <v>0</v>
      </c>
      <c r="I28">
        <f t="shared" si="1"/>
        <v>1</v>
      </c>
      <c r="J28" s="58"/>
      <c r="K28" s="58"/>
      <c r="L28" s="58"/>
      <c r="P28" s="63"/>
      <c r="Q28" s="66"/>
      <c r="R28" s="67" t="str">
        <f t="shared" si="2"/>
        <v/>
      </c>
      <c r="AB28" s="91">
        <f t="shared" ref="AB28:AC43" si="4">AVERAGE(F22:F28)</f>
        <v>0.14285714285714285</v>
      </c>
      <c r="AC28" s="91">
        <f t="shared" si="4"/>
        <v>0</v>
      </c>
      <c r="AD28" s="90"/>
    </row>
    <row r="29" spans="1:31" ht="13.8" x14ac:dyDescent="0.25">
      <c r="A29" s="4">
        <v>43887</v>
      </c>
      <c r="B29">
        <v>2</v>
      </c>
      <c r="C29">
        <v>0</v>
      </c>
      <c r="D29">
        <v>0</v>
      </c>
      <c r="F29">
        <f t="shared" si="0"/>
        <v>1</v>
      </c>
      <c r="G29">
        <f t="shared" si="0"/>
        <v>0</v>
      </c>
      <c r="H29">
        <f t="shared" si="0"/>
        <v>0</v>
      </c>
      <c r="I29">
        <f t="shared" si="1"/>
        <v>2</v>
      </c>
      <c r="J29" s="58"/>
      <c r="K29" s="58"/>
      <c r="L29" s="58"/>
      <c r="P29" s="63"/>
      <c r="Q29" s="66"/>
      <c r="R29" s="67" t="str">
        <f t="shared" si="2"/>
        <v/>
      </c>
      <c r="AB29" s="91">
        <f t="shared" si="4"/>
        <v>0.2857142857142857</v>
      </c>
      <c r="AC29" s="91">
        <f t="shared" si="4"/>
        <v>0</v>
      </c>
      <c r="AD29" s="90"/>
    </row>
    <row r="30" spans="1:31" ht="13.8" x14ac:dyDescent="0.25">
      <c r="A30" s="4">
        <v>43888</v>
      </c>
      <c r="B30">
        <v>3</v>
      </c>
      <c r="C30">
        <v>0</v>
      </c>
      <c r="D30">
        <v>1</v>
      </c>
      <c r="F30">
        <f t="shared" si="0"/>
        <v>1</v>
      </c>
      <c r="G30">
        <f t="shared" si="0"/>
        <v>0</v>
      </c>
      <c r="H30">
        <f t="shared" si="0"/>
        <v>1</v>
      </c>
      <c r="I30">
        <f t="shared" si="1"/>
        <v>2</v>
      </c>
      <c r="J30" s="58"/>
      <c r="K30" s="58"/>
      <c r="L30" s="58"/>
      <c r="P30" s="63"/>
      <c r="Q30" s="66"/>
      <c r="R30" s="67" t="str">
        <f t="shared" si="2"/>
        <v/>
      </c>
      <c r="AB30" s="91">
        <f t="shared" si="4"/>
        <v>0.42857142857142855</v>
      </c>
      <c r="AC30" s="91">
        <f t="shared" si="4"/>
        <v>0</v>
      </c>
      <c r="AD30" s="90"/>
    </row>
    <row r="31" spans="1:31" ht="13.8" x14ac:dyDescent="0.25">
      <c r="A31" s="4">
        <v>43889</v>
      </c>
      <c r="B31">
        <v>4</v>
      </c>
      <c r="C31">
        <v>0</v>
      </c>
      <c r="D31">
        <v>1</v>
      </c>
      <c r="F31">
        <f t="shared" si="0"/>
        <v>1</v>
      </c>
      <c r="G31">
        <f t="shared" si="0"/>
        <v>0</v>
      </c>
      <c r="H31">
        <f t="shared" si="0"/>
        <v>0</v>
      </c>
      <c r="I31">
        <f t="shared" si="1"/>
        <v>3</v>
      </c>
      <c r="J31" s="58"/>
      <c r="K31" s="58"/>
      <c r="L31" s="58"/>
      <c r="P31" s="63"/>
      <c r="Q31" s="66"/>
      <c r="R31" s="67" t="str">
        <f t="shared" si="2"/>
        <v/>
      </c>
      <c r="AB31" s="91">
        <f t="shared" si="4"/>
        <v>0.42857142857142855</v>
      </c>
      <c r="AC31" s="91">
        <f t="shared" si="4"/>
        <v>0</v>
      </c>
      <c r="AD31" s="90"/>
    </row>
    <row r="32" spans="1:31" ht="13.8" x14ac:dyDescent="0.25">
      <c r="A32" s="4">
        <v>43890</v>
      </c>
      <c r="B32">
        <v>7</v>
      </c>
      <c r="C32">
        <v>0</v>
      </c>
      <c r="D32">
        <v>1</v>
      </c>
      <c r="F32">
        <f t="shared" si="0"/>
        <v>3</v>
      </c>
      <c r="G32">
        <f t="shared" si="0"/>
        <v>0</v>
      </c>
      <c r="H32">
        <f t="shared" si="0"/>
        <v>0</v>
      </c>
      <c r="I32">
        <f t="shared" si="1"/>
        <v>6</v>
      </c>
      <c r="J32" s="58"/>
      <c r="K32" s="58"/>
      <c r="L32" s="58"/>
      <c r="P32" s="63"/>
      <c r="Q32" s="66"/>
      <c r="R32" s="67" t="str">
        <f t="shared" si="2"/>
        <v/>
      </c>
      <c r="AB32" s="91">
        <f t="shared" si="4"/>
        <v>0.8571428571428571</v>
      </c>
      <c r="AC32" s="91">
        <f t="shared" si="4"/>
        <v>0</v>
      </c>
      <c r="AD32" s="90">
        <f>INDEX(AB11:AB32,$AE$3)*$AD$2</f>
        <v>0</v>
      </c>
      <c r="AE32" s="45" t="e">
        <f>AC32/AD32</f>
        <v>#DIV/0!</v>
      </c>
    </row>
    <row r="33" spans="1:31" ht="13.8" x14ac:dyDescent="0.25">
      <c r="A33" s="4">
        <v>43891</v>
      </c>
      <c r="B33">
        <v>10</v>
      </c>
      <c r="C33">
        <v>0</v>
      </c>
      <c r="D33">
        <v>1</v>
      </c>
      <c r="F33">
        <f t="shared" si="0"/>
        <v>3</v>
      </c>
      <c r="G33">
        <f t="shared" si="0"/>
        <v>0</v>
      </c>
      <c r="H33">
        <f t="shared" si="0"/>
        <v>0</v>
      </c>
      <c r="I33">
        <f t="shared" si="1"/>
        <v>9</v>
      </c>
      <c r="J33" s="58">
        <f t="shared" ref="J33:J96" si="5">F33/I32*$B$2/($B$2-B32)</f>
        <v>0.50000040436585724</v>
      </c>
      <c r="K33" s="58">
        <f t="shared" ref="K33:K96" si="6">G33/I32</f>
        <v>0</v>
      </c>
      <c r="L33" s="58">
        <f t="shared" ref="L33:L96" si="7">H33/I32</f>
        <v>0</v>
      </c>
      <c r="M33" s="19">
        <v>0</v>
      </c>
      <c r="N33" s="47">
        <f t="shared" ref="N33:N96" si="8">C33/B33</f>
        <v>0</v>
      </c>
      <c r="O33" s="47"/>
      <c r="P33" s="63">
        <f>D33/B33</f>
        <v>0.1</v>
      </c>
      <c r="Q33" s="86">
        <f>N33</f>
        <v>0</v>
      </c>
      <c r="R33" s="67">
        <f t="shared" si="2"/>
        <v>0.9</v>
      </c>
      <c r="S33" s="47"/>
      <c r="T33" s="47"/>
      <c r="U33" s="47"/>
      <c r="V33" s="47"/>
      <c r="W33" s="47"/>
      <c r="X33" s="47"/>
      <c r="Y33" s="47"/>
      <c r="AB33" s="91">
        <f t="shared" si="4"/>
        <v>1.2857142857142858</v>
      </c>
      <c r="AC33" s="91">
        <f t="shared" si="4"/>
        <v>0</v>
      </c>
      <c r="AD33" s="90">
        <f t="shared" ref="AD33:AD39" si="9">INDEX(AB12:AB33,$AE$3)*$AD$2</f>
        <v>0</v>
      </c>
      <c r="AE33" s="45" t="e">
        <f t="shared" ref="AE33:AE39" si="10">AC33/AD33</f>
        <v>#DIV/0!</v>
      </c>
    </row>
    <row r="34" spans="1:31" ht="13.8" x14ac:dyDescent="0.25">
      <c r="A34" s="4">
        <v>43892</v>
      </c>
      <c r="B34">
        <v>10</v>
      </c>
      <c r="C34">
        <v>0</v>
      </c>
      <c r="D34">
        <v>1</v>
      </c>
      <c r="F34">
        <f t="shared" si="0"/>
        <v>0</v>
      </c>
      <c r="G34">
        <f t="shared" si="0"/>
        <v>0</v>
      </c>
      <c r="H34">
        <f t="shared" si="0"/>
        <v>0</v>
      </c>
      <c r="I34">
        <f t="shared" si="1"/>
        <v>9</v>
      </c>
      <c r="J34" s="58">
        <f t="shared" si="5"/>
        <v>0</v>
      </c>
      <c r="K34" s="58">
        <f t="shared" si="6"/>
        <v>0</v>
      </c>
      <c r="L34" s="58">
        <f t="shared" si="7"/>
        <v>0</v>
      </c>
      <c r="M34" t="e">
        <f t="shared" ref="M34:M97" si="11">J34/(K34+L34)</f>
        <v>#DIV/0!</v>
      </c>
      <c r="N34" s="47">
        <f t="shared" si="8"/>
        <v>0</v>
      </c>
      <c r="O34" s="47"/>
      <c r="P34" s="63">
        <f t="shared" ref="P34:P97" si="12">D34/B34</f>
        <v>0.1</v>
      </c>
      <c r="Q34" s="86">
        <f t="shared" ref="Q34:Q97" si="13">N34</f>
        <v>0</v>
      </c>
      <c r="R34" s="67">
        <f t="shared" si="2"/>
        <v>0.9</v>
      </c>
      <c r="S34" s="47"/>
      <c r="T34" s="47"/>
      <c r="U34" s="47"/>
      <c r="V34" s="47"/>
      <c r="W34" s="47"/>
      <c r="X34" s="47"/>
      <c r="Y34" s="47"/>
      <c r="AB34" s="91">
        <f t="shared" si="4"/>
        <v>1.2857142857142858</v>
      </c>
      <c r="AC34" s="91">
        <f t="shared" si="4"/>
        <v>0</v>
      </c>
      <c r="AD34" s="90">
        <f t="shared" si="9"/>
        <v>2.1428571428571425E-3</v>
      </c>
      <c r="AE34" s="45">
        <f t="shared" si="10"/>
        <v>0</v>
      </c>
    </row>
    <row r="35" spans="1:31" ht="13.8" x14ac:dyDescent="0.25">
      <c r="A35" s="4">
        <v>43893</v>
      </c>
      <c r="B35">
        <v>12</v>
      </c>
      <c r="C35">
        <v>0</v>
      </c>
      <c r="D35">
        <v>1</v>
      </c>
      <c r="F35">
        <f t="shared" si="0"/>
        <v>2</v>
      </c>
      <c r="G35">
        <f t="shared" si="0"/>
        <v>0</v>
      </c>
      <c r="H35">
        <f t="shared" si="0"/>
        <v>0</v>
      </c>
      <c r="I35">
        <f t="shared" si="1"/>
        <v>11</v>
      </c>
      <c r="J35" s="58">
        <f t="shared" si="5"/>
        <v>0.22222247896253802</v>
      </c>
      <c r="K35" s="58">
        <f t="shared" si="6"/>
        <v>0</v>
      </c>
      <c r="L35" s="58">
        <f t="shared" si="7"/>
        <v>0</v>
      </c>
      <c r="M35" t="e">
        <f t="shared" si="11"/>
        <v>#DIV/0!</v>
      </c>
      <c r="N35" s="47">
        <f t="shared" si="8"/>
        <v>0</v>
      </c>
      <c r="O35" s="47"/>
      <c r="P35" s="63">
        <f t="shared" si="12"/>
        <v>8.3333333333333329E-2</v>
      </c>
      <c r="Q35" s="86">
        <f t="shared" si="13"/>
        <v>0</v>
      </c>
      <c r="R35" s="67">
        <f t="shared" si="2"/>
        <v>0.91666666666666663</v>
      </c>
      <c r="S35" s="47"/>
      <c r="T35" s="47"/>
      <c r="U35" s="47"/>
      <c r="V35" s="47"/>
      <c r="W35" s="47"/>
      <c r="X35" s="47"/>
      <c r="Y35" s="47"/>
      <c r="AB35" s="91">
        <f t="shared" si="4"/>
        <v>1.5714285714285714</v>
      </c>
      <c r="AC35" s="91">
        <f t="shared" si="4"/>
        <v>0</v>
      </c>
      <c r="AD35" s="90">
        <f t="shared" si="9"/>
        <v>2.1428571428571425E-3</v>
      </c>
      <c r="AE35" s="45">
        <f t="shared" si="10"/>
        <v>0</v>
      </c>
    </row>
    <row r="36" spans="1:31" ht="13.8" x14ac:dyDescent="0.25">
      <c r="A36" s="4">
        <v>43894</v>
      </c>
      <c r="B36">
        <v>15</v>
      </c>
      <c r="C36">
        <v>0</v>
      </c>
      <c r="D36">
        <v>1</v>
      </c>
      <c r="F36">
        <f t="shared" si="0"/>
        <v>3</v>
      </c>
      <c r="G36">
        <f t="shared" si="0"/>
        <v>0</v>
      </c>
      <c r="H36">
        <f t="shared" si="0"/>
        <v>0</v>
      </c>
      <c r="I36">
        <f t="shared" si="1"/>
        <v>14</v>
      </c>
      <c r="J36" s="58">
        <f t="shared" si="5"/>
        <v>0.27272765083582523</v>
      </c>
      <c r="K36" s="58">
        <f t="shared" si="6"/>
        <v>0</v>
      </c>
      <c r="L36" s="58">
        <f t="shared" si="7"/>
        <v>0</v>
      </c>
      <c r="M36" t="e">
        <f t="shared" si="11"/>
        <v>#DIV/0!</v>
      </c>
      <c r="N36" s="47">
        <f t="shared" si="8"/>
        <v>0</v>
      </c>
      <c r="O36" s="47"/>
      <c r="P36" s="63">
        <f t="shared" si="12"/>
        <v>6.6666666666666666E-2</v>
      </c>
      <c r="Q36" s="86">
        <f t="shared" si="13"/>
        <v>0</v>
      </c>
      <c r="R36" s="67">
        <f t="shared" si="2"/>
        <v>0.93333333333333335</v>
      </c>
      <c r="S36" s="47"/>
      <c r="T36" s="47"/>
      <c r="U36" s="47"/>
      <c r="V36" s="47"/>
      <c r="W36" s="47"/>
      <c r="X36" s="47"/>
      <c r="Y36" s="47"/>
      <c r="AB36" s="91">
        <f t="shared" si="4"/>
        <v>1.8571428571428572</v>
      </c>
      <c r="AC36" s="91">
        <f t="shared" si="4"/>
        <v>0</v>
      </c>
      <c r="AD36" s="90">
        <f t="shared" si="9"/>
        <v>2.1428571428571425E-3</v>
      </c>
      <c r="AE36" s="45">
        <f t="shared" si="10"/>
        <v>0</v>
      </c>
    </row>
    <row r="37" spans="1:31" ht="13.8" x14ac:dyDescent="0.25">
      <c r="A37" s="4">
        <v>43895</v>
      </c>
      <c r="B37">
        <v>20</v>
      </c>
      <c r="C37">
        <v>0</v>
      </c>
      <c r="D37">
        <v>1</v>
      </c>
      <c r="F37">
        <f t="shared" ref="F37:H61" si="14">B37-B36</f>
        <v>5</v>
      </c>
      <c r="G37">
        <f t="shared" si="14"/>
        <v>0</v>
      </c>
      <c r="H37">
        <f t="shared" si="14"/>
        <v>0</v>
      </c>
      <c r="I37">
        <f t="shared" si="1"/>
        <v>19</v>
      </c>
      <c r="J37" s="58">
        <f t="shared" si="5"/>
        <v>0.3571434760707618</v>
      </c>
      <c r="K37" s="58">
        <f t="shared" si="6"/>
        <v>0</v>
      </c>
      <c r="L37" s="58">
        <f t="shared" si="7"/>
        <v>0</v>
      </c>
      <c r="M37" t="e">
        <f t="shared" si="11"/>
        <v>#DIV/0!</v>
      </c>
      <c r="N37" s="47">
        <f t="shared" si="8"/>
        <v>0</v>
      </c>
      <c r="O37" s="47"/>
      <c r="P37" s="63">
        <f t="shared" si="12"/>
        <v>0.05</v>
      </c>
      <c r="Q37" s="86">
        <f t="shared" si="13"/>
        <v>0</v>
      </c>
      <c r="R37" s="67">
        <f t="shared" si="2"/>
        <v>0.95</v>
      </c>
      <c r="S37" s="47"/>
      <c r="T37" s="47"/>
      <c r="U37" s="47"/>
      <c r="V37" s="47"/>
      <c r="W37" s="47"/>
      <c r="X37" s="47"/>
      <c r="Y37" s="47"/>
      <c r="AB37" s="91">
        <f t="shared" si="4"/>
        <v>2.4285714285714284</v>
      </c>
      <c r="AC37" s="91">
        <f t="shared" si="4"/>
        <v>0</v>
      </c>
      <c r="AD37" s="90">
        <f t="shared" si="9"/>
        <v>2.1428571428571425E-3</v>
      </c>
      <c r="AE37" s="45">
        <f t="shared" si="10"/>
        <v>0</v>
      </c>
    </row>
    <row r="38" spans="1:31" ht="13.8" x14ac:dyDescent="0.25">
      <c r="A38" s="4">
        <v>43896</v>
      </c>
      <c r="B38">
        <v>37</v>
      </c>
      <c r="C38">
        <v>0</v>
      </c>
      <c r="D38">
        <v>2</v>
      </c>
      <c r="F38">
        <f t="shared" si="14"/>
        <v>17</v>
      </c>
      <c r="G38">
        <f t="shared" si="14"/>
        <v>0</v>
      </c>
      <c r="H38">
        <f t="shared" si="14"/>
        <v>1</v>
      </c>
      <c r="I38">
        <f t="shared" si="1"/>
        <v>35</v>
      </c>
      <c r="J38" s="58">
        <f t="shared" si="5"/>
        <v>0.89473890954282664</v>
      </c>
      <c r="K38" s="58">
        <f t="shared" si="6"/>
        <v>0</v>
      </c>
      <c r="L38" s="58">
        <f t="shared" si="7"/>
        <v>5.2631578947368418E-2</v>
      </c>
      <c r="M38">
        <f t="shared" si="11"/>
        <v>17.000039281313708</v>
      </c>
      <c r="N38" s="47">
        <f t="shared" si="8"/>
        <v>0</v>
      </c>
      <c r="O38" s="47"/>
      <c r="P38" s="63">
        <f t="shared" si="12"/>
        <v>5.4054054054054057E-2</v>
      </c>
      <c r="Q38" s="86">
        <f t="shared" si="13"/>
        <v>0</v>
      </c>
      <c r="R38" s="67">
        <f t="shared" si="2"/>
        <v>0.94594594594594594</v>
      </c>
      <c r="S38" s="47"/>
      <c r="T38" s="47"/>
      <c r="U38" s="47"/>
      <c r="V38" s="47"/>
      <c r="W38" s="47"/>
      <c r="X38" s="47"/>
      <c r="Y38" s="47"/>
      <c r="AB38" s="91">
        <f t="shared" si="4"/>
        <v>4.7142857142857144</v>
      </c>
      <c r="AC38" s="91">
        <f t="shared" si="4"/>
        <v>0</v>
      </c>
      <c r="AD38" s="90">
        <f t="shared" si="9"/>
        <v>2.1428571428571425E-3</v>
      </c>
      <c r="AE38" s="45">
        <f t="shared" si="10"/>
        <v>0</v>
      </c>
    </row>
    <row r="39" spans="1:31" ht="13.8" x14ac:dyDescent="0.25">
      <c r="A39" s="4">
        <v>43897</v>
      </c>
      <c r="B39">
        <v>43</v>
      </c>
      <c r="C39">
        <v>0</v>
      </c>
      <c r="D39">
        <v>2</v>
      </c>
      <c r="F39">
        <f t="shared" si="14"/>
        <v>6</v>
      </c>
      <c r="G39">
        <f t="shared" si="14"/>
        <v>0</v>
      </c>
      <c r="H39">
        <f t="shared" si="14"/>
        <v>0</v>
      </c>
      <c r="I39">
        <f t="shared" si="1"/>
        <v>41</v>
      </c>
      <c r="J39" s="58">
        <f t="shared" si="5"/>
        <v>0.17142930424107314</v>
      </c>
      <c r="K39" s="58">
        <f t="shared" si="6"/>
        <v>0</v>
      </c>
      <c r="L39" s="58">
        <f t="shared" si="7"/>
        <v>0</v>
      </c>
      <c r="M39" t="e">
        <f t="shared" si="11"/>
        <v>#DIV/0!</v>
      </c>
      <c r="N39" s="47">
        <f t="shared" si="8"/>
        <v>0</v>
      </c>
      <c r="O39" s="47"/>
      <c r="P39" s="63">
        <f t="shared" si="12"/>
        <v>4.6511627906976744E-2</v>
      </c>
      <c r="Q39" s="86">
        <f t="shared" si="13"/>
        <v>0</v>
      </c>
      <c r="R39" s="67">
        <f t="shared" si="2"/>
        <v>0.95348837209302328</v>
      </c>
      <c r="S39" s="47"/>
      <c r="T39" s="47"/>
      <c r="U39" s="47"/>
      <c r="V39" s="47"/>
      <c r="W39" s="47"/>
      <c r="X39" s="47"/>
      <c r="Y39" s="47"/>
      <c r="AB39" s="91">
        <f t="shared" si="4"/>
        <v>5.1428571428571432</v>
      </c>
      <c r="AC39" s="91">
        <f t="shared" si="4"/>
        <v>0</v>
      </c>
      <c r="AD39" s="90">
        <f t="shared" si="9"/>
        <v>4.2857142857142851E-3</v>
      </c>
      <c r="AE39" s="45">
        <f t="shared" si="10"/>
        <v>0</v>
      </c>
    </row>
    <row r="40" spans="1:31" ht="13.8" x14ac:dyDescent="0.25">
      <c r="A40" s="4">
        <v>43898</v>
      </c>
      <c r="B40">
        <v>61</v>
      </c>
      <c r="C40">
        <v>0</v>
      </c>
      <c r="D40">
        <v>2</v>
      </c>
      <c r="F40">
        <f t="shared" si="14"/>
        <v>18</v>
      </c>
      <c r="G40">
        <f t="shared" si="14"/>
        <v>0</v>
      </c>
      <c r="H40">
        <f t="shared" si="14"/>
        <v>0</v>
      </c>
      <c r="I40">
        <f t="shared" si="1"/>
        <v>59</v>
      </c>
      <c r="J40" s="58">
        <f t="shared" si="5"/>
        <v>0.43902657129251071</v>
      </c>
      <c r="K40" s="58">
        <f t="shared" si="6"/>
        <v>0</v>
      </c>
      <c r="L40" s="58">
        <f t="shared" si="7"/>
        <v>0</v>
      </c>
      <c r="M40" t="e">
        <f t="shared" si="11"/>
        <v>#DIV/0!</v>
      </c>
      <c r="N40" s="47">
        <f t="shared" si="8"/>
        <v>0</v>
      </c>
      <c r="O40" s="47"/>
      <c r="P40" s="63">
        <f t="shared" si="12"/>
        <v>3.2786885245901641E-2</v>
      </c>
      <c r="Q40" s="86">
        <f t="shared" si="13"/>
        <v>0</v>
      </c>
      <c r="R40" s="67">
        <f t="shared" si="2"/>
        <v>0.96721311475409832</v>
      </c>
      <c r="S40" s="47"/>
      <c r="T40" s="47"/>
      <c r="U40" s="47"/>
      <c r="V40" s="47"/>
      <c r="W40" s="47"/>
      <c r="X40" s="47"/>
      <c r="Y40" s="47"/>
      <c r="AB40" s="91">
        <f t="shared" si="4"/>
        <v>7.2857142857142856</v>
      </c>
      <c r="AC40" s="91">
        <f t="shared" si="4"/>
        <v>0</v>
      </c>
      <c r="AD40" s="90">
        <f t="shared" ref="AD40:AD103" si="15">INDEX(AB19:AB40,$AE$3)*$AD$2</f>
        <v>6.4285714285714276E-3</v>
      </c>
      <c r="AE40" s="45">
        <f t="shared" ref="AE40:AE103" si="16">AC40/AD40</f>
        <v>0</v>
      </c>
    </row>
    <row r="41" spans="1:31" ht="13.8" x14ac:dyDescent="0.25">
      <c r="A41" s="4">
        <v>43899</v>
      </c>
      <c r="B41">
        <v>61</v>
      </c>
      <c r="C41">
        <v>0</v>
      </c>
      <c r="D41">
        <v>2</v>
      </c>
      <c r="F41">
        <f t="shared" si="14"/>
        <v>0</v>
      </c>
      <c r="G41">
        <f t="shared" si="14"/>
        <v>0</v>
      </c>
      <c r="H41">
        <f t="shared" si="14"/>
        <v>0</v>
      </c>
      <c r="I41">
        <f t="shared" si="1"/>
        <v>59</v>
      </c>
      <c r="J41" s="58">
        <f t="shared" si="5"/>
        <v>0</v>
      </c>
      <c r="K41" s="58">
        <f t="shared" si="6"/>
        <v>0</v>
      </c>
      <c r="L41" s="58">
        <f t="shared" si="7"/>
        <v>0</v>
      </c>
      <c r="M41" t="e">
        <f t="shared" si="11"/>
        <v>#DIV/0!</v>
      </c>
      <c r="N41" s="47">
        <f t="shared" si="8"/>
        <v>0</v>
      </c>
      <c r="O41" s="47"/>
      <c r="P41" s="63">
        <f t="shared" si="12"/>
        <v>3.2786885245901641E-2</v>
      </c>
      <c r="Q41" s="86">
        <f t="shared" si="13"/>
        <v>0</v>
      </c>
      <c r="R41" s="67">
        <f t="shared" si="2"/>
        <v>0.96721311475409832</v>
      </c>
      <c r="S41" s="47"/>
      <c r="T41" s="47"/>
      <c r="U41" s="47"/>
      <c r="V41" s="47"/>
      <c r="W41" s="47"/>
      <c r="X41" s="47"/>
      <c r="Y41" s="47"/>
      <c r="AB41" s="91">
        <f t="shared" si="4"/>
        <v>7.2857142857142856</v>
      </c>
      <c r="AC41" s="91">
        <f t="shared" si="4"/>
        <v>0</v>
      </c>
      <c r="AD41" s="90">
        <f t="shared" si="15"/>
        <v>6.4285714285714276E-3</v>
      </c>
      <c r="AE41" s="45">
        <f t="shared" si="16"/>
        <v>0</v>
      </c>
    </row>
    <row r="42" spans="1:31" ht="13.8" x14ac:dyDescent="0.25">
      <c r="A42" s="4">
        <v>43900</v>
      </c>
      <c r="B42">
        <v>75</v>
      </c>
      <c r="C42">
        <v>0</v>
      </c>
      <c r="D42">
        <v>4</v>
      </c>
      <c r="F42">
        <f t="shared" si="14"/>
        <v>14</v>
      </c>
      <c r="G42">
        <f t="shared" si="14"/>
        <v>0</v>
      </c>
      <c r="H42">
        <f t="shared" si="14"/>
        <v>2</v>
      </c>
      <c r="I42">
        <f t="shared" si="1"/>
        <v>71</v>
      </c>
      <c r="J42" s="58">
        <f t="shared" si="5"/>
        <v>0.23728980789635143</v>
      </c>
      <c r="K42" s="58">
        <f t="shared" si="6"/>
        <v>0</v>
      </c>
      <c r="L42" s="58">
        <f t="shared" si="7"/>
        <v>3.3898305084745763E-2</v>
      </c>
      <c r="M42">
        <f t="shared" si="11"/>
        <v>7.0000493329423668</v>
      </c>
      <c r="N42" s="47">
        <f t="shared" si="8"/>
        <v>0</v>
      </c>
      <c r="O42" s="47"/>
      <c r="P42" s="63">
        <f t="shared" si="12"/>
        <v>5.3333333333333337E-2</v>
      </c>
      <c r="Q42" s="86">
        <f t="shared" si="13"/>
        <v>0</v>
      </c>
      <c r="R42" s="67">
        <f t="shared" si="2"/>
        <v>0.94666666666666666</v>
      </c>
      <c r="S42" s="47"/>
      <c r="T42" s="47"/>
      <c r="U42" s="47"/>
      <c r="V42" s="47"/>
      <c r="W42" s="47"/>
      <c r="X42" s="47"/>
      <c r="Y42" s="47"/>
      <c r="AB42" s="91">
        <f t="shared" si="4"/>
        <v>9</v>
      </c>
      <c r="AC42" s="91">
        <f t="shared" si="4"/>
        <v>0</v>
      </c>
      <c r="AD42" s="90">
        <f t="shared" si="15"/>
        <v>1.2857142857142855E-2</v>
      </c>
      <c r="AE42" s="45">
        <f t="shared" si="16"/>
        <v>0</v>
      </c>
    </row>
    <row r="43" spans="1:31" ht="13.8" x14ac:dyDescent="0.25">
      <c r="A43" s="4">
        <v>43901</v>
      </c>
      <c r="B43">
        <v>79</v>
      </c>
      <c r="C43">
        <v>0</v>
      </c>
      <c r="D43">
        <v>4</v>
      </c>
      <c r="F43">
        <f t="shared" si="14"/>
        <v>4</v>
      </c>
      <c r="G43">
        <f t="shared" si="14"/>
        <v>0</v>
      </c>
      <c r="H43">
        <f t="shared" si="14"/>
        <v>0</v>
      </c>
      <c r="I43">
        <f t="shared" si="1"/>
        <v>75</v>
      </c>
      <c r="J43" s="58">
        <f t="shared" si="5"/>
        <v>5.6338516340886255E-2</v>
      </c>
      <c r="K43" s="58">
        <f t="shared" si="6"/>
        <v>0</v>
      </c>
      <c r="L43" s="58">
        <f t="shared" si="7"/>
        <v>0</v>
      </c>
      <c r="M43" t="e">
        <f t="shared" si="11"/>
        <v>#DIV/0!</v>
      </c>
      <c r="N43" s="47">
        <f t="shared" si="8"/>
        <v>0</v>
      </c>
      <c r="O43" s="47"/>
      <c r="P43" s="63">
        <f t="shared" si="12"/>
        <v>5.0632911392405063E-2</v>
      </c>
      <c r="Q43" s="86">
        <f t="shared" si="13"/>
        <v>0</v>
      </c>
      <c r="R43" s="67">
        <f t="shared" si="2"/>
        <v>0.94936708860759489</v>
      </c>
      <c r="S43" s="47"/>
      <c r="T43" s="47"/>
      <c r="U43" s="47"/>
      <c r="V43" s="47"/>
      <c r="W43" s="47"/>
      <c r="X43" s="47"/>
      <c r="Y43" s="47"/>
      <c r="AB43" s="91">
        <f t="shared" si="4"/>
        <v>9.1428571428571423</v>
      </c>
      <c r="AC43" s="91">
        <f t="shared" si="4"/>
        <v>0</v>
      </c>
      <c r="AD43" s="90">
        <f t="shared" si="15"/>
        <v>1.9285714285714288E-2</v>
      </c>
      <c r="AE43" s="45">
        <f t="shared" si="16"/>
        <v>0</v>
      </c>
    </row>
    <row r="44" spans="1:31" ht="13.8" x14ac:dyDescent="0.25">
      <c r="A44" s="4">
        <v>43902</v>
      </c>
      <c r="B44">
        <v>100</v>
      </c>
      <c r="C44">
        <v>0</v>
      </c>
      <c r="D44">
        <v>4</v>
      </c>
      <c r="F44">
        <f t="shared" si="14"/>
        <v>21</v>
      </c>
      <c r="G44">
        <f t="shared" si="14"/>
        <v>0</v>
      </c>
      <c r="H44">
        <f t="shared" si="14"/>
        <v>0</v>
      </c>
      <c r="I44">
        <f t="shared" si="1"/>
        <v>96</v>
      </c>
      <c r="J44" s="58">
        <f t="shared" si="5"/>
        <v>0.28000255561347664</v>
      </c>
      <c r="K44" s="58">
        <f t="shared" si="6"/>
        <v>0</v>
      </c>
      <c r="L44" s="58">
        <f t="shared" si="7"/>
        <v>0</v>
      </c>
      <c r="M44" t="e">
        <f t="shared" si="11"/>
        <v>#DIV/0!</v>
      </c>
      <c r="N44" s="47">
        <f t="shared" si="8"/>
        <v>0</v>
      </c>
      <c r="O44" s="47"/>
      <c r="P44" s="63">
        <f t="shared" si="12"/>
        <v>0.04</v>
      </c>
      <c r="Q44" s="86">
        <f t="shared" si="13"/>
        <v>0</v>
      </c>
      <c r="R44" s="67">
        <f t="shared" si="2"/>
        <v>0.96</v>
      </c>
      <c r="S44" s="47"/>
      <c r="T44" s="47"/>
      <c r="U44" s="47"/>
      <c r="V44" s="47"/>
      <c r="W44" s="47"/>
      <c r="X44" s="47"/>
      <c r="Y44" s="47"/>
      <c r="AB44" s="91">
        <f t="shared" ref="AB44:AC59" si="17">AVERAGE(F38:F44)</f>
        <v>11.428571428571429</v>
      </c>
      <c r="AC44" s="91">
        <f t="shared" si="17"/>
        <v>0</v>
      </c>
      <c r="AD44" s="90">
        <f t="shared" si="15"/>
        <v>1.9285714285714288E-2</v>
      </c>
      <c r="AE44" s="45">
        <f t="shared" si="16"/>
        <v>0</v>
      </c>
    </row>
    <row r="45" spans="1:31" ht="13.8" x14ac:dyDescent="0.25">
      <c r="A45" s="4">
        <v>43903</v>
      </c>
      <c r="B45">
        <v>126</v>
      </c>
      <c r="C45">
        <v>0</v>
      </c>
      <c r="D45">
        <v>4</v>
      </c>
      <c r="F45">
        <f t="shared" si="14"/>
        <v>26</v>
      </c>
      <c r="G45">
        <f t="shared" si="14"/>
        <v>0</v>
      </c>
      <c r="H45">
        <f t="shared" si="14"/>
        <v>0</v>
      </c>
      <c r="I45">
        <f t="shared" si="1"/>
        <v>122</v>
      </c>
      <c r="J45" s="58">
        <f t="shared" si="5"/>
        <v>0.27083646238846842</v>
      </c>
      <c r="K45" s="58">
        <f t="shared" si="6"/>
        <v>0</v>
      </c>
      <c r="L45" s="58">
        <f t="shared" si="7"/>
        <v>0</v>
      </c>
      <c r="M45" t="e">
        <f t="shared" si="11"/>
        <v>#DIV/0!</v>
      </c>
      <c r="N45" s="47">
        <f t="shared" si="8"/>
        <v>0</v>
      </c>
      <c r="O45" s="47"/>
      <c r="P45" s="63">
        <f t="shared" si="12"/>
        <v>3.1746031746031744E-2</v>
      </c>
      <c r="Q45" s="86">
        <f t="shared" si="13"/>
        <v>0</v>
      </c>
      <c r="R45" s="67">
        <f t="shared" si="2"/>
        <v>0.96825396825396826</v>
      </c>
      <c r="S45" s="47"/>
      <c r="T45" s="47"/>
      <c r="U45" s="47"/>
      <c r="V45" s="47"/>
      <c r="W45" s="47"/>
      <c r="X45" s="47"/>
      <c r="Y45" s="47"/>
      <c r="AB45" s="91">
        <f t="shared" si="17"/>
        <v>12.714285714285714</v>
      </c>
      <c r="AC45" s="91">
        <f t="shared" si="17"/>
        <v>0</v>
      </c>
      <c r="AD45" s="90">
        <f t="shared" si="15"/>
        <v>2.357142857142857E-2</v>
      </c>
      <c r="AE45" s="45">
        <f t="shared" si="16"/>
        <v>0</v>
      </c>
    </row>
    <row r="46" spans="1:31" ht="13.8" x14ac:dyDescent="0.25">
      <c r="A46" s="4">
        <v>43904</v>
      </c>
      <c r="B46">
        <v>155</v>
      </c>
      <c r="C46">
        <v>0</v>
      </c>
      <c r="D46">
        <v>4</v>
      </c>
      <c r="F46">
        <f t="shared" si="14"/>
        <v>29</v>
      </c>
      <c r="G46">
        <f t="shared" si="14"/>
        <v>0</v>
      </c>
      <c r="H46">
        <f t="shared" si="14"/>
        <v>0</v>
      </c>
      <c r="I46">
        <f t="shared" si="1"/>
        <v>151</v>
      </c>
      <c r="J46" s="58">
        <f t="shared" si="5"/>
        <v>0.23770837839146805</v>
      </c>
      <c r="K46" s="59">
        <f t="shared" si="6"/>
        <v>0</v>
      </c>
      <c r="L46" s="59">
        <f t="shared" si="7"/>
        <v>0</v>
      </c>
      <c r="M46" t="e">
        <f t="shared" si="11"/>
        <v>#DIV/0!</v>
      </c>
      <c r="N46" s="47">
        <f t="shared" si="8"/>
        <v>0</v>
      </c>
      <c r="O46" s="47"/>
      <c r="P46" s="63">
        <f t="shared" si="12"/>
        <v>2.5806451612903226E-2</v>
      </c>
      <c r="Q46" s="86">
        <f t="shared" si="13"/>
        <v>0</v>
      </c>
      <c r="R46" s="67">
        <f t="shared" si="2"/>
        <v>0.97419354838709682</v>
      </c>
      <c r="S46" s="47"/>
      <c r="T46" s="47"/>
      <c r="U46" s="47"/>
      <c r="V46" s="47"/>
      <c r="W46" s="47"/>
      <c r="X46" s="47"/>
      <c r="Y46" s="47"/>
      <c r="AB46" s="91">
        <f t="shared" si="17"/>
        <v>16</v>
      </c>
      <c r="AC46" s="91">
        <f t="shared" si="17"/>
        <v>0</v>
      </c>
      <c r="AD46" s="90">
        <f t="shared" si="15"/>
        <v>2.7857142857142858E-2</v>
      </c>
      <c r="AE46" s="45">
        <f t="shared" si="16"/>
        <v>0</v>
      </c>
    </row>
    <row r="47" spans="1:31" ht="13.8" x14ac:dyDescent="0.25">
      <c r="A47" s="4">
        <v>43905</v>
      </c>
      <c r="B47">
        <v>213</v>
      </c>
      <c r="C47">
        <v>0</v>
      </c>
      <c r="D47">
        <v>4</v>
      </c>
      <c r="F47">
        <f t="shared" si="14"/>
        <v>58</v>
      </c>
      <c r="G47">
        <f t="shared" si="14"/>
        <v>0</v>
      </c>
      <c r="H47">
        <f t="shared" si="14"/>
        <v>0</v>
      </c>
      <c r="I47">
        <f t="shared" si="1"/>
        <v>209</v>
      </c>
      <c r="J47" s="60">
        <f t="shared" si="5"/>
        <v>0.38411283881024949</v>
      </c>
      <c r="K47" s="60">
        <f t="shared" si="6"/>
        <v>0</v>
      </c>
      <c r="L47" s="60">
        <f t="shared" si="7"/>
        <v>0</v>
      </c>
      <c r="M47" t="e">
        <f t="shared" si="11"/>
        <v>#DIV/0!</v>
      </c>
      <c r="N47" s="47">
        <f t="shared" si="8"/>
        <v>0</v>
      </c>
      <c r="O47" s="47"/>
      <c r="P47" s="63">
        <f t="shared" si="12"/>
        <v>1.8779342723004695E-2</v>
      </c>
      <c r="Q47" s="86">
        <f t="shared" si="13"/>
        <v>0</v>
      </c>
      <c r="R47" s="67">
        <f t="shared" si="2"/>
        <v>0.98122065727699526</v>
      </c>
      <c r="S47" s="47"/>
      <c r="T47" s="47"/>
      <c r="U47" s="47"/>
      <c r="V47" s="47"/>
      <c r="W47" s="47"/>
      <c r="X47" s="47"/>
      <c r="Y47" s="47"/>
      <c r="AB47" s="91">
        <f t="shared" si="17"/>
        <v>21.714285714285715</v>
      </c>
      <c r="AC47" s="91">
        <f t="shared" si="17"/>
        <v>0</v>
      </c>
      <c r="AD47" s="90">
        <f t="shared" si="15"/>
        <v>3.6428571428571421E-2</v>
      </c>
      <c r="AE47" s="45">
        <f t="shared" si="16"/>
        <v>0</v>
      </c>
    </row>
    <row r="48" spans="1:31" ht="13.8" x14ac:dyDescent="0.25">
      <c r="A48" s="4">
        <v>43906</v>
      </c>
      <c r="B48">
        <v>218</v>
      </c>
      <c r="C48">
        <v>0</v>
      </c>
      <c r="D48">
        <v>4</v>
      </c>
      <c r="F48">
        <f t="shared" si="14"/>
        <v>5</v>
      </c>
      <c r="G48">
        <f t="shared" si="14"/>
        <v>0</v>
      </c>
      <c r="H48">
        <f t="shared" si="14"/>
        <v>0</v>
      </c>
      <c r="I48">
        <f t="shared" si="1"/>
        <v>214</v>
      </c>
      <c r="J48" s="58">
        <f t="shared" si="5"/>
        <v>2.3924033711398004E-2</v>
      </c>
      <c r="K48" s="59">
        <f t="shared" si="6"/>
        <v>0</v>
      </c>
      <c r="L48" s="59">
        <f t="shared" si="7"/>
        <v>0</v>
      </c>
      <c r="M48" t="e">
        <f t="shared" si="11"/>
        <v>#DIV/0!</v>
      </c>
      <c r="N48" s="47">
        <f t="shared" si="8"/>
        <v>0</v>
      </c>
      <c r="O48" s="47"/>
      <c r="P48" s="63">
        <f t="shared" si="12"/>
        <v>1.834862385321101E-2</v>
      </c>
      <c r="Q48" s="86">
        <f t="shared" si="13"/>
        <v>0</v>
      </c>
      <c r="R48" s="67">
        <f t="shared" si="2"/>
        <v>0.98165137614678899</v>
      </c>
      <c r="S48" s="47"/>
      <c r="T48" s="47"/>
      <c r="U48" s="47"/>
      <c r="V48" s="47"/>
      <c r="W48" s="47"/>
      <c r="X48" s="47"/>
      <c r="Y48" s="47"/>
      <c r="AB48" s="91">
        <f t="shared" si="17"/>
        <v>22.428571428571427</v>
      </c>
      <c r="AC48" s="91">
        <f t="shared" si="17"/>
        <v>0</v>
      </c>
      <c r="AD48" s="90">
        <f t="shared" si="15"/>
        <v>7.0714285714285716E-2</v>
      </c>
      <c r="AE48" s="45">
        <f t="shared" si="16"/>
        <v>0</v>
      </c>
    </row>
    <row r="49" spans="1:31" ht="13.8" x14ac:dyDescent="0.25">
      <c r="A49" s="4">
        <v>43907</v>
      </c>
      <c r="B49">
        <v>250</v>
      </c>
      <c r="C49">
        <v>0</v>
      </c>
      <c r="D49">
        <v>11</v>
      </c>
      <c r="F49">
        <f t="shared" si="14"/>
        <v>32</v>
      </c>
      <c r="G49">
        <f t="shared" si="14"/>
        <v>0</v>
      </c>
      <c r="H49">
        <f t="shared" si="14"/>
        <v>7</v>
      </c>
      <c r="I49">
        <f t="shared" si="1"/>
        <v>239</v>
      </c>
      <c r="J49" s="58">
        <f t="shared" si="5"/>
        <v>0.14953647653536381</v>
      </c>
      <c r="K49" s="59">
        <f t="shared" si="6"/>
        <v>0</v>
      </c>
      <c r="L49" s="59">
        <f t="shared" si="7"/>
        <v>3.2710280373831772E-2</v>
      </c>
      <c r="M49">
        <f t="shared" si="11"/>
        <v>4.5715437112239794</v>
      </c>
      <c r="N49" s="47">
        <f t="shared" si="8"/>
        <v>0</v>
      </c>
      <c r="O49" s="47"/>
      <c r="P49" s="63">
        <f t="shared" si="12"/>
        <v>4.3999999999999997E-2</v>
      </c>
      <c r="Q49" s="86">
        <f t="shared" si="13"/>
        <v>0</v>
      </c>
      <c r="R49" s="67">
        <f t="shared" si="2"/>
        <v>0.95599999999999996</v>
      </c>
      <c r="S49" s="47"/>
      <c r="T49" s="47"/>
      <c r="U49" s="47"/>
      <c r="V49" s="47"/>
      <c r="W49" s="47"/>
      <c r="X49" s="47"/>
      <c r="Y49" s="47"/>
      <c r="AB49" s="91">
        <f t="shared" si="17"/>
        <v>25</v>
      </c>
      <c r="AC49" s="91">
        <f t="shared" si="17"/>
        <v>0</v>
      </c>
      <c r="AD49" s="90">
        <f t="shared" si="15"/>
        <v>7.7142857142857152E-2</v>
      </c>
      <c r="AE49" s="45">
        <f t="shared" si="16"/>
        <v>0</v>
      </c>
    </row>
    <row r="50" spans="1:31" ht="13.8" x14ac:dyDescent="0.25">
      <c r="A50" s="4">
        <v>43908</v>
      </c>
      <c r="B50">
        <v>304</v>
      </c>
      <c r="C50">
        <v>0</v>
      </c>
      <c r="D50">
        <v>11</v>
      </c>
      <c r="F50">
        <f t="shared" si="14"/>
        <v>54</v>
      </c>
      <c r="G50">
        <f t="shared" si="14"/>
        <v>0</v>
      </c>
      <c r="H50">
        <f t="shared" si="14"/>
        <v>0</v>
      </c>
      <c r="I50">
        <f t="shared" si="1"/>
        <v>293</v>
      </c>
      <c r="J50" s="58">
        <f t="shared" si="5"/>
        <v>0.22594794870572016</v>
      </c>
      <c r="K50" s="59">
        <f t="shared" si="6"/>
        <v>0</v>
      </c>
      <c r="L50" s="59">
        <f t="shared" si="7"/>
        <v>0</v>
      </c>
      <c r="M50" t="e">
        <f t="shared" si="11"/>
        <v>#DIV/0!</v>
      </c>
      <c r="N50" s="47">
        <f t="shared" si="8"/>
        <v>0</v>
      </c>
      <c r="O50" s="47"/>
      <c r="P50" s="63">
        <f t="shared" si="12"/>
        <v>3.6184210526315791E-2</v>
      </c>
      <c r="Q50" s="86">
        <f t="shared" si="13"/>
        <v>0</v>
      </c>
      <c r="R50" s="67">
        <f t="shared" si="2"/>
        <v>0.96381578947368418</v>
      </c>
      <c r="S50" s="47"/>
      <c r="T50" s="47"/>
      <c r="U50" s="47"/>
      <c r="V50" s="47"/>
      <c r="W50" s="47"/>
      <c r="X50" s="47"/>
      <c r="Y50" s="47"/>
      <c r="AB50" s="91">
        <f t="shared" si="17"/>
        <v>32.142857142857146</v>
      </c>
      <c r="AC50" s="91">
        <f t="shared" si="17"/>
        <v>0</v>
      </c>
      <c r="AD50" s="90">
        <f t="shared" si="15"/>
        <v>0.10928571428571428</v>
      </c>
      <c r="AE50" s="45">
        <f t="shared" si="16"/>
        <v>0</v>
      </c>
    </row>
    <row r="51" spans="1:31" ht="13.8" x14ac:dyDescent="0.25">
      <c r="A51" s="4">
        <v>43909</v>
      </c>
      <c r="B51">
        <v>427</v>
      </c>
      <c r="C51">
        <v>0</v>
      </c>
      <c r="D51">
        <v>11</v>
      </c>
      <c r="F51">
        <f t="shared" si="14"/>
        <v>123</v>
      </c>
      <c r="G51">
        <f t="shared" si="14"/>
        <v>0</v>
      </c>
      <c r="H51">
        <f t="shared" si="14"/>
        <v>0</v>
      </c>
      <c r="I51">
        <f t="shared" si="1"/>
        <v>416</v>
      </c>
      <c r="J51" s="58">
        <f t="shared" si="5"/>
        <v>0.41980996642318158</v>
      </c>
      <c r="K51" s="59">
        <f t="shared" si="6"/>
        <v>0</v>
      </c>
      <c r="L51" s="59">
        <f t="shared" si="7"/>
        <v>0</v>
      </c>
      <c r="M51" t="e">
        <f t="shared" si="11"/>
        <v>#DIV/0!</v>
      </c>
      <c r="N51" s="47">
        <f t="shared" si="8"/>
        <v>0</v>
      </c>
      <c r="O51" s="47"/>
      <c r="P51" s="63">
        <f t="shared" si="12"/>
        <v>2.576112412177986E-2</v>
      </c>
      <c r="Q51" s="86">
        <f t="shared" si="13"/>
        <v>0</v>
      </c>
      <c r="R51" s="67">
        <f t="shared" si="2"/>
        <v>0.97423887587822011</v>
      </c>
      <c r="S51" s="47"/>
      <c r="T51" s="47"/>
      <c r="U51" s="47"/>
      <c r="V51" s="47"/>
      <c r="W51" s="47"/>
      <c r="X51" s="47"/>
      <c r="Y51" s="47"/>
      <c r="AB51" s="91">
        <f t="shared" si="17"/>
        <v>46.714285714285715</v>
      </c>
      <c r="AC51" s="91">
        <f t="shared" si="17"/>
        <v>0</v>
      </c>
      <c r="AD51" s="90">
        <f t="shared" si="15"/>
        <v>0.10928571428571428</v>
      </c>
      <c r="AE51" s="45">
        <f t="shared" si="16"/>
        <v>0</v>
      </c>
    </row>
    <row r="52" spans="1:31" ht="13.8" x14ac:dyDescent="0.25">
      <c r="A52" s="4">
        <v>43910</v>
      </c>
      <c r="B52">
        <v>529</v>
      </c>
      <c r="C52">
        <v>0</v>
      </c>
      <c r="D52">
        <v>14</v>
      </c>
      <c r="F52">
        <f t="shared" si="14"/>
        <v>102</v>
      </c>
      <c r="G52">
        <f t="shared" si="14"/>
        <v>0</v>
      </c>
      <c r="H52">
        <f t="shared" si="14"/>
        <v>3</v>
      </c>
      <c r="I52">
        <f t="shared" si="1"/>
        <v>515</v>
      </c>
      <c r="J52" s="58">
        <f t="shared" si="5"/>
        <v>0.2452044042617999</v>
      </c>
      <c r="K52" s="59">
        <f>G52/I51</f>
        <v>0</v>
      </c>
      <c r="L52" s="59">
        <f t="shared" si="7"/>
        <v>7.2115384615384619E-3</v>
      </c>
      <c r="M52">
        <f t="shared" si="11"/>
        <v>34.001677390969583</v>
      </c>
      <c r="N52" s="47">
        <f t="shared" si="8"/>
        <v>0</v>
      </c>
      <c r="O52" s="47"/>
      <c r="P52" s="63">
        <f t="shared" si="12"/>
        <v>2.6465028355387523E-2</v>
      </c>
      <c r="Q52" s="86">
        <f t="shared" si="13"/>
        <v>0</v>
      </c>
      <c r="R52" s="67">
        <f t="shared" si="2"/>
        <v>0.97353497164461245</v>
      </c>
      <c r="S52" s="47"/>
      <c r="T52" s="47"/>
      <c r="U52" s="47"/>
      <c r="V52" s="47"/>
      <c r="W52" s="47"/>
      <c r="X52" s="47"/>
      <c r="Y52" s="47"/>
      <c r="AB52" s="91">
        <f t="shared" si="17"/>
        <v>57.571428571428569</v>
      </c>
      <c r="AC52" s="91">
        <f t="shared" si="17"/>
        <v>0</v>
      </c>
      <c r="AD52" s="90">
        <f t="shared" si="15"/>
        <v>0.13500000000000001</v>
      </c>
      <c r="AE52" s="45">
        <f t="shared" si="16"/>
        <v>0</v>
      </c>
    </row>
    <row r="53" spans="1:31" ht="13.8" x14ac:dyDescent="0.25">
      <c r="A53" s="4">
        <v>43911</v>
      </c>
      <c r="B53">
        <v>712</v>
      </c>
      <c r="C53">
        <v>1</v>
      </c>
      <c r="D53">
        <v>36</v>
      </c>
      <c r="F53">
        <f t="shared" si="14"/>
        <v>183</v>
      </c>
      <c r="G53">
        <f t="shared" si="14"/>
        <v>1</v>
      </c>
      <c r="H53">
        <f t="shared" si="14"/>
        <v>22</v>
      </c>
      <c r="I53">
        <f t="shared" si="1"/>
        <v>675</v>
      </c>
      <c r="J53" s="58">
        <f t="shared" si="5"/>
        <v>0.35536152444187696</v>
      </c>
      <c r="K53" s="59">
        <f t="shared" si="6"/>
        <v>1.9417475728155339E-3</v>
      </c>
      <c r="L53" s="59">
        <f t="shared" si="7"/>
        <v>4.2718446601941747E-2</v>
      </c>
      <c r="M53">
        <f t="shared" si="11"/>
        <v>7.9570080472855063</v>
      </c>
      <c r="N53" s="47">
        <f t="shared" si="8"/>
        <v>1.4044943820224719E-3</v>
      </c>
      <c r="O53" s="47"/>
      <c r="P53" s="63">
        <f t="shared" si="12"/>
        <v>5.0561797752808987E-2</v>
      </c>
      <c r="Q53" s="86">
        <f t="shared" si="13"/>
        <v>1.4044943820224719E-3</v>
      </c>
      <c r="R53" s="67">
        <f t="shared" si="2"/>
        <v>0.9480337078651685</v>
      </c>
      <c r="S53" s="47"/>
      <c r="T53" s="47"/>
      <c r="U53" s="47"/>
      <c r="V53" s="47"/>
      <c r="W53" s="47"/>
      <c r="X53" s="47"/>
      <c r="Y53" s="47"/>
      <c r="AB53" s="91">
        <f t="shared" si="17"/>
        <v>79.571428571428569</v>
      </c>
      <c r="AC53" s="91">
        <f t="shared" si="17"/>
        <v>0.14285714285714285</v>
      </c>
      <c r="AD53" s="90">
        <f t="shared" si="15"/>
        <v>0.13714285714285712</v>
      </c>
      <c r="AE53" s="45">
        <f t="shared" si="16"/>
        <v>1.0416666666666667</v>
      </c>
    </row>
    <row r="54" spans="1:31" ht="13.8" x14ac:dyDescent="0.25">
      <c r="A54" s="4">
        <v>43912</v>
      </c>
      <c r="B54">
        <v>883</v>
      </c>
      <c r="C54">
        <v>1</v>
      </c>
      <c r="D54">
        <v>37</v>
      </c>
      <c r="F54">
        <f t="shared" si="14"/>
        <v>171</v>
      </c>
      <c r="G54">
        <f t="shared" si="14"/>
        <v>0</v>
      </c>
      <c r="H54">
        <f t="shared" si="14"/>
        <v>1</v>
      </c>
      <c r="I54">
        <f t="shared" si="1"/>
        <v>845</v>
      </c>
      <c r="J54" s="58">
        <f t="shared" si="5"/>
        <v>0.25335417412156591</v>
      </c>
      <c r="K54" s="58">
        <f t="shared" si="6"/>
        <v>0</v>
      </c>
      <c r="L54" s="58">
        <f t="shared" si="7"/>
        <v>1.4814814814814814E-3</v>
      </c>
      <c r="M54">
        <f t="shared" si="11"/>
        <v>171.014067532057</v>
      </c>
      <c r="N54" s="47">
        <f t="shared" si="8"/>
        <v>1.1325028312570782E-3</v>
      </c>
      <c r="O54" s="47"/>
      <c r="P54" s="63">
        <f t="shared" si="12"/>
        <v>4.1902604756511891E-2</v>
      </c>
      <c r="Q54" s="86">
        <f t="shared" si="13"/>
        <v>1.1325028312570782E-3</v>
      </c>
      <c r="R54" s="67">
        <f t="shared" si="2"/>
        <v>0.95696489241223104</v>
      </c>
      <c r="S54" s="47"/>
      <c r="T54" s="47"/>
      <c r="U54" s="47"/>
      <c r="V54" s="47"/>
      <c r="W54" s="47"/>
      <c r="X54" s="47"/>
      <c r="Y54" s="47"/>
      <c r="AB54" s="91">
        <f t="shared" si="17"/>
        <v>95.714285714285708</v>
      </c>
      <c r="AC54" s="91">
        <f t="shared" si="17"/>
        <v>0.14285714285714285</v>
      </c>
      <c r="AD54" s="90">
        <f t="shared" si="15"/>
        <v>0.17142857142857143</v>
      </c>
      <c r="AE54" s="45">
        <f t="shared" si="16"/>
        <v>0.83333333333333326</v>
      </c>
    </row>
    <row r="55" spans="1:31" ht="13.8" x14ac:dyDescent="0.25">
      <c r="A55" s="4">
        <v>43913</v>
      </c>
      <c r="B55">
        <v>1071</v>
      </c>
      <c r="C55">
        <v>1</v>
      </c>
      <c r="D55">
        <v>37</v>
      </c>
      <c r="F55">
        <f t="shared" si="14"/>
        <v>188</v>
      </c>
      <c r="G55">
        <f t="shared" si="14"/>
        <v>0</v>
      </c>
      <c r="H55">
        <f t="shared" si="14"/>
        <v>0</v>
      </c>
      <c r="I55">
        <f t="shared" si="1"/>
        <v>1033</v>
      </c>
      <c r="J55" s="58">
        <f t="shared" si="5"/>
        <v>0.22250790638854342</v>
      </c>
      <c r="K55" s="58">
        <f t="shared" si="6"/>
        <v>0</v>
      </c>
      <c r="L55" s="58">
        <f t="shared" si="7"/>
        <v>0</v>
      </c>
      <c r="M55" t="e">
        <f t="shared" si="11"/>
        <v>#DIV/0!</v>
      </c>
      <c r="N55" s="47">
        <f t="shared" si="8"/>
        <v>9.3370681605975728E-4</v>
      </c>
      <c r="O55" s="47"/>
      <c r="P55" s="63">
        <f t="shared" si="12"/>
        <v>3.454715219421102E-2</v>
      </c>
      <c r="Q55" s="86">
        <f t="shared" si="13"/>
        <v>9.3370681605975728E-4</v>
      </c>
      <c r="R55" s="67">
        <f t="shared" si="2"/>
        <v>0.96451914098972924</v>
      </c>
      <c r="S55" s="47"/>
      <c r="T55" s="47"/>
      <c r="U55" s="47"/>
      <c r="V55" s="47"/>
      <c r="W55" s="47"/>
      <c r="X55" s="47"/>
      <c r="Y55" s="47"/>
      <c r="AB55" s="91">
        <f t="shared" si="17"/>
        <v>121.85714285714286</v>
      </c>
      <c r="AC55" s="91">
        <f t="shared" si="17"/>
        <v>0.14285714285714285</v>
      </c>
      <c r="AD55" s="90">
        <f t="shared" si="15"/>
        <v>0.1907142857142857</v>
      </c>
      <c r="AE55" s="45">
        <f t="shared" si="16"/>
        <v>0.74906367041198507</v>
      </c>
    </row>
    <row r="56" spans="1:31" ht="13.8" x14ac:dyDescent="0.25">
      <c r="A56" s="4">
        <v>43914</v>
      </c>
      <c r="B56">
        <v>1238</v>
      </c>
      <c r="C56">
        <v>3</v>
      </c>
      <c r="D56">
        <v>53</v>
      </c>
      <c r="F56">
        <f t="shared" si="14"/>
        <v>167</v>
      </c>
      <c r="G56">
        <f t="shared" si="14"/>
        <v>2</v>
      </c>
      <c r="H56">
        <f t="shared" si="14"/>
        <v>16</v>
      </c>
      <c r="I56">
        <f t="shared" si="1"/>
        <v>1182</v>
      </c>
      <c r="J56" s="58">
        <f t="shared" si="5"/>
        <v>0.16168505948161443</v>
      </c>
      <c r="K56" s="58">
        <f t="shared" si="6"/>
        <v>1.9361084220716361E-3</v>
      </c>
      <c r="L56" s="58">
        <f t="shared" si="7"/>
        <v>1.5488867376573089E-2</v>
      </c>
      <c r="M56">
        <f t="shared" si="11"/>
        <v>9.2789259135837607</v>
      </c>
      <c r="N56" s="47">
        <f t="shared" si="8"/>
        <v>2.4232633279483036E-3</v>
      </c>
      <c r="O56" s="47"/>
      <c r="P56" s="63">
        <f t="shared" si="12"/>
        <v>4.2810985460420031E-2</v>
      </c>
      <c r="Q56" s="86">
        <f t="shared" si="13"/>
        <v>2.4232633279483036E-3</v>
      </c>
      <c r="R56" s="67">
        <f t="shared" si="2"/>
        <v>0.95476575121163165</v>
      </c>
      <c r="S56" s="47"/>
      <c r="T56" s="47"/>
      <c r="U56" s="47"/>
      <c r="V56" s="47"/>
      <c r="W56" s="47"/>
      <c r="X56" s="47"/>
      <c r="Y56" s="47"/>
      <c r="AB56" s="91">
        <f t="shared" si="17"/>
        <v>141.14285714285714</v>
      </c>
      <c r="AC56" s="91">
        <f t="shared" si="17"/>
        <v>0.42857142857142855</v>
      </c>
      <c r="AD56" s="90">
        <f t="shared" si="15"/>
        <v>0.24</v>
      </c>
      <c r="AE56" s="45">
        <f t="shared" si="16"/>
        <v>1.7857142857142856</v>
      </c>
    </row>
    <row r="57" spans="1:31" ht="13.8" x14ac:dyDescent="0.25">
      <c r="A57" s="4">
        <v>43915</v>
      </c>
      <c r="B57">
        <v>2369</v>
      </c>
      <c r="C57">
        <v>5</v>
      </c>
      <c r="D57">
        <v>58</v>
      </c>
      <c r="F57">
        <f t="shared" si="14"/>
        <v>1131</v>
      </c>
      <c r="G57">
        <f t="shared" si="14"/>
        <v>2</v>
      </c>
      <c r="H57">
        <f t="shared" si="14"/>
        <v>5</v>
      </c>
      <c r="I57">
        <f t="shared" si="1"/>
        <v>2306</v>
      </c>
      <c r="J57" s="58">
        <f t="shared" si="5"/>
        <v>0.95698966998119428</v>
      </c>
      <c r="K57" s="58">
        <f t="shared" si="6"/>
        <v>1.6920473773265651E-3</v>
      </c>
      <c r="L57" s="58">
        <f t="shared" si="7"/>
        <v>4.2301184433164128E-3</v>
      </c>
      <c r="M57">
        <f t="shared" si="11"/>
        <v>161.59454141682451</v>
      </c>
      <c r="N57" s="47">
        <f t="shared" si="8"/>
        <v>2.1105951878429719E-3</v>
      </c>
      <c r="O57" s="47"/>
      <c r="P57" s="63">
        <f t="shared" si="12"/>
        <v>2.4482904178978471E-2</v>
      </c>
      <c r="Q57" s="86">
        <f t="shared" si="13"/>
        <v>2.1105951878429719E-3</v>
      </c>
      <c r="R57" s="67">
        <f t="shared" si="2"/>
        <v>0.97340650063317857</v>
      </c>
      <c r="S57" s="47"/>
      <c r="T57" s="47"/>
      <c r="U57" s="47"/>
      <c r="V57" s="47"/>
      <c r="W57" s="47"/>
      <c r="X57" s="47"/>
      <c r="Y57" s="47"/>
      <c r="AB57" s="91">
        <f t="shared" si="17"/>
        <v>295</v>
      </c>
      <c r="AC57" s="91">
        <f t="shared" si="17"/>
        <v>0.7142857142857143</v>
      </c>
      <c r="AD57" s="90">
        <f t="shared" si="15"/>
        <v>0.32571428571428573</v>
      </c>
      <c r="AE57" s="45">
        <f t="shared" si="16"/>
        <v>2.1929824561403506</v>
      </c>
    </row>
    <row r="58" spans="1:31" ht="13.8" x14ac:dyDescent="0.25">
      <c r="A58" s="4">
        <v>43916</v>
      </c>
      <c r="B58">
        <v>2693</v>
      </c>
      <c r="C58">
        <v>8</v>
      </c>
      <c r="D58">
        <v>68</v>
      </c>
      <c r="F58">
        <f t="shared" si="14"/>
        <v>324</v>
      </c>
      <c r="G58">
        <f t="shared" si="14"/>
        <v>3</v>
      </c>
      <c r="H58">
        <f t="shared" si="14"/>
        <v>10</v>
      </c>
      <c r="I58">
        <f t="shared" si="1"/>
        <v>2617</v>
      </c>
      <c r="J58" s="58">
        <f t="shared" si="5"/>
        <v>0.14054150144475672</v>
      </c>
      <c r="K58" s="58">
        <f t="shared" si="6"/>
        <v>1.3009540329575022E-3</v>
      </c>
      <c r="L58" s="58">
        <f t="shared" si="7"/>
        <v>4.3365134431916736E-3</v>
      </c>
      <c r="M58">
        <f t="shared" si="11"/>
        <v>24.92990017935454</v>
      </c>
      <c r="N58" s="47">
        <f t="shared" si="8"/>
        <v>2.9706646862235424E-3</v>
      </c>
      <c r="O58" s="47"/>
      <c r="P58" s="63">
        <f t="shared" si="12"/>
        <v>2.525064983290011E-2</v>
      </c>
      <c r="Q58" s="86">
        <f t="shared" si="13"/>
        <v>2.9706646862235424E-3</v>
      </c>
      <c r="R58" s="67">
        <f t="shared" si="2"/>
        <v>0.97177868548087631</v>
      </c>
      <c r="S58" s="47"/>
      <c r="T58" s="47"/>
      <c r="U58" s="47"/>
      <c r="V58" s="47"/>
      <c r="W58" s="47"/>
      <c r="X58" s="47"/>
      <c r="Y58" s="47"/>
      <c r="AB58" s="91">
        <f t="shared" si="17"/>
        <v>323.71428571428572</v>
      </c>
      <c r="AC58" s="91">
        <f t="shared" si="17"/>
        <v>1.1428571428571428</v>
      </c>
      <c r="AD58" s="90">
        <f t="shared" si="15"/>
        <v>0.33642857142857141</v>
      </c>
      <c r="AE58" s="45">
        <f t="shared" si="16"/>
        <v>3.397027600849257</v>
      </c>
    </row>
    <row r="59" spans="1:31" ht="13.8" x14ac:dyDescent="0.25">
      <c r="A59" s="4">
        <v>43917</v>
      </c>
      <c r="B59">
        <v>3035</v>
      </c>
      <c r="C59">
        <v>12</v>
      </c>
      <c r="D59">
        <v>79</v>
      </c>
      <c r="F59">
        <f t="shared" si="14"/>
        <v>342</v>
      </c>
      <c r="G59">
        <f t="shared" si="14"/>
        <v>4</v>
      </c>
      <c r="H59">
        <f t="shared" si="14"/>
        <v>11</v>
      </c>
      <c r="I59">
        <f t="shared" si="1"/>
        <v>2944</v>
      </c>
      <c r="J59" s="58">
        <f t="shared" si="5"/>
        <v>0.13072466171600725</v>
      </c>
      <c r="K59" s="58">
        <f t="shared" si="6"/>
        <v>1.5284677111196026E-3</v>
      </c>
      <c r="L59" s="58">
        <f t="shared" si="7"/>
        <v>4.2032862055789069E-3</v>
      </c>
      <c r="M59">
        <f t="shared" si="11"/>
        <v>22.807095980719399</v>
      </c>
      <c r="N59" s="47">
        <f t="shared" si="8"/>
        <v>3.953871499176277E-3</v>
      </c>
      <c r="O59" s="47"/>
      <c r="P59" s="63">
        <f t="shared" si="12"/>
        <v>2.6029654036243823E-2</v>
      </c>
      <c r="Q59" s="86">
        <f t="shared" si="13"/>
        <v>3.953871499176277E-3</v>
      </c>
      <c r="R59" s="67">
        <f t="shared" si="2"/>
        <v>0.97001647446457995</v>
      </c>
      <c r="S59" s="47"/>
      <c r="T59" s="47"/>
      <c r="U59" s="47"/>
      <c r="V59" s="47"/>
      <c r="W59" s="47"/>
      <c r="X59" s="47"/>
      <c r="Y59" s="47"/>
      <c r="AB59" s="91">
        <f t="shared" si="17"/>
        <v>358</v>
      </c>
      <c r="AC59" s="91">
        <f t="shared" si="17"/>
        <v>1.7142857142857142</v>
      </c>
      <c r="AD59" s="90">
        <f t="shared" si="15"/>
        <v>0.375</v>
      </c>
      <c r="AE59" s="45">
        <f t="shared" si="16"/>
        <v>4.5714285714285712</v>
      </c>
    </row>
    <row r="60" spans="1:31" ht="13.8" x14ac:dyDescent="0.25">
      <c r="A60" s="4">
        <v>43918</v>
      </c>
      <c r="B60">
        <v>3619</v>
      </c>
      <c r="C60">
        <v>12</v>
      </c>
      <c r="D60">
        <v>89</v>
      </c>
      <c r="F60">
        <f t="shared" si="14"/>
        <v>584</v>
      </c>
      <c r="G60">
        <f t="shared" si="14"/>
        <v>0</v>
      </c>
      <c r="H60">
        <f t="shared" si="14"/>
        <v>10</v>
      </c>
      <c r="I60">
        <f t="shared" si="1"/>
        <v>3518</v>
      </c>
      <c r="J60" s="58">
        <f t="shared" si="5"/>
        <v>0.19843914645176688</v>
      </c>
      <c r="K60" s="58">
        <f t="shared" si="6"/>
        <v>0</v>
      </c>
      <c r="L60" s="58">
        <f t="shared" si="7"/>
        <v>3.3967391304347825E-3</v>
      </c>
      <c r="M60">
        <f t="shared" si="11"/>
        <v>58.420484715400171</v>
      </c>
      <c r="N60" s="47">
        <f t="shared" si="8"/>
        <v>3.3158331030671458E-3</v>
      </c>
      <c r="O60" s="47"/>
      <c r="P60" s="63">
        <f t="shared" si="12"/>
        <v>2.4592428847747996E-2</v>
      </c>
      <c r="Q60" s="86">
        <f t="shared" si="13"/>
        <v>3.3158331030671458E-3</v>
      </c>
      <c r="R60" s="67">
        <f t="shared" si="2"/>
        <v>0.97209173804918481</v>
      </c>
      <c r="S60" s="47"/>
      <c r="T60" s="47"/>
      <c r="U60" s="47"/>
      <c r="V60" s="47"/>
      <c r="W60" s="47"/>
      <c r="X60" s="47"/>
      <c r="Y60" s="47"/>
      <c r="AB60" s="91">
        <f t="shared" ref="AB60:AC75" si="18">AVERAGE(F54:F60)</f>
        <v>415.28571428571428</v>
      </c>
      <c r="AC60" s="91">
        <f t="shared" si="18"/>
        <v>1.5714285714285714</v>
      </c>
      <c r="AD60" s="90">
        <f t="shared" si="15"/>
        <v>0.48214285714285715</v>
      </c>
      <c r="AE60" s="45">
        <f t="shared" si="16"/>
        <v>3.2592592592592591</v>
      </c>
    </row>
    <row r="61" spans="1:31" ht="13.8" x14ac:dyDescent="0.25">
      <c r="A61" s="4">
        <v>43919</v>
      </c>
      <c r="B61">
        <v>4247</v>
      </c>
      <c r="C61">
        <v>15</v>
      </c>
      <c r="D61">
        <v>132</v>
      </c>
      <c r="F61">
        <f t="shared" si="14"/>
        <v>628</v>
      </c>
      <c r="G61">
        <f t="shared" si="14"/>
        <v>3</v>
      </c>
      <c r="H61">
        <f t="shared" si="14"/>
        <v>43</v>
      </c>
      <c r="I61">
        <f t="shared" si="1"/>
        <v>4100</v>
      </c>
      <c r="J61" s="58">
        <f t="shared" si="5"/>
        <v>0.17858518629853329</v>
      </c>
      <c r="K61" s="58">
        <f t="shared" si="6"/>
        <v>8.5275724843661166E-4</v>
      </c>
      <c r="L61" s="58">
        <f t="shared" si="7"/>
        <v>1.22228538942581E-2</v>
      </c>
      <c r="M61">
        <f t="shared" si="11"/>
        <v>13.657884465179134</v>
      </c>
      <c r="N61" s="47">
        <f t="shared" si="8"/>
        <v>3.5319048740287263E-3</v>
      </c>
      <c r="O61" s="47"/>
      <c r="P61" s="63">
        <f t="shared" si="12"/>
        <v>3.1080762891452791E-2</v>
      </c>
      <c r="Q61" s="86">
        <f t="shared" si="13"/>
        <v>3.5319048740287263E-3</v>
      </c>
      <c r="R61" s="67">
        <f t="shared" si="2"/>
        <v>0.96538733223451845</v>
      </c>
      <c r="S61" s="47"/>
      <c r="T61" s="47"/>
      <c r="U61" s="47"/>
      <c r="V61" s="47"/>
      <c r="W61" s="47"/>
      <c r="X61" s="47"/>
      <c r="Y61" s="47"/>
      <c r="AB61" s="91">
        <f t="shared" si="18"/>
        <v>480.57142857142856</v>
      </c>
      <c r="AC61" s="91">
        <f t="shared" si="18"/>
        <v>2</v>
      </c>
      <c r="AD61" s="90">
        <f t="shared" si="15"/>
        <v>0.70071428571428573</v>
      </c>
      <c r="AE61" s="45">
        <f t="shared" si="16"/>
        <v>2.8542303771661568</v>
      </c>
    </row>
    <row r="62" spans="1:31" ht="13.8" x14ac:dyDescent="0.25">
      <c r="A62" s="4">
        <v>43920</v>
      </c>
      <c r="B62">
        <v>4695</v>
      </c>
      <c r="C62">
        <v>16</v>
      </c>
      <c r="D62">
        <v>161</v>
      </c>
      <c r="F62">
        <f t="shared" ref="F62:H77" si="19">B62-B61</f>
        <v>448</v>
      </c>
      <c r="G62">
        <f t="shared" si="19"/>
        <v>1</v>
      </c>
      <c r="H62">
        <f t="shared" si="19"/>
        <v>29</v>
      </c>
      <c r="I62">
        <f t="shared" si="1"/>
        <v>4518</v>
      </c>
      <c r="J62" s="58">
        <f t="shared" si="5"/>
        <v>0.10932193353259273</v>
      </c>
      <c r="K62" s="58">
        <f t="shared" si="6"/>
        <v>2.4390243902439024E-4</v>
      </c>
      <c r="L62" s="58">
        <f t="shared" si="7"/>
        <v>7.0731707317073173E-3</v>
      </c>
      <c r="M62">
        <f t="shared" si="11"/>
        <v>14.940664249454338</v>
      </c>
      <c r="N62" s="47">
        <f t="shared" si="8"/>
        <v>3.4078807241746537E-3</v>
      </c>
      <c r="O62" s="47"/>
      <c r="P62" s="63">
        <f t="shared" si="12"/>
        <v>3.4291799787007457E-2</v>
      </c>
      <c r="Q62" s="86">
        <f t="shared" si="13"/>
        <v>3.4078807241746537E-3</v>
      </c>
      <c r="R62" s="67">
        <f t="shared" si="2"/>
        <v>0.96230031948881789</v>
      </c>
      <c r="S62" s="47"/>
      <c r="T62" s="47"/>
      <c r="U62" s="47"/>
      <c r="V62" s="47"/>
      <c r="W62" s="47"/>
      <c r="X62" s="47"/>
      <c r="Y62" s="47"/>
      <c r="AB62" s="91">
        <f t="shared" si="18"/>
        <v>517.71428571428567</v>
      </c>
      <c r="AC62" s="91">
        <f t="shared" si="18"/>
        <v>2.1428571428571428</v>
      </c>
      <c r="AD62" s="90">
        <f t="shared" si="15"/>
        <v>0.86357142857142855</v>
      </c>
      <c r="AE62" s="45">
        <f t="shared" si="16"/>
        <v>2.4813895781637716</v>
      </c>
    </row>
    <row r="63" spans="1:31" ht="13.8" x14ac:dyDescent="0.25">
      <c r="A63" s="4">
        <v>43921</v>
      </c>
      <c r="B63">
        <v>5358</v>
      </c>
      <c r="C63">
        <v>20</v>
      </c>
      <c r="D63">
        <v>224</v>
      </c>
      <c r="F63">
        <f t="shared" si="19"/>
        <v>663</v>
      </c>
      <c r="G63">
        <f t="shared" si="19"/>
        <v>4</v>
      </c>
      <c r="H63">
        <f t="shared" si="19"/>
        <v>63</v>
      </c>
      <c r="I63">
        <f t="shared" si="1"/>
        <v>5114</v>
      </c>
      <c r="J63" s="58">
        <f t="shared" si="5"/>
        <v>0.14682599039288807</v>
      </c>
      <c r="K63" s="58">
        <f t="shared" si="6"/>
        <v>8.8534749889331564E-4</v>
      </c>
      <c r="L63" s="58">
        <f t="shared" si="7"/>
        <v>1.3944223107569721E-2</v>
      </c>
      <c r="M63">
        <f t="shared" si="11"/>
        <v>9.9008929044040048</v>
      </c>
      <c r="N63" s="47">
        <f t="shared" si="8"/>
        <v>3.7327360955580441E-3</v>
      </c>
      <c r="O63" s="47"/>
      <c r="P63" s="63">
        <f t="shared" si="12"/>
        <v>4.180664427025009E-2</v>
      </c>
      <c r="Q63" s="86">
        <f t="shared" si="13"/>
        <v>3.7327360955580441E-3</v>
      </c>
      <c r="R63" s="67">
        <f t="shared" si="2"/>
        <v>0.95446061963419182</v>
      </c>
      <c r="S63" s="47"/>
      <c r="T63" s="47"/>
      <c r="U63" s="47"/>
      <c r="V63" s="47"/>
      <c r="W63" s="47"/>
      <c r="X63" s="47"/>
      <c r="Y63" s="47"/>
      <c r="AB63" s="91">
        <f t="shared" si="18"/>
        <v>588.57142857142856</v>
      </c>
      <c r="AC63" s="91">
        <f t="shared" si="18"/>
        <v>2.4285714285714284</v>
      </c>
      <c r="AD63" s="90">
        <f t="shared" si="15"/>
        <v>1.1935714285714285</v>
      </c>
      <c r="AE63" s="45">
        <f t="shared" si="16"/>
        <v>2.0347097546379413</v>
      </c>
    </row>
    <row r="64" spans="1:31" ht="13.8" x14ac:dyDescent="0.25">
      <c r="A64" s="4">
        <v>43922</v>
      </c>
      <c r="B64">
        <v>6092</v>
      </c>
      <c r="C64">
        <v>26</v>
      </c>
      <c r="D64">
        <v>241</v>
      </c>
      <c r="F64">
        <f t="shared" si="19"/>
        <v>734</v>
      </c>
      <c r="G64">
        <f t="shared" si="19"/>
        <v>6</v>
      </c>
      <c r="H64">
        <f t="shared" si="19"/>
        <v>17</v>
      </c>
      <c r="I64">
        <f>B64-D64-C64</f>
        <v>5825</v>
      </c>
      <c r="J64" s="58">
        <f t="shared" si="5"/>
        <v>0.14361647368388225</v>
      </c>
      <c r="K64" s="58">
        <f t="shared" si="6"/>
        <v>1.1732499022291747E-3</v>
      </c>
      <c r="L64" s="58">
        <f t="shared" si="7"/>
        <v>3.3242080563159952E-3</v>
      </c>
      <c r="M64">
        <f t="shared" si="11"/>
        <v>31.932810713885818</v>
      </c>
      <c r="N64" s="47">
        <f t="shared" si="8"/>
        <v>4.2678923177938283E-3</v>
      </c>
      <c r="O64" s="47"/>
      <c r="P64" s="63">
        <f t="shared" si="12"/>
        <v>3.9560078791858175E-2</v>
      </c>
      <c r="Q64" s="86">
        <f t="shared" si="13"/>
        <v>4.2678923177938283E-3</v>
      </c>
      <c r="R64" s="67">
        <f t="shared" si="2"/>
        <v>0.95617202889034802</v>
      </c>
      <c r="S64" s="47"/>
      <c r="T64" s="47"/>
      <c r="U64" s="47"/>
      <c r="V64" s="47"/>
      <c r="W64" s="47"/>
      <c r="X64" s="47"/>
      <c r="Y64" s="47"/>
      <c r="AB64" s="91">
        <f t="shared" si="18"/>
        <v>531.85714285714289</v>
      </c>
      <c r="AC64" s="91">
        <f t="shared" si="18"/>
        <v>3</v>
      </c>
      <c r="AD64" s="90">
        <f t="shared" si="15"/>
        <v>1.4357142857142855</v>
      </c>
      <c r="AE64" s="45">
        <f t="shared" si="16"/>
        <v>2.0895522388059704</v>
      </c>
    </row>
    <row r="65" spans="1:31" ht="13.8" x14ac:dyDescent="0.25">
      <c r="A65" s="4">
        <v>43923</v>
      </c>
      <c r="B65">
        <v>6857</v>
      </c>
      <c r="C65">
        <v>36</v>
      </c>
      <c r="D65">
        <v>338</v>
      </c>
      <c r="F65">
        <f t="shared" si="19"/>
        <v>765</v>
      </c>
      <c r="G65">
        <f t="shared" si="19"/>
        <v>10</v>
      </c>
      <c r="H65">
        <f t="shared" si="19"/>
        <v>97</v>
      </c>
      <c r="I65">
        <f>B65-D65-C65</f>
        <v>6483</v>
      </c>
      <c r="J65" s="58">
        <f t="shared" si="5"/>
        <v>0.13142297115017432</v>
      </c>
      <c r="K65" s="58">
        <f t="shared" si="6"/>
        <v>1.7167381974248926E-3</v>
      </c>
      <c r="L65" s="58">
        <f t="shared" si="7"/>
        <v>1.6652360515021458E-2</v>
      </c>
      <c r="M65">
        <f t="shared" si="11"/>
        <v>7.154568289250145</v>
      </c>
      <c r="N65" s="47">
        <f t="shared" si="8"/>
        <v>5.2501093772786937E-3</v>
      </c>
      <c r="O65" s="47"/>
      <c r="P65" s="63">
        <f t="shared" si="12"/>
        <v>4.9292693597783287E-2</v>
      </c>
      <c r="Q65" s="86">
        <f t="shared" si="13"/>
        <v>5.2501093772786937E-3</v>
      </c>
      <c r="R65" s="67">
        <f t="shared" si="2"/>
        <v>0.94545719702493802</v>
      </c>
      <c r="S65" s="47"/>
      <c r="T65" s="47"/>
      <c r="U65" s="47"/>
      <c r="V65" s="47"/>
      <c r="W65" s="47"/>
      <c r="X65" s="47"/>
      <c r="Y65" s="47"/>
      <c r="AB65" s="91">
        <f t="shared" si="18"/>
        <v>594.85714285714289</v>
      </c>
      <c r="AC65" s="91">
        <f t="shared" si="18"/>
        <v>4</v>
      </c>
      <c r="AD65" s="90">
        <f t="shared" si="15"/>
        <v>1.8278571428571428</v>
      </c>
      <c r="AE65" s="45">
        <f t="shared" si="16"/>
        <v>2.1883548261039469</v>
      </c>
    </row>
    <row r="66" spans="1:31" ht="13.8" x14ac:dyDescent="0.25">
      <c r="A66" s="4">
        <v>43924</v>
      </c>
      <c r="B66">
        <v>7428</v>
      </c>
      <c r="C66">
        <v>40</v>
      </c>
      <c r="D66">
        <v>403</v>
      </c>
      <c r="F66">
        <f t="shared" si="19"/>
        <v>571</v>
      </c>
      <c r="G66">
        <f t="shared" si="19"/>
        <v>4</v>
      </c>
      <c r="H66">
        <f t="shared" si="19"/>
        <v>65</v>
      </c>
      <c r="I66">
        <f t="shared" ref="I66:I129" si="20">B66-D66-C66</f>
        <v>6985</v>
      </c>
      <c r="J66" s="58">
        <f t="shared" si="5"/>
        <v>8.814633818610039E-2</v>
      </c>
      <c r="K66" s="58">
        <f t="shared" si="6"/>
        <v>6.1699830325466607E-4</v>
      </c>
      <c r="L66" s="58">
        <f t="shared" si="7"/>
        <v>1.0026222427888323E-2</v>
      </c>
      <c r="M66">
        <f t="shared" si="11"/>
        <v>8.2819233400070846</v>
      </c>
      <c r="N66" s="47">
        <f t="shared" si="8"/>
        <v>5.3850296176628969E-3</v>
      </c>
      <c r="O66" s="47"/>
      <c r="P66" s="63">
        <f t="shared" si="12"/>
        <v>5.4254173397953687E-2</v>
      </c>
      <c r="Q66" s="86">
        <f t="shared" si="13"/>
        <v>5.3850296176628969E-3</v>
      </c>
      <c r="R66" s="67">
        <f t="shared" si="2"/>
        <v>0.94036079698438346</v>
      </c>
      <c r="S66" s="47"/>
      <c r="T66" s="47"/>
      <c r="U66" s="47"/>
      <c r="V66" s="47"/>
      <c r="W66" s="47"/>
      <c r="X66" s="47"/>
      <c r="Y66" s="47"/>
      <c r="AB66" s="91">
        <f t="shared" si="18"/>
        <v>627.57142857142856</v>
      </c>
      <c r="AC66" s="91">
        <f t="shared" si="18"/>
        <v>4</v>
      </c>
      <c r="AD66" s="90">
        <f t="shared" si="15"/>
        <v>2.117142857142857</v>
      </c>
      <c r="AE66" s="45">
        <f t="shared" si="16"/>
        <v>1.8893387314439947</v>
      </c>
    </row>
    <row r="67" spans="1:31" ht="13.8" x14ac:dyDescent="0.25">
      <c r="A67" s="4">
        <v>43925</v>
      </c>
      <c r="B67">
        <v>7851</v>
      </c>
      <c r="C67">
        <v>44</v>
      </c>
      <c r="D67">
        <v>427</v>
      </c>
      <c r="F67">
        <f t="shared" si="19"/>
        <v>423</v>
      </c>
      <c r="G67">
        <f t="shared" si="19"/>
        <v>4</v>
      </c>
      <c r="H67">
        <f t="shared" si="19"/>
        <v>24</v>
      </c>
      <c r="I67">
        <f t="shared" si="20"/>
        <v>7380</v>
      </c>
      <c r="J67" s="58">
        <f t="shared" si="5"/>
        <v>6.0610353842755912E-2</v>
      </c>
      <c r="K67" s="58">
        <f t="shared" si="6"/>
        <v>5.7265569076592703E-4</v>
      </c>
      <c r="L67" s="58">
        <f t="shared" si="7"/>
        <v>3.4359341445955619E-3</v>
      </c>
      <c r="M67">
        <f t="shared" si="11"/>
        <v>15.120118628273215</v>
      </c>
      <c r="N67" s="47">
        <f t="shared" si="8"/>
        <v>5.6043816074385425E-3</v>
      </c>
      <c r="O67" s="47"/>
      <c r="P67" s="63">
        <f t="shared" si="12"/>
        <v>5.438797605400586E-2</v>
      </c>
      <c r="Q67" s="86">
        <f t="shared" si="13"/>
        <v>5.6043816074385425E-3</v>
      </c>
      <c r="R67" s="67">
        <f t="shared" si="2"/>
        <v>0.9400076423385556</v>
      </c>
      <c r="S67" s="47"/>
      <c r="T67" s="47"/>
      <c r="U67" s="47"/>
      <c r="V67" s="47"/>
      <c r="W67" s="47"/>
      <c r="X67" s="47"/>
      <c r="Y67" s="47"/>
      <c r="AB67" s="91">
        <f t="shared" si="18"/>
        <v>604.57142857142856</v>
      </c>
      <c r="AC67" s="91">
        <f t="shared" si="18"/>
        <v>4.5714285714285712</v>
      </c>
      <c r="AD67" s="90">
        <f t="shared" si="15"/>
        <v>4.4249999999999998</v>
      </c>
      <c r="AE67" s="45">
        <f t="shared" si="16"/>
        <v>1.0330912025827279</v>
      </c>
    </row>
    <row r="68" spans="1:31" ht="13.8" x14ac:dyDescent="0.25">
      <c r="A68" s="4">
        <v>43926</v>
      </c>
      <c r="B68">
        <v>8430</v>
      </c>
      <c r="C68">
        <v>49</v>
      </c>
      <c r="D68">
        <v>477</v>
      </c>
      <c r="F68">
        <f t="shared" si="19"/>
        <v>579</v>
      </c>
      <c r="G68">
        <f t="shared" si="19"/>
        <v>5</v>
      </c>
      <c r="H68">
        <f t="shared" si="19"/>
        <v>50</v>
      </c>
      <c r="I68">
        <f t="shared" si="20"/>
        <v>7904</v>
      </c>
      <c r="J68" s="58">
        <f t="shared" si="5"/>
        <v>7.8526511998138912E-2</v>
      </c>
      <c r="K68" s="58">
        <f t="shared" si="6"/>
        <v>6.7750677506775068E-4</v>
      </c>
      <c r="L68" s="58">
        <f t="shared" si="7"/>
        <v>6.7750677506775072E-3</v>
      </c>
      <c r="M68">
        <f t="shared" si="11"/>
        <v>10.536830155386639</v>
      </c>
      <c r="N68" s="47">
        <f t="shared" si="8"/>
        <v>5.8125741399762754E-3</v>
      </c>
      <c r="O68" s="47"/>
      <c r="P68" s="63">
        <f t="shared" si="12"/>
        <v>5.6583629893238431E-2</v>
      </c>
      <c r="Q68" s="86">
        <f t="shared" si="13"/>
        <v>5.8125741399762754E-3</v>
      </c>
      <c r="R68" s="67">
        <f t="shared" si="2"/>
        <v>0.93760379596678534</v>
      </c>
      <c r="S68" s="47"/>
      <c r="T68" s="47"/>
      <c r="U68" s="47"/>
      <c r="V68" s="47"/>
      <c r="W68" s="47"/>
      <c r="X68" s="47"/>
      <c r="Y68" s="47"/>
      <c r="AB68" s="91">
        <f t="shared" si="18"/>
        <v>597.57142857142856</v>
      </c>
      <c r="AC68" s="91">
        <f t="shared" si="18"/>
        <v>4.8571428571428568</v>
      </c>
      <c r="AD68" s="90">
        <f t="shared" si="15"/>
        <v>4.8557142857142859</v>
      </c>
      <c r="AE68" s="45">
        <f t="shared" si="16"/>
        <v>1.0002942041776992</v>
      </c>
    </row>
    <row r="69" spans="1:31" ht="13.8" x14ac:dyDescent="0.25">
      <c r="A69" s="4">
        <v>43927</v>
      </c>
      <c r="B69">
        <v>8904</v>
      </c>
      <c r="C69">
        <v>57</v>
      </c>
      <c r="D69">
        <v>585</v>
      </c>
      <c r="F69">
        <f t="shared" si="19"/>
        <v>474</v>
      </c>
      <c r="G69">
        <f t="shared" si="19"/>
        <v>8</v>
      </c>
      <c r="H69">
        <f t="shared" si="19"/>
        <v>108</v>
      </c>
      <c r="I69">
        <f t="shared" si="20"/>
        <v>8262</v>
      </c>
      <c r="J69" s="58">
        <f t="shared" si="5"/>
        <v>6.0028099590711113E-2</v>
      </c>
      <c r="K69" s="58">
        <f t="shared" si="6"/>
        <v>1.0121457489878543E-3</v>
      </c>
      <c r="L69" s="58">
        <f t="shared" si="7"/>
        <v>1.3663967611336033E-2</v>
      </c>
      <c r="M69">
        <f t="shared" si="11"/>
        <v>4.0901905100429365</v>
      </c>
      <c r="N69" s="47">
        <f t="shared" si="8"/>
        <v>6.4016172506738541E-3</v>
      </c>
      <c r="O69" s="47"/>
      <c r="P69" s="63">
        <f t="shared" si="12"/>
        <v>6.5700808625336921E-2</v>
      </c>
      <c r="Q69" s="86">
        <f t="shared" si="13"/>
        <v>6.4016172506738541E-3</v>
      </c>
      <c r="R69" s="67">
        <f t="shared" ref="R69:R132" si="21">IF(P69="","",1-SUM(P69:Q69))</f>
        <v>0.92789757412398921</v>
      </c>
      <c r="S69" s="47"/>
      <c r="T69" s="47"/>
      <c r="U69" s="47"/>
      <c r="V69" s="47"/>
      <c r="W69" s="47"/>
      <c r="X69" s="47"/>
      <c r="Y69" s="47"/>
      <c r="AB69" s="91">
        <f t="shared" si="18"/>
        <v>601.28571428571433</v>
      </c>
      <c r="AC69" s="91">
        <f t="shared" si="18"/>
        <v>5.8571428571428568</v>
      </c>
      <c r="AD69" s="90">
        <f t="shared" si="15"/>
        <v>5.37</v>
      </c>
      <c r="AE69" s="45">
        <f t="shared" si="16"/>
        <v>1.0907156158552807</v>
      </c>
    </row>
    <row r="70" spans="1:31" ht="13.8" x14ac:dyDescent="0.25">
      <c r="A70" s="4">
        <v>43928</v>
      </c>
      <c r="B70">
        <v>9248</v>
      </c>
      <c r="C70">
        <v>65</v>
      </c>
      <c r="D70">
        <v>770</v>
      </c>
      <c r="F70">
        <f t="shared" si="19"/>
        <v>344</v>
      </c>
      <c r="G70">
        <f t="shared" si="19"/>
        <v>8</v>
      </c>
      <c r="H70">
        <f t="shared" si="19"/>
        <v>185</v>
      </c>
      <c r="I70">
        <f t="shared" si="20"/>
        <v>8413</v>
      </c>
      <c r="J70" s="58">
        <f t="shared" si="5"/>
        <v>4.1679283374569581E-2</v>
      </c>
      <c r="K70" s="58">
        <f t="shared" si="6"/>
        <v>9.6828854998789635E-4</v>
      </c>
      <c r="L70" s="58">
        <f t="shared" si="7"/>
        <v>2.2391672718470104E-2</v>
      </c>
      <c r="M70">
        <f t="shared" si="11"/>
        <v>1.7842188561693983</v>
      </c>
      <c r="N70" s="47">
        <f t="shared" si="8"/>
        <v>7.0285467128027683E-3</v>
      </c>
      <c r="O70" s="47"/>
      <c r="P70" s="63">
        <f t="shared" si="12"/>
        <v>8.3261245674740483E-2</v>
      </c>
      <c r="Q70" s="86">
        <f t="shared" si="13"/>
        <v>7.0285467128027683E-3</v>
      </c>
      <c r="R70" s="67">
        <f t="shared" si="21"/>
        <v>0.9097102076124568</v>
      </c>
      <c r="S70" s="47"/>
      <c r="T70" s="47"/>
      <c r="U70" s="47"/>
      <c r="V70" s="47"/>
      <c r="W70" s="47"/>
      <c r="X70" s="47"/>
      <c r="Y70" s="47"/>
      <c r="AB70" s="91">
        <f t="shared" si="18"/>
        <v>555.71428571428567</v>
      </c>
      <c r="AC70" s="91">
        <f t="shared" si="18"/>
        <v>6.4285714285714288</v>
      </c>
      <c r="AD70" s="90">
        <f t="shared" si="15"/>
        <v>6.2292857142857141</v>
      </c>
      <c r="AE70" s="45">
        <f t="shared" si="16"/>
        <v>1.0319917440660475</v>
      </c>
    </row>
    <row r="71" spans="1:31" ht="13.8" x14ac:dyDescent="0.25">
      <c r="A71" s="4">
        <v>43929</v>
      </c>
      <c r="B71">
        <v>9404</v>
      </c>
      <c r="C71">
        <v>73</v>
      </c>
      <c r="D71">
        <v>801</v>
      </c>
      <c r="F71">
        <f t="shared" si="19"/>
        <v>156</v>
      </c>
      <c r="G71">
        <f t="shared" si="19"/>
        <v>8</v>
      </c>
      <c r="H71">
        <f t="shared" si="19"/>
        <v>31</v>
      </c>
      <c r="I71">
        <f t="shared" si="20"/>
        <v>8530</v>
      </c>
      <c r="J71" s="58">
        <f t="shared" si="5"/>
        <v>1.8562564645517293E-2</v>
      </c>
      <c r="K71" s="58">
        <f t="shared" si="6"/>
        <v>9.5090930702484251E-4</v>
      </c>
      <c r="L71" s="58">
        <f t="shared" si="7"/>
        <v>3.6847735647212647E-3</v>
      </c>
      <c r="M71">
        <f t="shared" si="11"/>
        <v>4.0042783682753074</v>
      </c>
      <c r="N71" s="47">
        <f t="shared" si="8"/>
        <v>7.7626541897065082E-3</v>
      </c>
      <c r="O71" s="47"/>
      <c r="P71" s="63">
        <f t="shared" si="12"/>
        <v>8.5176520629519359E-2</v>
      </c>
      <c r="Q71" s="86">
        <f t="shared" si="13"/>
        <v>7.7626541897065082E-3</v>
      </c>
      <c r="R71" s="67">
        <f t="shared" si="21"/>
        <v>0.90706082518077413</v>
      </c>
      <c r="S71" s="47"/>
      <c r="T71" s="47"/>
      <c r="U71" s="47"/>
      <c r="V71" s="47"/>
      <c r="W71" s="47"/>
      <c r="X71" s="47"/>
      <c r="Y71" s="47"/>
      <c r="AB71" s="91">
        <f t="shared" si="18"/>
        <v>473.14285714285717</v>
      </c>
      <c r="AC71" s="91">
        <f t="shared" si="18"/>
        <v>6.7142857142857144</v>
      </c>
      <c r="AD71" s="90">
        <f t="shared" si="15"/>
        <v>7.2085714285714282</v>
      </c>
      <c r="AE71" s="45">
        <f t="shared" si="16"/>
        <v>0.931430836305985</v>
      </c>
    </row>
    <row r="72" spans="1:31" ht="13.8" x14ac:dyDescent="0.25">
      <c r="A72" s="4">
        <v>43930</v>
      </c>
      <c r="B72">
        <v>9968</v>
      </c>
      <c r="C72">
        <v>86</v>
      </c>
      <c r="D72">
        <v>1011</v>
      </c>
      <c r="F72">
        <f t="shared" si="19"/>
        <v>564</v>
      </c>
      <c r="G72">
        <f t="shared" si="19"/>
        <v>13</v>
      </c>
      <c r="H72">
        <f t="shared" si="19"/>
        <v>210</v>
      </c>
      <c r="I72">
        <f t="shared" si="20"/>
        <v>8871</v>
      </c>
      <c r="J72" s="58">
        <f t="shared" si="5"/>
        <v>6.6191493191489495E-2</v>
      </c>
      <c r="K72" s="58">
        <f t="shared" si="6"/>
        <v>1.5240328253223916E-3</v>
      </c>
      <c r="L72" s="58">
        <f t="shared" si="7"/>
        <v>2.4618991793669401E-2</v>
      </c>
      <c r="M72">
        <f t="shared" si="11"/>
        <v>2.5318988202843293</v>
      </c>
      <c r="N72" s="47">
        <f t="shared" si="8"/>
        <v>8.6276083467094703E-3</v>
      </c>
      <c r="O72" s="47"/>
      <c r="P72" s="63">
        <f t="shared" si="12"/>
        <v>0.10142455858747994</v>
      </c>
      <c r="Q72" s="86">
        <f t="shared" si="13"/>
        <v>8.6276083467094703E-3</v>
      </c>
      <c r="R72" s="67">
        <f t="shared" si="21"/>
        <v>0.8899478330658106</v>
      </c>
      <c r="S72" s="47"/>
      <c r="T72" s="47"/>
      <c r="U72" s="47"/>
      <c r="V72" s="47"/>
      <c r="W72" s="47"/>
      <c r="X72" s="47"/>
      <c r="Y72" s="47"/>
      <c r="AB72" s="91">
        <f t="shared" si="18"/>
        <v>444.42857142857144</v>
      </c>
      <c r="AC72" s="91">
        <f t="shared" si="18"/>
        <v>7.1428571428571432</v>
      </c>
      <c r="AD72" s="90">
        <f t="shared" si="15"/>
        <v>7.7657142857142851</v>
      </c>
      <c r="AE72" s="45">
        <f t="shared" si="16"/>
        <v>0.91979396615158215</v>
      </c>
    </row>
    <row r="73" spans="1:31" ht="13.8" x14ac:dyDescent="0.25">
      <c r="A73" s="4">
        <v>43931</v>
      </c>
      <c r="B73">
        <v>10408</v>
      </c>
      <c r="C73">
        <v>95</v>
      </c>
      <c r="D73">
        <v>1183</v>
      </c>
      <c r="F73">
        <f t="shared" si="19"/>
        <v>440</v>
      </c>
      <c r="G73">
        <f t="shared" si="19"/>
        <v>9</v>
      </c>
      <c r="H73">
        <f t="shared" si="19"/>
        <v>172</v>
      </c>
      <c r="I73">
        <f t="shared" si="20"/>
        <v>9130</v>
      </c>
      <c r="J73" s="58">
        <f t="shared" si="5"/>
        <v>4.9657006285638593E-2</v>
      </c>
      <c r="K73" s="58">
        <f t="shared" si="6"/>
        <v>1.0145417653026716E-3</v>
      </c>
      <c r="L73" s="58">
        <f t="shared" si="7"/>
        <v>1.938902040356217E-2</v>
      </c>
      <c r="M73">
        <f t="shared" si="11"/>
        <v>2.4337420041983422</v>
      </c>
      <c r="N73" s="47">
        <f t="shared" si="8"/>
        <v>9.1275941583397382E-3</v>
      </c>
      <c r="O73" s="47"/>
      <c r="P73" s="63">
        <f t="shared" si="12"/>
        <v>0.11366256725595696</v>
      </c>
      <c r="Q73" s="86">
        <f t="shared" si="13"/>
        <v>9.1275941583397382E-3</v>
      </c>
      <c r="R73" s="67">
        <f t="shared" si="21"/>
        <v>0.87720983858570334</v>
      </c>
      <c r="S73" s="47"/>
      <c r="T73" s="47"/>
      <c r="U73" s="47"/>
      <c r="V73" s="47"/>
      <c r="W73" s="47"/>
      <c r="X73" s="47"/>
      <c r="Y73" s="47"/>
      <c r="AB73" s="91">
        <f t="shared" si="18"/>
        <v>425.71428571428572</v>
      </c>
      <c r="AC73" s="91">
        <f t="shared" si="18"/>
        <v>7.8571428571428568</v>
      </c>
      <c r="AD73" s="90">
        <f t="shared" si="15"/>
        <v>8.8285714285714274</v>
      </c>
      <c r="AE73" s="45">
        <f t="shared" si="16"/>
        <v>0.88996763754045316</v>
      </c>
    </row>
    <row r="74" spans="1:31" ht="13.8" x14ac:dyDescent="0.25">
      <c r="A74" s="4">
        <v>43932</v>
      </c>
      <c r="B74">
        <v>10743</v>
      </c>
      <c r="C74">
        <v>101</v>
      </c>
      <c r="D74">
        <v>1341</v>
      </c>
      <c r="F74">
        <f t="shared" si="19"/>
        <v>335</v>
      </c>
      <c r="G74">
        <f t="shared" si="19"/>
        <v>6</v>
      </c>
      <c r="H74">
        <f t="shared" si="19"/>
        <v>158</v>
      </c>
      <c r="I74">
        <f t="shared" si="20"/>
        <v>9301</v>
      </c>
      <c r="J74" s="58">
        <f t="shared" si="5"/>
        <v>3.6736397765575288E-2</v>
      </c>
      <c r="K74" s="58">
        <f t="shared" si="6"/>
        <v>6.5717415115005477E-4</v>
      </c>
      <c r="L74" s="58">
        <f t="shared" si="7"/>
        <v>1.7305585980284775E-2</v>
      </c>
      <c r="M74">
        <f t="shared" si="11"/>
        <v>2.0451421439006245</v>
      </c>
      <c r="N74" s="47">
        <f t="shared" si="8"/>
        <v>9.4014707251233367E-3</v>
      </c>
      <c r="O74" s="47"/>
      <c r="P74" s="63">
        <f t="shared" si="12"/>
        <v>0.12482546774643954</v>
      </c>
      <c r="Q74" s="86">
        <f t="shared" si="13"/>
        <v>9.4014707251233367E-3</v>
      </c>
      <c r="R74" s="67">
        <f t="shared" si="21"/>
        <v>0.86577306152843714</v>
      </c>
      <c r="S74" s="47"/>
      <c r="T74" s="47"/>
      <c r="U74" s="47"/>
      <c r="V74" s="47"/>
      <c r="W74" s="47"/>
      <c r="X74" s="47"/>
      <c r="Y74" s="47"/>
      <c r="AB74" s="91">
        <f t="shared" si="18"/>
        <v>413.14285714285717</v>
      </c>
      <c r="AC74" s="91">
        <f t="shared" si="18"/>
        <v>8.1428571428571423</v>
      </c>
      <c r="AD74" s="90">
        <f t="shared" si="15"/>
        <v>7.9778571428571432</v>
      </c>
      <c r="AE74" s="45">
        <f t="shared" si="16"/>
        <v>1.0206822455009399</v>
      </c>
    </row>
    <row r="75" spans="1:31" ht="13.8" x14ac:dyDescent="0.25">
      <c r="A75" s="4">
        <v>43933</v>
      </c>
      <c r="B75">
        <v>11145</v>
      </c>
      <c r="C75">
        <v>103</v>
      </c>
      <c r="D75">
        <v>1627</v>
      </c>
      <c r="F75">
        <f t="shared" si="19"/>
        <v>402</v>
      </c>
      <c r="G75">
        <f t="shared" si="19"/>
        <v>2</v>
      </c>
      <c r="H75">
        <f t="shared" si="19"/>
        <v>286</v>
      </c>
      <c r="I75">
        <f t="shared" si="20"/>
        <v>9415</v>
      </c>
      <c r="J75" s="58">
        <f t="shared" si="5"/>
        <v>4.32748705343379E-2</v>
      </c>
      <c r="K75" s="58">
        <f t="shared" si="6"/>
        <v>2.1503064186646596E-4</v>
      </c>
      <c r="L75" s="58">
        <f t="shared" si="7"/>
        <v>3.0749381786904634E-2</v>
      </c>
      <c r="M75">
        <f t="shared" si="11"/>
        <v>1.3975679543051278</v>
      </c>
      <c r="N75" s="47">
        <f t="shared" si="8"/>
        <v>9.2418124719605196E-3</v>
      </c>
      <c r="O75" s="47"/>
      <c r="P75" s="63">
        <f t="shared" si="12"/>
        <v>0.14598474652310453</v>
      </c>
      <c r="Q75" s="86">
        <f t="shared" si="13"/>
        <v>9.2418124719605196E-3</v>
      </c>
      <c r="R75" s="67">
        <f t="shared" si="21"/>
        <v>0.84477344100493501</v>
      </c>
      <c r="S75" s="47"/>
      <c r="T75" s="47"/>
      <c r="U75" s="47"/>
      <c r="V75" s="47"/>
      <c r="W75" s="47"/>
      <c r="X75" s="47"/>
      <c r="Y75" s="47"/>
      <c r="AB75" s="91">
        <f t="shared" si="18"/>
        <v>387.85714285714283</v>
      </c>
      <c r="AC75" s="91">
        <f t="shared" si="18"/>
        <v>7.7142857142857144</v>
      </c>
      <c r="AD75" s="90">
        <f t="shared" si="15"/>
        <v>8.9228571428571435</v>
      </c>
      <c r="AE75" s="45">
        <f t="shared" si="16"/>
        <v>0.86455331412103742</v>
      </c>
    </row>
    <row r="76" spans="1:31" ht="13.8" x14ac:dyDescent="0.25">
      <c r="A76" s="4">
        <v>43934</v>
      </c>
      <c r="B76">
        <v>11586</v>
      </c>
      <c r="C76">
        <v>116</v>
      </c>
      <c r="D76">
        <v>1855</v>
      </c>
      <c r="F76">
        <f t="shared" si="19"/>
        <v>441</v>
      </c>
      <c r="G76">
        <f t="shared" si="19"/>
        <v>13</v>
      </c>
      <c r="H76">
        <f t="shared" si="19"/>
        <v>228</v>
      </c>
      <c r="I76">
        <f t="shared" si="20"/>
        <v>9615</v>
      </c>
      <c r="J76" s="58">
        <f t="shared" si="5"/>
        <v>4.6900538553721144E-2</v>
      </c>
      <c r="K76" s="58">
        <f t="shared" si="6"/>
        <v>1.3807753584705257E-3</v>
      </c>
      <c r="L76" s="58">
        <f t="shared" si="7"/>
        <v>2.4216675517790758E-2</v>
      </c>
      <c r="M76">
        <f t="shared" si="11"/>
        <v>1.8322347322957868</v>
      </c>
      <c r="N76" s="47">
        <f t="shared" si="8"/>
        <v>1.0012083549110996E-2</v>
      </c>
      <c r="O76" s="47"/>
      <c r="P76" s="63">
        <f t="shared" si="12"/>
        <v>0.1601070257206974</v>
      </c>
      <c r="Q76" s="86">
        <f t="shared" si="13"/>
        <v>1.0012083549110996E-2</v>
      </c>
      <c r="R76" s="67">
        <f t="shared" si="21"/>
        <v>0.82988089073019156</v>
      </c>
      <c r="S76" s="47"/>
      <c r="T76" s="47"/>
      <c r="U76" s="47"/>
      <c r="V76" s="47"/>
      <c r="W76" s="47"/>
      <c r="X76" s="47"/>
      <c r="Y76" s="47"/>
      <c r="AB76" s="91">
        <f t="shared" ref="AB76:AC91" si="22">AVERAGE(F70:F76)</f>
        <v>383.14285714285717</v>
      </c>
      <c r="AC76" s="91">
        <f t="shared" si="22"/>
        <v>8.4285714285714288</v>
      </c>
      <c r="AD76" s="90">
        <f t="shared" si="15"/>
        <v>9.4135714285714283</v>
      </c>
      <c r="AE76" s="45">
        <f t="shared" si="16"/>
        <v>0.89536383640640416</v>
      </c>
    </row>
    <row r="77" spans="1:31" ht="13.8" x14ac:dyDescent="0.25">
      <c r="A77" s="4">
        <v>43935</v>
      </c>
      <c r="B77">
        <v>12046</v>
      </c>
      <c r="C77">
        <v>123</v>
      </c>
      <c r="D77">
        <v>2195</v>
      </c>
      <c r="F77">
        <f t="shared" si="19"/>
        <v>460</v>
      </c>
      <c r="G77">
        <f t="shared" si="19"/>
        <v>7</v>
      </c>
      <c r="H77">
        <f t="shared" si="19"/>
        <v>340</v>
      </c>
      <c r="I77">
        <f t="shared" si="20"/>
        <v>9728</v>
      </c>
      <c r="J77" s="58">
        <f t="shared" si="5"/>
        <v>4.7906039044692622E-2</v>
      </c>
      <c r="K77" s="58">
        <f t="shared" si="6"/>
        <v>7.2802912116484665E-4</v>
      </c>
      <c r="L77" s="58">
        <f t="shared" si="7"/>
        <v>3.5361414456578262E-2</v>
      </c>
      <c r="M77">
        <f t="shared" si="11"/>
        <v>1.3274252605611514</v>
      </c>
      <c r="N77" s="47">
        <f t="shared" si="8"/>
        <v>1.0210858376224473E-2</v>
      </c>
      <c r="O77" s="47"/>
      <c r="P77" s="63">
        <f t="shared" si="12"/>
        <v>0.18221816370579447</v>
      </c>
      <c r="Q77" s="86">
        <f t="shared" si="13"/>
        <v>1.0210858376224473E-2</v>
      </c>
      <c r="R77" s="67">
        <f t="shared" si="21"/>
        <v>0.80757097791798105</v>
      </c>
      <c r="S77" s="47"/>
      <c r="T77" s="47"/>
      <c r="U77" s="47"/>
      <c r="V77" s="47"/>
      <c r="W77" s="47"/>
      <c r="X77" s="47"/>
      <c r="Y77" s="47"/>
      <c r="AB77" s="91">
        <f t="shared" si="22"/>
        <v>399.71428571428572</v>
      </c>
      <c r="AC77" s="91">
        <f t="shared" si="22"/>
        <v>8.2857142857142865</v>
      </c>
      <c r="AD77" s="90">
        <f t="shared" si="15"/>
        <v>9.0685714285714276</v>
      </c>
      <c r="AE77" s="45">
        <f t="shared" si="16"/>
        <v>0.91367359798361703</v>
      </c>
    </row>
    <row r="78" spans="1:31" ht="13.8" x14ac:dyDescent="0.25">
      <c r="A78" s="4">
        <v>43936</v>
      </c>
      <c r="B78">
        <v>12501</v>
      </c>
      <c r="C78">
        <v>130</v>
      </c>
      <c r="D78">
        <v>2563</v>
      </c>
      <c r="F78">
        <f t="shared" ref="F78:H93" si="23">B78-B77</f>
        <v>455</v>
      </c>
      <c r="G78">
        <f t="shared" si="23"/>
        <v>7</v>
      </c>
      <c r="H78">
        <f t="shared" si="23"/>
        <v>368</v>
      </c>
      <c r="I78">
        <f t="shared" si="20"/>
        <v>9808</v>
      </c>
      <c r="J78" s="58">
        <f t="shared" si="5"/>
        <v>4.6837388037814995E-2</v>
      </c>
      <c r="K78" s="58">
        <f t="shared" si="6"/>
        <v>7.1957236842105259E-4</v>
      </c>
      <c r="L78" s="58">
        <f t="shared" si="7"/>
        <v>3.7828947368421052E-2</v>
      </c>
      <c r="M78">
        <f t="shared" si="11"/>
        <v>1.2150242955516382</v>
      </c>
      <c r="N78" s="47">
        <f t="shared" si="8"/>
        <v>1.0399168066554675E-2</v>
      </c>
      <c r="O78" s="47"/>
      <c r="P78" s="63">
        <f t="shared" si="12"/>
        <v>0.20502359811215104</v>
      </c>
      <c r="Q78" s="86">
        <f t="shared" si="13"/>
        <v>1.0399168066554675E-2</v>
      </c>
      <c r="R78" s="67">
        <f t="shared" si="21"/>
        <v>0.7845772338212943</v>
      </c>
      <c r="S78" s="47"/>
      <c r="T78" s="47"/>
      <c r="U78" s="47"/>
      <c r="V78" s="47"/>
      <c r="W78" s="47"/>
      <c r="X78" s="47"/>
      <c r="Y78" s="47"/>
      <c r="AB78" s="91">
        <f t="shared" si="22"/>
        <v>442.42857142857144</v>
      </c>
      <c r="AC78" s="91">
        <f t="shared" si="22"/>
        <v>8.1428571428571423</v>
      </c>
      <c r="AD78" s="90">
        <f t="shared" si="15"/>
        <v>8.9635714285714272</v>
      </c>
      <c r="AE78" s="45">
        <f t="shared" si="16"/>
        <v>0.90843891943581168</v>
      </c>
    </row>
    <row r="79" spans="1:31" ht="13.8" x14ac:dyDescent="0.25">
      <c r="A79" s="4">
        <v>43937</v>
      </c>
      <c r="B79">
        <v>12758</v>
      </c>
      <c r="C79">
        <v>142</v>
      </c>
      <c r="D79">
        <v>2818</v>
      </c>
      <c r="F79">
        <f t="shared" si="23"/>
        <v>257</v>
      </c>
      <c r="G79">
        <f t="shared" si="23"/>
        <v>12</v>
      </c>
      <c r="H79">
        <f t="shared" si="23"/>
        <v>255</v>
      </c>
      <c r="I79">
        <f t="shared" si="20"/>
        <v>9798</v>
      </c>
      <c r="J79" s="58">
        <f t="shared" si="5"/>
        <v>2.6240998811587715E-2</v>
      </c>
      <c r="K79" s="58">
        <f t="shared" si="6"/>
        <v>1.2234910277324632E-3</v>
      </c>
      <c r="L79" s="58">
        <f t="shared" si="7"/>
        <v>2.5999184339314845E-2</v>
      </c>
      <c r="M79">
        <f t="shared" si="11"/>
        <v>0.96393901252454051</v>
      </c>
      <c r="N79" s="47">
        <f t="shared" si="8"/>
        <v>1.1130271202382819E-2</v>
      </c>
      <c r="O79" s="47"/>
      <c r="P79" s="63">
        <f t="shared" si="12"/>
        <v>0.22088101583320269</v>
      </c>
      <c r="Q79" s="86">
        <f t="shared" si="13"/>
        <v>1.1130271202382819E-2</v>
      </c>
      <c r="R79" s="67">
        <f t="shared" si="21"/>
        <v>0.76798871296441451</v>
      </c>
      <c r="S79" s="47"/>
      <c r="T79" s="47"/>
      <c r="U79" s="47"/>
      <c r="V79" s="47"/>
      <c r="W79" s="47"/>
      <c r="X79" s="47"/>
      <c r="Y79" s="47"/>
      <c r="AB79" s="91">
        <f t="shared" si="22"/>
        <v>398.57142857142856</v>
      </c>
      <c r="AC79" s="91">
        <f t="shared" si="22"/>
        <v>8</v>
      </c>
      <c r="AD79" s="90">
        <f t="shared" si="15"/>
        <v>9.019285714285715</v>
      </c>
      <c r="AE79" s="45">
        <f t="shared" si="16"/>
        <v>0.88698819988912636</v>
      </c>
    </row>
    <row r="80" spans="1:31" ht="13.8" x14ac:dyDescent="0.25">
      <c r="A80" s="4">
        <v>43938</v>
      </c>
      <c r="B80">
        <v>12982</v>
      </c>
      <c r="C80">
        <v>151</v>
      </c>
      <c r="D80">
        <v>3126</v>
      </c>
      <c r="F80">
        <f t="shared" si="23"/>
        <v>224</v>
      </c>
      <c r="G80">
        <f t="shared" si="23"/>
        <v>9</v>
      </c>
      <c r="H80">
        <f t="shared" si="23"/>
        <v>308</v>
      </c>
      <c r="I80">
        <f t="shared" si="20"/>
        <v>9705</v>
      </c>
      <c r="J80" s="58">
        <f t="shared" si="5"/>
        <v>2.2895555897726471E-2</v>
      </c>
      <c r="K80" s="58">
        <f t="shared" si="6"/>
        <v>9.1855480710349051E-4</v>
      </c>
      <c r="L80" s="58">
        <f t="shared" si="7"/>
        <v>3.1434986731986123E-2</v>
      </c>
      <c r="M80">
        <f t="shared" si="11"/>
        <v>0.70766768670638469</v>
      </c>
      <c r="N80" s="47">
        <f t="shared" si="8"/>
        <v>1.1631489755045448E-2</v>
      </c>
      <c r="O80" s="47"/>
      <c r="P80" s="63">
        <f t="shared" si="12"/>
        <v>0.24079494684948391</v>
      </c>
      <c r="Q80" s="86">
        <f t="shared" si="13"/>
        <v>1.1631489755045448E-2</v>
      </c>
      <c r="R80" s="67">
        <f t="shared" si="21"/>
        <v>0.74757356339547065</v>
      </c>
      <c r="S80" s="47"/>
      <c r="T80" s="47"/>
      <c r="U80" s="47"/>
      <c r="V80" s="47"/>
      <c r="W80" s="47"/>
      <c r="X80" s="47"/>
      <c r="Y80" s="47"/>
      <c r="AB80" s="91">
        <f t="shared" si="22"/>
        <v>367.71428571428572</v>
      </c>
      <c r="AC80" s="91">
        <f t="shared" si="22"/>
        <v>8</v>
      </c>
      <c r="AD80" s="90">
        <f t="shared" si="15"/>
        <v>8.3357142857142854</v>
      </c>
      <c r="AE80" s="45">
        <f t="shared" si="16"/>
        <v>0.95972579263067703</v>
      </c>
    </row>
    <row r="81" spans="1:31" ht="13.8" x14ac:dyDescent="0.25">
      <c r="A81" s="4">
        <v>43939</v>
      </c>
      <c r="B81">
        <v>13265</v>
      </c>
      <c r="C81">
        <v>164</v>
      </c>
      <c r="D81">
        <v>3456</v>
      </c>
      <c r="F81">
        <f t="shared" si="23"/>
        <v>283</v>
      </c>
      <c r="G81">
        <f t="shared" si="23"/>
        <v>13</v>
      </c>
      <c r="H81">
        <f t="shared" si="23"/>
        <v>330</v>
      </c>
      <c r="I81">
        <f t="shared" si="20"/>
        <v>9645</v>
      </c>
      <c r="J81" s="58">
        <f t="shared" si="5"/>
        <v>2.9204028335104146E-2</v>
      </c>
      <c r="K81" s="58">
        <f t="shared" si="6"/>
        <v>1.3395157135497166E-3</v>
      </c>
      <c r="L81" s="58">
        <f t="shared" si="7"/>
        <v>3.4003091190108192E-2</v>
      </c>
      <c r="M81">
        <f t="shared" si="11"/>
        <v>0.82631223029791756</v>
      </c>
      <c r="N81" s="47">
        <f t="shared" si="8"/>
        <v>1.2363362231436111E-2</v>
      </c>
      <c r="O81" s="47"/>
      <c r="P81" s="63">
        <f t="shared" si="12"/>
        <v>0.26053524312099507</v>
      </c>
      <c r="Q81" s="86">
        <f t="shared" si="13"/>
        <v>1.2363362231436111E-2</v>
      </c>
      <c r="R81" s="67">
        <f t="shared" si="21"/>
        <v>0.72710139464756884</v>
      </c>
      <c r="S81" s="47"/>
      <c r="T81" s="47"/>
      <c r="U81" s="47"/>
      <c r="V81" s="47"/>
      <c r="W81" s="47"/>
      <c r="X81" s="47"/>
      <c r="Y81" s="47"/>
      <c r="AB81" s="91">
        <f t="shared" si="22"/>
        <v>360.28571428571428</v>
      </c>
      <c r="AC81" s="91">
        <f t="shared" si="22"/>
        <v>9</v>
      </c>
      <c r="AD81" s="90">
        <f t="shared" si="15"/>
        <v>7.097142857142857</v>
      </c>
      <c r="AE81" s="45">
        <f t="shared" si="16"/>
        <v>1.2681159420289856</v>
      </c>
    </row>
    <row r="82" spans="1:31" ht="13.8" x14ac:dyDescent="0.25">
      <c r="A82" s="4">
        <v>43940</v>
      </c>
      <c r="B82">
        <v>13491</v>
      </c>
      <c r="C82">
        <v>172</v>
      </c>
      <c r="D82">
        <v>3754</v>
      </c>
      <c r="F82">
        <f t="shared" si="23"/>
        <v>226</v>
      </c>
      <c r="G82">
        <f t="shared" si="23"/>
        <v>8</v>
      </c>
      <c r="H82">
        <f t="shared" si="23"/>
        <v>298</v>
      </c>
      <c r="I82">
        <f t="shared" si="20"/>
        <v>9565</v>
      </c>
      <c r="J82" s="58">
        <f t="shared" si="5"/>
        <v>2.3467795424692347E-2</v>
      </c>
      <c r="K82" s="58">
        <f t="shared" si="6"/>
        <v>8.2944530844997406E-4</v>
      </c>
      <c r="L82" s="58">
        <f t="shared" si="7"/>
        <v>3.0896837739761533E-2</v>
      </c>
      <c r="M82">
        <f t="shared" si="11"/>
        <v>0.73969570872927359</v>
      </c>
      <c r="N82" s="47">
        <f t="shared" si="8"/>
        <v>1.2749240234230227E-2</v>
      </c>
      <c r="O82" s="47"/>
      <c r="P82" s="63">
        <f t="shared" si="12"/>
        <v>0.27825958046104809</v>
      </c>
      <c r="Q82" s="86">
        <f t="shared" si="13"/>
        <v>1.2749240234230227E-2</v>
      </c>
      <c r="R82" s="67">
        <f t="shared" si="21"/>
        <v>0.70899117930472166</v>
      </c>
      <c r="S82" s="47"/>
      <c r="T82" s="47"/>
      <c r="U82" s="47"/>
      <c r="V82" s="47"/>
      <c r="W82" s="47"/>
      <c r="X82" s="47"/>
      <c r="Y82" s="47"/>
      <c r="AB82" s="91">
        <f t="shared" si="22"/>
        <v>335.14285714285717</v>
      </c>
      <c r="AC82" s="91">
        <f t="shared" si="22"/>
        <v>9.8571428571428577</v>
      </c>
      <c r="AD82" s="90">
        <f t="shared" si="15"/>
        <v>6.6664285714285718</v>
      </c>
      <c r="AE82" s="45">
        <f t="shared" si="16"/>
        <v>1.4786242365798778</v>
      </c>
    </row>
    <row r="83" spans="1:31" ht="13.8" x14ac:dyDescent="0.25">
      <c r="A83" s="4">
        <v>43941</v>
      </c>
      <c r="B83">
        <v>13713</v>
      </c>
      <c r="C83">
        <v>177</v>
      </c>
      <c r="D83">
        <v>4049</v>
      </c>
      <c r="F83">
        <f t="shared" si="23"/>
        <v>222</v>
      </c>
      <c r="G83">
        <f t="shared" si="23"/>
        <v>5</v>
      </c>
      <c r="H83">
        <f t="shared" si="23"/>
        <v>295</v>
      </c>
      <c r="I83">
        <f t="shared" si="20"/>
        <v>9487</v>
      </c>
      <c r="J83" s="58">
        <f t="shared" si="5"/>
        <v>2.3245850680864814E-2</v>
      </c>
      <c r="K83" s="58">
        <f t="shared" si="6"/>
        <v>5.2273915316257186E-4</v>
      </c>
      <c r="L83" s="58">
        <f t="shared" si="7"/>
        <v>3.0841610036591742E-2</v>
      </c>
      <c r="M83">
        <f t="shared" si="11"/>
        <v>0.74115520587490646</v>
      </c>
      <c r="N83" s="47">
        <f t="shared" si="8"/>
        <v>1.2907460074381974E-2</v>
      </c>
      <c r="O83" s="47"/>
      <c r="P83" s="63">
        <f t="shared" si="12"/>
        <v>0.29526726463939329</v>
      </c>
      <c r="Q83" s="86">
        <f t="shared" si="13"/>
        <v>1.2907460074381974E-2</v>
      </c>
      <c r="R83" s="67">
        <f t="shared" si="21"/>
        <v>0.69182527528622473</v>
      </c>
      <c r="S83" s="47"/>
      <c r="T83" s="47"/>
      <c r="U83" s="47"/>
      <c r="V83" s="47"/>
      <c r="W83" s="47"/>
      <c r="X83" s="47"/>
      <c r="Y83" s="47"/>
      <c r="AB83" s="91">
        <f t="shared" si="22"/>
        <v>303.85714285714283</v>
      </c>
      <c r="AC83" s="91">
        <f t="shared" si="22"/>
        <v>8.7142857142857135</v>
      </c>
      <c r="AD83" s="90">
        <f t="shared" si="15"/>
        <v>6.3857142857142852</v>
      </c>
      <c r="AE83" s="45">
        <f t="shared" si="16"/>
        <v>1.3646532438478747</v>
      </c>
    </row>
    <row r="84" spans="1:31" ht="13.8" x14ac:dyDescent="0.25">
      <c r="A84" s="4">
        <v>43942</v>
      </c>
      <c r="B84">
        <v>13942</v>
      </c>
      <c r="C84">
        <v>184</v>
      </c>
      <c r="D84">
        <v>4507</v>
      </c>
      <c r="F84">
        <f t="shared" si="23"/>
        <v>229</v>
      </c>
      <c r="G84">
        <f t="shared" si="23"/>
        <v>7</v>
      </c>
      <c r="H84">
        <f t="shared" si="23"/>
        <v>458</v>
      </c>
      <c r="I84">
        <f t="shared" si="20"/>
        <v>9251</v>
      </c>
      <c r="J84" s="58">
        <f t="shared" si="5"/>
        <v>2.4176597592113973E-2</v>
      </c>
      <c r="K84" s="58">
        <f t="shared" si="6"/>
        <v>7.3785179719616312E-4</v>
      </c>
      <c r="L84" s="58">
        <f t="shared" si="7"/>
        <v>4.8276589016548958E-2</v>
      </c>
      <c r="M84">
        <f t="shared" si="11"/>
        <v>0.49325458356211893</v>
      </c>
      <c r="N84" s="47">
        <f t="shared" si="8"/>
        <v>1.3197532635202984E-2</v>
      </c>
      <c r="O84" s="47"/>
      <c r="P84" s="63">
        <f t="shared" si="12"/>
        <v>0.32326782384162961</v>
      </c>
      <c r="Q84" s="86">
        <f t="shared" si="13"/>
        <v>1.3197532635202984E-2</v>
      </c>
      <c r="R84" s="67">
        <f t="shared" si="21"/>
        <v>0.66353464352316749</v>
      </c>
      <c r="S84" s="47"/>
      <c r="T84" s="47"/>
      <c r="U84" s="47"/>
      <c r="V84" s="47"/>
      <c r="W84" s="47"/>
      <c r="X84" s="47"/>
      <c r="Y84" s="47"/>
      <c r="AB84" s="91">
        <f t="shared" si="22"/>
        <v>270.85714285714283</v>
      </c>
      <c r="AC84" s="91">
        <f t="shared" si="22"/>
        <v>8.7142857142857135</v>
      </c>
      <c r="AD84" s="90">
        <f t="shared" si="15"/>
        <v>6.1971428571428575</v>
      </c>
      <c r="AE84" s="45">
        <f t="shared" si="16"/>
        <v>1.4061779621945596</v>
      </c>
    </row>
    <row r="85" spans="1:31" ht="13.8" x14ac:dyDescent="0.25">
      <c r="A85" s="4">
        <v>43943</v>
      </c>
      <c r="B85">
        <v>14498</v>
      </c>
      <c r="C85">
        <v>189</v>
      </c>
      <c r="D85">
        <v>5215</v>
      </c>
      <c r="F85">
        <f t="shared" si="23"/>
        <v>556</v>
      </c>
      <c r="G85">
        <f t="shared" si="23"/>
        <v>5</v>
      </c>
      <c r="H85">
        <f t="shared" si="23"/>
        <v>708</v>
      </c>
      <c r="I85">
        <f t="shared" si="20"/>
        <v>9094</v>
      </c>
      <c r="J85" s="58">
        <f t="shared" si="5"/>
        <v>6.0198576167869118E-2</v>
      </c>
      <c r="K85" s="58">
        <f t="shared" si="6"/>
        <v>5.4048211004215758E-4</v>
      </c>
      <c r="L85" s="58">
        <f t="shared" si="7"/>
        <v>7.6532266781969518E-2</v>
      </c>
      <c r="M85">
        <f t="shared" si="11"/>
        <v>0.78106175053149685</v>
      </c>
      <c r="N85" s="47">
        <f t="shared" si="8"/>
        <v>1.303628086632639E-2</v>
      </c>
      <c r="O85" s="47"/>
      <c r="P85" s="63">
        <f t="shared" si="12"/>
        <v>0.35970478686715407</v>
      </c>
      <c r="Q85" s="86">
        <f t="shared" si="13"/>
        <v>1.303628086632639E-2</v>
      </c>
      <c r="R85" s="67">
        <f t="shared" si="21"/>
        <v>0.62725893226651952</v>
      </c>
      <c r="S85" s="47"/>
      <c r="T85" s="47"/>
      <c r="U85" s="47"/>
      <c r="V85" s="47"/>
      <c r="W85" s="47"/>
      <c r="X85" s="47"/>
      <c r="Y85" s="47"/>
      <c r="AB85" s="91">
        <f t="shared" si="22"/>
        <v>285.28571428571428</v>
      </c>
      <c r="AC85" s="91">
        <f t="shared" si="22"/>
        <v>8.4285714285714288</v>
      </c>
      <c r="AD85" s="90">
        <f t="shared" si="15"/>
        <v>5.8178571428571422</v>
      </c>
      <c r="AE85" s="45">
        <f t="shared" si="16"/>
        <v>1.4487415592387971</v>
      </c>
    </row>
    <row r="86" spans="1:31" ht="13.8" x14ac:dyDescent="0.25">
      <c r="A86" s="4">
        <v>43944</v>
      </c>
      <c r="B86">
        <v>14803</v>
      </c>
      <c r="C86">
        <v>192</v>
      </c>
      <c r="D86">
        <v>5611</v>
      </c>
      <c r="F86">
        <f t="shared" si="23"/>
        <v>305</v>
      </c>
      <c r="G86">
        <f t="shared" si="23"/>
        <v>3</v>
      </c>
      <c r="H86">
        <f t="shared" si="23"/>
        <v>396</v>
      </c>
      <c r="I86">
        <f t="shared" si="20"/>
        <v>9000</v>
      </c>
      <c r="J86" s="58">
        <f t="shared" si="5"/>
        <v>3.3594868199302831E-2</v>
      </c>
      <c r="K86" s="58">
        <f t="shared" si="6"/>
        <v>3.2988783813503409E-4</v>
      </c>
      <c r="L86" s="58">
        <f t="shared" si="7"/>
        <v>4.3545194633824502E-2</v>
      </c>
      <c r="M86">
        <f t="shared" si="11"/>
        <v>0.76569356241719277</v>
      </c>
      <c r="N86" s="47">
        <f t="shared" si="8"/>
        <v>1.2970343849219752E-2</v>
      </c>
      <c r="O86" s="47"/>
      <c r="P86" s="63">
        <f t="shared" si="12"/>
        <v>0.37904478821860432</v>
      </c>
      <c r="Q86" s="86">
        <f t="shared" si="13"/>
        <v>1.2970343849219752E-2</v>
      </c>
      <c r="R86" s="67">
        <f t="shared" si="21"/>
        <v>0.60798486793217599</v>
      </c>
      <c r="S86" s="47"/>
      <c r="T86" s="47"/>
      <c r="U86" s="47"/>
      <c r="V86" s="47"/>
      <c r="W86" s="47"/>
      <c r="X86" s="47"/>
      <c r="Y86" s="47"/>
      <c r="AB86" s="91">
        <f t="shared" si="22"/>
        <v>292.14285714285717</v>
      </c>
      <c r="AC86" s="91">
        <f t="shared" si="22"/>
        <v>7.1428571428571432</v>
      </c>
      <c r="AD86" s="90">
        <f t="shared" si="15"/>
        <v>5.7471428571428573</v>
      </c>
      <c r="AE86" s="45">
        <f t="shared" si="16"/>
        <v>1.2428535918468804</v>
      </c>
    </row>
    <row r="87" spans="1:31" ht="13.8" x14ac:dyDescent="0.25">
      <c r="A87" s="4">
        <v>43945</v>
      </c>
      <c r="B87">
        <v>15058</v>
      </c>
      <c r="C87">
        <v>194</v>
      </c>
      <c r="D87">
        <v>6003</v>
      </c>
      <c r="F87">
        <f t="shared" si="23"/>
        <v>255</v>
      </c>
      <c r="G87">
        <f t="shared" si="23"/>
        <v>2</v>
      </c>
      <c r="H87">
        <f t="shared" si="23"/>
        <v>392</v>
      </c>
      <c r="I87">
        <f t="shared" si="20"/>
        <v>8861</v>
      </c>
      <c r="J87" s="58">
        <f t="shared" si="5"/>
        <v>2.8381873009524345E-2</v>
      </c>
      <c r="K87" s="58">
        <f t="shared" si="6"/>
        <v>2.2222222222222223E-4</v>
      </c>
      <c r="L87" s="58">
        <f t="shared" si="7"/>
        <v>4.3555555555555556E-2</v>
      </c>
      <c r="M87">
        <f t="shared" si="11"/>
        <v>0.64831689615664745</v>
      </c>
      <c r="N87" s="47">
        <f t="shared" si="8"/>
        <v>1.2883517067339621E-2</v>
      </c>
      <c r="O87" s="47"/>
      <c r="P87" s="63">
        <f t="shared" si="12"/>
        <v>0.39865852038783373</v>
      </c>
      <c r="Q87" s="86">
        <f t="shared" si="13"/>
        <v>1.2883517067339621E-2</v>
      </c>
      <c r="R87" s="67">
        <f t="shared" si="21"/>
        <v>0.58845796254482663</v>
      </c>
      <c r="S87" s="47"/>
      <c r="T87" s="47"/>
      <c r="U87" s="47"/>
      <c r="V87" s="47"/>
      <c r="W87" s="47"/>
      <c r="X87" s="47"/>
      <c r="Y87" s="47"/>
      <c r="AB87" s="91">
        <f t="shared" si="22"/>
        <v>296.57142857142856</v>
      </c>
      <c r="AC87" s="91">
        <f t="shared" si="22"/>
        <v>6.1428571428571432</v>
      </c>
      <c r="AD87" s="90">
        <f t="shared" si="15"/>
        <v>5.9957142857142856</v>
      </c>
      <c r="AE87" s="45">
        <f t="shared" si="16"/>
        <v>1.0245413390517037</v>
      </c>
    </row>
    <row r="88" spans="1:31" ht="13.8" x14ac:dyDescent="0.25">
      <c r="A88" s="4">
        <v>43946</v>
      </c>
      <c r="B88">
        <v>15298</v>
      </c>
      <c r="C88">
        <v>199</v>
      </c>
      <c r="D88">
        <v>6435</v>
      </c>
      <c r="F88">
        <f t="shared" si="23"/>
        <v>240</v>
      </c>
      <c r="G88">
        <f t="shared" si="23"/>
        <v>5</v>
      </c>
      <c r="H88">
        <f t="shared" si="23"/>
        <v>432</v>
      </c>
      <c r="I88">
        <f t="shared" si="20"/>
        <v>8664</v>
      </c>
      <c r="J88" s="58">
        <f t="shared" si="5"/>
        <v>2.7132180869725044E-2</v>
      </c>
      <c r="K88" s="58">
        <f t="shared" si="6"/>
        <v>5.6427039837490128E-4</v>
      </c>
      <c r="L88" s="58">
        <f t="shared" si="7"/>
        <v>4.875296241959147E-2</v>
      </c>
      <c r="M88">
        <f t="shared" si="11"/>
        <v>0.55015618921426457</v>
      </c>
      <c r="N88" s="47">
        <f t="shared" si="8"/>
        <v>1.3008236370767421E-2</v>
      </c>
      <c r="O88" s="47"/>
      <c r="P88" s="63">
        <f t="shared" si="12"/>
        <v>0.42064322133612236</v>
      </c>
      <c r="Q88" s="86">
        <f t="shared" si="13"/>
        <v>1.3008236370767421E-2</v>
      </c>
      <c r="R88" s="67">
        <f t="shared" si="21"/>
        <v>0.56634854229311027</v>
      </c>
      <c r="S88" s="47"/>
      <c r="T88" s="47"/>
      <c r="U88" s="47"/>
      <c r="V88" s="47"/>
      <c r="W88" s="47"/>
      <c r="X88" s="47"/>
      <c r="Y88" s="47"/>
      <c r="AB88" s="91">
        <f t="shared" si="22"/>
        <v>290.42857142857144</v>
      </c>
      <c r="AC88" s="91">
        <f t="shared" si="22"/>
        <v>5</v>
      </c>
      <c r="AD88" s="90">
        <f t="shared" si="15"/>
        <v>6.6364285714285716</v>
      </c>
      <c r="AE88" s="45">
        <f t="shared" si="16"/>
        <v>0.75341728554515119</v>
      </c>
    </row>
    <row r="89" spans="1:31" ht="13.8" x14ac:dyDescent="0.25">
      <c r="A89" s="4">
        <v>43947</v>
      </c>
      <c r="B89">
        <v>15443</v>
      </c>
      <c r="C89">
        <v>201</v>
      </c>
      <c r="D89">
        <v>6731</v>
      </c>
      <c r="F89">
        <f t="shared" si="23"/>
        <v>145</v>
      </c>
      <c r="G89">
        <f t="shared" si="23"/>
        <v>2</v>
      </c>
      <c r="H89">
        <f t="shared" si="23"/>
        <v>296</v>
      </c>
      <c r="I89">
        <f t="shared" si="20"/>
        <v>8511</v>
      </c>
      <c r="J89" s="58">
        <f t="shared" si="5"/>
        <v>1.6765550580132248E-2</v>
      </c>
      <c r="K89" s="58">
        <f t="shared" si="6"/>
        <v>2.3084025854108956E-4</v>
      </c>
      <c r="L89" s="58">
        <f t="shared" si="7"/>
        <v>3.4164358264081256E-2</v>
      </c>
      <c r="M89">
        <f t="shared" si="11"/>
        <v>0.48743869203444901</v>
      </c>
      <c r="N89" s="47">
        <f t="shared" si="8"/>
        <v>1.3015605776079778E-2</v>
      </c>
      <c r="O89" s="47"/>
      <c r="P89" s="63">
        <f t="shared" si="12"/>
        <v>0.43586090785469145</v>
      </c>
      <c r="Q89" s="86">
        <f t="shared" si="13"/>
        <v>1.3015605776079778E-2</v>
      </c>
      <c r="R89" s="67">
        <f t="shared" si="21"/>
        <v>0.5511234863692287</v>
      </c>
      <c r="S89" s="47"/>
      <c r="T89" s="47"/>
      <c r="U89" s="47"/>
      <c r="V89" s="47"/>
      <c r="W89" s="47"/>
      <c r="X89" s="47"/>
      <c r="Y89" s="47"/>
      <c r="AB89" s="91">
        <f t="shared" si="22"/>
        <v>278.85714285714283</v>
      </c>
      <c r="AC89" s="91">
        <f t="shared" si="22"/>
        <v>4.1428571428571432</v>
      </c>
      <c r="AD89" s="90">
        <f t="shared" si="15"/>
        <v>5.9785714285714278</v>
      </c>
      <c r="AE89" s="45">
        <f t="shared" si="16"/>
        <v>0.69295101553166083</v>
      </c>
    </row>
    <row r="90" spans="1:31" ht="13.8" x14ac:dyDescent="0.25">
      <c r="A90" s="4">
        <v>43948</v>
      </c>
      <c r="B90">
        <v>15555</v>
      </c>
      <c r="C90">
        <v>204</v>
      </c>
      <c r="D90">
        <v>7200</v>
      </c>
      <c r="F90">
        <f t="shared" si="23"/>
        <v>112</v>
      </c>
      <c r="G90">
        <f t="shared" si="23"/>
        <v>3</v>
      </c>
      <c r="H90">
        <f t="shared" si="23"/>
        <v>469</v>
      </c>
      <c r="I90">
        <f t="shared" si="20"/>
        <v>8151</v>
      </c>
      <c r="J90" s="58">
        <f t="shared" si="5"/>
        <v>1.3182961450527378E-2</v>
      </c>
      <c r="K90" s="58">
        <f t="shared" si="6"/>
        <v>3.5248501938667606E-4</v>
      </c>
      <c r="L90" s="58">
        <f t="shared" si="7"/>
        <v>5.5105158030783689E-2</v>
      </c>
      <c r="M90">
        <f t="shared" si="11"/>
        <v>0.23771225615559005</v>
      </c>
      <c r="N90" s="47">
        <f t="shared" si="8"/>
        <v>1.3114754098360656E-2</v>
      </c>
      <c r="O90" s="47"/>
      <c r="P90" s="63">
        <f t="shared" si="12"/>
        <v>0.46287367405978785</v>
      </c>
      <c r="Q90" s="86">
        <f t="shared" si="13"/>
        <v>1.3114754098360656E-2</v>
      </c>
      <c r="R90" s="67">
        <f t="shared" si="21"/>
        <v>0.52401157184185143</v>
      </c>
      <c r="S90" s="47"/>
      <c r="T90" s="47"/>
      <c r="U90" s="47"/>
      <c r="V90" s="47"/>
      <c r="W90" s="47"/>
      <c r="X90" s="47"/>
      <c r="Y90" s="47"/>
      <c r="AB90" s="91">
        <f t="shared" si="22"/>
        <v>263.14285714285717</v>
      </c>
      <c r="AC90" s="91">
        <f t="shared" si="22"/>
        <v>3.8571428571428572</v>
      </c>
      <c r="AD90" s="90">
        <f t="shared" si="15"/>
        <v>5.515714285714286</v>
      </c>
      <c r="AE90" s="45">
        <f t="shared" si="16"/>
        <v>0.69930069930069927</v>
      </c>
    </row>
    <row r="91" spans="1:31" ht="13.8" x14ac:dyDescent="0.25">
      <c r="A91" s="4">
        <v>43949</v>
      </c>
      <c r="B91">
        <v>15728</v>
      </c>
      <c r="C91">
        <v>210</v>
      </c>
      <c r="D91">
        <v>7746</v>
      </c>
      <c r="F91">
        <f t="shared" si="23"/>
        <v>173</v>
      </c>
      <c r="G91">
        <f t="shared" si="23"/>
        <v>6</v>
      </c>
      <c r="H91">
        <f t="shared" si="23"/>
        <v>546</v>
      </c>
      <c r="I91">
        <f t="shared" si="20"/>
        <v>7772</v>
      </c>
      <c r="J91" s="58">
        <f t="shared" si="5"/>
        <v>2.126260100483603E-2</v>
      </c>
      <c r="K91" s="58">
        <f t="shared" si="6"/>
        <v>7.3610599926389399E-4</v>
      </c>
      <c r="L91" s="58">
        <f t="shared" si="7"/>
        <v>6.6985645933014357E-2</v>
      </c>
      <c r="M91">
        <f t="shared" si="11"/>
        <v>0.3139700376638016</v>
      </c>
      <c r="N91" s="47">
        <f t="shared" si="8"/>
        <v>1.3351983723296032E-2</v>
      </c>
      <c r="O91" s="47"/>
      <c r="P91" s="63">
        <f t="shared" si="12"/>
        <v>0.49249745676500506</v>
      </c>
      <c r="Q91" s="86">
        <f t="shared" si="13"/>
        <v>1.3351983723296032E-2</v>
      </c>
      <c r="R91" s="67">
        <f t="shared" si="21"/>
        <v>0.49415055951169895</v>
      </c>
      <c r="S91" s="47"/>
      <c r="T91" s="47"/>
      <c r="U91" s="47"/>
      <c r="V91" s="47"/>
      <c r="W91" s="47"/>
      <c r="X91" s="47"/>
      <c r="Y91" s="47"/>
      <c r="AB91" s="91">
        <f t="shared" si="22"/>
        <v>255.14285714285714</v>
      </c>
      <c r="AC91" s="91">
        <f t="shared" si="22"/>
        <v>3.7142857142857144</v>
      </c>
      <c r="AD91" s="90">
        <f t="shared" si="15"/>
        <v>5.4042857142857139</v>
      </c>
      <c r="AE91" s="45">
        <f t="shared" si="16"/>
        <v>0.68728522336769771</v>
      </c>
    </row>
    <row r="92" spans="1:31" ht="13.8" x14ac:dyDescent="0.25">
      <c r="A92" s="4">
        <v>43950</v>
      </c>
      <c r="B92">
        <v>15834</v>
      </c>
      <c r="C92">
        <v>215</v>
      </c>
      <c r="D92">
        <v>8233</v>
      </c>
      <c r="F92">
        <f t="shared" si="23"/>
        <v>106</v>
      </c>
      <c r="G92">
        <f t="shared" si="23"/>
        <v>5</v>
      </c>
      <c r="H92">
        <f t="shared" si="23"/>
        <v>487</v>
      </c>
      <c r="I92">
        <f t="shared" si="20"/>
        <v>7386</v>
      </c>
      <c r="J92" s="58">
        <f t="shared" si="5"/>
        <v>1.3663531082047393E-2</v>
      </c>
      <c r="K92" s="58">
        <f t="shared" si="6"/>
        <v>6.4333504889346369E-4</v>
      </c>
      <c r="L92" s="58">
        <f t="shared" si="7"/>
        <v>6.2660833762223367E-2</v>
      </c>
      <c r="M92">
        <f t="shared" si="11"/>
        <v>0.21583935684892749</v>
      </c>
      <c r="N92" s="47">
        <f t="shared" si="8"/>
        <v>1.3578375647341165E-2</v>
      </c>
      <c r="O92" s="47"/>
      <c r="P92" s="63">
        <f t="shared" si="12"/>
        <v>0.5199570544398131</v>
      </c>
      <c r="Q92" s="86">
        <f t="shared" si="13"/>
        <v>1.3578375647341165E-2</v>
      </c>
      <c r="R92" s="67">
        <f t="shared" si="21"/>
        <v>0.46646456991284568</v>
      </c>
      <c r="S92" s="47"/>
      <c r="T92" s="47"/>
      <c r="U92" s="47"/>
      <c r="V92" s="47"/>
      <c r="W92" s="47"/>
      <c r="X92" s="47"/>
      <c r="Y92" s="47"/>
      <c r="AB92" s="91">
        <f t="shared" ref="AB92:AC107" si="24">AVERAGE(F86:F92)</f>
        <v>190.85714285714286</v>
      </c>
      <c r="AC92" s="91">
        <f t="shared" si="24"/>
        <v>3.7142857142857144</v>
      </c>
      <c r="AD92" s="90">
        <f t="shared" si="15"/>
        <v>5.0271428571428576</v>
      </c>
      <c r="AE92" s="45">
        <f t="shared" si="16"/>
        <v>0.73884626314293833</v>
      </c>
    </row>
    <row r="93" spans="1:31" ht="13.8" x14ac:dyDescent="0.25">
      <c r="A93" s="4">
        <v>43951</v>
      </c>
      <c r="B93">
        <v>15946</v>
      </c>
      <c r="C93">
        <v>222</v>
      </c>
      <c r="D93">
        <v>8561</v>
      </c>
      <c r="F93">
        <f t="shared" si="23"/>
        <v>112</v>
      </c>
      <c r="G93">
        <f t="shared" si="23"/>
        <v>7</v>
      </c>
      <c r="H93">
        <f t="shared" si="23"/>
        <v>328</v>
      </c>
      <c r="I93">
        <f t="shared" si="20"/>
        <v>7163</v>
      </c>
      <c r="J93" s="58">
        <f t="shared" si="5"/>
        <v>1.5191614224069042E-2</v>
      </c>
      <c r="K93" s="58">
        <f t="shared" si="6"/>
        <v>9.4773896561061463E-4</v>
      </c>
      <c r="L93" s="58">
        <f t="shared" si="7"/>
        <v>4.4408340102897376E-2</v>
      </c>
      <c r="M93">
        <f t="shared" si="11"/>
        <v>0.33494108256410132</v>
      </c>
      <c r="N93" s="47">
        <f t="shared" si="8"/>
        <v>1.3921986705129813E-2</v>
      </c>
      <c r="O93" s="47"/>
      <c r="P93" s="63">
        <f t="shared" si="12"/>
        <v>0.53687445127304656</v>
      </c>
      <c r="Q93" s="86">
        <f t="shared" si="13"/>
        <v>1.3921986705129813E-2</v>
      </c>
      <c r="R93" s="67">
        <f t="shared" si="21"/>
        <v>0.44920356202182365</v>
      </c>
      <c r="S93" s="47"/>
      <c r="T93" s="47"/>
      <c r="U93" s="47"/>
      <c r="V93" s="47"/>
      <c r="W93" s="47"/>
      <c r="X93" s="47"/>
      <c r="Y93" s="47"/>
      <c r="AB93" s="91">
        <f t="shared" si="24"/>
        <v>163.28571428571428</v>
      </c>
      <c r="AC93" s="91">
        <f t="shared" si="24"/>
        <v>4.2857142857142856</v>
      </c>
      <c r="AD93" s="90">
        <f t="shared" si="15"/>
        <v>4.5578571428571424</v>
      </c>
      <c r="AE93" s="45">
        <f t="shared" si="16"/>
        <v>0.94029149036201232</v>
      </c>
    </row>
    <row r="94" spans="1:31" ht="13.8" x14ac:dyDescent="0.25">
      <c r="A94" s="4">
        <v>43952</v>
      </c>
      <c r="B94">
        <v>16101</v>
      </c>
      <c r="C94">
        <v>225</v>
      </c>
      <c r="D94">
        <v>9156</v>
      </c>
      <c r="F94">
        <f t="shared" ref="F94:H109" si="25">B94-B93</f>
        <v>155</v>
      </c>
      <c r="G94">
        <f t="shared" si="25"/>
        <v>3</v>
      </c>
      <c r="H94">
        <f t="shared" si="25"/>
        <v>595</v>
      </c>
      <c r="I94">
        <f t="shared" si="20"/>
        <v>6720</v>
      </c>
      <c r="J94" s="58">
        <f t="shared" si="5"/>
        <v>2.1678916919697599E-2</v>
      </c>
      <c r="K94" s="58">
        <f t="shared" si="6"/>
        <v>4.1881893061566385E-4</v>
      </c>
      <c r="L94" s="58">
        <f t="shared" si="7"/>
        <v>8.3065754572106659E-2</v>
      </c>
      <c r="M94">
        <f t="shared" si="11"/>
        <v>0.25967572223376906</v>
      </c>
      <c r="N94" s="47">
        <f t="shared" si="8"/>
        <v>1.3974287311347122E-2</v>
      </c>
      <c r="O94" s="47"/>
      <c r="P94" s="63">
        <f t="shared" si="12"/>
        <v>0.56866033165641883</v>
      </c>
      <c r="Q94" s="86">
        <f t="shared" si="13"/>
        <v>1.3974287311347122E-2</v>
      </c>
      <c r="R94" s="67">
        <f t="shared" si="21"/>
        <v>0.41736538103223408</v>
      </c>
      <c r="S94" s="47"/>
      <c r="T94" s="47"/>
      <c r="U94" s="47"/>
      <c r="V94" s="47"/>
      <c r="W94" s="47"/>
      <c r="X94" s="47"/>
      <c r="Y94" s="47"/>
      <c r="AB94" s="91">
        <f t="shared" si="24"/>
        <v>149</v>
      </c>
      <c r="AC94" s="91">
        <f t="shared" si="24"/>
        <v>4.4285714285714288</v>
      </c>
      <c r="AD94" s="90">
        <f t="shared" si="15"/>
        <v>4.0628571428571423</v>
      </c>
      <c r="AE94" s="45">
        <f t="shared" si="16"/>
        <v>1.0900140646976093</v>
      </c>
    </row>
    <row r="95" spans="1:31" ht="13.8" x14ac:dyDescent="0.25">
      <c r="A95" s="4">
        <v>43953</v>
      </c>
      <c r="B95">
        <v>16185</v>
      </c>
      <c r="C95">
        <v>229</v>
      </c>
      <c r="D95">
        <v>9593</v>
      </c>
      <c r="F95">
        <f t="shared" si="25"/>
        <v>84</v>
      </c>
      <c r="G95">
        <f t="shared" si="25"/>
        <v>4</v>
      </c>
      <c r="H95">
        <f t="shared" si="25"/>
        <v>437</v>
      </c>
      <c r="I95">
        <f t="shared" si="20"/>
        <v>6363</v>
      </c>
      <c r="J95" s="58">
        <f t="shared" si="5"/>
        <v>1.2523295796923734E-2</v>
      </c>
      <c r="K95" s="58">
        <f t="shared" si="6"/>
        <v>5.9523809523809529E-4</v>
      </c>
      <c r="L95" s="58">
        <f t="shared" si="7"/>
        <v>6.502976190476191E-2</v>
      </c>
      <c r="M95">
        <f t="shared" si="11"/>
        <v>0.19083117404836164</v>
      </c>
      <c r="N95" s="47">
        <f t="shared" si="8"/>
        <v>1.4148903305529812E-2</v>
      </c>
      <c r="O95" s="47"/>
      <c r="P95" s="63">
        <f t="shared" si="12"/>
        <v>0.59270929873339517</v>
      </c>
      <c r="Q95" s="86">
        <f t="shared" si="13"/>
        <v>1.4148903305529812E-2</v>
      </c>
      <c r="R95" s="67">
        <f t="shared" si="21"/>
        <v>0.39314179796107507</v>
      </c>
      <c r="S95" s="47"/>
      <c r="T95" s="47"/>
      <c r="U95" s="47"/>
      <c r="V95" s="47"/>
      <c r="W95" s="47"/>
      <c r="X95" s="47"/>
      <c r="Y95" s="47"/>
      <c r="AB95" s="91">
        <f t="shared" si="24"/>
        <v>126.71428571428571</v>
      </c>
      <c r="AC95" s="91">
        <f t="shared" si="24"/>
        <v>4.2857142857142856</v>
      </c>
      <c r="AD95" s="90">
        <f t="shared" si="15"/>
        <v>4.2792857142857139</v>
      </c>
      <c r="AE95" s="45">
        <f t="shared" si="16"/>
        <v>1.0015022533800702</v>
      </c>
    </row>
    <row r="96" spans="1:31" ht="13.8" x14ac:dyDescent="0.25">
      <c r="A96" s="4">
        <v>43954</v>
      </c>
      <c r="B96">
        <v>16208</v>
      </c>
      <c r="C96">
        <v>232</v>
      </c>
      <c r="D96">
        <v>9749</v>
      </c>
      <c r="F96">
        <f t="shared" si="25"/>
        <v>23</v>
      </c>
      <c r="G96">
        <f t="shared" si="25"/>
        <v>3</v>
      </c>
      <c r="H96">
        <f t="shared" si="25"/>
        <v>156</v>
      </c>
      <c r="I96">
        <f t="shared" si="20"/>
        <v>6227</v>
      </c>
      <c r="J96" s="58">
        <f t="shared" si="5"/>
        <v>3.6214188764799498E-3</v>
      </c>
      <c r="K96" s="58">
        <f t="shared" si="6"/>
        <v>4.7147571900047147E-4</v>
      </c>
      <c r="L96" s="58">
        <f t="shared" si="7"/>
        <v>2.4516737388024516E-2</v>
      </c>
      <c r="M96">
        <f t="shared" si="11"/>
        <v>0.14492508371724477</v>
      </c>
      <c r="N96" s="47">
        <f t="shared" si="8"/>
        <v>1.4313919052319843E-2</v>
      </c>
      <c r="O96" s="47"/>
      <c r="P96" s="63">
        <f t="shared" si="12"/>
        <v>0.60149308983218164</v>
      </c>
      <c r="Q96" s="86">
        <f t="shared" si="13"/>
        <v>1.4313919052319843E-2</v>
      </c>
      <c r="R96" s="67">
        <f t="shared" si="21"/>
        <v>0.38419299111549854</v>
      </c>
      <c r="S96" s="47"/>
      <c r="T96" s="47"/>
      <c r="U96" s="47"/>
      <c r="V96" s="47"/>
      <c r="W96" s="47"/>
      <c r="X96" s="47"/>
      <c r="Y96" s="47"/>
      <c r="AB96" s="91">
        <f t="shared" si="24"/>
        <v>109.28571428571429</v>
      </c>
      <c r="AC96" s="91">
        <f t="shared" si="24"/>
        <v>4.4285714285714288</v>
      </c>
      <c r="AD96" s="90">
        <f t="shared" si="15"/>
        <v>4.3821428571428571</v>
      </c>
      <c r="AE96" s="45">
        <f t="shared" si="16"/>
        <v>1.0105949470252649</v>
      </c>
    </row>
    <row r="97" spans="1:31" ht="13.8" x14ac:dyDescent="0.25">
      <c r="A97" s="4">
        <v>43955</v>
      </c>
      <c r="B97">
        <v>16246</v>
      </c>
      <c r="C97">
        <v>235</v>
      </c>
      <c r="D97">
        <v>10064</v>
      </c>
      <c r="F97">
        <f t="shared" si="25"/>
        <v>38</v>
      </c>
      <c r="G97">
        <f t="shared" si="25"/>
        <v>3</v>
      </c>
      <c r="H97">
        <f t="shared" si="25"/>
        <v>315</v>
      </c>
      <c r="I97">
        <f t="shared" si="20"/>
        <v>5947</v>
      </c>
      <c r="J97" s="58">
        <f t="shared" ref="J97:J160" si="26">F97/I96*$B$2/($B$2-B96)</f>
        <v>6.1139056910665852E-3</v>
      </c>
      <c r="K97" s="58">
        <f t="shared" ref="K97:K160" si="27">G97/I96</f>
        <v>4.8177292436165086E-4</v>
      </c>
      <c r="L97" s="58">
        <f t="shared" ref="L97:L160" si="28">H97/I96</f>
        <v>5.0586157057973341E-2</v>
      </c>
      <c r="M97">
        <f t="shared" si="11"/>
        <v>0.11972104005745796</v>
      </c>
      <c r="N97" s="47">
        <f t="shared" ref="N97:N160" si="29">C97/B97</f>
        <v>1.4465099101317247E-2</v>
      </c>
      <c r="O97" s="47"/>
      <c r="P97" s="63">
        <f t="shared" si="12"/>
        <v>0.61947556321556074</v>
      </c>
      <c r="Q97" s="86">
        <f t="shared" si="13"/>
        <v>1.4465099101317247E-2</v>
      </c>
      <c r="R97" s="67">
        <f t="shared" si="21"/>
        <v>0.36605933768312204</v>
      </c>
      <c r="S97" s="47"/>
      <c r="T97" s="47"/>
      <c r="U97" s="47"/>
      <c r="V97" s="47"/>
      <c r="W97" s="47"/>
      <c r="X97" s="47"/>
      <c r="Y97" s="47"/>
      <c r="AB97" s="91">
        <f t="shared" si="24"/>
        <v>98.714285714285708</v>
      </c>
      <c r="AC97" s="91">
        <f t="shared" si="24"/>
        <v>4.4285714285714288</v>
      </c>
      <c r="AD97" s="90">
        <f t="shared" si="15"/>
        <v>4.4485714285714284</v>
      </c>
      <c r="AE97" s="45">
        <f t="shared" si="16"/>
        <v>0.99550417469492625</v>
      </c>
    </row>
    <row r="98" spans="1:31" ht="13.8" x14ac:dyDescent="0.25">
      <c r="A98" s="4">
        <v>43956</v>
      </c>
      <c r="B98">
        <v>16289</v>
      </c>
      <c r="C98">
        <v>238</v>
      </c>
      <c r="D98">
        <v>10465</v>
      </c>
      <c r="F98">
        <f t="shared" si="25"/>
        <v>43</v>
      </c>
      <c r="G98">
        <f t="shared" si="25"/>
        <v>3</v>
      </c>
      <c r="H98">
        <f t="shared" si="25"/>
        <v>401</v>
      </c>
      <c r="I98">
        <f t="shared" si="20"/>
        <v>5586</v>
      </c>
      <c r="J98" s="58">
        <f t="shared" si="26"/>
        <v>7.2441332754898018E-3</v>
      </c>
      <c r="K98" s="58">
        <f t="shared" si="27"/>
        <v>5.0445602824953761E-4</v>
      </c>
      <c r="L98" s="58">
        <f t="shared" si="28"/>
        <v>6.7428955776021524E-2</v>
      </c>
      <c r="M98">
        <f t="shared" ref="M98:M161" si="30">J98/(K98+L98)</f>
        <v>0.10663579353796497</v>
      </c>
      <c r="N98" s="47">
        <f t="shared" si="29"/>
        <v>1.461108723678556E-2</v>
      </c>
      <c r="O98" s="47"/>
      <c r="P98" s="63">
        <f t="shared" ref="P98:P161" si="31">D98/B98</f>
        <v>0.64245810055865926</v>
      </c>
      <c r="Q98" s="86">
        <f t="shared" ref="Q98:Q161" si="32">N98</f>
        <v>1.461108723678556E-2</v>
      </c>
      <c r="R98" s="67">
        <f t="shared" si="21"/>
        <v>0.34293081220455512</v>
      </c>
      <c r="S98" s="47"/>
      <c r="T98" s="47"/>
      <c r="U98" s="47"/>
      <c r="V98" s="47"/>
      <c r="W98" s="47"/>
      <c r="X98" s="47"/>
      <c r="Y98" s="47"/>
      <c r="AB98" s="91">
        <f t="shared" si="24"/>
        <v>80.142857142857139</v>
      </c>
      <c r="AC98" s="91">
        <f t="shared" si="24"/>
        <v>4</v>
      </c>
      <c r="AD98" s="90">
        <f t="shared" si="15"/>
        <v>4.3564285714285713</v>
      </c>
      <c r="AE98" s="45">
        <f t="shared" si="16"/>
        <v>0.91818330873913756</v>
      </c>
    </row>
    <row r="99" spans="1:31" ht="13.8" x14ac:dyDescent="0.25">
      <c r="A99" s="4">
        <v>43957</v>
      </c>
      <c r="B99">
        <v>16310</v>
      </c>
      <c r="C99">
        <v>239</v>
      </c>
      <c r="D99">
        <v>10637</v>
      </c>
      <c r="F99">
        <f t="shared" si="25"/>
        <v>21</v>
      </c>
      <c r="G99">
        <f t="shared" si="25"/>
        <v>1</v>
      </c>
      <c r="H99">
        <f t="shared" si="25"/>
        <v>172</v>
      </c>
      <c r="I99">
        <f t="shared" si="20"/>
        <v>5434</v>
      </c>
      <c r="J99" s="58">
        <f t="shared" si="26"/>
        <v>3.7664867122846014E-3</v>
      </c>
      <c r="K99" s="58">
        <f t="shared" si="27"/>
        <v>1.7901897601145723E-4</v>
      </c>
      <c r="L99" s="58">
        <f t="shared" si="28"/>
        <v>3.0791263873970642E-2</v>
      </c>
      <c r="M99">
        <f t="shared" si="30"/>
        <v>0.12161615476775596</v>
      </c>
      <c r="N99" s="47">
        <f t="shared" si="29"/>
        <v>1.4653586756591048E-2</v>
      </c>
      <c r="O99" s="47"/>
      <c r="P99" s="63">
        <f t="shared" si="31"/>
        <v>0.65217657878602087</v>
      </c>
      <c r="Q99" s="86">
        <f t="shared" si="32"/>
        <v>1.4653586756591048E-2</v>
      </c>
      <c r="R99" s="67">
        <f t="shared" si="21"/>
        <v>0.33316983445738813</v>
      </c>
      <c r="S99" s="47"/>
      <c r="T99" s="47"/>
      <c r="U99" s="47"/>
      <c r="V99" s="47"/>
      <c r="W99" s="47"/>
      <c r="X99" s="47"/>
      <c r="Y99" s="47"/>
      <c r="AB99" s="91">
        <f t="shared" si="24"/>
        <v>68</v>
      </c>
      <c r="AC99" s="91">
        <f t="shared" si="24"/>
        <v>3.4285714285714284</v>
      </c>
      <c r="AD99" s="90">
        <f t="shared" si="15"/>
        <v>4.1828571428571424</v>
      </c>
      <c r="AE99" s="45">
        <f t="shared" si="16"/>
        <v>0.81967213114754101</v>
      </c>
    </row>
    <row r="100" spans="1:31" ht="13.8" x14ac:dyDescent="0.25">
      <c r="A100" s="4">
        <v>43958</v>
      </c>
      <c r="B100">
        <v>16381</v>
      </c>
      <c r="C100">
        <v>240</v>
      </c>
      <c r="D100">
        <v>10873</v>
      </c>
      <c r="F100">
        <f t="shared" si="25"/>
        <v>71</v>
      </c>
      <c r="G100">
        <f t="shared" si="25"/>
        <v>1</v>
      </c>
      <c r="H100">
        <f t="shared" si="25"/>
        <v>236</v>
      </c>
      <c r="I100">
        <f t="shared" si="20"/>
        <v>5268</v>
      </c>
      <c r="J100" s="58">
        <f t="shared" si="26"/>
        <v>1.3090548575365301E-2</v>
      </c>
      <c r="K100" s="58">
        <f t="shared" si="27"/>
        <v>1.840264998159735E-4</v>
      </c>
      <c r="L100" s="58">
        <f t="shared" si="28"/>
        <v>4.3430253956569749E-2</v>
      </c>
      <c r="M100">
        <f t="shared" si="30"/>
        <v>0.3001436327364348</v>
      </c>
      <c r="N100" s="47">
        <f t="shared" si="29"/>
        <v>1.4651120200231975E-2</v>
      </c>
      <c r="O100" s="47"/>
      <c r="P100" s="63">
        <f t="shared" si="31"/>
        <v>0.66375679140467614</v>
      </c>
      <c r="Q100" s="86">
        <f t="shared" si="32"/>
        <v>1.4651120200231975E-2</v>
      </c>
      <c r="R100" s="67">
        <f t="shared" si="21"/>
        <v>0.3215920883950919</v>
      </c>
      <c r="AB100" s="91">
        <f t="shared" si="24"/>
        <v>62.142857142857146</v>
      </c>
      <c r="AC100" s="91">
        <f t="shared" si="24"/>
        <v>2.5714285714285716</v>
      </c>
      <c r="AD100" s="90">
        <f t="shared" si="15"/>
        <v>3.9471428571428575</v>
      </c>
      <c r="AE100" s="45">
        <f t="shared" si="16"/>
        <v>0.65146579804560256</v>
      </c>
    </row>
    <row r="101" spans="1:31" ht="13.8" x14ac:dyDescent="0.25">
      <c r="A101" s="4">
        <v>43959</v>
      </c>
      <c r="B101">
        <v>16436</v>
      </c>
      <c r="C101">
        <v>245</v>
      </c>
      <c r="D101">
        <v>11229</v>
      </c>
      <c r="F101">
        <f t="shared" si="25"/>
        <v>55</v>
      </c>
      <c r="G101">
        <f t="shared" si="25"/>
        <v>5</v>
      </c>
      <c r="H101">
        <f t="shared" si="25"/>
        <v>356</v>
      </c>
      <c r="I101">
        <f t="shared" si="20"/>
        <v>4962</v>
      </c>
      <c r="J101" s="58">
        <f t="shared" si="26"/>
        <v>1.0460191232070936E-2</v>
      </c>
      <c r="K101" s="58">
        <f t="shared" si="27"/>
        <v>9.4912680334092634E-4</v>
      </c>
      <c r="L101" s="58">
        <f t="shared" si="28"/>
        <v>6.7577828397873962E-2</v>
      </c>
      <c r="M101">
        <f t="shared" si="30"/>
        <v>0.15264345543088556</v>
      </c>
      <c r="N101" s="47">
        <f t="shared" si="29"/>
        <v>1.4906303236797274E-2</v>
      </c>
      <c r="O101" s="47"/>
      <c r="P101" s="63">
        <f t="shared" si="31"/>
        <v>0.68319542467753713</v>
      </c>
      <c r="Q101" s="86">
        <f t="shared" si="32"/>
        <v>1.4906303236797274E-2</v>
      </c>
      <c r="R101" s="67">
        <f t="shared" si="21"/>
        <v>0.30189827208566555</v>
      </c>
      <c r="AB101" s="91">
        <f t="shared" si="24"/>
        <v>47.857142857142854</v>
      </c>
      <c r="AC101" s="91">
        <f>AVERAGE(G95:G101)</f>
        <v>2.8571428571428572</v>
      </c>
      <c r="AD101" s="90">
        <f t="shared" si="15"/>
        <v>3.827142857142857</v>
      </c>
      <c r="AE101" s="45">
        <f t="shared" si="16"/>
        <v>0.74654721911160882</v>
      </c>
    </row>
    <row r="102" spans="1:31" ht="13.8" x14ac:dyDescent="0.25">
      <c r="A102" s="4">
        <v>43960</v>
      </c>
      <c r="B102">
        <v>16454</v>
      </c>
      <c r="C102">
        <v>247</v>
      </c>
      <c r="D102">
        <v>11376</v>
      </c>
      <c r="F102">
        <f t="shared" si="25"/>
        <v>18</v>
      </c>
      <c r="G102">
        <f t="shared" si="25"/>
        <v>2</v>
      </c>
      <c r="H102">
        <f t="shared" si="25"/>
        <v>147</v>
      </c>
      <c r="I102">
        <f t="shared" si="20"/>
        <v>4831</v>
      </c>
      <c r="J102" s="58">
        <f t="shared" si="26"/>
        <v>3.6344710273765644E-3</v>
      </c>
      <c r="K102" s="58">
        <f t="shared" si="27"/>
        <v>4.0306328093510683E-4</v>
      </c>
      <c r="L102" s="58">
        <f t="shared" si="28"/>
        <v>2.962515114873035E-2</v>
      </c>
      <c r="M102">
        <f t="shared" si="30"/>
        <v>0.12103520293854035</v>
      </c>
      <c r="N102" s="47">
        <f t="shared" si="29"/>
        <v>1.5011547344110854E-2</v>
      </c>
      <c r="O102" s="47"/>
      <c r="P102" s="63">
        <f t="shared" si="31"/>
        <v>0.69138203476358329</v>
      </c>
      <c r="Q102" s="86">
        <f t="shared" si="32"/>
        <v>1.5011547344110854E-2</v>
      </c>
      <c r="R102" s="67">
        <f t="shared" si="21"/>
        <v>0.2936064178923059</v>
      </c>
      <c r="AB102" s="91">
        <f t="shared" si="24"/>
        <v>38.428571428571431</v>
      </c>
      <c r="AC102" s="91">
        <f t="shared" si="24"/>
        <v>2.5714285714285716</v>
      </c>
      <c r="AD102" s="90">
        <f t="shared" si="15"/>
        <v>2.862857142857143</v>
      </c>
      <c r="AE102" s="45">
        <f t="shared" si="16"/>
        <v>0.89820359281437123</v>
      </c>
    </row>
    <row r="103" spans="1:31" ht="13.8" x14ac:dyDescent="0.25">
      <c r="A103" s="4">
        <v>43961</v>
      </c>
      <c r="B103">
        <v>16477</v>
      </c>
      <c r="C103">
        <v>252</v>
      </c>
      <c r="D103">
        <v>11430</v>
      </c>
      <c r="F103">
        <f t="shared" si="25"/>
        <v>23</v>
      </c>
      <c r="G103">
        <f t="shared" si="25"/>
        <v>5</v>
      </c>
      <c r="H103">
        <f t="shared" si="25"/>
        <v>54</v>
      </c>
      <c r="I103">
        <f t="shared" si="20"/>
        <v>4795</v>
      </c>
      <c r="J103" s="58">
        <f t="shared" si="26"/>
        <v>4.7699867143128879E-3</v>
      </c>
      <c r="K103" s="58">
        <f t="shared" si="27"/>
        <v>1.0349824052991099E-3</v>
      </c>
      <c r="L103" s="58">
        <f t="shared" si="28"/>
        <v>1.1177809977230387E-2</v>
      </c>
      <c r="M103">
        <f t="shared" si="30"/>
        <v>0.39057297994653489</v>
      </c>
      <c r="N103" s="47">
        <f t="shared" si="29"/>
        <v>1.5294046246282698E-2</v>
      </c>
      <c r="O103" s="47"/>
      <c r="P103" s="63">
        <f t="shared" si="31"/>
        <v>0.69369424045639372</v>
      </c>
      <c r="Q103" s="86">
        <f t="shared" si="32"/>
        <v>1.5294046246282698E-2</v>
      </c>
      <c r="R103" s="67">
        <f t="shared" si="21"/>
        <v>0.29101171329732356</v>
      </c>
      <c r="AB103" s="91">
        <f t="shared" si="24"/>
        <v>38.428571428571431</v>
      </c>
      <c r="AC103" s="91">
        <f t="shared" si="24"/>
        <v>2.8571428571428572</v>
      </c>
      <c r="AD103" s="90">
        <f t="shared" si="15"/>
        <v>2.4492857142857143</v>
      </c>
      <c r="AE103" s="45">
        <f t="shared" si="16"/>
        <v>1.1665208515602217</v>
      </c>
    </row>
    <row r="104" spans="1:31" ht="13.8" x14ac:dyDescent="0.25">
      <c r="A104" s="4">
        <v>43962</v>
      </c>
      <c r="B104">
        <v>16506</v>
      </c>
      <c r="C104">
        <v>258</v>
      </c>
      <c r="D104">
        <v>11843</v>
      </c>
      <c r="F104">
        <f t="shared" si="25"/>
        <v>29</v>
      </c>
      <c r="G104">
        <f t="shared" si="25"/>
        <v>6</v>
      </c>
      <c r="H104">
        <f t="shared" si="25"/>
        <v>413</v>
      </c>
      <c r="I104">
        <f t="shared" si="20"/>
        <v>4405</v>
      </c>
      <c r="J104" s="58">
        <f t="shared" si="26"/>
        <v>6.0595017259189449E-3</v>
      </c>
      <c r="K104" s="58">
        <f t="shared" si="27"/>
        <v>1.2513034410844631E-3</v>
      </c>
      <c r="L104" s="58">
        <f t="shared" si="28"/>
        <v>8.6131386861313872E-2</v>
      </c>
      <c r="M104">
        <f t="shared" si="30"/>
        <v>6.9344417125969782E-2</v>
      </c>
      <c r="N104" s="47">
        <f t="shared" si="29"/>
        <v>1.5630679752817157E-2</v>
      </c>
      <c r="O104" s="47"/>
      <c r="P104" s="63">
        <f t="shared" si="31"/>
        <v>0.71749666787834732</v>
      </c>
      <c r="Q104" s="86">
        <f t="shared" si="32"/>
        <v>1.5630679752817157E-2</v>
      </c>
      <c r="R104" s="67">
        <f t="shared" si="21"/>
        <v>0.26687265236883551</v>
      </c>
      <c r="AB104" s="91">
        <f t="shared" si="24"/>
        <v>37.142857142857146</v>
      </c>
      <c r="AC104" s="91">
        <f t="shared" si="24"/>
        <v>3.2857142857142856</v>
      </c>
      <c r="AD104" s="90">
        <f t="shared" ref="AD104:AD162" si="33">INDEX(AB83:AB104,$AE$3)*$AD$2</f>
        <v>2.2349999999999999</v>
      </c>
      <c r="AE104" s="45">
        <f t="shared" ref="AE104:AE162" si="34">AC104/AD104</f>
        <v>1.4701182486417386</v>
      </c>
    </row>
    <row r="105" spans="1:31" ht="13.8" x14ac:dyDescent="0.25">
      <c r="A105" s="4">
        <v>43963</v>
      </c>
      <c r="B105">
        <v>16529</v>
      </c>
      <c r="C105">
        <v>260</v>
      </c>
      <c r="D105">
        <v>12083</v>
      </c>
      <c r="F105">
        <f t="shared" si="25"/>
        <v>23</v>
      </c>
      <c r="G105">
        <f t="shared" si="25"/>
        <v>2</v>
      </c>
      <c r="H105">
        <f t="shared" si="25"/>
        <v>240</v>
      </c>
      <c r="I105">
        <f t="shared" si="20"/>
        <v>4186</v>
      </c>
      <c r="J105" s="58">
        <f t="shared" si="26"/>
        <v>5.2313154419990661E-3</v>
      </c>
      <c r="K105" s="58">
        <f t="shared" si="27"/>
        <v>4.540295119182747E-4</v>
      </c>
      <c r="L105" s="58">
        <f t="shared" si="28"/>
        <v>5.4483541430192961E-2</v>
      </c>
      <c r="M105">
        <f t="shared" si="30"/>
        <v>9.5222911247958217E-2</v>
      </c>
      <c r="N105" s="47">
        <f t="shared" si="29"/>
        <v>1.572992921531853E-2</v>
      </c>
      <c r="O105" s="47"/>
      <c r="P105" s="63">
        <f t="shared" si="31"/>
        <v>0.73101821041805315</v>
      </c>
      <c r="Q105" s="86">
        <f t="shared" si="32"/>
        <v>1.572992921531853E-2</v>
      </c>
      <c r="R105" s="67">
        <f t="shared" si="21"/>
        <v>0.25325186036662828</v>
      </c>
      <c r="AB105" s="91">
        <f t="shared" si="24"/>
        <v>34.285714285714285</v>
      </c>
      <c r="AC105" s="91">
        <f t="shared" si="24"/>
        <v>3.1428571428571428</v>
      </c>
      <c r="AD105" s="90">
        <f t="shared" si="33"/>
        <v>1.9007142857142856</v>
      </c>
      <c r="AE105" s="45">
        <f t="shared" si="34"/>
        <v>1.6535137166478768</v>
      </c>
    </row>
    <row r="106" spans="1:31" ht="13.8" x14ac:dyDescent="0.25">
      <c r="A106" s="4">
        <v>43964</v>
      </c>
      <c r="B106">
        <v>16548</v>
      </c>
      <c r="C106">
        <v>264</v>
      </c>
      <c r="D106">
        <v>12232</v>
      </c>
      <c r="F106">
        <f t="shared" si="25"/>
        <v>19</v>
      </c>
      <c r="G106">
        <f t="shared" si="25"/>
        <v>4</v>
      </c>
      <c r="H106">
        <f t="shared" si="25"/>
        <v>149</v>
      </c>
      <c r="I106">
        <f t="shared" si="20"/>
        <v>4052</v>
      </c>
      <c r="J106" s="58">
        <f t="shared" si="26"/>
        <v>4.5476236688034612E-3</v>
      </c>
      <c r="K106" s="58">
        <f t="shared" si="27"/>
        <v>9.5556617295747726E-4</v>
      </c>
      <c r="L106" s="58">
        <f t="shared" si="28"/>
        <v>3.5594839942666032E-2</v>
      </c>
      <c r="M106">
        <f t="shared" si="30"/>
        <v>0.12442060573602148</v>
      </c>
      <c r="N106" s="47">
        <f t="shared" si="29"/>
        <v>1.5953589557650472E-2</v>
      </c>
      <c r="O106" s="47"/>
      <c r="P106" s="63">
        <f t="shared" si="31"/>
        <v>0.73918298283780515</v>
      </c>
      <c r="Q106" s="86">
        <f t="shared" si="32"/>
        <v>1.5953589557650472E-2</v>
      </c>
      <c r="R106" s="67">
        <f t="shared" si="21"/>
        <v>0.24486342760454438</v>
      </c>
      <c r="AB106" s="91">
        <f t="shared" si="24"/>
        <v>34</v>
      </c>
      <c r="AC106" s="91">
        <f t="shared" si="24"/>
        <v>3.5714285714285716</v>
      </c>
      <c r="AD106" s="90">
        <f t="shared" si="33"/>
        <v>1.6392857142857142</v>
      </c>
      <c r="AE106" s="45">
        <f t="shared" si="34"/>
        <v>2.1786492374727673</v>
      </c>
    </row>
    <row r="107" spans="1:31" ht="13.8" x14ac:dyDescent="0.25">
      <c r="A107" s="4">
        <v>43965</v>
      </c>
      <c r="B107">
        <v>16579</v>
      </c>
      <c r="C107">
        <v>265</v>
      </c>
      <c r="D107">
        <v>12521</v>
      </c>
      <c r="F107">
        <f t="shared" si="25"/>
        <v>31</v>
      </c>
      <c r="G107">
        <f t="shared" si="25"/>
        <v>1</v>
      </c>
      <c r="H107">
        <f t="shared" si="25"/>
        <v>289</v>
      </c>
      <c r="I107">
        <f t="shared" si="20"/>
        <v>3793</v>
      </c>
      <c r="J107" s="58">
        <f t="shared" si="26"/>
        <v>7.6651975748293216E-3</v>
      </c>
      <c r="K107" s="58">
        <f t="shared" si="27"/>
        <v>2.4679170779861795E-4</v>
      </c>
      <c r="L107" s="58">
        <f t="shared" si="28"/>
        <v>7.1322803553800593E-2</v>
      </c>
      <c r="M107">
        <f t="shared" si="30"/>
        <v>0.10710131232140831</v>
      </c>
      <c r="N107" s="47">
        <f t="shared" si="29"/>
        <v>1.5984076241027805E-2</v>
      </c>
      <c r="O107" s="47"/>
      <c r="P107" s="63">
        <f t="shared" si="31"/>
        <v>0.75523252307135535</v>
      </c>
      <c r="Q107" s="86">
        <f t="shared" si="32"/>
        <v>1.5984076241027805E-2</v>
      </c>
      <c r="R107" s="67">
        <f t="shared" si="21"/>
        <v>0.22878340068761682</v>
      </c>
      <c r="AB107" s="91">
        <f t="shared" si="24"/>
        <v>28.285714285714285</v>
      </c>
      <c r="AC107" s="91">
        <f t="shared" si="24"/>
        <v>3.5714285714285716</v>
      </c>
      <c r="AD107" s="90">
        <f t="shared" si="33"/>
        <v>1.4807142857142856</v>
      </c>
      <c r="AE107" s="45">
        <f t="shared" si="34"/>
        <v>2.4119633381572601</v>
      </c>
    </row>
    <row r="108" spans="1:31" ht="13.8" x14ac:dyDescent="0.25">
      <c r="A108" s="4">
        <v>43966</v>
      </c>
      <c r="B108">
        <v>16589</v>
      </c>
      <c r="C108">
        <v>266</v>
      </c>
      <c r="D108">
        <v>12587</v>
      </c>
      <c r="F108">
        <f t="shared" si="25"/>
        <v>10</v>
      </c>
      <c r="G108">
        <f t="shared" si="25"/>
        <v>1</v>
      </c>
      <c r="H108">
        <f t="shared" si="25"/>
        <v>66</v>
      </c>
      <c r="I108">
        <f t="shared" si="20"/>
        <v>3736</v>
      </c>
      <c r="J108" s="58">
        <f t="shared" si="26"/>
        <v>2.6414951163503944E-3</v>
      </c>
      <c r="K108" s="58">
        <f t="shared" si="27"/>
        <v>2.636435539151068E-4</v>
      </c>
      <c r="L108" s="58">
        <f t="shared" si="28"/>
        <v>1.7400474558397046E-2</v>
      </c>
      <c r="M108">
        <f t="shared" si="30"/>
        <v>0.14954016382562757</v>
      </c>
      <c r="N108" s="47">
        <f t="shared" si="29"/>
        <v>1.6034721803604799E-2</v>
      </c>
      <c r="O108" s="47"/>
      <c r="P108" s="63">
        <f t="shared" si="31"/>
        <v>0.75875580203749471</v>
      </c>
      <c r="Q108" s="86">
        <f t="shared" si="32"/>
        <v>1.6034721803604799E-2</v>
      </c>
      <c r="R108" s="67">
        <f t="shared" si="21"/>
        <v>0.22520947615890052</v>
      </c>
      <c r="AB108" s="91">
        <f t="shared" ref="AB108:AC123" si="35">AVERAGE(F102:F108)</f>
        <v>21.857142857142858</v>
      </c>
      <c r="AC108" s="91">
        <f t="shared" si="35"/>
        <v>3</v>
      </c>
      <c r="AD108" s="90">
        <f t="shared" si="33"/>
        <v>1.202142857142857</v>
      </c>
      <c r="AE108" s="45">
        <f t="shared" si="34"/>
        <v>2.4955436720142607</v>
      </c>
    </row>
    <row r="109" spans="1:31" ht="13.8" x14ac:dyDescent="0.25">
      <c r="A109" s="4">
        <v>43967</v>
      </c>
      <c r="B109">
        <v>16608</v>
      </c>
      <c r="C109">
        <v>268</v>
      </c>
      <c r="D109">
        <v>12855</v>
      </c>
      <c r="F109">
        <f t="shared" si="25"/>
        <v>19</v>
      </c>
      <c r="G109">
        <f t="shared" si="25"/>
        <v>2</v>
      </c>
      <c r="H109">
        <f t="shared" si="25"/>
        <v>268</v>
      </c>
      <c r="I109">
        <f t="shared" si="20"/>
        <v>3485</v>
      </c>
      <c r="J109" s="58">
        <f t="shared" si="26"/>
        <v>5.0954188679426258E-3</v>
      </c>
      <c r="K109" s="58">
        <f t="shared" si="27"/>
        <v>5.3533190578158461E-4</v>
      </c>
      <c r="L109" s="58">
        <f t="shared" si="28"/>
        <v>7.1734475374732334E-2</v>
      </c>
      <c r="M109">
        <f t="shared" si="30"/>
        <v>7.0505499594939444E-2</v>
      </c>
      <c r="N109" s="47">
        <f t="shared" si="29"/>
        <v>1.613680154142582E-2</v>
      </c>
      <c r="O109" s="47"/>
      <c r="P109" s="63">
        <f t="shared" si="31"/>
        <v>0.77402456647398843</v>
      </c>
      <c r="Q109" s="86">
        <f t="shared" si="32"/>
        <v>1.613680154142582E-2</v>
      </c>
      <c r="R109" s="67">
        <f t="shared" si="21"/>
        <v>0.20983863198458574</v>
      </c>
      <c r="AB109" s="91">
        <f t="shared" si="35"/>
        <v>22</v>
      </c>
      <c r="AC109" s="91">
        <f t="shared" si="35"/>
        <v>3</v>
      </c>
      <c r="AD109" s="90">
        <f t="shared" si="33"/>
        <v>1.02</v>
      </c>
      <c r="AE109" s="45">
        <f t="shared" si="34"/>
        <v>2.9411764705882351</v>
      </c>
    </row>
    <row r="110" spans="1:31" ht="13.8" x14ac:dyDescent="0.25">
      <c r="A110" s="4">
        <v>43968</v>
      </c>
      <c r="B110">
        <v>16617</v>
      </c>
      <c r="C110">
        <v>272</v>
      </c>
      <c r="D110">
        <v>12942</v>
      </c>
      <c r="F110">
        <f t="shared" ref="F110:H144" si="36">B110-B109</f>
        <v>9</v>
      </c>
      <c r="G110">
        <f t="shared" si="36"/>
        <v>4</v>
      </c>
      <c r="H110">
        <f t="shared" si="36"/>
        <v>87</v>
      </c>
      <c r="I110">
        <f t="shared" si="20"/>
        <v>3403</v>
      </c>
      <c r="J110" s="58">
        <f t="shared" si="26"/>
        <v>2.5874611617648924E-3</v>
      </c>
      <c r="K110" s="58">
        <f t="shared" si="27"/>
        <v>1.1477761836441894E-3</v>
      </c>
      <c r="L110" s="58">
        <f t="shared" si="28"/>
        <v>2.4964131994261118E-2</v>
      </c>
      <c r="M110">
        <f t="shared" si="30"/>
        <v>9.9091232403853299E-2</v>
      </c>
      <c r="N110" s="47">
        <f t="shared" si="29"/>
        <v>1.6368778961304689E-2</v>
      </c>
      <c r="O110" s="47"/>
      <c r="P110" s="63">
        <f t="shared" si="31"/>
        <v>0.778840946019137</v>
      </c>
      <c r="Q110" s="86">
        <f t="shared" si="32"/>
        <v>1.6368778961304689E-2</v>
      </c>
      <c r="R110" s="67">
        <f t="shared" si="21"/>
        <v>0.20479027501955827</v>
      </c>
      <c r="AB110" s="91">
        <f t="shared" si="35"/>
        <v>20</v>
      </c>
      <c r="AC110" s="91">
        <f t="shared" si="35"/>
        <v>2.8571428571428572</v>
      </c>
      <c r="AD110" s="90">
        <f t="shared" si="33"/>
        <v>0.93214285714285716</v>
      </c>
      <c r="AE110" s="45">
        <f t="shared" si="34"/>
        <v>3.0651340996168583</v>
      </c>
    </row>
    <row r="111" spans="1:31" ht="13.8" x14ac:dyDescent="0.25">
      <c r="A111" s="4">
        <v>43969</v>
      </c>
      <c r="B111">
        <v>16643</v>
      </c>
      <c r="C111">
        <v>276</v>
      </c>
      <c r="D111">
        <v>13253</v>
      </c>
      <c r="F111">
        <f t="shared" si="36"/>
        <v>26</v>
      </c>
      <c r="G111">
        <f t="shared" si="36"/>
        <v>4</v>
      </c>
      <c r="H111">
        <f t="shared" si="36"/>
        <v>311</v>
      </c>
      <c r="I111">
        <f t="shared" si="20"/>
        <v>3114</v>
      </c>
      <c r="J111" s="58">
        <f t="shared" si="26"/>
        <v>7.6550135539460093E-3</v>
      </c>
      <c r="K111" s="58">
        <f t="shared" si="27"/>
        <v>1.1754334410813989E-3</v>
      </c>
      <c r="L111" s="58">
        <f t="shared" si="28"/>
        <v>9.1389950044078752E-2</v>
      </c>
      <c r="M111">
        <f t="shared" si="30"/>
        <v>8.2698448012946887E-2</v>
      </c>
      <c r="N111" s="47">
        <f t="shared" si="29"/>
        <v>1.6583548639067476E-2</v>
      </c>
      <c r="O111" s="47"/>
      <c r="P111" s="63">
        <f t="shared" si="31"/>
        <v>0.79631076128101907</v>
      </c>
      <c r="Q111" s="86">
        <f t="shared" si="32"/>
        <v>1.6583548639067476E-2</v>
      </c>
      <c r="R111" s="67">
        <f t="shared" si="21"/>
        <v>0.1871056900799134</v>
      </c>
      <c r="AB111" s="91">
        <f t="shared" si="35"/>
        <v>19.571428571428573</v>
      </c>
      <c r="AC111" s="91">
        <f t="shared" si="35"/>
        <v>2.5714285714285716</v>
      </c>
      <c r="AD111" s="90">
        <f t="shared" si="33"/>
        <v>0.71785714285714275</v>
      </c>
      <c r="AE111" s="45">
        <f t="shared" si="34"/>
        <v>3.582089552238807</v>
      </c>
    </row>
    <row r="112" spans="1:31" ht="13.8" x14ac:dyDescent="0.25">
      <c r="A112" s="4">
        <v>43970</v>
      </c>
      <c r="B112">
        <v>16659</v>
      </c>
      <c r="C112">
        <v>278</v>
      </c>
      <c r="D112">
        <v>13435</v>
      </c>
      <c r="F112">
        <f t="shared" si="36"/>
        <v>16</v>
      </c>
      <c r="G112">
        <f t="shared" si="36"/>
        <v>2</v>
      </c>
      <c r="H112">
        <f t="shared" si="36"/>
        <v>182</v>
      </c>
      <c r="I112">
        <f t="shared" si="20"/>
        <v>2946</v>
      </c>
      <c r="J112" s="58">
        <f t="shared" si="26"/>
        <v>5.1479846895646827E-3</v>
      </c>
      <c r="K112" s="58">
        <f t="shared" si="27"/>
        <v>6.4226075786769424E-4</v>
      </c>
      <c r="L112" s="58">
        <f t="shared" si="28"/>
        <v>5.8445728965960182E-2</v>
      </c>
      <c r="M112">
        <f t="shared" si="30"/>
        <v>8.7124045235350125E-2</v>
      </c>
      <c r="N112" s="47">
        <f t="shared" si="29"/>
        <v>1.6687676331112313E-2</v>
      </c>
      <c r="O112" s="47"/>
      <c r="P112" s="63">
        <f t="shared" si="31"/>
        <v>0.80647097664925871</v>
      </c>
      <c r="Q112" s="86">
        <f t="shared" si="32"/>
        <v>1.6687676331112313E-2</v>
      </c>
      <c r="R112" s="67">
        <f t="shared" si="21"/>
        <v>0.17684134701962895</v>
      </c>
      <c r="AB112" s="91">
        <f t="shared" si="35"/>
        <v>18.571428571428573</v>
      </c>
      <c r="AC112" s="91">
        <f t="shared" si="35"/>
        <v>2.5714285714285716</v>
      </c>
      <c r="AD112" s="90">
        <f t="shared" si="33"/>
        <v>0.5764285714285714</v>
      </c>
      <c r="AE112" s="45">
        <f t="shared" si="34"/>
        <v>4.4609665427509295</v>
      </c>
    </row>
    <row r="113" spans="1:31" ht="13.8" x14ac:dyDescent="0.25">
      <c r="A113" s="4">
        <v>43971</v>
      </c>
      <c r="B113">
        <v>16667</v>
      </c>
      <c r="C113">
        <v>279</v>
      </c>
      <c r="D113">
        <v>13504</v>
      </c>
      <c r="F113">
        <f t="shared" si="36"/>
        <v>8</v>
      </c>
      <c r="G113">
        <f t="shared" si="36"/>
        <v>1</v>
      </c>
      <c r="H113">
        <f t="shared" si="36"/>
        <v>69</v>
      </c>
      <c r="I113">
        <f t="shared" si="20"/>
        <v>2884</v>
      </c>
      <c r="J113" s="58">
        <f t="shared" si="26"/>
        <v>2.7207830980785228E-3</v>
      </c>
      <c r="K113" s="58">
        <f t="shared" si="27"/>
        <v>3.3944331296673454E-4</v>
      </c>
      <c r="L113" s="58">
        <f t="shared" si="28"/>
        <v>2.3421588594704685E-2</v>
      </c>
      <c r="M113">
        <f t="shared" si="30"/>
        <v>0.11450610009913326</v>
      </c>
      <c r="N113" s="47">
        <f t="shared" si="29"/>
        <v>1.6739665206695866E-2</v>
      </c>
      <c r="O113" s="47"/>
      <c r="P113" s="63">
        <f t="shared" si="31"/>
        <v>0.81022379552408952</v>
      </c>
      <c r="Q113" s="86">
        <f t="shared" si="32"/>
        <v>1.6739665206695866E-2</v>
      </c>
      <c r="R113" s="67">
        <f t="shared" si="21"/>
        <v>0.17303653926921458</v>
      </c>
      <c r="AB113" s="91">
        <f t="shared" si="35"/>
        <v>17</v>
      </c>
      <c r="AC113" s="91">
        <f t="shared" si="35"/>
        <v>2.1428571428571428</v>
      </c>
      <c r="AD113" s="90">
        <f t="shared" si="33"/>
        <v>0.5764285714285714</v>
      </c>
      <c r="AE113" s="45">
        <f t="shared" si="34"/>
        <v>3.7174721189591078</v>
      </c>
    </row>
    <row r="114" spans="1:31" ht="13.8" x14ac:dyDescent="0.25">
      <c r="A114" s="4">
        <v>43972</v>
      </c>
      <c r="B114">
        <v>16683</v>
      </c>
      <c r="C114">
        <v>279</v>
      </c>
      <c r="D114">
        <v>13724</v>
      </c>
      <c r="F114">
        <f t="shared" si="36"/>
        <v>16</v>
      </c>
      <c r="G114">
        <f t="shared" si="36"/>
        <v>0</v>
      </c>
      <c r="H114">
        <f t="shared" si="36"/>
        <v>220</v>
      </c>
      <c r="I114">
        <f t="shared" si="20"/>
        <v>2680</v>
      </c>
      <c r="J114" s="58">
        <f t="shared" si="26"/>
        <v>5.5585536959802413E-3</v>
      </c>
      <c r="K114" s="58">
        <f t="shared" si="27"/>
        <v>0</v>
      </c>
      <c r="L114" s="58">
        <f t="shared" si="28"/>
        <v>7.6282940360610257E-2</v>
      </c>
      <c r="M114">
        <f t="shared" si="30"/>
        <v>7.2867585723668263E-2</v>
      </c>
      <c r="N114" s="47">
        <f t="shared" si="29"/>
        <v>1.6723610861355872E-2</v>
      </c>
      <c r="O114" s="47"/>
      <c r="P114" s="63">
        <f t="shared" si="31"/>
        <v>0.82263381885751963</v>
      </c>
      <c r="Q114" s="86">
        <f t="shared" si="32"/>
        <v>1.6723610861355872E-2</v>
      </c>
      <c r="R114" s="67">
        <f t="shared" si="21"/>
        <v>0.1606425702811245</v>
      </c>
      <c r="AB114" s="91">
        <f t="shared" si="35"/>
        <v>14.857142857142858</v>
      </c>
      <c r="AC114" s="91">
        <f t="shared" si="35"/>
        <v>2</v>
      </c>
      <c r="AD114" s="90">
        <f t="shared" si="33"/>
        <v>0.55714285714285716</v>
      </c>
      <c r="AE114" s="45">
        <f t="shared" si="34"/>
        <v>3.5897435897435894</v>
      </c>
    </row>
    <row r="115" spans="1:31" ht="13.8" x14ac:dyDescent="0.25">
      <c r="A115" s="4">
        <v>43973</v>
      </c>
      <c r="B115">
        <v>16690</v>
      </c>
      <c r="C115">
        <v>279</v>
      </c>
      <c r="D115">
        <v>13915</v>
      </c>
      <c r="F115">
        <f t="shared" si="36"/>
        <v>7</v>
      </c>
      <c r="G115">
        <f t="shared" si="36"/>
        <v>0</v>
      </c>
      <c r="H115">
        <f t="shared" si="36"/>
        <v>191</v>
      </c>
      <c r="I115">
        <f t="shared" si="20"/>
        <v>2496</v>
      </c>
      <c r="J115" s="58">
        <f t="shared" si="26"/>
        <v>2.616984371493086E-3</v>
      </c>
      <c r="K115" s="58">
        <f t="shared" si="27"/>
        <v>0</v>
      </c>
      <c r="L115" s="58">
        <f t="shared" si="28"/>
        <v>7.1268656716417911E-2</v>
      </c>
      <c r="M115">
        <f t="shared" si="30"/>
        <v>3.6719990134039114E-2</v>
      </c>
      <c r="N115" s="47">
        <f t="shared" si="29"/>
        <v>1.6716596764529659E-2</v>
      </c>
      <c r="O115" s="47"/>
      <c r="P115" s="63">
        <f t="shared" si="31"/>
        <v>0.83373277411623725</v>
      </c>
      <c r="Q115" s="86">
        <f t="shared" si="32"/>
        <v>1.6716596764529659E-2</v>
      </c>
      <c r="R115" s="67">
        <f t="shared" si="21"/>
        <v>0.14955062911923311</v>
      </c>
      <c r="AB115" s="91">
        <f t="shared" si="35"/>
        <v>14.428571428571429</v>
      </c>
      <c r="AC115" s="91">
        <f t="shared" si="35"/>
        <v>1.8571428571428572</v>
      </c>
      <c r="AD115" s="90">
        <f t="shared" si="33"/>
        <v>0.51428571428571423</v>
      </c>
      <c r="AE115" s="45">
        <f t="shared" si="34"/>
        <v>3.6111111111111116</v>
      </c>
    </row>
    <row r="116" spans="1:31" ht="13.8" x14ac:dyDescent="0.25">
      <c r="A116" s="4">
        <v>43974</v>
      </c>
      <c r="B116">
        <v>16712</v>
      </c>
      <c r="C116">
        <v>279</v>
      </c>
      <c r="D116">
        <v>14090</v>
      </c>
      <c r="F116">
        <f t="shared" si="36"/>
        <v>22</v>
      </c>
      <c r="G116">
        <f t="shared" si="36"/>
        <v>0</v>
      </c>
      <c r="H116">
        <f t="shared" si="36"/>
        <v>175</v>
      </c>
      <c r="I116">
        <f t="shared" si="20"/>
        <v>2343</v>
      </c>
      <c r="J116" s="58">
        <f t="shared" si="26"/>
        <v>8.8311311566742403E-3</v>
      </c>
      <c r="K116" s="58">
        <f t="shared" si="27"/>
        <v>0</v>
      </c>
      <c r="L116" s="58">
        <f t="shared" si="28"/>
        <v>7.0112179487179488E-2</v>
      </c>
      <c r="M116">
        <f t="shared" si="30"/>
        <v>0.12595716209747945</v>
      </c>
      <c r="N116" s="47">
        <f t="shared" si="29"/>
        <v>1.6694590713259932E-2</v>
      </c>
      <c r="O116" s="47"/>
      <c r="P116" s="63">
        <f t="shared" si="31"/>
        <v>0.84310674964097654</v>
      </c>
      <c r="Q116" s="86">
        <f t="shared" si="32"/>
        <v>1.6694590713259932E-2</v>
      </c>
      <c r="R116" s="67">
        <f t="shared" si="21"/>
        <v>0.1401986596457635</v>
      </c>
      <c r="AB116" s="91">
        <f t="shared" si="35"/>
        <v>14.857142857142858</v>
      </c>
      <c r="AC116" s="91">
        <f t="shared" si="35"/>
        <v>1.5714285714285714</v>
      </c>
      <c r="AD116" s="90">
        <f t="shared" si="33"/>
        <v>0.51</v>
      </c>
      <c r="AE116" s="45">
        <f t="shared" si="34"/>
        <v>3.0812324929971986</v>
      </c>
    </row>
    <row r="117" spans="1:31" ht="13.8" x14ac:dyDescent="0.25">
      <c r="A117" s="4">
        <v>43975</v>
      </c>
      <c r="B117">
        <v>16717</v>
      </c>
      <c r="C117">
        <v>279</v>
      </c>
      <c r="D117">
        <v>14153</v>
      </c>
      <c r="F117">
        <f t="shared" si="36"/>
        <v>5</v>
      </c>
      <c r="G117">
        <f t="shared" si="36"/>
        <v>0</v>
      </c>
      <c r="H117">
        <f t="shared" si="36"/>
        <v>63</v>
      </c>
      <c r="I117">
        <f t="shared" si="20"/>
        <v>2285</v>
      </c>
      <c r="J117" s="58">
        <f t="shared" si="26"/>
        <v>2.1381445215390726E-3</v>
      </c>
      <c r="K117" s="58">
        <f t="shared" si="27"/>
        <v>0</v>
      </c>
      <c r="L117" s="58">
        <f t="shared" si="28"/>
        <v>2.6888604353393086E-2</v>
      </c>
      <c r="M117">
        <f t="shared" si="30"/>
        <v>7.9518612920095988E-2</v>
      </c>
      <c r="N117" s="47">
        <f t="shared" si="29"/>
        <v>1.668959741580427E-2</v>
      </c>
      <c r="O117" s="47"/>
      <c r="P117" s="63">
        <f t="shared" si="31"/>
        <v>0.84662319794221452</v>
      </c>
      <c r="Q117" s="86">
        <f t="shared" si="32"/>
        <v>1.668959741580427E-2</v>
      </c>
      <c r="R117" s="67">
        <f t="shared" si="21"/>
        <v>0.13668720464198125</v>
      </c>
      <c r="AB117" s="91">
        <f t="shared" si="35"/>
        <v>14.285714285714286</v>
      </c>
      <c r="AC117" s="91">
        <f t="shared" si="35"/>
        <v>1</v>
      </c>
      <c r="AD117" s="90">
        <f t="shared" si="33"/>
        <v>0.42428571428571427</v>
      </c>
      <c r="AE117" s="45">
        <f t="shared" si="34"/>
        <v>2.3569023569023568</v>
      </c>
    </row>
    <row r="118" spans="1:31" ht="13.8" x14ac:dyDescent="0.25">
      <c r="A118" s="4">
        <v>43976</v>
      </c>
      <c r="B118">
        <v>16734</v>
      </c>
      <c r="C118">
        <v>281</v>
      </c>
      <c r="D118">
        <v>14307</v>
      </c>
      <c r="F118">
        <f t="shared" si="36"/>
        <v>17</v>
      </c>
      <c r="G118">
        <f t="shared" si="36"/>
        <v>2</v>
      </c>
      <c r="H118">
        <f t="shared" si="36"/>
        <v>154</v>
      </c>
      <c r="I118">
        <f t="shared" si="20"/>
        <v>2146</v>
      </c>
      <c r="J118" s="58">
        <f t="shared" si="26"/>
        <v>7.4542217706030462E-3</v>
      </c>
      <c r="K118" s="58">
        <f t="shared" si="27"/>
        <v>8.7527352297593001E-4</v>
      </c>
      <c r="L118" s="58">
        <f t="shared" si="28"/>
        <v>6.7396061269146615E-2</v>
      </c>
      <c r="M118">
        <f t="shared" si="30"/>
        <v>0.10918523555017921</v>
      </c>
      <c r="N118" s="47">
        <f t="shared" si="29"/>
        <v>1.6792159674913348E-2</v>
      </c>
      <c r="O118" s="47"/>
      <c r="P118" s="63">
        <f t="shared" si="31"/>
        <v>0.85496593761204731</v>
      </c>
      <c r="Q118" s="86">
        <f t="shared" si="32"/>
        <v>1.6792159674913348E-2</v>
      </c>
      <c r="R118" s="67">
        <f t="shared" si="21"/>
        <v>0.12824190271303937</v>
      </c>
      <c r="AB118" s="91">
        <f t="shared" si="35"/>
        <v>13</v>
      </c>
      <c r="AC118" s="91">
        <f t="shared" si="35"/>
        <v>0.7142857142857143</v>
      </c>
      <c r="AD118" s="90">
        <f t="shared" si="33"/>
        <v>0.32785714285714285</v>
      </c>
      <c r="AE118" s="45">
        <f t="shared" si="34"/>
        <v>2.1786492374727668</v>
      </c>
    </row>
    <row r="119" spans="1:31" ht="13.8" x14ac:dyDescent="0.25">
      <c r="A119" s="4">
        <v>43977</v>
      </c>
      <c r="B119">
        <v>16757</v>
      </c>
      <c r="C119">
        <v>281</v>
      </c>
      <c r="D119">
        <v>14457</v>
      </c>
      <c r="F119">
        <f t="shared" si="36"/>
        <v>23</v>
      </c>
      <c r="G119">
        <f t="shared" si="36"/>
        <v>0</v>
      </c>
      <c r="H119">
        <f t="shared" si="36"/>
        <v>150</v>
      </c>
      <c r="I119">
        <f t="shared" si="20"/>
        <v>2019</v>
      </c>
      <c r="J119" s="58">
        <f t="shared" si="26"/>
        <v>1.0738374981592577E-2</v>
      </c>
      <c r="K119" s="58">
        <f t="shared" si="27"/>
        <v>0</v>
      </c>
      <c r="L119" s="58">
        <f t="shared" si="28"/>
        <v>6.9897483690587139E-2</v>
      </c>
      <c r="M119">
        <f t="shared" si="30"/>
        <v>0.15363035140331779</v>
      </c>
      <c r="N119" s="47">
        <f t="shared" si="29"/>
        <v>1.6769111416124603E-2</v>
      </c>
      <c r="O119" s="47"/>
      <c r="P119" s="63">
        <f t="shared" si="31"/>
        <v>0.86274392791072385</v>
      </c>
      <c r="Q119" s="86">
        <f t="shared" si="32"/>
        <v>1.6769111416124603E-2</v>
      </c>
      <c r="R119" s="67">
        <f t="shared" si="21"/>
        <v>0.12048696067315157</v>
      </c>
      <c r="AB119" s="91">
        <f t="shared" si="35"/>
        <v>14</v>
      </c>
      <c r="AC119" s="91">
        <f t="shared" si="35"/>
        <v>0.42857142857142855</v>
      </c>
      <c r="AD119" s="90">
        <f t="shared" si="33"/>
        <v>0.32999999999999996</v>
      </c>
      <c r="AE119" s="45">
        <f t="shared" si="34"/>
        <v>1.2987012987012987</v>
      </c>
    </row>
    <row r="120" spans="1:31" ht="13.8" x14ac:dyDescent="0.25">
      <c r="A120" s="4">
        <v>43978</v>
      </c>
      <c r="B120">
        <v>16793</v>
      </c>
      <c r="C120">
        <v>281</v>
      </c>
      <c r="D120">
        <v>14570</v>
      </c>
      <c r="F120">
        <f t="shared" si="36"/>
        <v>36</v>
      </c>
      <c r="G120">
        <f t="shared" si="36"/>
        <v>0</v>
      </c>
      <c r="H120">
        <f t="shared" si="36"/>
        <v>113</v>
      </c>
      <c r="I120">
        <f t="shared" si="20"/>
        <v>1942</v>
      </c>
      <c r="J120" s="58">
        <f t="shared" si="26"/>
        <v>1.7865195992992921E-2</v>
      </c>
      <c r="K120" s="58">
        <f t="shared" si="27"/>
        <v>0</v>
      </c>
      <c r="L120" s="58">
        <f t="shared" si="28"/>
        <v>5.5968301139177813E-2</v>
      </c>
      <c r="M120">
        <f t="shared" si="30"/>
        <v>0.31920204168011246</v>
      </c>
      <c r="N120" s="47">
        <f t="shared" si="29"/>
        <v>1.6733162627285178E-2</v>
      </c>
      <c r="O120" s="47"/>
      <c r="P120" s="63">
        <f t="shared" si="31"/>
        <v>0.86762341451795388</v>
      </c>
      <c r="Q120" s="86">
        <f t="shared" si="32"/>
        <v>1.6733162627285178E-2</v>
      </c>
      <c r="R120" s="67">
        <f t="shared" si="21"/>
        <v>0.11564342285476092</v>
      </c>
      <c r="AB120" s="91">
        <f>AVERAGE(F114:F120)</f>
        <v>18</v>
      </c>
      <c r="AC120" s="91">
        <f t="shared" si="35"/>
        <v>0.2857142857142857</v>
      </c>
      <c r="AD120" s="90">
        <f t="shared" si="33"/>
        <v>0.3</v>
      </c>
      <c r="AE120" s="45">
        <f t="shared" si="34"/>
        <v>0.95238095238095233</v>
      </c>
    </row>
    <row r="121" spans="1:31" ht="13.8" x14ac:dyDescent="0.25">
      <c r="A121" s="4">
        <v>43979</v>
      </c>
      <c r="B121">
        <v>16872</v>
      </c>
      <c r="C121">
        <v>284</v>
      </c>
      <c r="D121">
        <v>14679</v>
      </c>
      <c r="F121">
        <f t="shared" si="36"/>
        <v>79</v>
      </c>
      <c r="G121">
        <f t="shared" si="36"/>
        <v>3</v>
      </c>
      <c r="H121">
        <f t="shared" si="36"/>
        <v>109</v>
      </c>
      <c r="I121">
        <f t="shared" si="20"/>
        <v>1909</v>
      </c>
      <c r="J121" s="58">
        <f t="shared" si="26"/>
        <v>4.0758789632585057E-2</v>
      </c>
      <c r="K121" s="58">
        <f t="shared" si="27"/>
        <v>1.544799176107106E-3</v>
      </c>
      <c r="L121" s="58">
        <f t="shared" si="28"/>
        <v>5.6127703398558187E-2</v>
      </c>
      <c r="M121">
        <f t="shared" si="30"/>
        <v>0.7067282988078587</v>
      </c>
      <c r="N121" s="47">
        <f t="shared" si="29"/>
        <v>1.683262209577999E-2</v>
      </c>
      <c r="O121" s="47"/>
      <c r="P121" s="63">
        <f t="shared" si="31"/>
        <v>0.87002133712660024</v>
      </c>
      <c r="Q121" s="86">
        <f t="shared" si="32"/>
        <v>1.683262209577999E-2</v>
      </c>
      <c r="R121" s="67">
        <f t="shared" si="21"/>
        <v>0.11314604077761981</v>
      </c>
      <c r="AB121" s="91">
        <f t="shared" si="35"/>
        <v>27</v>
      </c>
      <c r="AC121" s="91">
        <f t="shared" si="35"/>
        <v>0.7142857142857143</v>
      </c>
      <c r="AD121" s="90">
        <f t="shared" si="33"/>
        <v>0.29357142857142859</v>
      </c>
      <c r="AE121" s="45">
        <f t="shared" si="34"/>
        <v>2.4330900243308999</v>
      </c>
    </row>
    <row r="122" spans="1:31" ht="13.8" x14ac:dyDescent="0.25">
      <c r="A122" s="4">
        <v>43980</v>
      </c>
      <c r="B122">
        <v>16987</v>
      </c>
      <c r="C122">
        <v>284</v>
      </c>
      <c r="D122">
        <v>14776</v>
      </c>
      <c r="F122">
        <f t="shared" si="36"/>
        <v>115</v>
      </c>
      <c r="G122">
        <f t="shared" si="36"/>
        <v>0</v>
      </c>
      <c r="H122">
        <f t="shared" si="36"/>
        <v>97</v>
      </c>
      <c r="I122">
        <f t="shared" si="20"/>
        <v>1927</v>
      </c>
      <c r="J122" s="58">
        <f t="shared" si="26"/>
        <v>6.0358619277582341E-2</v>
      </c>
      <c r="K122" s="58">
        <f t="shared" si="27"/>
        <v>0</v>
      </c>
      <c r="L122" s="58">
        <f t="shared" si="28"/>
        <v>5.0811943425877422E-2</v>
      </c>
      <c r="M122">
        <f t="shared" si="30"/>
        <v>1.1878825175351</v>
      </c>
      <c r="N122" s="47">
        <f t="shared" si="29"/>
        <v>1.6718667216106434E-2</v>
      </c>
      <c r="O122" s="47"/>
      <c r="P122" s="63">
        <f t="shared" si="31"/>
        <v>0.8698416436098193</v>
      </c>
      <c r="Q122" s="86">
        <f t="shared" si="32"/>
        <v>1.6718667216106434E-2</v>
      </c>
      <c r="R122" s="67">
        <f t="shared" si="21"/>
        <v>0.11343968917407421</v>
      </c>
      <c r="AB122" s="91">
        <f t="shared" si="35"/>
        <v>42.428571428571431</v>
      </c>
      <c r="AC122" s="91">
        <f t="shared" si="35"/>
        <v>0.7142857142857143</v>
      </c>
      <c r="AD122" s="90">
        <f t="shared" si="33"/>
        <v>0.27857142857142858</v>
      </c>
      <c r="AE122" s="45">
        <f t="shared" si="34"/>
        <v>2.5641025641025639</v>
      </c>
    </row>
    <row r="123" spans="1:31" ht="13.8" x14ac:dyDescent="0.25">
      <c r="A123" s="4">
        <v>43981</v>
      </c>
      <c r="B123">
        <v>17012</v>
      </c>
      <c r="C123">
        <v>284</v>
      </c>
      <c r="D123">
        <v>14811</v>
      </c>
      <c r="F123">
        <f t="shared" si="36"/>
        <v>25</v>
      </c>
      <c r="G123">
        <f t="shared" si="36"/>
        <v>0</v>
      </c>
      <c r="H123">
        <f t="shared" si="36"/>
        <v>35</v>
      </c>
      <c r="I123">
        <f t="shared" si="20"/>
        <v>1917</v>
      </c>
      <c r="J123" s="58">
        <f t="shared" si="26"/>
        <v>1.2999045387007068E-2</v>
      </c>
      <c r="K123" s="58">
        <f t="shared" si="27"/>
        <v>0</v>
      </c>
      <c r="L123" s="58">
        <f t="shared" si="28"/>
        <v>1.8162947586922679E-2</v>
      </c>
      <c r="M123">
        <f t="shared" si="30"/>
        <v>0.71569029887893187</v>
      </c>
      <c r="N123" s="47">
        <f t="shared" si="29"/>
        <v>1.6694098283564544E-2</v>
      </c>
      <c r="O123" s="47"/>
      <c r="P123" s="63">
        <f t="shared" si="31"/>
        <v>0.87062073830237474</v>
      </c>
      <c r="Q123" s="86">
        <f t="shared" si="32"/>
        <v>1.6694098283564544E-2</v>
      </c>
      <c r="R123" s="67">
        <f t="shared" si="21"/>
        <v>0.11268516341406076</v>
      </c>
      <c r="AB123" s="91">
        <f t="shared" si="35"/>
        <v>42.857142857142854</v>
      </c>
      <c r="AC123" s="91">
        <f t="shared" si="35"/>
        <v>0.7142857142857143</v>
      </c>
      <c r="AD123" s="90">
        <f t="shared" si="33"/>
        <v>0.255</v>
      </c>
      <c r="AE123" s="45">
        <f t="shared" si="34"/>
        <v>2.8011204481792715</v>
      </c>
    </row>
    <row r="124" spans="1:31" ht="13.8" x14ac:dyDescent="0.25">
      <c r="A124" s="4">
        <v>43982</v>
      </c>
      <c r="B124">
        <v>17071</v>
      </c>
      <c r="C124">
        <v>285</v>
      </c>
      <c r="D124">
        <v>14812</v>
      </c>
      <c r="F124">
        <f t="shared" si="36"/>
        <v>59</v>
      </c>
      <c r="G124">
        <f t="shared" si="36"/>
        <v>1</v>
      </c>
      <c r="H124">
        <f t="shared" si="36"/>
        <v>1</v>
      </c>
      <c r="I124">
        <f t="shared" si="20"/>
        <v>1974</v>
      </c>
      <c r="J124" s="58">
        <f t="shared" si="26"/>
        <v>3.0837866337997392E-2</v>
      </c>
      <c r="K124" s="58">
        <f t="shared" si="27"/>
        <v>5.2164840897235261E-4</v>
      </c>
      <c r="L124" s="58">
        <f t="shared" si="28"/>
        <v>5.2164840897235261E-4</v>
      </c>
      <c r="M124">
        <f t="shared" si="30"/>
        <v>29.558094884970501</v>
      </c>
      <c r="N124" s="47">
        <f t="shared" si="29"/>
        <v>1.6694979790287622E-2</v>
      </c>
      <c r="O124" s="47"/>
      <c r="P124" s="63">
        <f t="shared" si="31"/>
        <v>0.8676703180832992</v>
      </c>
      <c r="Q124" s="86">
        <f t="shared" si="32"/>
        <v>1.6694979790287622E-2</v>
      </c>
      <c r="R124" s="67">
        <f t="shared" si="21"/>
        <v>0.11563470212641314</v>
      </c>
      <c r="AB124" s="91">
        <f t="shared" ref="AB124:AC139" si="37">AVERAGE(F118:F124)</f>
        <v>50.571428571428569</v>
      </c>
      <c r="AC124" s="91">
        <f t="shared" si="37"/>
        <v>0.8571428571428571</v>
      </c>
      <c r="AD124" s="90">
        <f t="shared" si="33"/>
        <v>0.22285714285714286</v>
      </c>
      <c r="AE124" s="45">
        <f t="shared" si="34"/>
        <v>3.8461538461538458</v>
      </c>
    </row>
    <row r="125" spans="1:31" ht="13.8" x14ac:dyDescent="0.25">
      <c r="A125" s="4">
        <v>43983</v>
      </c>
      <c r="B125">
        <v>17169</v>
      </c>
      <c r="C125">
        <v>285</v>
      </c>
      <c r="D125">
        <v>14878</v>
      </c>
      <c r="F125">
        <f t="shared" si="36"/>
        <v>98</v>
      </c>
      <c r="G125">
        <f t="shared" si="36"/>
        <v>0</v>
      </c>
      <c r="H125">
        <f t="shared" si="36"/>
        <v>66</v>
      </c>
      <c r="I125">
        <f t="shared" si="20"/>
        <v>2006</v>
      </c>
      <c r="J125" s="58">
        <f t="shared" si="26"/>
        <v>4.9743497379570921E-2</v>
      </c>
      <c r="K125" s="58">
        <f t="shared" si="27"/>
        <v>0</v>
      </c>
      <c r="L125" s="58">
        <f t="shared" si="28"/>
        <v>3.3434650455927049E-2</v>
      </c>
      <c r="M125">
        <f t="shared" si="30"/>
        <v>1.4877827852617123</v>
      </c>
      <c r="N125" s="47">
        <f t="shared" si="29"/>
        <v>1.6599685479643543E-2</v>
      </c>
      <c r="O125" s="47"/>
      <c r="P125" s="63">
        <f t="shared" si="31"/>
        <v>0.86656182654784786</v>
      </c>
      <c r="Q125" s="86">
        <f t="shared" si="32"/>
        <v>1.6599685479643543E-2</v>
      </c>
      <c r="R125" s="67">
        <f t="shared" si="21"/>
        <v>0.11683848797250862</v>
      </c>
      <c r="AB125" s="91">
        <f t="shared" si="37"/>
        <v>62.142857142857146</v>
      </c>
      <c r="AC125" s="91">
        <f t="shared" si="37"/>
        <v>0.5714285714285714</v>
      </c>
      <c r="AD125" s="90">
        <f t="shared" si="33"/>
        <v>0.21642857142857141</v>
      </c>
      <c r="AE125" s="45">
        <f t="shared" si="34"/>
        <v>2.6402640264026402</v>
      </c>
    </row>
    <row r="126" spans="1:31" ht="13.8" x14ac:dyDescent="0.25">
      <c r="A126" s="4">
        <v>43984</v>
      </c>
      <c r="B126">
        <v>17285</v>
      </c>
      <c r="C126">
        <v>290</v>
      </c>
      <c r="D126">
        <v>14940</v>
      </c>
      <c r="F126">
        <f t="shared" si="36"/>
        <v>116</v>
      </c>
      <c r="G126">
        <f t="shared" si="36"/>
        <v>5</v>
      </c>
      <c r="H126">
        <f t="shared" si="36"/>
        <v>62</v>
      </c>
      <c r="I126">
        <f t="shared" si="20"/>
        <v>2055</v>
      </c>
      <c r="J126" s="58">
        <f t="shared" si="26"/>
        <v>5.7941452305360096E-2</v>
      </c>
      <c r="K126" s="58">
        <f t="shared" si="27"/>
        <v>2.4925224327018943E-3</v>
      </c>
      <c r="L126" s="58">
        <f t="shared" si="28"/>
        <v>3.0907278165503489E-2</v>
      </c>
      <c r="M126">
        <f t="shared" si="30"/>
        <v>1.7347843779783934</v>
      </c>
      <c r="N126" s="47">
        <f t="shared" si="29"/>
        <v>1.6777552791437663E-2</v>
      </c>
      <c r="O126" s="47"/>
      <c r="P126" s="63">
        <f t="shared" si="31"/>
        <v>0.86433323691061614</v>
      </c>
      <c r="Q126" s="86">
        <f t="shared" si="32"/>
        <v>1.6777552791437663E-2</v>
      </c>
      <c r="R126" s="67">
        <f t="shared" si="21"/>
        <v>0.11888921029794619</v>
      </c>
      <c r="AB126" s="91">
        <f t="shared" si="37"/>
        <v>75.428571428571431</v>
      </c>
      <c r="AC126" s="91">
        <f t="shared" si="37"/>
        <v>1.2857142857142858</v>
      </c>
      <c r="AD126" s="90">
        <f t="shared" si="33"/>
        <v>0.22285714285714286</v>
      </c>
      <c r="AE126" s="45">
        <f t="shared" si="34"/>
        <v>5.7692307692307692</v>
      </c>
    </row>
    <row r="127" spans="1:31" ht="13.8" x14ac:dyDescent="0.25">
      <c r="A127" s="4">
        <v>43985</v>
      </c>
      <c r="B127">
        <v>17377</v>
      </c>
      <c r="C127">
        <v>291</v>
      </c>
      <c r="D127">
        <v>14983</v>
      </c>
      <c r="F127">
        <f t="shared" si="36"/>
        <v>92</v>
      </c>
      <c r="G127">
        <f t="shared" si="36"/>
        <v>1</v>
      </c>
      <c r="H127">
        <f t="shared" si="36"/>
        <v>43</v>
      </c>
      <c r="I127">
        <f t="shared" si="20"/>
        <v>2103</v>
      </c>
      <c r="J127" s="58">
        <f t="shared" si="26"/>
        <v>4.4858438212941748E-2</v>
      </c>
      <c r="K127" s="58">
        <f t="shared" si="27"/>
        <v>4.8661800486618007E-4</v>
      </c>
      <c r="L127" s="58">
        <f t="shared" si="28"/>
        <v>2.0924574209245744E-2</v>
      </c>
      <c r="M127">
        <f t="shared" si="30"/>
        <v>2.0950929665362565</v>
      </c>
      <c r="N127" s="47">
        <f t="shared" si="29"/>
        <v>1.6746273810208896E-2</v>
      </c>
      <c r="O127" s="47"/>
      <c r="P127" s="63">
        <f t="shared" si="31"/>
        <v>0.86223168556137419</v>
      </c>
      <c r="Q127" s="86">
        <f t="shared" si="32"/>
        <v>1.6746273810208896E-2</v>
      </c>
      <c r="R127" s="67">
        <f t="shared" si="21"/>
        <v>0.12102204062841693</v>
      </c>
      <c r="AB127" s="91">
        <f t="shared" si="37"/>
        <v>83.428571428571431</v>
      </c>
      <c r="AC127" s="91">
        <f t="shared" si="37"/>
        <v>1.4285714285714286</v>
      </c>
      <c r="AD127" s="90">
        <f t="shared" si="33"/>
        <v>0.2142857142857143</v>
      </c>
      <c r="AE127" s="45">
        <f t="shared" si="34"/>
        <v>6.6666666666666661</v>
      </c>
    </row>
    <row r="128" spans="1:31" ht="13.8" x14ac:dyDescent="0.25">
      <c r="A128" s="4">
        <v>43986</v>
      </c>
      <c r="B128">
        <v>17495</v>
      </c>
      <c r="C128">
        <v>291</v>
      </c>
      <c r="D128">
        <v>15013</v>
      </c>
      <c r="F128">
        <f t="shared" si="36"/>
        <v>118</v>
      </c>
      <c r="G128">
        <f t="shared" si="36"/>
        <v>0</v>
      </c>
      <c r="H128">
        <f t="shared" si="36"/>
        <v>30</v>
      </c>
      <c r="I128">
        <f t="shared" si="20"/>
        <v>2191</v>
      </c>
      <c r="J128" s="58">
        <f t="shared" si="26"/>
        <v>5.6223193236153046E-2</v>
      </c>
      <c r="K128" s="58">
        <f t="shared" si="27"/>
        <v>0</v>
      </c>
      <c r="L128" s="58">
        <f t="shared" si="28"/>
        <v>1.4265335235378032E-2</v>
      </c>
      <c r="M128">
        <f t="shared" si="30"/>
        <v>3.9412458458543282</v>
      </c>
      <c r="N128" s="47">
        <f t="shared" si="29"/>
        <v>1.6633323806801943E-2</v>
      </c>
      <c r="O128" s="47"/>
      <c r="P128" s="63">
        <f t="shared" si="31"/>
        <v>0.85813089454129754</v>
      </c>
      <c r="Q128" s="86">
        <f t="shared" si="32"/>
        <v>1.6633323806801943E-2</v>
      </c>
      <c r="R128" s="67">
        <f t="shared" si="21"/>
        <v>0.12523578165190052</v>
      </c>
      <c r="AB128" s="91">
        <f t="shared" si="37"/>
        <v>89</v>
      </c>
      <c r="AC128" s="91">
        <f t="shared" si="37"/>
        <v>1</v>
      </c>
      <c r="AD128" s="90">
        <f t="shared" si="33"/>
        <v>0.19500000000000001</v>
      </c>
      <c r="AE128" s="45">
        <f t="shared" si="34"/>
        <v>5.1282051282051277</v>
      </c>
    </row>
    <row r="129" spans="1:31" ht="13.8" x14ac:dyDescent="0.25">
      <c r="A129" s="4">
        <v>43987</v>
      </c>
      <c r="B129">
        <v>17562</v>
      </c>
      <c r="C129">
        <v>291</v>
      </c>
      <c r="D129">
        <v>15026</v>
      </c>
      <c r="F129">
        <f t="shared" si="36"/>
        <v>67</v>
      </c>
      <c r="G129">
        <f t="shared" si="36"/>
        <v>0</v>
      </c>
      <c r="H129">
        <f t="shared" si="36"/>
        <v>13</v>
      </c>
      <c r="I129">
        <f t="shared" si="20"/>
        <v>2245</v>
      </c>
      <c r="J129" s="58">
        <f t="shared" si="26"/>
        <v>3.0641578287868312E-2</v>
      </c>
      <c r="K129" s="58">
        <f t="shared" si="27"/>
        <v>0</v>
      </c>
      <c r="L129" s="58">
        <f t="shared" si="28"/>
        <v>5.9333637608397988E-3</v>
      </c>
      <c r="M129">
        <f t="shared" si="30"/>
        <v>5.1642844637476522</v>
      </c>
      <c r="N129" s="47">
        <f t="shared" si="29"/>
        <v>1.6569866757772462E-2</v>
      </c>
      <c r="O129" s="47"/>
      <c r="P129" s="63">
        <f t="shared" si="31"/>
        <v>0.85559731237900016</v>
      </c>
      <c r="Q129" s="86">
        <f t="shared" si="32"/>
        <v>1.6569866757772462E-2</v>
      </c>
      <c r="R129" s="67">
        <f t="shared" si="21"/>
        <v>0.12783282086322734</v>
      </c>
      <c r="AB129" s="91">
        <f t="shared" si="37"/>
        <v>82.142857142857139</v>
      </c>
      <c r="AC129" s="91">
        <f t="shared" si="37"/>
        <v>1</v>
      </c>
      <c r="AD129" s="90">
        <f t="shared" si="33"/>
        <v>0.21</v>
      </c>
      <c r="AE129" s="45">
        <f t="shared" si="34"/>
        <v>4.7619047619047619</v>
      </c>
    </row>
    <row r="130" spans="1:31" ht="13.8" x14ac:dyDescent="0.25">
      <c r="A130" s="4">
        <v>43988</v>
      </c>
      <c r="B130">
        <v>17752</v>
      </c>
      <c r="C130">
        <v>295</v>
      </c>
      <c r="D130">
        <v>15042</v>
      </c>
      <c r="F130">
        <f t="shared" si="36"/>
        <v>190</v>
      </c>
      <c r="G130">
        <f t="shared" si="36"/>
        <v>4</v>
      </c>
      <c r="H130">
        <f t="shared" si="36"/>
        <v>16</v>
      </c>
      <c r="I130">
        <f t="shared" ref="I130:I162" si="38">B130-D130-C130</f>
        <v>2415</v>
      </c>
      <c r="J130" s="58">
        <f t="shared" si="26"/>
        <v>8.4804584416703549E-2</v>
      </c>
      <c r="K130" s="58">
        <f t="shared" si="27"/>
        <v>1.7817371937639199E-3</v>
      </c>
      <c r="L130" s="58">
        <f t="shared" si="28"/>
        <v>7.1269487750556795E-3</v>
      </c>
      <c r="M130">
        <f t="shared" si="30"/>
        <v>9.5193146007749743</v>
      </c>
      <c r="N130" s="47">
        <f t="shared" si="29"/>
        <v>1.6617845876520956E-2</v>
      </c>
      <c r="O130" s="47"/>
      <c r="P130" s="63">
        <f t="shared" si="31"/>
        <v>0.84734114465975663</v>
      </c>
      <c r="Q130" s="86">
        <f t="shared" si="32"/>
        <v>1.6617845876520956E-2</v>
      </c>
      <c r="R130" s="67">
        <f t="shared" si="21"/>
        <v>0.13604100946372244</v>
      </c>
      <c r="AB130" s="91">
        <f t="shared" si="37"/>
        <v>105.71428571428571</v>
      </c>
      <c r="AC130" s="91">
        <f t="shared" si="37"/>
        <v>1.5714285714285714</v>
      </c>
      <c r="AD130" s="90">
        <f t="shared" si="33"/>
        <v>0.27</v>
      </c>
      <c r="AE130" s="45">
        <f t="shared" si="34"/>
        <v>5.8201058201058196</v>
      </c>
    </row>
    <row r="131" spans="1:31" ht="13.8" x14ac:dyDescent="0.25">
      <c r="A131" s="4">
        <v>43989</v>
      </c>
      <c r="B131">
        <v>17863</v>
      </c>
      <c r="C131">
        <v>298</v>
      </c>
      <c r="D131">
        <v>15091</v>
      </c>
      <c r="F131">
        <f t="shared" si="36"/>
        <v>111</v>
      </c>
      <c r="G131">
        <f t="shared" si="36"/>
        <v>3</v>
      </c>
      <c r="H131">
        <f t="shared" si="36"/>
        <v>49</v>
      </c>
      <c r="I131">
        <f t="shared" si="38"/>
        <v>2474</v>
      </c>
      <c r="J131" s="58">
        <f t="shared" si="26"/>
        <v>4.6057193550504902E-2</v>
      </c>
      <c r="K131" s="58">
        <f t="shared" si="27"/>
        <v>1.2422360248447205E-3</v>
      </c>
      <c r="L131" s="58">
        <f t="shared" si="28"/>
        <v>2.0289855072463767E-2</v>
      </c>
      <c r="M131">
        <f t="shared" si="30"/>
        <v>2.1390023543167183</v>
      </c>
      <c r="N131" s="47">
        <f t="shared" si="29"/>
        <v>1.6682528130773106E-2</v>
      </c>
      <c r="O131" s="47"/>
      <c r="P131" s="63">
        <f t="shared" si="31"/>
        <v>0.84481889940099653</v>
      </c>
      <c r="Q131" s="86">
        <f t="shared" si="32"/>
        <v>1.6682528130773106E-2</v>
      </c>
      <c r="R131" s="67">
        <f t="shared" si="21"/>
        <v>0.13849857246823039</v>
      </c>
      <c r="AB131" s="91">
        <f t="shared" si="37"/>
        <v>113.14285714285714</v>
      </c>
      <c r="AC131" s="91">
        <f t="shared" si="37"/>
        <v>1.8571428571428572</v>
      </c>
      <c r="AD131" s="90">
        <f t="shared" si="33"/>
        <v>0.40499999999999997</v>
      </c>
      <c r="AE131" s="45">
        <f t="shared" si="34"/>
        <v>4.5855379188712524</v>
      </c>
    </row>
    <row r="132" spans="1:31" ht="13.8" x14ac:dyDescent="0.25">
      <c r="A132" s="4">
        <v>43990</v>
      </c>
      <c r="B132">
        <v>18032</v>
      </c>
      <c r="C132">
        <v>298</v>
      </c>
      <c r="D132">
        <v>15102</v>
      </c>
      <c r="F132">
        <f t="shared" si="36"/>
        <v>169</v>
      </c>
      <c r="G132">
        <f t="shared" si="36"/>
        <v>0</v>
      </c>
      <c r="H132">
        <f t="shared" si="36"/>
        <v>11</v>
      </c>
      <c r="I132">
        <f t="shared" si="38"/>
        <v>2632</v>
      </c>
      <c r="J132" s="58">
        <f t="shared" si="26"/>
        <v>6.8451696749471394E-2</v>
      </c>
      <c r="K132" s="58">
        <f t="shared" si="27"/>
        <v>0</v>
      </c>
      <c r="L132" s="58">
        <f t="shared" si="28"/>
        <v>4.4462409054163302E-3</v>
      </c>
      <c r="M132">
        <f t="shared" si="30"/>
        <v>15.395408887108383</v>
      </c>
      <c r="N132" s="47">
        <f t="shared" si="29"/>
        <v>1.6526175687666372E-2</v>
      </c>
      <c r="O132" s="47"/>
      <c r="P132" s="63">
        <f t="shared" si="31"/>
        <v>0.837511091393079</v>
      </c>
      <c r="Q132" s="86">
        <f t="shared" si="32"/>
        <v>1.6526175687666372E-2</v>
      </c>
      <c r="R132" s="67">
        <f t="shared" si="21"/>
        <v>0.14596273291925466</v>
      </c>
      <c r="AB132" s="91">
        <f t="shared" si="37"/>
        <v>123.28571428571429</v>
      </c>
      <c r="AC132" s="91">
        <f t="shared" si="37"/>
        <v>1.8571428571428572</v>
      </c>
      <c r="AD132" s="90">
        <f t="shared" si="33"/>
        <v>0.63642857142857145</v>
      </c>
      <c r="AE132" s="45">
        <f t="shared" si="34"/>
        <v>2.9180695847362514</v>
      </c>
    </row>
    <row r="133" spans="1:31" ht="13.8" x14ac:dyDescent="0.25">
      <c r="A133" s="4">
        <v>43991</v>
      </c>
      <c r="B133">
        <v>18180</v>
      </c>
      <c r="C133">
        <v>299</v>
      </c>
      <c r="D133">
        <v>15159</v>
      </c>
      <c r="F133">
        <f t="shared" si="36"/>
        <v>148</v>
      </c>
      <c r="G133">
        <f t="shared" si="36"/>
        <v>1</v>
      </c>
      <c r="H133">
        <f t="shared" si="36"/>
        <v>57</v>
      </c>
      <c r="I133">
        <f t="shared" si="38"/>
        <v>2722</v>
      </c>
      <c r="J133" s="58">
        <f t="shared" si="26"/>
        <v>5.6348393151772799E-2</v>
      </c>
      <c r="K133" s="58">
        <f t="shared" si="27"/>
        <v>3.7993920972644377E-4</v>
      </c>
      <c r="L133" s="58">
        <f t="shared" si="28"/>
        <v>2.1656534954407294E-2</v>
      </c>
      <c r="M133">
        <f t="shared" si="30"/>
        <v>2.5570512202666555</v>
      </c>
      <c r="N133" s="47">
        <f t="shared" si="29"/>
        <v>1.6446644664466447E-2</v>
      </c>
      <c r="O133" s="47"/>
      <c r="P133" s="63">
        <f t="shared" si="31"/>
        <v>0.83382838283828387</v>
      </c>
      <c r="Q133" s="86">
        <f t="shared" si="32"/>
        <v>1.6446644664466447E-2</v>
      </c>
      <c r="R133" s="67">
        <f t="shared" ref="R133:R162" si="39">IF(P133="","",1-SUM(P133:Q133))</f>
        <v>0.1497249724972497</v>
      </c>
      <c r="AB133" s="91">
        <f t="shared" si="37"/>
        <v>127.85714285714286</v>
      </c>
      <c r="AC133" s="91">
        <f t="shared" si="37"/>
        <v>1.2857142857142858</v>
      </c>
      <c r="AD133" s="90">
        <f t="shared" si="33"/>
        <v>0.64285714285714279</v>
      </c>
      <c r="AE133" s="45">
        <f t="shared" si="34"/>
        <v>2.0000000000000004</v>
      </c>
    </row>
    <row r="134" spans="1:31" ht="13.8" x14ac:dyDescent="0.25">
      <c r="A134" s="4">
        <v>43992</v>
      </c>
      <c r="B134">
        <v>18355</v>
      </c>
      <c r="C134">
        <v>299</v>
      </c>
      <c r="D134">
        <v>15168</v>
      </c>
      <c r="F134">
        <f t="shared" si="36"/>
        <v>175</v>
      </c>
      <c r="G134">
        <f t="shared" si="36"/>
        <v>0</v>
      </c>
      <c r="H134">
        <f t="shared" si="36"/>
        <v>9</v>
      </c>
      <c r="I134">
        <f t="shared" si="38"/>
        <v>2888</v>
      </c>
      <c r="J134" s="58">
        <f t="shared" si="26"/>
        <v>6.4426282854059588E-2</v>
      </c>
      <c r="K134" s="58">
        <f t="shared" si="27"/>
        <v>0</v>
      </c>
      <c r="L134" s="58">
        <f t="shared" si="28"/>
        <v>3.3063923585598823E-3</v>
      </c>
      <c r="M134">
        <f t="shared" si="30"/>
        <v>19.48537132541669</v>
      </c>
      <c r="N134" s="47">
        <f t="shared" si="29"/>
        <v>1.6289839280849906E-2</v>
      </c>
      <c r="O134" s="47"/>
      <c r="P134" s="63">
        <f t="shared" si="31"/>
        <v>0.82636883682920181</v>
      </c>
      <c r="Q134" s="86">
        <f t="shared" si="32"/>
        <v>1.6289839280849906E-2</v>
      </c>
      <c r="R134" s="67">
        <f t="shared" si="39"/>
        <v>0.15734132388994826</v>
      </c>
      <c r="AB134" s="91">
        <f t="shared" si="37"/>
        <v>139.71428571428572</v>
      </c>
      <c r="AC134" s="91">
        <f t="shared" si="37"/>
        <v>1.1428571428571428</v>
      </c>
      <c r="AD134" s="90">
        <f t="shared" si="33"/>
        <v>0.75857142857142856</v>
      </c>
      <c r="AE134" s="45">
        <f t="shared" si="34"/>
        <v>1.5065913370998116</v>
      </c>
    </row>
    <row r="135" spans="1:31" ht="13.8" x14ac:dyDescent="0.25">
      <c r="A135" s="4">
        <v>43993</v>
      </c>
      <c r="B135">
        <v>18569</v>
      </c>
      <c r="C135">
        <v>300</v>
      </c>
      <c r="D135">
        <v>15250</v>
      </c>
      <c r="F135">
        <f t="shared" si="36"/>
        <v>214</v>
      </c>
      <c r="G135">
        <f t="shared" si="36"/>
        <v>1</v>
      </c>
      <c r="H135">
        <f t="shared" si="36"/>
        <v>82</v>
      </c>
      <c r="I135">
        <f t="shared" si="38"/>
        <v>3019</v>
      </c>
      <c r="J135" s="58">
        <f t="shared" si="26"/>
        <v>7.4257193417860384E-2</v>
      </c>
      <c r="K135" s="58">
        <f t="shared" si="27"/>
        <v>3.4626038781163435E-4</v>
      </c>
      <c r="L135" s="58">
        <f t="shared" si="28"/>
        <v>2.8393351800554016E-2</v>
      </c>
      <c r="M135">
        <f t="shared" si="30"/>
        <v>2.5837924649491661</v>
      </c>
      <c r="N135" s="47">
        <f t="shared" si="29"/>
        <v>1.6155958856158115E-2</v>
      </c>
      <c r="O135" s="47"/>
      <c r="P135" s="63">
        <f t="shared" si="31"/>
        <v>0.82126124185470406</v>
      </c>
      <c r="Q135" s="86">
        <f t="shared" si="32"/>
        <v>1.6155958856158115E-2</v>
      </c>
      <c r="R135" s="67">
        <f t="shared" si="39"/>
        <v>0.16258279928913777</v>
      </c>
      <c r="AB135" s="91">
        <f t="shared" si="37"/>
        <v>153.42857142857142</v>
      </c>
      <c r="AC135" s="91">
        <f t="shared" si="37"/>
        <v>1.2857142857142858</v>
      </c>
      <c r="AD135" s="90">
        <f t="shared" si="33"/>
        <v>0.93214285714285716</v>
      </c>
      <c r="AE135" s="45">
        <f t="shared" si="34"/>
        <v>1.3793103448275863</v>
      </c>
    </row>
    <row r="136" spans="1:31" ht="13.8" x14ac:dyDescent="0.25">
      <c r="A136" s="4">
        <v>43994</v>
      </c>
      <c r="B136">
        <v>18795</v>
      </c>
      <c r="C136">
        <v>300</v>
      </c>
      <c r="D136">
        <v>15288</v>
      </c>
      <c r="F136">
        <f t="shared" si="36"/>
        <v>226</v>
      </c>
      <c r="G136">
        <f t="shared" si="36"/>
        <v>0</v>
      </c>
      <c r="H136">
        <f t="shared" si="36"/>
        <v>38</v>
      </c>
      <c r="I136">
        <f t="shared" si="38"/>
        <v>3207</v>
      </c>
      <c r="J136" s="58">
        <f t="shared" si="26"/>
        <v>7.50201681090263E-2</v>
      </c>
      <c r="K136" s="58">
        <f t="shared" si="27"/>
        <v>0</v>
      </c>
      <c r="L136" s="58">
        <f t="shared" si="28"/>
        <v>1.2586949320967208E-2</v>
      </c>
      <c r="M136">
        <f t="shared" si="30"/>
        <v>5.9601549347671154</v>
      </c>
      <c r="N136" s="47">
        <f t="shared" si="29"/>
        <v>1.596169193934557E-2</v>
      </c>
      <c r="O136" s="47"/>
      <c r="P136" s="63">
        <f t="shared" si="31"/>
        <v>0.81340782122905031</v>
      </c>
      <c r="Q136" s="86">
        <f t="shared" si="32"/>
        <v>1.596169193934557E-2</v>
      </c>
      <c r="R136" s="67">
        <f t="shared" si="39"/>
        <v>0.17063048683160409</v>
      </c>
      <c r="AB136" s="91">
        <f t="shared" si="37"/>
        <v>176.14285714285714</v>
      </c>
      <c r="AC136" s="91">
        <f t="shared" si="37"/>
        <v>1.2857142857142858</v>
      </c>
      <c r="AD136" s="90">
        <f t="shared" si="33"/>
        <v>1.1314285714285715</v>
      </c>
      <c r="AE136" s="45">
        <f t="shared" si="34"/>
        <v>1.1363636363636365</v>
      </c>
    </row>
    <row r="137" spans="1:31" ht="13.8" x14ac:dyDescent="0.25">
      <c r="A137" s="4">
        <v>43995</v>
      </c>
      <c r="B137">
        <v>18972</v>
      </c>
      <c r="C137">
        <v>300</v>
      </c>
      <c r="D137">
        <v>15357</v>
      </c>
      <c r="F137">
        <f t="shared" si="36"/>
        <v>177</v>
      </c>
      <c r="G137">
        <f t="shared" si="36"/>
        <v>0</v>
      </c>
      <c r="H137">
        <f t="shared" si="36"/>
        <v>69</v>
      </c>
      <c r="I137">
        <f t="shared" si="38"/>
        <v>3315</v>
      </c>
      <c r="J137" s="58">
        <f t="shared" si="26"/>
        <v>5.5311874584699182E-2</v>
      </c>
      <c r="K137" s="58">
        <f t="shared" si="27"/>
        <v>0</v>
      </c>
      <c r="L137" s="58">
        <f t="shared" si="28"/>
        <v>2.1515434985968196E-2</v>
      </c>
      <c r="M137">
        <f t="shared" si="30"/>
        <v>2.5707997361323227</v>
      </c>
      <c r="N137" s="47">
        <f t="shared" si="29"/>
        <v>1.5812776723592662E-2</v>
      </c>
      <c r="O137" s="47"/>
      <c r="P137" s="63">
        <f t="shared" si="31"/>
        <v>0.80945604048070841</v>
      </c>
      <c r="Q137" s="86">
        <f t="shared" si="32"/>
        <v>1.5812776723592662E-2</v>
      </c>
      <c r="R137" s="67">
        <f t="shared" si="39"/>
        <v>0.17473118279569888</v>
      </c>
      <c r="AB137" s="91">
        <f t="shared" si="37"/>
        <v>174.28571428571428</v>
      </c>
      <c r="AC137" s="91">
        <f t="shared" si="37"/>
        <v>0.7142857142857143</v>
      </c>
      <c r="AD137" s="90">
        <f t="shared" si="33"/>
        <v>1.2514285714285713</v>
      </c>
      <c r="AE137" s="45">
        <f t="shared" si="34"/>
        <v>0.57077625570776258</v>
      </c>
    </row>
    <row r="138" spans="1:31" ht="13.8" x14ac:dyDescent="0.25">
      <c r="A138" s="4">
        <v>43996</v>
      </c>
      <c r="B138">
        <v>19055</v>
      </c>
      <c r="C138">
        <v>300</v>
      </c>
      <c r="D138">
        <v>15375</v>
      </c>
      <c r="F138">
        <f t="shared" si="36"/>
        <v>83</v>
      </c>
      <c r="G138">
        <f t="shared" si="36"/>
        <v>0</v>
      </c>
      <c r="H138">
        <f t="shared" si="36"/>
        <v>18</v>
      </c>
      <c r="I138">
        <f t="shared" si="38"/>
        <v>3380</v>
      </c>
      <c r="J138" s="58">
        <f t="shared" si="26"/>
        <v>2.5092707902381696E-2</v>
      </c>
      <c r="K138" s="58">
        <f t="shared" si="27"/>
        <v>0</v>
      </c>
      <c r="L138" s="58">
        <f t="shared" si="28"/>
        <v>5.4298642533936649E-3</v>
      </c>
      <c r="M138">
        <f t="shared" si="30"/>
        <v>4.6212403720219628</v>
      </c>
      <c r="N138" s="47">
        <f t="shared" si="29"/>
        <v>1.5743899239044869E-2</v>
      </c>
      <c r="O138" s="47"/>
      <c r="P138" s="63">
        <f t="shared" si="31"/>
        <v>0.80687483600104959</v>
      </c>
      <c r="Q138" s="86">
        <f t="shared" si="32"/>
        <v>1.5743899239044869E-2</v>
      </c>
      <c r="R138" s="67">
        <f t="shared" si="39"/>
        <v>0.17738126475990557</v>
      </c>
      <c r="AB138" s="91">
        <f t="shared" si="37"/>
        <v>170.28571428571428</v>
      </c>
      <c r="AC138" s="91">
        <f t="shared" si="37"/>
        <v>0.2857142857142857</v>
      </c>
      <c r="AD138" s="90">
        <f t="shared" si="33"/>
        <v>1.335</v>
      </c>
      <c r="AE138" s="45">
        <f t="shared" si="34"/>
        <v>0.21401819154628143</v>
      </c>
    </row>
    <row r="139" spans="1:31" ht="13.8" x14ac:dyDescent="0.25">
      <c r="A139" s="4">
        <v>43997</v>
      </c>
      <c r="B139">
        <v>19237</v>
      </c>
      <c r="C139">
        <v>302</v>
      </c>
      <c r="D139">
        <v>15415</v>
      </c>
      <c r="F139">
        <f t="shared" si="36"/>
        <v>182</v>
      </c>
      <c r="G139">
        <f t="shared" si="36"/>
        <v>2</v>
      </c>
      <c r="H139">
        <f t="shared" si="36"/>
        <v>40</v>
      </c>
      <c r="I139">
        <f t="shared" si="38"/>
        <v>3520</v>
      </c>
      <c r="J139" s="58">
        <f t="shared" si="26"/>
        <v>5.3964956698883022E-2</v>
      </c>
      <c r="K139" s="58">
        <f t="shared" si="27"/>
        <v>5.9171597633136095E-4</v>
      </c>
      <c r="L139" s="58">
        <f t="shared" si="28"/>
        <v>1.1834319526627219E-2</v>
      </c>
      <c r="M139">
        <f t="shared" si="30"/>
        <v>4.3428941343386818</v>
      </c>
      <c r="N139" s="47">
        <f t="shared" si="29"/>
        <v>1.5698913552009149E-2</v>
      </c>
      <c r="O139" s="47"/>
      <c r="P139" s="63">
        <f t="shared" si="31"/>
        <v>0.80132037219940744</v>
      </c>
      <c r="Q139" s="86">
        <f t="shared" si="32"/>
        <v>1.5698913552009149E-2</v>
      </c>
      <c r="R139" s="67">
        <f t="shared" si="39"/>
        <v>0.18298071424858342</v>
      </c>
      <c r="AB139" s="91">
        <f t="shared" si="37"/>
        <v>172.14285714285714</v>
      </c>
      <c r="AC139" s="91">
        <f t="shared" si="37"/>
        <v>0.5714285714285714</v>
      </c>
      <c r="AD139" s="90">
        <f t="shared" si="33"/>
        <v>1.232142857142857</v>
      </c>
      <c r="AE139" s="45">
        <f t="shared" si="34"/>
        <v>0.46376811594202905</v>
      </c>
    </row>
    <row r="140" spans="1:31" ht="13.8" x14ac:dyDescent="0.25">
      <c r="A140" s="4">
        <v>43998</v>
      </c>
      <c r="B140">
        <v>19495</v>
      </c>
      <c r="C140">
        <v>302</v>
      </c>
      <c r="D140">
        <v>15449</v>
      </c>
      <c r="F140">
        <f t="shared" si="36"/>
        <v>258</v>
      </c>
      <c r="G140">
        <f t="shared" si="36"/>
        <v>0</v>
      </c>
      <c r="H140">
        <f t="shared" si="36"/>
        <v>34</v>
      </c>
      <c r="I140">
        <f t="shared" si="38"/>
        <v>3744</v>
      </c>
      <c r="J140" s="58">
        <f t="shared" si="26"/>
        <v>7.345871716782941E-2</v>
      </c>
      <c r="K140" s="58">
        <f t="shared" si="27"/>
        <v>0</v>
      </c>
      <c r="L140" s="58">
        <f t="shared" si="28"/>
        <v>9.6590909090909088E-3</v>
      </c>
      <c r="M140">
        <f t="shared" si="30"/>
        <v>7.6051377773752806</v>
      </c>
      <c r="N140" s="47">
        <f t="shared" si="29"/>
        <v>1.5491151577327521E-2</v>
      </c>
      <c r="O140" s="47"/>
      <c r="P140" s="63">
        <f t="shared" si="31"/>
        <v>0.79245960502693003</v>
      </c>
      <c r="Q140" s="86">
        <f t="shared" si="32"/>
        <v>1.5491151577327521E-2</v>
      </c>
      <c r="R140" s="67">
        <f t="shared" si="39"/>
        <v>0.19204924339574247</v>
      </c>
      <c r="AB140" s="91">
        <f t="shared" ref="AB140:AC162" si="40">AVERAGE(F134:F140)</f>
        <v>187.85714285714286</v>
      </c>
      <c r="AC140" s="91">
        <f t="shared" si="40"/>
        <v>0.42857142857142855</v>
      </c>
      <c r="AD140" s="90">
        <f t="shared" si="33"/>
        <v>1.5857142857142856</v>
      </c>
      <c r="AE140" s="45">
        <f t="shared" si="34"/>
        <v>0.27027027027027029</v>
      </c>
    </row>
    <row r="141" spans="1:31" ht="13.8" x14ac:dyDescent="0.25">
      <c r="A141" s="4">
        <v>43999</v>
      </c>
      <c r="B141">
        <v>19783</v>
      </c>
      <c r="C141">
        <v>303</v>
      </c>
      <c r="D141">
        <v>15459</v>
      </c>
      <c r="F141">
        <f t="shared" si="36"/>
        <v>288</v>
      </c>
      <c r="G141">
        <f t="shared" si="36"/>
        <v>1</v>
      </c>
      <c r="H141">
        <f t="shared" si="36"/>
        <v>10</v>
      </c>
      <c r="I141">
        <f t="shared" si="38"/>
        <v>4021</v>
      </c>
      <c r="J141" s="58">
        <f t="shared" si="26"/>
        <v>7.7096723106352516E-2</v>
      </c>
      <c r="K141" s="58">
        <f t="shared" si="27"/>
        <v>2.6709401709401712E-4</v>
      </c>
      <c r="L141" s="58">
        <f t="shared" si="28"/>
        <v>2.670940170940171E-3</v>
      </c>
      <c r="M141">
        <f t="shared" si="30"/>
        <v>26.240921028198528</v>
      </c>
      <c r="N141" s="47">
        <f t="shared" si="29"/>
        <v>1.5316180559065865E-2</v>
      </c>
      <c r="O141" s="47"/>
      <c r="P141" s="63">
        <f t="shared" si="31"/>
        <v>0.78142849921649904</v>
      </c>
      <c r="Q141" s="86">
        <f t="shared" si="32"/>
        <v>1.5316180559065865E-2</v>
      </c>
      <c r="R141" s="67">
        <f t="shared" si="39"/>
        <v>0.20325532022443504</v>
      </c>
      <c r="AB141" s="91">
        <f t="shared" si="40"/>
        <v>204</v>
      </c>
      <c r="AC141" s="91">
        <f t="shared" si="40"/>
        <v>0.5714285714285714</v>
      </c>
      <c r="AD141" s="90">
        <f t="shared" si="33"/>
        <v>1.6971428571428571</v>
      </c>
      <c r="AE141" s="45">
        <f t="shared" si="34"/>
        <v>0.33670033670033672</v>
      </c>
    </row>
    <row r="142" spans="1:31" ht="13.8" x14ac:dyDescent="0.25">
      <c r="A142" s="4">
        <v>44000</v>
      </c>
      <c r="B142">
        <v>20036</v>
      </c>
      <c r="C142">
        <v>303</v>
      </c>
      <c r="D142">
        <v>15518</v>
      </c>
      <c r="F142">
        <f t="shared" si="36"/>
        <v>253</v>
      </c>
      <c r="G142">
        <f t="shared" si="36"/>
        <v>0</v>
      </c>
      <c r="H142">
        <f t="shared" si="36"/>
        <v>59</v>
      </c>
      <c r="I142">
        <f t="shared" si="38"/>
        <v>4215</v>
      </c>
      <c r="J142" s="58">
        <f t="shared" si="26"/>
        <v>6.3063809705379226E-2</v>
      </c>
      <c r="K142" s="58">
        <f t="shared" si="27"/>
        <v>0</v>
      </c>
      <c r="L142" s="58">
        <f t="shared" si="28"/>
        <v>1.4672966923650834E-2</v>
      </c>
      <c r="M142">
        <f t="shared" si="30"/>
        <v>4.2979589631411841</v>
      </c>
      <c r="N142" s="47">
        <f t="shared" si="29"/>
        <v>1.5122778997803952E-2</v>
      </c>
      <c r="O142" s="47"/>
      <c r="P142" s="63">
        <f t="shared" si="31"/>
        <v>0.7745058893990816</v>
      </c>
      <c r="Q142" s="86">
        <f t="shared" si="32"/>
        <v>1.5122778997803952E-2</v>
      </c>
      <c r="R142" s="67">
        <f t="shared" si="39"/>
        <v>0.2103713316031145</v>
      </c>
      <c r="AB142" s="91">
        <f t="shared" si="40"/>
        <v>209.57142857142858</v>
      </c>
      <c r="AC142" s="91">
        <f t="shared" si="40"/>
        <v>0.42857142857142855</v>
      </c>
      <c r="AD142" s="90">
        <f t="shared" si="33"/>
        <v>1.8492857142857142</v>
      </c>
      <c r="AE142" s="45">
        <f t="shared" si="34"/>
        <v>0.23174971031286209</v>
      </c>
    </row>
    <row r="143" spans="1:31" ht="13.8" x14ac:dyDescent="0.25">
      <c r="A143" s="4">
        <v>44001</v>
      </c>
      <c r="B143">
        <v>20339</v>
      </c>
      <c r="C143">
        <v>304</v>
      </c>
      <c r="D143">
        <v>15586</v>
      </c>
      <c r="F143">
        <f t="shared" si="36"/>
        <v>303</v>
      </c>
      <c r="G143">
        <f t="shared" si="36"/>
        <v>1</v>
      </c>
      <c r="H143">
        <f t="shared" si="36"/>
        <v>68</v>
      </c>
      <c r="I143">
        <f t="shared" si="38"/>
        <v>4449</v>
      </c>
      <c r="J143" s="58">
        <f t="shared" si="26"/>
        <v>7.2052910468628661E-2</v>
      </c>
      <c r="K143" s="58">
        <f t="shared" si="27"/>
        <v>2.3724792408066428E-4</v>
      </c>
      <c r="L143" s="58">
        <f t="shared" si="28"/>
        <v>1.6132858837485171E-2</v>
      </c>
      <c r="M143">
        <f t="shared" si="30"/>
        <v>4.4014930090618813</v>
      </c>
      <c r="N143" s="47">
        <f t="shared" si="29"/>
        <v>1.494665421112149E-2</v>
      </c>
      <c r="O143" s="47"/>
      <c r="P143" s="63">
        <f t="shared" si="31"/>
        <v>0.76631102807414331</v>
      </c>
      <c r="Q143" s="86">
        <f t="shared" si="32"/>
        <v>1.494665421112149E-2</v>
      </c>
      <c r="R143" s="67">
        <f t="shared" si="39"/>
        <v>0.21874231771473518</v>
      </c>
      <c r="AB143" s="91">
        <f t="shared" si="40"/>
        <v>220.57142857142858</v>
      </c>
      <c r="AC143" s="91">
        <f t="shared" si="40"/>
        <v>0.5714285714285714</v>
      </c>
      <c r="AD143" s="90">
        <f t="shared" si="33"/>
        <v>1.9178571428571429</v>
      </c>
      <c r="AE143" s="45">
        <f t="shared" si="34"/>
        <v>0.29795158286778395</v>
      </c>
    </row>
    <row r="144" spans="1:31" ht="13.8" x14ac:dyDescent="0.25">
      <c r="A144" s="4">
        <v>44002</v>
      </c>
      <c r="B144">
        <v>20633</v>
      </c>
      <c r="C144">
        <v>305</v>
      </c>
      <c r="D144">
        <v>15586</v>
      </c>
      <c r="F144">
        <f t="shared" si="36"/>
        <v>294</v>
      </c>
      <c r="G144">
        <f t="shared" si="36"/>
        <v>1</v>
      </c>
      <c r="H144">
        <f t="shared" si="36"/>
        <v>0</v>
      </c>
      <c r="I144">
        <f t="shared" si="38"/>
        <v>4742</v>
      </c>
      <c r="J144" s="58">
        <f t="shared" si="26"/>
        <v>6.6237913239312829E-2</v>
      </c>
      <c r="K144" s="58">
        <f t="shared" si="27"/>
        <v>2.2476961114857271E-4</v>
      </c>
      <c r="L144" s="58">
        <f t="shared" si="28"/>
        <v>0</v>
      </c>
      <c r="M144">
        <f t="shared" si="30"/>
        <v>294.6924760017028</v>
      </c>
      <c r="N144" s="47">
        <f t="shared" si="29"/>
        <v>1.4782145107352299E-2</v>
      </c>
      <c r="O144" s="47"/>
      <c r="P144" s="63">
        <f t="shared" si="31"/>
        <v>0.75539184801046866</v>
      </c>
      <c r="Q144" s="86">
        <f t="shared" si="32"/>
        <v>1.4782145107352299E-2</v>
      </c>
      <c r="R144" s="67">
        <f t="shared" si="39"/>
        <v>0.22982600688217902</v>
      </c>
      <c r="AB144" s="91">
        <f t="shared" si="40"/>
        <v>237.28571428571428</v>
      </c>
      <c r="AC144" s="91">
        <f t="shared" si="40"/>
        <v>0.7142857142857143</v>
      </c>
      <c r="AD144" s="90">
        <f t="shared" si="33"/>
        <v>2.0957142857142856</v>
      </c>
      <c r="AE144" s="45">
        <f t="shared" si="34"/>
        <v>0.3408316291751875</v>
      </c>
    </row>
    <row r="145" spans="1:31" ht="13.8" x14ac:dyDescent="0.25">
      <c r="A145" s="4">
        <v>44003</v>
      </c>
      <c r="B145">
        <v>20778</v>
      </c>
      <c r="C145">
        <v>306</v>
      </c>
      <c r="D145">
        <v>15694</v>
      </c>
      <c r="F145">
        <f t="shared" ref="F145:H160" si="41">B145-B144</f>
        <v>145</v>
      </c>
      <c r="G145">
        <f t="shared" si="41"/>
        <v>1</v>
      </c>
      <c r="H145">
        <f t="shared" si="41"/>
        <v>108</v>
      </c>
      <c r="I145">
        <f t="shared" si="38"/>
        <v>4778</v>
      </c>
      <c r="J145" s="58">
        <f t="shared" si="26"/>
        <v>3.0650880609200425E-2</v>
      </c>
      <c r="K145" s="58">
        <f t="shared" si="27"/>
        <v>2.1088148460565162E-4</v>
      </c>
      <c r="L145" s="58">
        <f t="shared" si="28"/>
        <v>2.2775200337410376E-2</v>
      </c>
      <c r="M145">
        <f t="shared" si="30"/>
        <v>1.3334539068699856</v>
      </c>
      <c r="N145" s="47">
        <f t="shared" si="29"/>
        <v>1.4727115218019058E-2</v>
      </c>
      <c r="O145" s="47"/>
      <c r="P145" s="63">
        <f t="shared" si="31"/>
        <v>0.75531812493984019</v>
      </c>
      <c r="Q145" s="86">
        <f t="shared" si="32"/>
        <v>1.4727115218019058E-2</v>
      </c>
      <c r="R145" s="67">
        <f t="shared" si="39"/>
        <v>0.22995475984214075</v>
      </c>
      <c r="AB145" s="91">
        <f t="shared" si="40"/>
        <v>246.14285714285714</v>
      </c>
      <c r="AC145" s="91">
        <f t="shared" si="40"/>
        <v>0.8571428571428571</v>
      </c>
      <c r="AD145" s="90">
        <f t="shared" si="33"/>
        <v>2.3014285714285712</v>
      </c>
      <c r="AE145" s="45">
        <f t="shared" si="34"/>
        <v>0.37243947858472998</v>
      </c>
    </row>
    <row r="146" spans="1:31" ht="13.8" x14ac:dyDescent="0.25">
      <c r="A146" s="4">
        <v>44004</v>
      </c>
      <c r="B146">
        <v>21082</v>
      </c>
      <c r="C146">
        <v>307</v>
      </c>
      <c r="D146">
        <v>15761</v>
      </c>
      <c r="F146">
        <f t="shared" si="41"/>
        <v>304</v>
      </c>
      <c r="G146">
        <f t="shared" si="41"/>
        <v>1</v>
      </c>
      <c r="H146">
        <f t="shared" si="41"/>
        <v>67</v>
      </c>
      <c r="I146">
        <f t="shared" si="38"/>
        <v>5014</v>
      </c>
      <c r="J146" s="58">
        <f t="shared" si="26"/>
        <v>6.3778049745946905E-2</v>
      </c>
      <c r="K146" s="58">
        <f t="shared" si="27"/>
        <v>2.0929259104227711E-4</v>
      </c>
      <c r="L146" s="58">
        <f t="shared" si="28"/>
        <v>1.4022603599832565E-2</v>
      </c>
      <c r="M146">
        <f t="shared" si="30"/>
        <v>4.4813459071490342</v>
      </c>
      <c r="N146" s="47">
        <f t="shared" si="29"/>
        <v>1.4562185750877525E-2</v>
      </c>
      <c r="O146" s="47"/>
      <c r="P146" s="63">
        <f t="shared" si="31"/>
        <v>0.74760459159472537</v>
      </c>
      <c r="Q146" s="86">
        <f t="shared" si="32"/>
        <v>1.4562185750877525E-2</v>
      </c>
      <c r="R146" s="67">
        <f t="shared" si="39"/>
        <v>0.2378332226543971</v>
      </c>
      <c r="AB146" s="91">
        <f t="shared" si="40"/>
        <v>263.57142857142856</v>
      </c>
      <c r="AC146" s="91">
        <f t="shared" si="40"/>
        <v>0.7142857142857143</v>
      </c>
      <c r="AD146" s="90">
        <f t="shared" si="33"/>
        <v>2.6421428571428569</v>
      </c>
      <c r="AE146" s="45">
        <f t="shared" si="34"/>
        <v>0.27034333603676675</v>
      </c>
    </row>
    <row r="147" spans="1:31" ht="13.8" x14ac:dyDescent="0.25">
      <c r="A147" s="4">
        <v>44005</v>
      </c>
      <c r="B147">
        <v>21512</v>
      </c>
      <c r="C147">
        <v>308</v>
      </c>
      <c r="D147">
        <v>15869</v>
      </c>
      <c r="F147">
        <f t="shared" si="41"/>
        <v>430</v>
      </c>
      <c r="G147">
        <f t="shared" si="41"/>
        <v>1</v>
      </c>
      <c r="H147">
        <f t="shared" si="41"/>
        <v>108</v>
      </c>
      <c r="I147">
        <f t="shared" si="38"/>
        <v>5335</v>
      </c>
      <c r="J147" s="58">
        <f t="shared" si="26"/>
        <v>8.5969264849203753E-2</v>
      </c>
      <c r="K147" s="58">
        <f t="shared" si="27"/>
        <v>1.9944156362185878E-4</v>
      </c>
      <c r="L147" s="58">
        <f t="shared" si="28"/>
        <v>2.1539688871160749E-2</v>
      </c>
      <c r="M147">
        <f t="shared" si="30"/>
        <v>3.9545861830633728</v>
      </c>
      <c r="N147" s="47">
        <f t="shared" si="29"/>
        <v>1.4317590182223875E-2</v>
      </c>
      <c r="O147" s="47"/>
      <c r="P147" s="63">
        <f t="shared" si="31"/>
        <v>0.73768129416139827</v>
      </c>
      <c r="Q147" s="86">
        <f t="shared" si="32"/>
        <v>1.4317590182223875E-2</v>
      </c>
      <c r="R147" s="67">
        <f t="shared" si="39"/>
        <v>0.24800111565637784</v>
      </c>
      <c r="AB147" s="91">
        <f t="shared" si="40"/>
        <v>288.14285714285717</v>
      </c>
      <c r="AC147" s="91">
        <f t="shared" si="40"/>
        <v>0.8571428571428571</v>
      </c>
      <c r="AD147" s="90">
        <f t="shared" si="33"/>
        <v>2.6142857142857139</v>
      </c>
      <c r="AE147" s="45">
        <f t="shared" si="34"/>
        <v>0.32786885245901642</v>
      </c>
    </row>
    <row r="148" spans="1:31" ht="13.8" x14ac:dyDescent="0.25">
      <c r="A148" s="4">
        <v>44006</v>
      </c>
      <c r="B148">
        <v>22044</v>
      </c>
      <c r="C148">
        <v>308</v>
      </c>
      <c r="D148">
        <v>15940</v>
      </c>
      <c r="F148">
        <f t="shared" si="41"/>
        <v>532</v>
      </c>
      <c r="G148">
        <f t="shared" si="41"/>
        <v>0</v>
      </c>
      <c r="H148">
        <f t="shared" si="41"/>
        <v>71</v>
      </c>
      <c r="I148">
        <f t="shared" si="38"/>
        <v>5796</v>
      </c>
      <c r="J148" s="58">
        <f t="shared" si="26"/>
        <v>9.9967291178628293E-2</v>
      </c>
      <c r="K148" s="58">
        <f t="shared" si="27"/>
        <v>0</v>
      </c>
      <c r="L148" s="58">
        <f t="shared" si="28"/>
        <v>1.330834114339269E-2</v>
      </c>
      <c r="M148">
        <f t="shared" si="30"/>
        <v>7.5116267385631259</v>
      </c>
      <c r="N148" s="47">
        <f t="shared" si="29"/>
        <v>1.3972055888223553E-2</v>
      </c>
      <c r="O148" s="47"/>
      <c r="P148" s="63">
        <f t="shared" si="31"/>
        <v>0.72309925603338776</v>
      </c>
      <c r="Q148" s="86">
        <f t="shared" si="32"/>
        <v>1.3972055888223553E-2</v>
      </c>
      <c r="R148" s="67">
        <f t="shared" si="39"/>
        <v>0.26292868807838865</v>
      </c>
      <c r="AB148" s="91">
        <f t="shared" si="40"/>
        <v>323</v>
      </c>
      <c r="AC148" s="91">
        <f t="shared" si="40"/>
        <v>0.7142857142857143</v>
      </c>
      <c r="AD148" s="90">
        <f t="shared" si="33"/>
        <v>2.5542857142857143</v>
      </c>
      <c r="AE148" s="45">
        <f t="shared" si="34"/>
        <v>0.2796420581655481</v>
      </c>
    </row>
    <row r="149" spans="1:31" ht="13.8" x14ac:dyDescent="0.25">
      <c r="A149" s="4">
        <v>44007</v>
      </c>
      <c r="B149">
        <v>22400</v>
      </c>
      <c r="C149">
        <v>309</v>
      </c>
      <c r="D149">
        <v>16007</v>
      </c>
      <c r="F149">
        <f t="shared" si="41"/>
        <v>356</v>
      </c>
      <c r="G149">
        <f t="shared" si="41"/>
        <v>1</v>
      </c>
      <c r="H149">
        <f t="shared" si="41"/>
        <v>67</v>
      </c>
      <c r="I149">
        <f t="shared" si="38"/>
        <v>6084</v>
      </c>
      <c r="J149" s="58">
        <f t="shared" si="26"/>
        <v>6.1578498831925253E-2</v>
      </c>
      <c r="K149" s="58">
        <f t="shared" si="27"/>
        <v>1.7253278122843341E-4</v>
      </c>
      <c r="L149" s="58">
        <f t="shared" si="28"/>
        <v>1.1559696342305038E-2</v>
      </c>
      <c r="M149">
        <f t="shared" si="30"/>
        <v>5.2486614592623342</v>
      </c>
      <c r="N149" s="47">
        <f t="shared" si="29"/>
        <v>1.3794642857142858E-2</v>
      </c>
      <c r="O149" s="47"/>
      <c r="P149" s="63">
        <f t="shared" si="31"/>
        <v>0.71459821428571424</v>
      </c>
      <c r="Q149" s="86">
        <f t="shared" si="32"/>
        <v>1.3794642857142858E-2</v>
      </c>
      <c r="R149" s="67">
        <f t="shared" si="39"/>
        <v>0.27160714285714294</v>
      </c>
      <c r="AB149" s="91">
        <f t="shared" si="40"/>
        <v>337.71428571428572</v>
      </c>
      <c r="AC149" s="91">
        <f t="shared" si="40"/>
        <v>0.8571428571428571</v>
      </c>
      <c r="AD149" s="90">
        <f t="shared" si="33"/>
        <v>2.5821428571428569</v>
      </c>
      <c r="AE149" s="45">
        <f t="shared" si="34"/>
        <v>0.33195020746887971</v>
      </c>
    </row>
    <row r="150" spans="1:31" ht="13.8" x14ac:dyDescent="0.25">
      <c r="A150" s="4">
        <v>44008</v>
      </c>
      <c r="B150">
        <v>22800</v>
      </c>
      <c r="C150">
        <v>314</v>
      </c>
      <c r="D150">
        <v>16872</v>
      </c>
      <c r="F150">
        <f t="shared" si="41"/>
        <v>400</v>
      </c>
      <c r="G150">
        <f t="shared" si="41"/>
        <v>5</v>
      </c>
      <c r="H150">
        <f t="shared" si="41"/>
        <v>865</v>
      </c>
      <c r="I150">
        <f t="shared" si="38"/>
        <v>5614</v>
      </c>
      <c r="J150" s="58">
        <f t="shared" si="26"/>
        <v>6.5916808297272547E-2</v>
      </c>
      <c r="K150" s="58">
        <f t="shared" si="27"/>
        <v>8.2182774490466802E-4</v>
      </c>
      <c r="L150" s="58">
        <f t="shared" si="28"/>
        <v>0.14217619986850757</v>
      </c>
      <c r="M150">
        <f t="shared" si="30"/>
        <v>0.46096305940299559</v>
      </c>
      <c r="N150" s="47">
        <f t="shared" si="29"/>
        <v>1.3771929824561404E-2</v>
      </c>
      <c r="O150" s="47"/>
      <c r="P150" s="63">
        <f t="shared" si="31"/>
        <v>0.74</v>
      </c>
      <c r="Q150" s="86">
        <f t="shared" si="32"/>
        <v>1.3771929824561404E-2</v>
      </c>
      <c r="R150" s="67">
        <f t="shared" si="39"/>
        <v>0.24622807017543857</v>
      </c>
      <c r="AB150" s="91">
        <f t="shared" si="40"/>
        <v>351.57142857142856</v>
      </c>
      <c r="AC150" s="91">
        <f t="shared" si="40"/>
        <v>1.4285714285714286</v>
      </c>
      <c r="AD150" s="90">
        <f t="shared" si="33"/>
        <v>2.8178571428571426</v>
      </c>
      <c r="AE150" s="45">
        <f t="shared" si="34"/>
        <v>0.50697084917617241</v>
      </c>
    </row>
    <row r="151" spans="1:31" ht="13.8" x14ac:dyDescent="0.25">
      <c r="A151" s="4">
        <v>44009</v>
      </c>
      <c r="B151">
        <v>23421</v>
      </c>
      <c r="C151">
        <v>317</v>
      </c>
      <c r="D151">
        <v>17002</v>
      </c>
      <c r="F151">
        <f t="shared" si="41"/>
        <v>621</v>
      </c>
      <c r="G151">
        <f t="shared" si="41"/>
        <v>3</v>
      </c>
      <c r="H151">
        <f t="shared" si="41"/>
        <v>130</v>
      </c>
      <c r="I151">
        <f t="shared" si="38"/>
        <v>6102</v>
      </c>
      <c r="J151" s="58">
        <f t="shared" si="26"/>
        <v>0.11090846617620151</v>
      </c>
      <c r="K151" s="58">
        <f t="shared" si="27"/>
        <v>5.3437833986462414E-4</v>
      </c>
      <c r="L151" s="58">
        <f t="shared" si="28"/>
        <v>2.3156394727467045E-2</v>
      </c>
      <c r="M151">
        <f t="shared" si="30"/>
        <v>4.6815047301744004</v>
      </c>
      <c r="N151" s="47">
        <f t="shared" si="29"/>
        <v>1.3534861876094104E-2</v>
      </c>
      <c r="O151" s="47"/>
      <c r="P151" s="63">
        <f t="shared" si="31"/>
        <v>0.72592972119038468</v>
      </c>
      <c r="Q151" s="86">
        <f t="shared" si="32"/>
        <v>1.3534861876094104E-2</v>
      </c>
      <c r="R151" s="67">
        <f t="shared" si="39"/>
        <v>0.26053541693352122</v>
      </c>
      <c r="AB151" s="91">
        <f t="shared" si="40"/>
        <v>398.28571428571428</v>
      </c>
      <c r="AC151" s="91">
        <f t="shared" si="40"/>
        <v>1.7142857142857142</v>
      </c>
      <c r="AD151" s="90">
        <f t="shared" si="33"/>
        <v>3.06</v>
      </c>
      <c r="AE151" s="45">
        <f t="shared" si="34"/>
        <v>0.56022408963585435</v>
      </c>
    </row>
    <row r="152" spans="1:31" ht="13.8" x14ac:dyDescent="0.25">
      <c r="A152" s="4">
        <v>44010</v>
      </c>
      <c r="B152">
        <v>23755</v>
      </c>
      <c r="C152">
        <v>318</v>
      </c>
      <c r="D152">
        <v>17074</v>
      </c>
      <c r="F152">
        <f t="shared" si="41"/>
        <v>334</v>
      </c>
      <c r="G152">
        <f t="shared" si="41"/>
        <v>1</v>
      </c>
      <c r="H152">
        <f t="shared" si="41"/>
        <v>72</v>
      </c>
      <c r="I152">
        <f t="shared" si="38"/>
        <v>6363</v>
      </c>
      <c r="J152" s="58">
        <f t="shared" si="26"/>
        <v>5.4884664417648284E-2</v>
      </c>
      <c r="K152" s="58">
        <f t="shared" si="27"/>
        <v>1.6388069485414618E-4</v>
      </c>
      <c r="L152" s="58">
        <f t="shared" si="28"/>
        <v>1.1799410029498525E-2</v>
      </c>
      <c r="M152">
        <f t="shared" si="30"/>
        <v>4.5877564695409569</v>
      </c>
      <c r="N152" s="47">
        <f t="shared" si="29"/>
        <v>1.3386655440959797E-2</v>
      </c>
      <c r="O152" s="47"/>
      <c r="P152" s="63">
        <f t="shared" si="31"/>
        <v>0.71875394653757108</v>
      </c>
      <c r="Q152" s="86">
        <f t="shared" si="32"/>
        <v>1.3386655440959797E-2</v>
      </c>
      <c r="R152" s="67">
        <f t="shared" si="39"/>
        <v>0.26785939802146908</v>
      </c>
      <c r="AB152" s="91">
        <f t="shared" si="40"/>
        <v>425.28571428571428</v>
      </c>
      <c r="AC152" s="91">
        <f t="shared" si="40"/>
        <v>1.7142857142857142</v>
      </c>
      <c r="AD152" s="90">
        <f t="shared" si="33"/>
        <v>3.1435714285714287</v>
      </c>
      <c r="AE152" s="45">
        <f t="shared" si="34"/>
        <v>0.54533060668029987</v>
      </c>
    </row>
    <row r="153" spans="1:31" ht="13.8" x14ac:dyDescent="0.25">
      <c r="A153" s="4">
        <v>44011</v>
      </c>
      <c r="B153">
        <v>24441</v>
      </c>
      <c r="C153">
        <v>319</v>
      </c>
      <c r="D153">
        <v>17218</v>
      </c>
      <c r="F153">
        <f t="shared" si="41"/>
        <v>686</v>
      </c>
      <c r="G153">
        <f t="shared" si="41"/>
        <v>1</v>
      </c>
      <c r="H153">
        <f t="shared" si="41"/>
        <v>144</v>
      </c>
      <c r="I153">
        <f t="shared" si="38"/>
        <v>6904</v>
      </c>
      <c r="J153" s="58">
        <f t="shared" si="26"/>
        <v>0.10810748061221438</v>
      </c>
      <c r="K153" s="58">
        <f t="shared" si="27"/>
        <v>1.5715857300015716E-4</v>
      </c>
      <c r="L153" s="58">
        <f t="shared" si="28"/>
        <v>2.2630834512022632E-2</v>
      </c>
      <c r="M153">
        <f t="shared" si="30"/>
        <v>4.7440544767966903</v>
      </c>
      <c r="N153" s="47">
        <f t="shared" si="29"/>
        <v>1.3051839122785484E-2</v>
      </c>
      <c r="O153" s="47"/>
      <c r="P153" s="63">
        <f t="shared" si="31"/>
        <v>0.70447199378094183</v>
      </c>
      <c r="Q153" s="86">
        <f t="shared" si="32"/>
        <v>1.3051839122785484E-2</v>
      </c>
      <c r="R153" s="67">
        <f t="shared" si="39"/>
        <v>0.28247616709627266</v>
      </c>
      <c r="AB153" s="91">
        <f t="shared" si="40"/>
        <v>479.85714285714283</v>
      </c>
      <c r="AC153" s="91">
        <f t="shared" si="40"/>
        <v>1.7142857142857142</v>
      </c>
      <c r="AD153" s="90">
        <f t="shared" si="33"/>
        <v>3.3085714285714287</v>
      </c>
      <c r="AE153" s="45">
        <f t="shared" si="34"/>
        <v>0.51813471502590669</v>
      </c>
    </row>
    <row r="154" spans="1:31" ht="13.8" x14ac:dyDescent="0.25">
      <c r="A154" s="4">
        <v>44012</v>
      </c>
      <c r="B154">
        <v>25244</v>
      </c>
      <c r="C154">
        <v>320</v>
      </c>
      <c r="D154">
        <v>17341</v>
      </c>
      <c r="F154">
        <f t="shared" si="41"/>
        <v>803</v>
      </c>
      <c r="G154">
        <f t="shared" si="41"/>
        <v>1</v>
      </c>
      <c r="H154">
        <f t="shared" si="41"/>
        <v>123</v>
      </c>
      <c r="I154">
        <f t="shared" si="38"/>
        <v>7583</v>
      </c>
      <c r="J154" s="58">
        <f t="shared" si="26"/>
        <v>0.11663874361326831</v>
      </c>
      <c r="K154" s="58">
        <f t="shared" si="27"/>
        <v>1.4484356894553882E-4</v>
      </c>
      <c r="L154" s="58">
        <f t="shared" si="28"/>
        <v>1.7815758980301275E-2</v>
      </c>
      <c r="M154">
        <f t="shared" si="30"/>
        <v>6.4941442411774553</v>
      </c>
      <c r="N154" s="47">
        <f t="shared" si="29"/>
        <v>1.267627951196324E-2</v>
      </c>
      <c r="O154" s="47"/>
      <c r="P154" s="63">
        <f t="shared" si="31"/>
        <v>0.68693550942798287</v>
      </c>
      <c r="Q154" s="86">
        <f t="shared" si="32"/>
        <v>1.267627951196324E-2</v>
      </c>
      <c r="R154" s="67">
        <f t="shared" si="39"/>
        <v>0.30038821106005387</v>
      </c>
      <c r="AB154" s="91">
        <f t="shared" si="40"/>
        <v>533.14285714285711</v>
      </c>
      <c r="AC154" s="91">
        <f t="shared" si="40"/>
        <v>1.7142857142857142</v>
      </c>
      <c r="AD154" s="90">
        <f t="shared" si="33"/>
        <v>3.5592857142857142</v>
      </c>
      <c r="AE154" s="45">
        <f t="shared" si="34"/>
        <v>0.48163756773028293</v>
      </c>
    </row>
    <row r="155" spans="1:31" ht="13.8" x14ac:dyDescent="0.25">
      <c r="A155" s="4">
        <v>44013</v>
      </c>
      <c r="B155">
        <v>26257</v>
      </c>
      <c r="C155">
        <v>322</v>
      </c>
      <c r="D155">
        <v>17452</v>
      </c>
      <c r="F155">
        <f t="shared" si="41"/>
        <v>1013</v>
      </c>
      <c r="G155">
        <f t="shared" si="41"/>
        <v>2</v>
      </c>
      <c r="H155">
        <f t="shared" si="41"/>
        <v>111</v>
      </c>
      <c r="I155">
        <f t="shared" si="38"/>
        <v>8483</v>
      </c>
      <c r="J155" s="58">
        <f t="shared" si="26"/>
        <v>0.13397904151562573</v>
      </c>
      <c r="K155" s="58">
        <f t="shared" si="27"/>
        <v>2.6374785704866147E-4</v>
      </c>
      <c r="L155" s="58">
        <f t="shared" si="28"/>
        <v>1.4638006066200712E-2</v>
      </c>
      <c r="M155">
        <f t="shared" si="30"/>
        <v>8.9908236443627434</v>
      </c>
      <c r="N155" s="47">
        <f t="shared" si="29"/>
        <v>1.2263396427619302E-2</v>
      </c>
      <c r="O155" s="47"/>
      <c r="P155" s="63">
        <f t="shared" si="31"/>
        <v>0.66466085234413685</v>
      </c>
      <c r="Q155" s="86">
        <f t="shared" si="32"/>
        <v>1.2263396427619302E-2</v>
      </c>
      <c r="R155" s="67">
        <f t="shared" si="39"/>
        <v>0.32307575122824383</v>
      </c>
      <c r="AB155" s="91">
        <f t="shared" si="40"/>
        <v>601.85714285714289</v>
      </c>
      <c r="AC155" s="91">
        <f t="shared" si="40"/>
        <v>2</v>
      </c>
      <c r="AD155" s="90">
        <f t="shared" si="33"/>
        <v>3.6921428571428567</v>
      </c>
      <c r="AE155" s="45">
        <f t="shared" si="34"/>
        <v>0.54169084929386735</v>
      </c>
    </row>
    <row r="156" spans="1:31" ht="13.8" x14ac:dyDescent="0.25">
      <c r="A156" s="4">
        <v>44014</v>
      </c>
      <c r="B156">
        <v>27047</v>
      </c>
      <c r="C156">
        <v>324</v>
      </c>
      <c r="D156">
        <v>17547</v>
      </c>
      <c r="F156">
        <f t="shared" si="41"/>
        <v>790</v>
      </c>
      <c r="G156">
        <f t="shared" si="41"/>
        <v>2</v>
      </c>
      <c r="H156">
        <f t="shared" si="41"/>
        <v>95</v>
      </c>
      <c r="I156">
        <f t="shared" si="38"/>
        <v>9176</v>
      </c>
      <c r="J156" s="58">
        <f t="shared" si="26"/>
        <v>9.3410797677984533E-2</v>
      </c>
      <c r="K156" s="58">
        <f t="shared" si="27"/>
        <v>2.3576564894494873E-4</v>
      </c>
      <c r="L156" s="58">
        <f t="shared" si="28"/>
        <v>1.1198868324885064E-2</v>
      </c>
      <c r="M156">
        <f t="shared" si="30"/>
        <v>8.1691113062097198</v>
      </c>
      <c r="N156" s="47">
        <f t="shared" si="29"/>
        <v>1.1979147410063963E-2</v>
      </c>
      <c r="O156" s="47"/>
      <c r="P156" s="63">
        <f t="shared" si="31"/>
        <v>0.64875956668022328</v>
      </c>
      <c r="Q156" s="86">
        <f t="shared" si="32"/>
        <v>1.1979147410063963E-2</v>
      </c>
      <c r="R156" s="67">
        <f t="shared" si="39"/>
        <v>0.33926128590971272</v>
      </c>
      <c r="AB156" s="91">
        <f t="shared" si="40"/>
        <v>663.85714285714289</v>
      </c>
      <c r="AC156" s="91">
        <f t="shared" si="40"/>
        <v>2.1428571428571428</v>
      </c>
      <c r="AD156" s="90">
        <f t="shared" si="33"/>
        <v>3.9535714285714283</v>
      </c>
      <c r="AE156" s="45">
        <f t="shared" si="34"/>
        <v>0.5420054200542006</v>
      </c>
    </row>
    <row r="157" spans="1:31" ht="13.8" x14ac:dyDescent="0.25">
      <c r="A157" s="4">
        <v>44015</v>
      </c>
      <c r="B157">
        <v>28055</v>
      </c>
      <c r="C157">
        <v>326</v>
      </c>
      <c r="D157">
        <v>17669</v>
      </c>
      <c r="F157">
        <f t="shared" si="41"/>
        <v>1008</v>
      </c>
      <c r="G157">
        <f t="shared" si="41"/>
        <v>2</v>
      </c>
      <c r="H157">
        <f t="shared" si="41"/>
        <v>122</v>
      </c>
      <c r="I157">
        <f t="shared" si="38"/>
        <v>10060</v>
      </c>
      <c r="J157" s="58">
        <f t="shared" si="26"/>
        <v>0.11019613048519336</v>
      </c>
      <c r="K157" s="58">
        <f t="shared" si="27"/>
        <v>2.1795989537925023E-4</v>
      </c>
      <c r="L157" s="58">
        <f t="shared" si="28"/>
        <v>1.3295553618134264E-2</v>
      </c>
      <c r="M157">
        <f t="shared" si="30"/>
        <v>8.1545136559043083</v>
      </c>
      <c r="N157" s="47">
        <f t="shared" si="29"/>
        <v>1.1620032079843166E-2</v>
      </c>
      <c r="O157" s="47"/>
      <c r="P157" s="63">
        <f t="shared" si="31"/>
        <v>0.62979860987346281</v>
      </c>
      <c r="Q157" s="86">
        <f t="shared" si="32"/>
        <v>1.1620032079843166E-2</v>
      </c>
      <c r="R157" s="67">
        <f t="shared" si="39"/>
        <v>0.358581358046694</v>
      </c>
      <c r="AB157" s="91">
        <f t="shared" si="40"/>
        <v>750.71428571428567</v>
      </c>
      <c r="AC157" s="91">
        <f t="shared" si="40"/>
        <v>1.7142857142857142</v>
      </c>
      <c r="AD157" s="90">
        <f t="shared" si="33"/>
        <v>4.3221428571428575</v>
      </c>
      <c r="AE157" s="45">
        <f t="shared" si="34"/>
        <v>0.39662865642042633</v>
      </c>
    </row>
    <row r="158" spans="1:31" ht="13.8" x14ac:dyDescent="0.25">
      <c r="A158" s="4">
        <v>44016</v>
      </c>
      <c r="B158">
        <v>29170</v>
      </c>
      <c r="C158">
        <v>330</v>
      </c>
      <c r="D158">
        <v>17816</v>
      </c>
      <c r="F158">
        <f t="shared" si="41"/>
        <v>1115</v>
      </c>
      <c r="G158">
        <f t="shared" si="41"/>
        <v>4</v>
      </c>
      <c r="H158">
        <f t="shared" si="41"/>
        <v>147</v>
      </c>
      <c r="I158">
        <f t="shared" si="38"/>
        <v>11024</v>
      </c>
      <c r="J158" s="58">
        <f t="shared" si="26"/>
        <v>0.11119540534268231</v>
      </c>
      <c r="K158" s="58">
        <f t="shared" si="27"/>
        <v>3.9761431411530816E-4</v>
      </c>
      <c r="L158" s="58">
        <f t="shared" si="28"/>
        <v>1.4612326043737574E-2</v>
      </c>
      <c r="M158">
        <f t="shared" si="30"/>
        <v>7.4081177334263844</v>
      </c>
      <c r="N158" s="47">
        <f t="shared" si="29"/>
        <v>1.1312992800822763E-2</v>
      </c>
      <c r="O158" s="47"/>
      <c r="P158" s="63">
        <f t="shared" si="31"/>
        <v>0.61076448405896466</v>
      </c>
      <c r="Q158" s="86">
        <f t="shared" si="32"/>
        <v>1.1312992800822763E-2</v>
      </c>
      <c r="R158" s="67">
        <f t="shared" si="39"/>
        <v>0.37792252314021257</v>
      </c>
      <c r="AB158" s="91">
        <f t="shared" si="40"/>
        <v>821.28571428571433</v>
      </c>
      <c r="AC158" s="91">
        <f t="shared" si="40"/>
        <v>1.8571428571428572</v>
      </c>
      <c r="AD158" s="90">
        <f t="shared" si="33"/>
        <v>4.8449999999999998</v>
      </c>
      <c r="AE158" s="45">
        <f t="shared" si="34"/>
        <v>0.38331121922453193</v>
      </c>
    </row>
    <row r="159" spans="1:31" ht="13.8" x14ac:dyDescent="0.25">
      <c r="A159" s="4">
        <v>44017</v>
      </c>
      <c r="B159">
        <v>29958</v>
      </c>
      <c r="C159">
        <v>331</v>
      </c>
      <c r="D159">
        <v>17950</v>
      </c>
      <c r="F159">
        <f t="shared" si="41"/>
        <v>788</v>
      </c>
      <c r="G159">
        <f t="shared" si="41"/>
        <v>1</v>
      </c>
      <c r="H159">
        <f t="shared" si="41"/>
        <v>134</v>
      </c>
      <c r="I159">
        <f t="shared" si="38"/>
        <v>11677</v>
      </c>
      <c r="J159" s="58">
        <f t="shared" si="26"/>
        <v>7.1722116939037975E-2</v>
      </c>
      <c r="K159" s="58">
        <f t="shared" si="27"/>
        <v>9.0711175616835994E-5</v>
      </c>
      <c r="L159" s="58">
        <f t="shared" si="28"/>
        <v>1.2155297532656022E-2</v>
      </c>
      <c r="M159">
        <f t="shared" si="30"/>
        <v>5.8567749417478128</v>
      </c>
      <c r="N159" s="47">
        <f t="shared" si="29"/>
        <v>1.1048801655651246E-2</v>
      </c>
      <c r="O159" s="47"/>
      <c r="P159" s="63">
        <f t="shared" si="31"/>
        <v>0.59917217437746173</v>
      </c>
      <c r="Q159" s="86">
        <f t="shared" si="32"/>
        <v>1.1048801655651246E-2</v>
      </c>
      <c r="R159" s="67">
        <f t="shared" si="39"/>
        <v>0.38977902396688702</v>
      </c>
      <c r="AB159" s="91">
        <f t="shared" si="40"/>
        <v>886.14285714285711</v>
      </c>
      <c r="AC159" s="91">
        <f t="shared" si="40"/>
        <v>1.8571428571428572</v>
      </c>
      <c r="AD159" s="90">
        <f t="shared" si="33"/>
        <v>5.0657142857142858</v>
      </c>
      <c r="AE159" s="45">
        <f t="shared" si="34"/>
        <v>0.36661026508742245</v>
      </c>
    </row>
    <row r="160" spans="1:31" ht="13.8" x14ac:dyDescent="0.25">
      <c r="A160" s="4">
        <v>44018</v>
      </c>
      <c r="B160">
        <v>30749</v>
      </c>
      <c r="C160">
        <v>334</v>
      </c>
      <c r="D160">
        <v>18056</v>
      </c>
      <c r="F160">
        <f t="shared" si="41"/>
        <v>791</v>
      </c>
      <c r="G160">
        <f t="shared" si="41"/>
        <v>3</v>
      </c>
      <c r="H160">
        <f t="shared" si="41"/>
        <v>106</v>
      </c>
      <c r="I160">
        <f t="shared" si="38"/>
        <v>12359</v>
      </c>
      <c r="J160" s="58">
        <f t="shared" si="26"/>
        <v>6.7975273506332312E-2</v>
      </c>
      <c r="K160" s="58">
        <f t="shared" si="27"/>
        <v>2.5691530358825038E-4</v>
      </c>
      <c r="L160" s="58">
        <f t="shared" si="28"/>
        <v>9.0776740601181804E-3</v>
      </c>
      <c r="M160">
        <f t="shared" si="30"/>
        <v>7.2820850342517662</v>
      </c>
      <c r="N160" s="47">
        <f t="shared" si="29"/>
        <v>1.0862141858271813E-2</v>
      </c>
      <c r="O160" s="47"/>
      <c r="P160" s="63">
        <f t="shared" si="31"/>
        <v>0.58720608800286189</v>
      </c>
      <c r="Q160" s="86">
        <f t="shared" si="32"/>
        <v>1.0862141858271813E-2</v>
      </c>
      <c r="R160" s="67">
        <f t="shared" si="39"/>
        <v>0.40193177013886627</v>
      </c>
      <c r="AB160" s="91">
        <f t="shared" si="40"/>
        <v>901.14285714285711</v>
      </c>
      <c r="AC160" s="91">
        <f t="shared" si="40"/>
        <v>2.1428571428571428</v>
      </c>
      <c r="AD160" s="90">
        <f t="shared" si="33"/>
        <v>5.2735714285714286</v>
      </c>
      <c r="AE160" s="45">
        <f t="shared" si="34"/>
        <v>0.40633888663145062</v>
      </c>
    </row>
    <row r="161" spans="1:31" ht="13.8" x14ac:dyDescent="0.25">
      <c r="A161" s="4">
        <v>44019</v>
      </c>
      <c r="B161">
        <v>32222</v>
      </c>
      <c r="C161">
        <v>342</v>
      </c>
      <c r="D161">
        <v>18227</v>
      </c>
      <c r="F161">
        <f t="shared" ref="F161:H162" si="42">B161-B160</f>
        <v>1473</v>
      </c>
      <c r="G161">
        <f t="shared" si="42"/>
        <v>8</v>
      </c>
      <c r="H161">
        <f t="shared" si="42"/>
        <v>171</v>
      </c>
      <c r="I161">
        <f t="shared" si="38"/>
        <v>13653</v>
      </c>
      <c r="J161" s="58">
        <f t="shared" ref="J161:J162" si="43">F161/I160*$B$2/($B$2-B160)</f>
        <v>0.11960931505247052</v>
      </c>
      <c r="K161" s="58">
        <f t="shared" ref="K161:K162" si="44">G161/I160</f>
        <v>6.4730156161501738E-4</v>
      </c>
      <c r="L161" s="58">
        <f t="shared" ref="L161:L162" si="45">H161/I160</f>
        <v>1.3836070879520997E-2</v>
      </c>
      <c r="M161">
        <f t="shared" si="30"/>
        <v>8.2583884063323083</v>
      </c>
      <c r="N161" s="47">
        <f t="shared" ref="N161:N162" si="46">C161/B161</f>
        <v>1.0613866302526224E-2</v>
      </c>
      <c r="O161" s="47"/>
      <c r="P161" s="63">
        <f t="shared" si="31"/>
        <v>0.56566941840978213</v>
      </c>
      <c r="Q161" s="86">
        <f t="shared" si="32"/>
        <v>1.0613866302526224E-2</v>
      </c>
      <c r="R161" s="67">
        <f t="shared" si="39"/>
        <v>0.42371671528769161</v>
      </c>
      <c r="AB161" s="91">
        <f t="shared" si="40"/>
        <v>996.85714285714289</v>
      </c>
      <c r="AC161" s="91">
        <f t="shared" si="40"/>
        <v>3.1428571428571428</v>
      </c>
      <c r="AD161" s="90">
        <f t="shared" si="33"/>
        <v>5.9742857142857142</v>
      </c>
      <c r="AE161" s="45">
        <f t="shared" si="34"/>
        <v>0.52606408417025341</v>
      </c>
    </row>
    <row r="162" spans="1:31" ht="13.8" x14ac:dyDescent="0.25">
      <c r="A162" s="4">
        <v>44020</v>
      </c>
      <c r="B162">
        <v>33557</v>
      </c>
      <c r="C162">
        <v>344</v>
      </c>
      <c r="D162">
        <v>18338</v>
      </c>
      <c r="F162">
        <f t="shared" si="42"/>
        <v>1335</v>
      </c>
      <c r="G162">
        <f t="shared" si="42"/>
        <v>2</v>
      </c>
      <c r="H162">
        <f t="shared" si="42"/>
        <v>111</v>
      </c>
      <c r="I162">
        <f t="shared" si="38"/>
        <v>14875</v>
      </c>
      <c r="J162" s="58">
        <f t="shared" si="43"/>
        <v>9.8146076387298054E-2</v>
      </c>
      <c r="K162" s="58">
        <f t="shared" si="44"/>
        <v>1.4648795136600013E-4</v>
      </c>
      <c r="L162" s="58">
        <f t="shared" si="45"/>
        <v>8.130081300813009E-3</v>
      </c>
      <c r="M162">
        <f t="shared" ref="M162" si="47">J162/(K162+L162)</f>
        <v>11.858304255891859</v>
      </c>
      <c r="N162" s="47">
        <f t="shared" si="46"/>
        <v>1.0251214351700092E-2</v>
      </c>
      <c r="O162" s="47"/>
      <c r="P162" s="63">
        <f t="shared" ref="P162" si="48">D162/B162</f>
        <v>0.54647316506243104</v>
      </c>
      <c r="Q162" s="86">
        <f t="shared" ref="Q162" si="49">N162</f>
        <v>1.0251214351700092E-2</v>
      </c>
      <c r="R162" s="67">
        <f t="shared" si="39"/>
        <v>0.44327562058586889</v>
      </c>
      <c r="AB162" s="91">
        <f t="shared" si="40"/>
        <v>1042.8571428571429</v>
      </c>
      <c r="AC162" s="91">
        <f t="shared" si="40"/>
        <v>3.1428571428571428</v>
      </c>
      <c r="AD162" s="90">
        <f t="shared" si="33"/>
        <v>6.3792857142857136</v>
      </c>
      <c r="AE162" s="45">
        <f t="shared" si="34"/>
        <v>0.49266599484940099</v>
      </c>
    </row>
    <row r="163" spans="1:31" ht="13.8" x14ac:dyDescent="0.25">
      <c r="A163" s="4">
        <v>44021</v>
      </c>
      <c r="B163">
        <v>34825</v>
      </c>
      <c r="C163">
        <v>348</v>
      </c>
      <c r="D163">
        <v>18339</v>
      </c>
      <c r="F163">
        <f t="shared" ref="F163:F169" si="50">B163-B162</f>
        <v>1268</v>
      </c>
      <c r="G163">
        <f t="shared" ref="G163:G169" si="51">C163-C162</f>
        <v>4</v>
      </c>
      <c r="H163">
        <f t="shared" ref="H163:H169" si="52">D163-D162</f>
        <v>1</v>
      </c>
      <c r="I163">
        <f t="shared" ref="I163:I169" si="53">B163-D163-C163</f>
        <v>16138</v>
      </c>
      <c r="J163" s="58">
        <f t="shared" ref="J163:J169" si="54">F163/I162*$B$2/($B$2-B162)</f>
        <v>8.5575468536201738E-2</v>
      </c>
      <c r="K163" s="58">
        <f t="shared" ref="K163:K169" si="55">G163/I162</f>
        <v>2.6890756302521009E-4</v>
      </c>
      <c r="L163" s="58">
        <f t="shared" ref="L163:L169" si="56">H163/I162</f>
        <v>6.7226890756302523E-5</v>
      </c>
      <c r="M163">
        <f t="shared" ref="M163:M169" si="57">J163/(K163+L163)</f>
        <v>254.58701889520017</v>
      </c>
      <c r="N163" s="47">
        <f t="shared" ref="N163:N169" si="58">C163/B163</f>
        <v>9.9928212491026559E-3</v>
      </c>
      <c r="O163" s="47"/>
      <c r="P163" s="63">
        <f t="shared" ref="P163:P169" si="59">D163/B163</f>
        <v>0.5266044508255564</v>
      </c>
      <c r="Q163" s="86">
        <f t="shared" ref="Q163:Q169" si="60">N163</f>
        <v>9.9928212491026559E-3</v>
      </c>
      <c r="R163" s="67">
        <f t="shared" ref="R163:R169" si="61">IF(P163="","",1-SUM(P163:Q163))</f>
        <v>0.46340272792534098</v>
      </c>
      <c r="AB163" s="91">
        <f t="shared" ref="AB163:AB169" si="62">AVERAGE(F157:F163)</f>
        <v>1111.1428571428571</v>
      </c>
      <c r="AC163" s="91">
        <f t="shared" ref="AC163:AC169" si="63">AVERAGE(G157:G163)</f>
        <v>3.4285714285714284</v>
      </c>
      <c r="AD163" s="90">
        <f t="shared" ref="AD163:AD169" si="64">INDEX(AB142:AB163,$AE$3)*$AD$2</f>
        <v>7.1978571428571421</v>
      </c>
      <c r="AE163" s="45">
        <f t="shared" ref="AE163:AE169" si="65">AC163/AD163</f>
        <v>0.47633224173861272</v>
      </c>
    </row>
    <row r="164" spans="1:31" ht="13.8" x14ac:dyDescent="0.25">
      <c r="A164" s="4">
        <v>44022</v>
      </c>
      <c r="B164">
        <v>36266</v>
      </c>
      <c r="C164">
        <v>351</v>
      </c>
      <c r="D164">
        <v>18340</v>
      </c>
      <c r="F164">
        <f t="shared" si="50"/>
        <v>1441</v>
      </c>
      <c r="G164">
        <f t="shared" si="51"/>
        <v>3</v>
      </c>
      <c r="H164">
        <f t="shared" si="52"/>
        <v>1</v>
      </c>
      <c r="I164">
        <f t="shared" si="53"/>
        <v>17575</v>
      </c>
      <c r="J164" s="58">
        <f t="shared" si="54"/>
        <v>8.9653066920435148E-2</v>
      </c>
      <c r="K164" s="58">
        <f t="shared" si="55"/>
        <v>1.8589664146734415E-4</v>
      </c>
      <c r="L164" s="58">
        <f t="shared" si="56"/>
        <v>6.1965547155781384E-5</v>
      </c>
      <c r="M164">
        <f t="shared" si="57"/>
        <v>361.70529849049564</v>
      </c>
      <c r="N164" s="47">
        <f t="shared" si="58"/>
        <v>9.678486736888545E-3</v>
      </c>
      <c r="O164" s="47"/>
      <c r="P164" s="63">
        <f t="shared" si="59"/>
        <v>0.5057078255114984</v>
      </c>
      <c r="Q164" s="86">
        <f t="shared" si="60"/>
        <v>9.678486736888545E-3</v>
      </c>
      <c r="R164" s="67">
        <f t="shared" si="61"/>
        <v>0.48461368775161306</v>
      </c>
      <c r="AB164" s="91">
        <f t="shared" si="62"/>
        <v>1173</v>
      </c>
      <c r="AC164" s="91">
        <f t="shared" si="63"/>
        <v>3.5714285714285716</v>
      </c>
      <c r="AD164" s="90">
        <f t="shared" si="64"/>
        <v>7.9971428571428564</v>
      </c>
      <c r="AE164" s="45">
        <f t="shared" si="65"/>
        <v>0.44658806716684535</v>
      </c>
    </row>
    <row r="165" spans="1:31" ht="13.8" x14ac:dyDescent="0.25">
      <c r="A165" s="4">
        <v>44023</v>
      </c>
      <c r="B165">
        <v>37464</v>
      </c>
      <c r="C165">
        <v>354</v>
      </c>
      <c r="D165">
        <v>18341</v>
      </c>
      <c r="F165">
        <f t="shared" si="50"/>
        <v>1198</v>
      </c>
      <c r="G165">
        <f t="shared" si="51"/>
        <v>3</v>
      </c>
      <c r="H165">
        <f t="shared" si="52"/>
        <v>1</v>
      </c>
      <c r="I165">
        <f t="shared" si="53"/>
        <v>18769</v>
      </c>
      <c r="J165" s="58">
        <f t="shared" si="54"/>
        <v>6.8451814746287115E-2</v>
      </c>
      <c r="K165" s="58">
        <f t="shared" si="55"/>
        <v>1.7069701280227596E-4</v>
      </c>
      <c r="L165" s="58">
        <f t="shared" si="56"/>
        <v>5.689900426742532E-5</v>
      </c>
      <c r="M165">
        <f t="shared" si="57"/>
        <v>300.76016104149903</v>
      </c>
      <c r="N165" s="47">
        <f t="shared" si="58"/>
        <v>9.4490711082639341E-3</v>
      </c>
      <c r="O165" s="47"/>
      <c r="P165" s="63">
        <f t="shared" si="59"/>
        <v>0.48956331411488363</v>
      </c>
      <c r="Q165" s="86">
        <f t="shared" si="60"/>
        <v>9.4490711082639341E-3</v>
      </c>
      <c r="R165" s="67">
        <f t="shared" si="61"/>
        <v>0.50098761477685239</v>
      </c>
      <c r="AB165" s="91">
        <f t="shared" si="62"/>
        <v>1184.8571428571429</v>
      </c>
      <c r="AC165" s="91">
        <f t="shared" si="63"/>
        <v>3.4285714285714284</v>
      </c>
      <c r="AD165" s="90">
        <f t="shared" si="64"/>
        <v>9.0278571428571421</v>
      </c>
      <c r="AE165" s="45">
        <f t="shared" si="65"/>
        <v>0.37977688108236413</v>
      </c>
    </row>
    <row r="166" spans="1:31" ht="13.8" x14ac:dyDescent="0.25">
      <c r="A166" s="4">
        <v>44024</v>
      </c>
      <c r="B166">
        <v>38670</v>
      </c>
      <c r="C166">
        <v>362</v>
      </c>
      <c r="D166">
        <v>18342</v>
      </c>
      <c r="F166">
        <f t="shared" si="50"/>
        <v>1206</v>
      </c>
      <c r="G166">
        <f t="shared" si="51"/>
        <v>8</v>
      </c>
      <c r="H166">
        <f t="shared" si="52"/>
        <v>1</v>
      </c>
      <c r="I166">
        <f t="shared" si="53"/>
        <v>19966</v>
      </c>
      <c r="J166" s="58">
        <f t="shared" si="54"/>
        <v>6.4534213664779183E-2</v>
      </c>
      <c r="K166" s="58">
        <f t="shared" si="55"/>
        <v>4.2623474878789491E-4</v>
      </c>
      <c r="L166" s="58">
        <f t="shared" si="56"/>
        <v>5.3279343598486864E-5</v>
      </c>
      <c r="M166">
        <f t="shared" si="57"/>
        <v>134.5825173638045</v>
      </c>
      <c r="N166" s="47">
        <f t="shared" si="58"/>
        <v>9.3612619601758477E-3</v>
      </c>
      <c r="O166" s="47"/>
      <c r="P166" s="63">
        <f t="shared" si="59"/>
        <v>0.47432117920868888</v>
      </c>
      <c r="Q166" s="86">
        <f t="shared" si="60"/>
        <v>9.3612619601758477E-3</v>
      </c>
      <c r="R166" s="67">
        <f t="shared" si="61"/>
        <v>0.51631755883113528</v>
      </c>
      <c r="AB166" s="91">
        <f t="shared" si="62"/>
        <v>1244.5714285714287</v>
      </c>
      <c r="AC166" s="91">
        <f t="shared" si="63"/>
        <v>4.4285714285714288</v>
      </c>
      <c r="AD166" s="90">
        <f t="shared" si="64"/>
        <v>9.9578571428571436</v>
      </c>
      <c r="AE166" s="45">
        <f t="shared" si="65"/>
        <v>0.44473136790761064</v>
      </c>
    </row>
    <row r="167" spans="1:31" ht="13.8" x14ac:dyDescent="0.25">
      <c r="A167" s="4">
        <v>44025</v>
      </c>
      <c r="B167">
        <v>40632</v>
      </c>
      <c r="C167">
        <v>365</v>
      </c>
      <c r="D167">
        <v>18343</v>
      </c>
      <c r="F167">
        <f t="shared" si="50"/>
        <v>1962</v>
      </c>
      <c r="G167">
        <f t="shared" si="51"/>
        <v>3</v>
      </c>
      <c r="H167">
        <f t="shared" si="52"/>
        <v>1</v>
      </c>
      <c r="I167">
        <f t="shared" si="53"/>
        <v>21924</v>
      </c>
      <c r="J167" s="58">
        <f t="shared" si="54"/>
        <v>9.8708048132678625E-2</v>
      </c>
      <c r="K167" s="58">
        <f t="shared" si="55"/>
        <v>1.5025543423820495E-4</v>
      </c>
      <c r="L167" s="58">
        <f t="shared" si="56"/>
        <v>5.0085144746068314E-5</v>
      </c>
      <c r="M167">
        <f t="shared" si="57"/>
        <v>492.70122225426536</v>
      </c>
      <c r="N167" s="47">
        <f t="shared" si="58"/>
        <v>8.9830675329789327E-3</v>
      </c>
      <c r="O167" s="47"/>
      <c r="P167" s="63">
        <f t="shared" si="59"/>
        <v>0.45144221303406185</v>
      </c>
      <c r="Q167" s="86">
        <f t="shared" si="60"/>
        <v>8.9830675329789327E-3</v>
      </c>
      <c r="R167" s="67">
        <f t="shared" si="61"/>
        <v>0.5395747194329592</v>
      </c>
      <c r="AB167" s="91">
        <f t="shared" si="62"/>
        <v>1411.8571428571429</v>
      </c>
      <c r="AC167" s="91">
        <f t="shared" si="63"/>
        <v>4.4285714285714288</v>
      </c>
      <c r="AD167" s="90">
        <f t="shared" si="64"/>
        <v>11.260714285714284</v>
      </c>
      <c r="AE167" s="45">
        <f t="shared" si="65"/>
        <v>0.39327624484617829</v>
      </c>
    </row>
    <row r="168" spans="1:31" ht="13.8" x14ac:dyDescent="0.25">
      <c r="A168" s="4">
        <v>44026</v>
      </c>
      <c r="B168">
        <v>42360</v>
      </c>
      <c r="C168">
        <v>371</v>
      </c>
      <c r="D168">
        <v>18344</v>
      </c>
      <c r="F168">
        <f t="shared" si="50"/>
        <v>1728</v>
      </c>
      <c r="G168">
        <f t="shared" si="51"/>
        <v>6</v>
      </c>
      <c r="H168">
        <f t="shared" si="52"/>
        <v>1</v>
      </c>
      <c r="I168">
        <f t="shared" si="53"/>
        <v>23645</v>
      </c>
      <c r="J168" s="58">
        <f t="shared" si="54"/>
        <v>7.9189476094207192E-2</v>
      </c>
      <c r="K168" s="58">
        <f t="shared" si="55"/>
        <v>2.7367268746579092E-4</v>
      </c>
      <c r="L168" s="58">
        <f t="shared" si="56"/>
        <v>4.5612114577631816E-5</v>
      </c>
      <c r="M168">
        <f t="shared" si="57"/>
        <v>248.02143912705691</v>
      </c>
      <c r="N168" s="47">
        <f t="shared" si="58"/>
        <v>8.7582625118035884E-3</v>
      </c>
      <c r="O168" s="47"/>
      <c r="P168" s="63">
        <f t="shared" si="59"/>
        <v>0.43305004721435314</v>
      </c>
      <c r="Q168" s="86">
        <f t="shared" si="60"/>
        <v>8.7582625118035884E-3</v>
      </c>
      <c r="R168" s="67">
        <f t="shared" si="61"/>
        <v>0.5581916902738433</v>
      </c>
      <c r="AB168" s="91">
        <f t="shared" si="62"/>
        <v>1448.2857142857142</v>
      </c>
      <c r="AC168" s="91">
        <f t="shared" si="63"/>
        <v>4.1428571428571432</v>
      </c>
      <c r="AD168" s="90">
        <f t="shared" si="64"/>
        <v>12.319285714285714</v>
      </c>
      <c r="AE168" s="45">
        <f t="shared" si="65"/>
        <v>0.33629036933959533</v>
      </c>
    </row>
    <row r="169" spans="1:31" ht="13.8" x14ac:dyDescent="0.25">
      <c r="A169" s="4">
        <v>44027</v>
      </c>
      <c r="B169">
        <v>44188</v>
      </c>
      <c r="C169">
        <v>376</v>
      </c>
      <c r="D169">
        <v>18345</v>
      </c>
      <c r="F169">
        <f t="shared" si="50"/>
        <v>1828</v>
      </c>
      <c r="G169">
        <f t="shared" si="51"/>
        <v>5</v>
      </c>
      <c r="H169">
        <f t="shared" si="52"/>
        <v>1</v>
      </c>
      <c r="I169">
        <f t="shared" si="53"/>
        <v>25467</v>
      </c>
      <c r="J169" s="58">
        <f t="shared" si="54"/>
        <v>7.7690428844518836E-2</v>
      </c>
      <c r="K169" s="58">
        <f t="shared" si="55"/>
        <v>2.1146119687037428E-4</v>
      </c>
      <c r="L169" s="58">
        <f t="shared" si="56"/>
        <v>4.2292239374074857E-5</v>
      </c>
      <c r="M169">
        <f t="shared" si="57"/>
        <v>306.16503167144128</v>
      </c>
      <c r="N169" s="47">
        <f t="shared" si="58"/>
        <v>8.5090974925319095E-3</v>
      </c>
      <c r="O169" s="47"/>
      <c r="P169" s="63">
        <f t="shared" si="59"/>
        <v>0.41515796143749434</v>
      </c>
      <c r="Q169" s="86">
        <f t="shared" si="60"/>
        <v>8.5090974925319095E-3</v>
      </c>
      <c r="R169" s="67">
        <f t="shared" si="61"/>
        <v>0.57633294106997379</v>
      </c>
      <c r="AB169" s="91">
        <f t="shared" si="62"/>
        <v>1518.7142857142858</v>
      </c>
      <c r="AC169" s="91">
        <f t="shared" si="63"/>
        <v>4.5714285714285712</v>
      </c>
      <c r="AD169" s="90">
        <f t="shared" si="64"/>
        <v>13.292142857142856</v>
      </c>
      <c r="AE169" s="45">
        <f t="shared" si="65"/>
        <v>0.34391960879144501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E169"/>
  <sheetViews>
    <sheetView workbookViewId="0">
      <pane xSplit="1" ySplit="3" topLeftCell="AB121" activePane="bottomRight" state="frozen"/>
      <selection pane="topRight" activeCell="B1" sqref="B1"/>
      <selection pane="bottomLeft" activeCell="A4" sqref="A4"/>
      <selection pane="bottomRight" activeCell="AD3" sqref="AD3"/>
    </sheetView>
  </sheetViews>
  <sheetFormatPr defaultColWidth="10.6640625" defaultRowHeight="13.2" x14ac:dyDescent="0.25"/>
  <sheetData>
    <row r="1" spans="1:31" ht="27.6" x14ac:dyDescent="0.25">
      <c r="A1" s="2" t="s">
        <v>210</v>
      </c>
      <c r="B1" s="69">
        <f>B105/B2</f>
        <v>2.7372673538436491E-4</v>
      </c>
      <c r="C1" s="69">
        <f>C105/B2</f>
        <v>3.8431547374882174E-6</v>
      </c>
      <c r="D1" t="s">
        <v>186</v>
      </c>
      <c r="AC1" s="37">
        <f>SUM(AC4:AC182)</f>
        <v>108.71428571428582</v>
      </c>
      <c r="AD1" s="37">
        <f>SUM(AD4:AD182)</f>
        <v>81.431428571428597</v>
      </c>
      <c r="AE1" s="95" t="s">
        <v>212</v>
      </c>
    </row>
    <row r="2" spans="1:31" ht="13.8" x14ac:dyDescent="0.25">
      <c r="A2" t="s">
        <v>70</v>
      </c>
      <c r="B2" s="36">
        <v>25499884</v>
      </c>
      <c r="D2" s="24" t="s">
        <v>71</v>
      </c>
      <c r="E2" s="24"/>
      <c r="N2" s="45">
        <f>N134/'Country Statistics'!$M$30</f>
        <v>0.76832771670793576</v>
      </c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AC2" t="s">
        <v>213</v>
      </c>
      <c r="AD2" s="96">
        <v>0.01</v>
      </c>
      <c r="AE2" s="90"/>
    </row>
    <row r="3" spans="1:31" s="2" customFormat="1" ht="13.8" x14ac:dyDescent="0.25">
      <c r="A3" s="2" t="s">
        <v>20</v>
      </c>
      <c r="B3" s="2" t="s">
        <v>21</v>
      </c>
      <c r="C3" s="2" t="s">
        <v>22</v>
      </c>
      <c r="D3" s="2" t="s">
        <v>8</v>
      </c>
      <c r="F3" s="2" t="s">
        <v>23</v>
      </c>
      <c r="G3" s="2" t="s">
        <v>24</v>
      </c>
      <c r="H3" s="2" t="s">
        <v>25</v>
      </c>
      <c r="I3" s="2" t="s">
        <v>53</v>
      </c>
      <c r="J3" s="2" t="s">
        <v>26</v>
      </c>
      <c r="K3" s="2" t="s">
        <v>27</v>
      </c>
      <c r="L3" s="2" t="s">
        <v>28</v>
      </c>
      <c r="M3" s="2" t="s">
        <v>69</v>
      </c>
      <c r="N3" s="2" t="s">
        <v>66</v>
      </c>
      <c r="P3" s="61" t="s">
        <v>195</v>
      </c>
      <c r="Q3" s="64" t="s">
        <v>196</v>
      </c>
      <c r="R3" s="68" t="s">
        <v>197</v>
      </c>
      <c r="AB3" s="89" t="s">
        <v>21</v>
      </c>
      <c r="AC3" s="89" t="s">
        <v>22</v>
      </c>
      <c r="AD3" s="94">
        <v>10</v>
      </c>
      <c r="AE3" s="91">
        <f>COUNT(AB11:AB32)-AD3</f>
        <v>12</v>
      </c>
    </row>
    <row r="4" spans="1:31" ht="13.8" x14ac:dyDescent="0.25">
      <c r="A4" s="4">
        <v>43862</v>
      </c>
      <c r="B4">
        <v>12</v>
      </c>
      <c r="C4">
        <v>0</v>
      </c>
      <c r="D4">
        <v>2</v>
      </c>
      <c r="I4">
        <f>B4-C4-D4</f>
        <v>10</v>
      </c>
      <c r="J4" s="58"/>
      <c r="K4" s="58"/>
      <c r="L4" s="58"/>
      <c r="P4" s="62"/>
      <c r="Q4" s="65"/>
      <c r="R4" s="67" t="str">
        <f>IF(P4="","",1-SUM(P4:Q4))</f>
        <v/>
      </c>
      <c r="AB4" s="90"/>
      <c r="AC4" s="90"/>
    </row>
    <row r="5" spans="1:31" ht="13.8" x14ac:dyDescent="0.25">
      <c r="A5" s="4">
        <v>43863</v>
      </c>
      <c r="B5">
        <v>12</v>
      </c>
      <c r="C5">
        <v>0</v>
      </c>
      <c r="D5">
        <v>2</v>
      </c>
      <c r="F5">
        <f t="shared" ref="F5:H36" si="0">B5-B4</f>
        <v>0</v>
      </c>
      <c r="G5">
        <f t="shared" si="0"/>
        <v>0</v>
      </c>
      <c r="H5">
        <f t="shared" si="0"/>
        <v>0</v>
      </c>
      <c r="I5">
        <f t="shared" ref="I5:I63" si="1">B5-C5-D5</f>
        <v>10</v>
      </c>
      <c r="J5" s="58"/>
      <c r="K5" s="58"/>
      <c r="L5" s="58"/>
      <c r="P5" s="63"/>
      <c r="Q5" s="66"/>
      <c r="R5" s="67" t="str">
        <f t="shared" ref="R5:R68" si="2">IF(P5="","",1-SUM(P5:Q5))</f>
        <v/>
      </c>
      <c r="AB5" s="90"/>
      <c r="AC5" s="90"/>
    </row>
    <row r="6" spans="1:31" ht="13.8" x14ac:dyDescent="0.25">
      <c r="A6" s="4">
        <v>43864</v>
      </c>
      <c r="B6">
        <v>12</v>
      </c>
      <c r="C6">
        <v>0</v>
      </c>
      <c r="D6">
        <v>2</v>
      </c>
      <c r="F6">
        <f t="shared" si="0"/>
        <v>0</v>
      </c>
      <c r="G6">
        <f t="shared" si="0"/>
        <v>0</v>
      </c>
      <c r="H6">
        <f t="shared" si="0"/>
        <v>0</v>
      </c>
      <c r="I6">
        <f t="shared" si="1"/>
        <v>10</v>
      </c>
      <c r="J6" s="58"/>
      <c r="K6" s="58"/>
      <c r="L6" s="58"/>
      <c r="P6" s="63"/>
      <c r="Q6" s="66"/>
      <c r="R6" s="67" t="str">
        <f t="shared" si="2"/>
        <v/>
      </c>
      <c r="AB6" s="90"/>
      <c r="AC6" s="90"/>
    </row>
    <row r="7" spans="1:31" ht="13.8" x14ac:dyDescent="0.25">
      <c r="A7" s="4">
        <v>43865</v>
      </c>
      <c r="B7">
        <v>13</v>
      </c>
      <c r="C7">
        <v>0</v>
      </c>
      <c r="D7">
        <v>2</v>
      </c>
      <c r="F7">
        <f t="shared" si="0"/>
        <v>1</v>
      </c>
      <c r="G7">
        <f t="shared" si="0"/>
        <v>0</v>
      </c>
      <c r="H7">
        <f t="shared" si="0"/>
        <v>0</v>
      </c>
      <c r="I7">
        <f t="shared" si="1"/>
        <v>11</v>
      </c>
      <c r="J7" s="58"/>
      <c r="K7" s="58"/>
      <c r="L7" s="58"/>
      <c r="P7" s="63"/>
      <c r="Q7" s="66"/>
      <c r="R7" s="67" t="str">
        <f t="shared" si="2"/>
        <v/>
      </c>
      <c r="AB7" s="90"/>
      <c r="AC7" s="90"/>
    </row>
    <row r="8" spans="1:31" ht="13.8" x14ac:dyDescent="0.25">
      <c r="A8" s="4">
        <v>43866</v>
      </c>
      <c r="B8">
        <v>13</v>
      </c>
      <c r="C8">
        <v>0</v>
      </c>
      <c r="D8">
        <v>2</v>
      </c>
      <c r="F8">
        <f t="shared" si="0"/>
        <v>0</v>
      </c>
      <c r="G8">
        <f t="shared" si="0"/>
        <v>0</v>
      </c>
      <c r="H8">
        <f t="shared" si="0"/>
        <v>0</v>
      </c>
      <c r="I8">
        <f t="shared" si="1"/>
        <v>11</v>
      </c>
      <c r="J8" s="58"/>
      <c r="K8" s="58"/>
      <c r="L8" s="58"/>
      <c r="P8" s="63"/>
      <c r="Q8" s="66"/>
      <c r="R8" s="67" t="str">
        <f t="shared" si="2"/>
        <v/>
      </c>
      <c r="AB8" s="90"/>
      <c r="AC8" s="90"/>
    </row>
    <row r="9" spans="1:31" ht="13.8" x14ac:dyDescent="0.25">
      <c r="A9" s="4">
        <v>43867</v>
      </c>
      <c r="B9">
        <v>14</v>
      </c>
      <c r="C9">
        <v>0</v>
      </c>
      <c r="D9">
        <v>2</v>
      </c>
      <c r="F9">
        <f t="shared" si="0"/>
        <v>1</v>
      </c>
      <c r="G9">
        <f t="shared" si="0"/>
        <v>0</v>
      </c>
      <c r="H9">
        <f t="shared" si="0"/>
        <v>0</v>
      </c>
      <c r="I9">
        <f t="shared" si="1"/>
        <v>12</v>
      </c>
      <c r="J9" s="58"/>
      <c r="K9" s="58"/>
      <c r="L9" s="58"/>
      <c r="P9" s="63"/>
      <c r="Q9" s="66"/>
      <c r="R9" s="67" t="str">
        <f t="shared" si="2"/>
        <v/>
      </c>
      <c r="AB9" s="90"/>
      <c r="AC9" s="90"/>
    </row>
    <row r="10" spans="1:31" ht="13.8" x14ac:dyDescent="0.25">
      <c r="A10" s="4">
        <v>43868</v>
      </c>
      <c r="B10">
        <v>15</v>
      </c>
      <c r="C10">
        <v>0</v>
      </c>
      <c r="D10">
        <v>2</v>
      </c>
      <c r="F10">
        <f t="shared" si="0"/>
        <v>1</v>
      </c>
      <c r="G10">
        <f t="shared" si="0"/>
        <v>0</v>
      </c>
      <c r="H10">
        <f t="shared" si="0"/>
        <v>0</v>
      </c>
      <c r="I10">
        <f t="shared" si="1"/>
        <v>13</v>
      </c>
      <c r="J10" s="58"/>
      <c r="K10" s="58"/>
      <c r="L10" s="58"/>
      <c r="P10" s="63"/>
      <c r="Q10" s="66"/>
      <c r="R10" s="67" t="str">
        <f t="shared" si="2"/>
        <v/>
      </c>
      <c r="AB10" s="90"/>
      <c r="AC10" s="90"/>
    </row>
    <row r="11" spans="1:31" ht="13.8" x14ac:dyDescent="0.25">
      <c r="A11" s="4">
        <v>43869</v>
      </c>
      <c r="B11">
        <v>15</v>
      </c>
      <c r="C11">
        <v>0</v>
      </c>
      <c r="D11">
        <v>2</v>
      </c>
      <c r="F11">
        <f t="shared" si="0"/>
        <v>0</v>
      </c>
      <c r="G11">
        <f t="shared" si="0"/>
        <v>0</v>
      </c>
      <c r="H11">
        <f t="shared" si="0"/>
        <v>0</v>
      </c>
      <c r="I11">
        <f t="shared" si="1"/>
        <v>13</v>
      </c>
      <c r="J11" s="58"/>
      <c r="K11" s="58"/>
      <c r="L11" s="58"/>
      <c r="P11" s="63"/>
      <c r="Q11" s="66"/>
      <c r="R11" s="67" t="str">
        <f t="shared" si="2"/>
        <v/>
      </c>
      <c r="AB11" s="91">
        <f>AVERAGE(F5:F11)</f>
        <v>0.42857142857142855</v>
      </c>
      <c r="AC11" s="91">
        <f>AVERAGE(G5:G11)</f>
        <v>0</v>
      </c>
      <c r="AD11" s="90"/>
      <c r="AE11" s="90"/>
    </row>
    <row r="12" spans="1:31" ht="13.8" x14ac:dyDescent="0.25">
      <c r="A12" s="4">
        <v>43870</v>
      </c>
      <c r="B12">
        <v>15</v>
      </c>
      <c r="C12">
        <v>0</v>
      </c>
      <c r="D12">
        <v>2</v>
      </c>
      <c r="F12">
        <f t="shared" si="0"/>
        <v>0</v>
      </c>
      <c r="G12">
        <f t="shared" si="0"/>
        <v>0</v>
      </c>
      <c r="H12">
        <f t="shared" si="0"/>
        <v>0</v>
      </c>
      <c r="I12">
        <f t="shared" si="1"/>
        <v>13</v>
      </c>
      <c r="J12" s="58"/>
      <c r="K12" s="58"/>
      <c r="L12" s="58"/>
      <c r="P12" s="63"/>
      <c r="Q12" s="66"/>
      <c r="R12" s="67" t="str">
        <f t="shared" si="2"/>
        <v/>
      </c>
      <c r="AB12" s="91">
        <f t="shared" ref="AB12:AC27" si="3">AVERAGE(F6:F12)</f>
        <v>0.42857142857142855</v>
      </c>
      <c r="AC12" s="91">
        <f t="shared" si="3"/>
        <v>0</v>
      </c>
      <c r="AD12" s="90"/>
      <c r="AE12" s="90"/>
    </row>
    <row r="13" spans="1:31" ht="13.8" x14ac:dyDescent="0.25">
      <c r="A13" s="4">
        <v>43871</v>
      </c>
      <c r="B13">
        <v>15</v>
      </c>
      <c r="C13">
        <v>0</v>
      </c>
      <c r="D13">
        <v>2</v>
      </c>
      <c r="F13">
        <f t="shared" si="0"/>
        <v>0</v>
      </c>
      <c r="G13">
        <f t="shared" si="0"/>
        <v>0</v>
      </c>
      <c r="H13">
        <f t="shared" si="0"/>
        <v>0</v>
      </c>
      <c r="I13">
        <f t="shared" si="1"/>
        <v>13</v>
      </c>
      <c r="J13" s="58"/>
      <c r="K13" s="58"/>
      <c r="L13" s="58"/>
      <c r="P13" s="63"/>
      <c r="Q13" s="66"/>
      <c r="R13" s="67" t="str">
        <f t="shared" si="2"/>
        <v/>
      </c>
      <c r="AB13" s="91">
        <f t="shared" si="3"/>
        <v>0.42857142857142855</v>
      </c>
      <c r="AC13" s="91">
        <f t="shared" si="3"/>
        <v>0</v>
      </c>
      <c r="AD13" s="90"/>
      <c r="AE13" s="90"/>
    </row>
    <row r="14" spans="1:31" ht="13.8" x14ac:dyDescent="0.25">
      <c r="A14" s="4">
        <v>43872</v>
      </c>
      <c r="B14">
        <v>15</v>
      </c>
      <c r="C14">
        <v>0</v>
      </c>
      <c r="D14">
        <v>2</v>
      </c>
      <c r="F14">
        <f t="shared" si="0"/>
        <v>0</v>
      </c>
      <c r="G14">
        <f t="shared" si="0"/>
        <v>0</v>
      </c>
      <c r="H14">
        <f t="shared" si="0"/>
        <v>0</v>
      </c>
      <c r="I14">
        <f t="shared" si="1"/>
        <v>13</v>
      </c>
      <c r="J14" s="58"/>
      <c r="K14" s="58"/>
      <c r="L14" s="58"/>
      <c r="P14" s="63"/>
      <c r="Q14" s="66"/>
      <c r="R14" s="67" t="str">
        <f t="shared" si="2"/>
        <v/>
      </c>
      <c r="AB14" s="91">
        <f t="shared" si="3"/>
        <v>0.2857142857142857</v>
      </c>
      <c r="AC14" s="91">
        <f t="shared" si="3"/>
        <v>0</v>
      </c>
      <c r="AD14" s="90"/>
      <c r="AE14" s="90"/>
    </row>
    <row r="15" spans="1:31" ht="13.8" x14ac:dyDescent="0.25">
      <c r="A15" s="4">
        <v>43873</v>
      </c>
      <c r="B15">
        <v>15</v>
      </c>
      <c r="C15">
        <v>0</v>
      </c>
      <c r="D15">
        <v>2</v>
      </c>
      <c r="F15">
        <f t="shared" si="0"/>
        <v>0</v>
      </c>
      <c r="G15">
        <f t="shared" si="0"/>
        <v>0</v>
      </c>
      <c r="H15">
        <f t="shared" si="0"/>
        <v>0</v>
      </c>
      <c r="I15">
        <f t="shared" si="1"/>
        <v>13</v>
      </c>
      <c r="J15" s="58"/>
      <c r="K15" s="58"/>
      <c r="L15" s="58"/>
      <c r="P15" s="63"/>
      <c r="Q15" s="66"/>
      <c r="R15" s="67" t="str">
        <f t="shared" si="2"/>
        <v/>
      </c>
      <c r="AB15" s="91">
        <f t="shared" si="3"/>
        <v>0.2857142857142857</v>
      </c>
      <c r="AC15" s="91">
        <f t="shared" si="3"/>
        <v>0</v>
      </c>
      <c r="AD15" s="90"/>
      <c r="AE15" s="90"/>
    </row>
    <row r="16" spans="1:31" ht="13.8" x14ac:dyDescent="0.25">
      <c r="A16" s="4">
        <v>43874</v>
      </c>
      <c r="B16">
        <v>15</v>
      </c>
      <c r="C16">
        <v>0</v>
      </c>
      <c r="D16">
        <v>8</v>
      </c>
      <c r="F16">
        <f t="shared" si="0"/>
        <v>0</v>
      </c>
      <c r="G16">
        <f t="shared" si="0"/>
        <v>0</v>
      </c>
      <c r="H16">
        <f t="shared" si="0"/>
        <v>6</v>
      </c>
      <c r="I16">
        <f t="shared" si="1"/>
        <v>7</v>
      </c>
      <c r="J16" s="58"/>
      <c r="K16" s="58"/>
      <c r="L16" s="58"/>
      <c r="P16" s="63"/>
      <c r="Q16" s="66"/>
      <c r="R16" s="67" t="str">
        <f t="shared" si="2"/>
        <v/>
      </c>
      <c r="AB16" s="91">
        <f t="shared" si="3"/>
        <v>0.14285714285714285</v>
      </c>
      <c r="AC16" s="91">
        <f t="shared" si="3"/>
        <v>0</v>
      </c>
      <c r="AD16" s="90"/>
      <c r="AE16" s="90"/>
    </row>
    <row r="17" spans="1:31" ht="13.8" x14ac:dyDescent="0.25">
      <c r="A17" s="4">
        <v>43875</v>
      </c>
      <c r="B17">
        <v>15</v>
      </c>
      <c r="C17">
        <v>0</v>
      </c>
      <c r="D17">
        <v>8</v>
      </c>
      <c r="F17">
        <f t="shared" si="0"/>
        <v>0</v>
      </c>
      <c r="G17">
        <f t="shared" si="0"/>
        <v>0</v>
      </c>
      <c r="H17">
        <f t="shared" si="0"/>
        <v>0</v>
      </c>
      <c r="I17">
        <f t="shared" si="1"/>
        <v>7</v>
      </c>
      <c r="J17" s="58"/>
      <c r="K17" s="58"/>
      <c r="L17" s="58"/>
      <c r="P17" s="63"/>
      <c r="Q17" s="66"/>
      <c r="R17" s="67" t="str">
        <f t="shared" si="2"/>
        <v/>
      </c>
      <c r="AB17" s="91">
        <f t="shared" si="3"/>
        <v>0</v>
      </c>
      <c r="AC17" s="91">
        <f t="shared" si="3"/>
        <v>0</v>
      </c>
      <c r="AD17" s="90"/>
      <c r="AE17" s="90"/>
    </row>
    <row r="18" spans="1:31" ht="13.8" x14ac:dyDescent="0.25">
      <c r="A18" s="4">
        <v>43876</v>
      </c>
      <c r="B18">
        <v>15</v>
      </c>
      <c r="C18">
        <v>0</v>
      </c>
      <c r="D18">
        <v>8</v>
      </c>
      <c r="F18">
        <f t="shared" si="0"/>
        <v>0</v>
      </c>
      <c r="G18">
        <f t="shared" si="0"/>
        <v>0</v>
      </c>
      <c r="H18">
        <f t="shared" si="0"/>
        <v>0</v>
      </c>
      <c r="I18">
        <f t="shared" si="1"/>
        <v>7</v>
      </c>
      <c r="J18" s="58"/>
      <c r="K18" s="58"/>
      <c r="L18" s="58"/>
      <c r="P18" s="63"/>
      <c r="Q18" s="66"/>
      <c r="R18" s="67" t="str">
        <f t="shared" si="2"/>
        <v/>
      </c>
      <c r="AB18" s="91">
        <f t="shared" si="3"/>
        <v>0</v>
      </c>
      <c r="AC18" s="91">
        <f t="shared" si="3"/>
        <v>0</v>
      </c>
      <c r="AD18" s="90"/>
      <c r="AE18" s="90"/>
    </row>
    <row r="19" spans="1:31" ht="13.8" x14ac:dyDescent="0.25">
      <c r="A19" s="4">
        <v>43877</v>
      </c>
      <c r="B19">
        <v>15</v>
      </c>
      <c r="C19">
        <v>0</v>
      </c>
      <c r="D19">
        <v>8</v>
      </c>
      <c r="F19">
        <f t="shared" si="0"/>
        <v>0</v>
      </c>
      <c r="G19">
        <f t="shared" si="0"/>
        <v>0</v>
      </c>
      <c r="H19">
        <f t="shared" si="0"/>
        <v>0</v>
      </c>
      <c r="I19">
        <f t="shared" si="1"/>
        <v>7</v>
      </c>
      <c r="J19" s="58"/>
      <c r="K19" s="58"/>
      <c r="L19" s="58"/>
      <c r="P19" s="63"/>
      <c r="Q19" s="66"/>
      <c r="R19" s="67" t="str">
        <f t="shared" si="2"/>
        <v/>
      </c>
      <c r="AB19" s="91">
        <f t="shared" si="3"/>
        <v>0</v>
      </c>
      <c r="AC19" s="91">
        <f t="shared" si="3"/>
        <v>0</v>
      </c>
      <c r="AD19" s="90"/>
      <c r="AE19" s="90"/>
    </row>
    <row r="20" spans="1:31" ht="13.8" x14ac:dyDescent="0.25">
      <c r="A20" s="4">
        <v>43878</v>
      </c>
      <c r="B20">
        <v>15</v>
      </c>
      <c r="C20">
        <v>0</v>
      </c>
      <c r="D20">
        <v>10</v>
      </c>
      <c r="F20">
        <f t="shared" si="0"/>
        <v>0</v>
      </c>
      <c r="G20">
        <f t="shared" si="0"/>
        <v>0</v>
      </c>
      <c r="H20">
        <f t="shared" si="0"/>
        <v>2</v>
      </c>
      <c r="I20">
        <f t="shared" si="1"/>
        <v>5</v>
      </c>
      <c r="J20" s="58"/>
      <c r="K20" s="58"/>
      <c r="L20" s="58"/>
      <c r="P20" s="63"/>
      <c r="Q20" s="66"/>
      <c r="R20" s="67" t="str">
        <f t="shared" si="2"/>
        <v/>
      </c>
      <c r="AB20" s="91">
        <f t="shared" si="3"/>
        <v>0</v>
      </c>
      <c r="AC20" s="91">
        <f t="shared" si="3"/>
        <v>0</v>
      </c>
      <c r="AD20" s="90"/>
      <c r="AE20" s="90"/>
    </row>
    <row r="21" spans="1:31" ht="13.8" x14ac:dyDescent="0.25">
      <c r="A21" s="4">
        <v>43879</v>
      </c>
      <c r="B21">
        <v>15</v>
      </c>
      <c r="C21">
        <v>0</v>
      </c>
      <c r="D21">
        <v>10</v>
      </c>
      <c r="F21">
        <f t="shared" si="0"/>
        <v>0</v>
      </c>
      <c r="G21">
        <f t="shared" si="0"/>
        <v>0</v>
      </c>
      <c r="H21">
        <f t="shared" si="0"/>
        <v>0</v>
      </c>
      <c r="I21">
        <f t="shared" si="1"/>
        <v>5</v>
      </c>
      <c r="J21" s="58"/>
      <c r="K21" s="58"/>
      <c r="L21" s="58"/>
      <c r="P21" s="63"/>
      <c r="Q21" s="66"/>
      <c r="R21" s="67" t="str">
        <f t="shared" si="2"/>
        <v/>
      </c>
      <c r="AB21" s="91">
        <f t="shared" si="3"/>
        <v>0</v>
      </c>
      <c r="AC21" s="91">
        <f t="shared" si="3"/>
        <v>0</v>
      </c>
      <c r="AD21" s="90"/>
    </row>
    <row r="22" spans="1:31" ht="13.8" x14ac:dyDescent="0.25">
      <c r="A22" s="4">
        <v>43880</v>
      </c>
      <c r="B22">
        <v>15</v>
      </c>
      <c r="C22">
        <v>0</v>
      </c>
      <c r="D22">
        <v>10</v>
      </c>
      <c r="F22">
        <f t="shared" si="0"/>
        <v>0</v>
      </c>
      <c r="G22">
        <f t="shared" si="0"/>
        <v>0</v>
      </c>
      <c r="H22">
        <f t="shared" si="0"/>
        <v>0</v>
      </c>
      <c r="I22">
        <f t="shared" si="1"/>
        <v>5</v>
      </c>
      <c r="J22" s="58"/>
      <c r="K22" s="58"/>
      <c r="L22" s="58"/>
      <c r="P22" s="63"/>
      <c r="Q22" s="66"/>
      <c r="R22" s="67" t="str">
        <f t="shared" si="2"/>
        <v/>
      </c>
      <c r="AB22" s="91">
        <f t="shared" si="3"/>
        <v>0</v>
      </c>
      <c r="AC22" s="91">
        <f t="shared" si="3"/>
        <v>0</v>
      </c>
      <c r="AD22" s="90"/>
    </row>
    <row r="23" spans="1:31" ht="13.8" x14ac:dyDescent="0.25">
      <c r="A23" s="4">
        <v>43881</v>
      </c>
      <c r="B23">
        <v>15</v>
      </c>
      <c r="C23">
        <v>0</v>
      </c>
      <c r="D23">
        <v>10</v>
      </c>
      <c r="F23">
        <f t="shared" si="0"/>
        <v>0</v>
      </c>
      <c r="G23">
        <f t="shared" si="0"/>
        <v>0</v>
      </c>
      <c r="H23">
        <f t="shared" si="0"/>
        <v>0</v>
      </c>
      <c r="I23">
        <f t="shared" si="1"/>
        <v>5</v>
      </c>
      <c r="J23" s="58"/>
      <c r="K23" s="58"/>
      <c r="L23" s="58"/>
      <c r="P23" s="63"/>
      <c r="Q23" s="66"/>
      <c r="R23" s="67" t="str">
        <f t="shared" si="2"/>
        <v/>
      </c>
      <c r="AB23" s="91">
        <f t="shared" si="3"/>
        <v>0</v>
      </c>
      <c r="AC23" s="91">
        <f t="shared" si="3"/>
        <v>0</v>
      </c>
      <c r="AD23" s="90"/>
    </row>
    <row r="24" spans="1:31" ht="13.8" x14ac:dyDescent="0.25">
      <c r="A24" s="4">
        <v>43882</v>
      </c>
      <c r="B24">
        <v>15</v>
      </c>
      <c r="C24">
        <v>0</v>
      </c>
      <c r="D24">
        <v>11</v>
      </c>
      <c r="F24">
        <f t="shared" si="0"/>
        <v>0</v>
      </c>
      <c r="G24">
        <f t="shared" si="0"/>
        <v>0</v>
      </c>
      <c r="H24">
        <f t="shared" si="0"/>
        <v>1</v>
      </c>
      <c r="I24">
        <f t="shared" si="1"/>
        <v>4</v>
      </c>
      <c r="J24" s="58"/>
      <c r="K24" s="58"/>
      <c r="L24" s="58"/>
      <c r="P24" s="63"/>
      <c r="Q24" s="66"/>
      <c r="R24" s="67" t="str">
        <f t="shared" si="2"/>
        <v/>
      </c>
      <c r="AB24" s="91">
        <f t="shared" si="3"/>
        <v>0</v>
      </c>
      <c r="AC24" s="91">
        <f t="shared" si="3"/>
        <v>0</v>
      </c>
      <c r="AD24" s="90"/>
    </row>
    <row r="25" spans="1:31" ht="13.8" x14ac:dyDescent="0.25">
      <c r="A25" s="4">
        <v>43883</v>
      </c>
      <c r="B25">
        <v>15</v>
      </c>
      <c r="C25">
        <v>0</v>
      </c>
      <c r="D25">
        <v>11</v>
      </c>
      <c r="F25">
        <f t="shared" si="0"/>
        <v>0</v>
      </c>
      <c r="G25">
        <f t="shared" si="0"/>
        <v>0</v>
      </c>
      <c r="H25">
        <f t="shared" si="0"/>
        <v>0</v>
      </c>
      <c r="I25">
        <f t="shared" si="1"/>
        <v>4</v>
      </c>
      <c r="J25" s="58"/>
      <c r="K25" s="58"/>
      <c r="L25" s="58"/>
      <c r="P25" s="63"/>
      <c r="Q25" s="66"/>
      <c r="R25" s="67" t="str">
        <f t="shared" si="2"/>
        <v/>
      </c>
      <c r="AB25" s="91">
        <f t="shared" si="3"/>
        <v>0</v>
      </c>
      <c r="AC25" s="91">
        <f t="shared" si="3"/>
        <v>0</v>
      </c>
      <c r="AD25" s="90"/>
    </row>
    <row r="26" spans="1:31" ht="13.8" x14ac:dyDescent="0.25">
      <c r="A26" s="4">
        <v>43884</v>
      </c>
      <c r="B26">
        <v>15</v>
      </c>
      <c r="C26">
        <v>0</v>
      </c>
      <c r="D26">
        <v>11</v>
      </c>
      <c r="F26">
        <f t="shared" si="0"/>
        <v>0</v>
      </c>
      <c r="G26">
        <f t="shared" si="0"/>
        <v>0</v>
      </c>
      <c r="H26">
        <f t="shared" si="0"/>
        <v>0</v>
      </c>
      <c r="I26">
        <f t="shared" si="1"/>
        <v>4</v>
      </c>
      <c r="J26" s="58"/>
      <c r="K26" s="58"/>
      <c r="L26" s="58"/>
      <c r="P26" s="63"/>
      <c r="Q26" s="66"/>
      <c r="R26" s="67" t="str">
        <f t="shared" si="2"/>
        <v/>
      </c>
      <c r="AB26" s="91">
        <f t="shared" si="3"/>
        <v>0</v>
      </c>
      <c r="AC26" s="91">
        <f t="shared" si="3"/>
        <v>0</v>
      </c>
      <c r="AD26" s="90"/>
    </row>
    <row r="27" spans="1:31" ht="13.8" x14ac:dyDescent="0.25">
      <c r="A27" s="4">
        <v>43885</v>
      </c>
      <c r="B27">
        <v>15</v>
      </c>
      <c r="C27">
        <v>0</v>
      </c>
      <c r="D27">
        <v>11</v>
      </c>
      <c r="F27">
        <f t="shared" si="0"/>
        <v>0</v>
      </c>
      <c r="G27">
        <f t="shared" si="0"/>
        <v>0</v>
      </c>
      <c r="H27">
        <f t="shared" si="0"/>
        <v>0</v>
      </c>
      <c r="I27">
        <f t="shared" si="1"/>
        <v>4</v>
      </c>
      <c r="J27" s="58"/>
      <c r="K27" s="58"/>
      <c r="L27" s="58"/>
      <c r="P27" s="63"/>
      <c r="Q27" s="66"/>
      <c r="R27" s="67" t="str">
        <f t="shared" si="2"/>
        <v/>
      </c>
      <c r="AB27" s="91">
        <f t="shared" si="3"/>
        <v>0</v>
      </c>
      <c r="AC27" s="91">
        <f t="shared" si="3"/>
        <v>0</v>
      </c>
      <c r="AD27" s="90"/>
    </row>
    <row r="28" spans="1:31" ht="13.8" x14ac:dyDescent="0.25">
      <c r="A28" s="4">
        <v>43886</v>
      </c>
      <c r="B28">
        <v>15</v>
      </c>
      <c r="C28">
        <v>0</v>
      </c>
      <c r="D28">
        <v>11</v>
      </c>
      <c r="F28">
        <f t="shared" si="0"/>
        <v>0</v>
      </c>
      <c r="G28">
        <f t="shared" si="0"/>
        <v>0</v>
      </c>
      <c r="H28">
        <f t="shared" si="0"/>
        <v>0</v>
      </c>
      <c r="I28">
        <f t="shared" si="1"/>
        <v>4</v>
      </c>
      <c r="J28" s="58"/>
      <c r="K28" s="58"/>
      <c r="L28" s="58"/>
      <c r="P28" s="63"/>
      <c r="Q28" s="66"/>
      <c r="R28" s="67" t="str">
        <f t="shared" si="2"/>
        <v/>
      </c>
      <c r="AB28" s="91">
        <f t="shared" ref="AB28:AC43" si="4">AVERAGE(F22:F28)</f>
        <v>0</v>
      </c>
      <c r="AC28" s="91">
        <f t="shared" si="4"/>
        <v>0</v>
      </c>
      <c r="AD28" s="90"/>
    </row>
    <row r="29" spans="1:31" ht="13.8" x14ac:dyDescent="0.25">
      <c r="A29" s="4">
        <v>43887</v>
      </c>
      <c r="B29">
        <v>15</v>
      </c>
      <c r="C29">
        <v>0</v>
      </c>
      <c r="D29">
        <v>11</v>
      </c>
      <c r="F29">
        <f t="shared" si="0"/>
        <v>0</v>
      </c>
      <c r="G29">
        <f t="shared" si="0"/>
        <v>0</v>
      </c>
      <c r="H29">
        <f t="shared" si="0"/>
        <v>0</v>
      </c>
      <c r="I29">
        <f t="shared" si="1"/>
        <v>4</v>
      </c>
      <c r="J29" s="58"/>
      <c r="K29" s="58"/>
      <c r="L29" s="58"/>
      <c r="P29" s="63"/>
      <c r="Q29" s="66"/>
      <c r="R29" s="67" t="str">
        <f t="shared" si="2"/>
        <v/>
      </c>
      <c r="AB29" s="91">
        <f t="shared" si="4"/>
        <v>0</v>
      </c>
      <c r="AC29" s="91">
        <f t="shared" si="4"/>
        <v>0</v>
      </c>
      <c r="AD29" s="90"/>
    </row>
    <row r="30" spans="1:31" ht="13.8" x14ac:dyDescent="0.25">
      <c r="A30" s="4">
        <v>43888</v>
      </c>
      <c r="B30">
        <v>15</v>
      </c>
      <c r="C30">
        <v>0</v>
      </c>
      <c r="D30">
        <v>11</v>
      </c>
      <c r="F30">
        <f t="shared" si="0"/>
        <v>0</v>
      </c>
      <c r="G30">
        <f t="shared" si="0"/>
        <v>0</v>
      </c>
      <c r="H30">
        <f t="shared" si="0"/>
        <v>0</v>
      </c>
      <c r="I30">
        <f t="shared" si="1"/>
        <v>4</v>
      </c>
      <c r="J30" s="58"/>
      <c r="K30" s="58"/>
      <c r="L30" s="58"/>
      <c r="P30" s="63"/>
      <c r="Q30" s="66"/>
      <c r="R30" s="67" t="str">
        <f t="shared" si="2"/>
        <v/>
      </c>
      <c r="AB30" s="91">
        <f t="shared" si="4"/>
        <v>0</v>
      </c>
      <c r="AC30" s="91">
        <f t="shared" si="4"/>
        <v>0</v>
      </c>
      <c r="AD30" s="90"/>
    </row>
    <row r="31" spans="1:31" ht="13.8" x14ac:dyDescent="0.25">
      <c r="A31" s="4">
        <v>43889</v>
      </c>
      <c r="B31">
        <v>15</v>
      </c>
      <c r="C31">
        <v>0</v>
      </c>
      <c r="D31">
        <v>11</v>
      </c>
      <c r="F31">
        <f t="shared" si="0"/>
        <v>0</v>
      </c>
      <c r="G31">
        <f t="shared" si="0"/>
        <v>0</v>
      </c>
      <c r="H31">
        <f t="shared" si="0"/>
        <v>0</v>
      </c>
      <c r="I31">
        <f t="shared" si="1"/>
        <v>4</v>
      </c>
      <c r="J31" s="58"/>
      <c r="K31" s="58"/>
      <c r="L31" s="58"/>
      <c r="P31" s="63"/>
      <c r="Q31" s="66"/>
      <c r="R31" s="67" t="str">
        <f t="shared" si="2"/>
        <v/>
      </c>
      <c r="AB31" s="91">
        <f t="shared" si="4"/>
        <v>0</v>
      </c>
      <c r="AC31" s="91">
        <f t="shared" si="4"/>
        <v>0</v>
      </c>
      <c r="AD31" s="90"/>
    </row>
    <row r="32" spans="1:31" ht="13.8" x14ac:dyDescent="0.25">
      <c r="A32" s="4">
        <v>43890</v>
      </c>
      <c r="B32">
        <v>25</v>
      </c>
      <c r="C32">
        <v>0</v>
      </c>
      <c r="D32">
        <v>11</v>
      </c>
      <c r="F32">
        <f t="shared" si="0"/>
        <v>10</v>
      </c>
      <c r="G32">
        <f t="shared" si="0"/>
        <v>0</v>
      </c>
      <c r="H32">
        <f t="shared" si="0"/>
        <v>0</v>
      </c>
      <c r="I32">
        <f t="shared" si="1"/>
        <v>14</v>
      </c>
      <c r="J32" s="58"/>
      <c r="K32" s="58"/>
      <c r="L32" s="58"/>
      <c r="P32" s="63"/>
      <c r="Q32" s="66"/>
      <c r="R32" s="67" t="str">
        <f t="shared" si="2"/>
        <v/>
      </c>
      <c r="AB32" s="91">
        <f t="shared" si="4"/>
        <v>1.4285714285714286</v>
      </c>
      <c r="AC32" s="91">
        <f t="shared" si="4"/>
        <v>0</v>
      </c>
      <c r="AD32" s="90"/>
      <c r="AE32" s="45"/>
    </row>
    <row r="33" spans="1:31" ht="13.8" x14ac:dyDescent="0.25">
      <c r="A33" s="4">
        <v>43891</v>
      </c>
      <c r="B33">
        <v>27</v>
      </c>
      <c r="C33">
        <v>1</v>
      </c>
      <c r="D33">
        <v>11</v>
      </c>
      <c r="F33">
        <f t="shared" si="0"/>
        <v>2</v>
      </c>
      <c r="G33">
        <f t="shared" si="0"/>
        <v>1</v>
      </c>
      <c r="H33">
        <f t="shared" si="0"/>
        <v>0</v>
      </c>
      <c r="I33">
        <f t="shared" si="1"/>
        <v>15</v>
      </c>
      <c r="J33" s="58">
        <f t="shared" ref="J33:J96" si="5">F33/I32*$B$2/($B$2-B32)</f>
        <v>0.1428572829139397</v>
      </c>
      <c r="K33" s="58">
        <f t="shared" ref="K33:K96" si="6">G33/I32</f>
        <v>7.1428571428571425E-2</v>
      </c>
      <c r="L33" s="58">
        <f t="shared" ref="L33:L96" si="7">H33/I32</f>
        <v>0</v>
      </c>
      <c r="M33" s="19">
        <v>0</v>
      </c>
      <c r="N33" s="47">
        <f t="shared" ref="N33:N96" si="8">C33/B33</f>
        <v>3.7037037037037035E-2</v>
      </c>
      <c r="O33" s="47"/>
      <c r="P33" s="63">
        <f>D33/B33</f>
        <v>0.40740740740740738</v>
      </c>
      <c r="Q33" s="86">
        <f>N33</f>
        <v>3.7037037037037035E-2</v>
      </c>
      <c r="R33" s="67">
        <f t="shared" si="2"/>
        <v>0.55555555555555558</v>
      </c>
      <c r="S33" s="47"/>
      <c r="T33" s="47"/>
      <c r="U33" s="47"/>
      <c r="V33" s="47"/>
      <c r="W33" s="47"/>
      <c r="X33" s="47"/>
      <c r="Y33" s="47"/>
      <c r="AB33" s="91">
        <f t="shared" si="4"/>
        <v>1.7142857142857142</v>
      </c>
      <c r="AC33" s="91">
        <f t="shared" si="4"/>
        <v>0.14285714285714285</v>
      </c>
      <c r="AD33" s="90"/>
      <c r="AE33" s="45"/>
    </row>
    <row r="34" spans="1:31" ht="13.8" x14ac:dyDescent="0.25">
      <c r="A34" s="4">
        <v>43892</v>
      </c>
      <c r="B34">
        <v>30</v>
      </c>
      <c r="C34">
        <v>1</v>
      </c>
      <c r="D34">
        <v>11</v>
      </c>
      <c r="F34">
        <f t="shared" si="0"/>
        <v>3</v>
      </c>
      <c r="G34">
        <f t="shared" si="0"/>
        <v>0</v>
      </c>
      <c r="H34">
        <f t="shared" si="0"/>
        <v>0</v>
      </c>
      <c r="I34">
        <f t="shared" si="1"/>
        <v>18</v>
      </c>
      <c r="J34" s="58">
        <f t="shared" si="5"/>
        <v>0.20000021176589347</v>
      </c>
      <c r="K34" s="58">
        <f t="shared" si="6"/>
        <v>0</v>
      </c>
      <c r="L34" s="58">
        <f t="shared" si="7"/>
        <v>0</v>
      </c>
      <c r="M34" t="e">
        <f t="shared" ref="M34:M97" si="9">J34/(K34+L34)</f>
        <v>#DIV/0!</v>
      </c>
      <c r="N34" s="47">
        <f t="shared" si="8"/>
        <v>3.3333333333333333E-2</v>
      </c>
      <c r="O34" s="47"/>
      <c r="P34" s="63">
        <f t="shared" ref="P34:P97" si="10">D34/B34</f>
        <v>0.36666666666666664</v>
      </c>
      <c r="Q34" s="86">
        <f t="shared" ref="Q34:Q97" si="11">N34</f>
        <v>3.3333333333333333E-2</v>
      </c>
      <c r="R34" s="67">
        <f t="shared" si="2"/>
        <v>0.60000000000000009</v>
      </c>
      <c r="S34" s="47"/>
      <c r="T34" s="47"/>
      <c r="U34" s="47"/>
      <c r="V34" s="47"/>
      <c r="W34" s="47"/>
      <c r="X34" s="47"/>
      <c r="Y34" s="47"/>
      <c r="AB34" s="91">
        <f t="shared" si="4"/>
        <v>2.1428571428571428</v>
      </c>
      <c r="AC34" s="91">
        <f t="shared" si="4"/>
        <v>0.14285714285714285</v>
      </c>
      <c r="AD34" s="90"/>
      <c r="AE34" s="45"/>
    </row>
    <row r="35" spans="1:31" ht="13.8" x14ac:dyDescent="0.25">
      <c r="A35" s="4">
        <v>43893</v>
      </c>
      <c r="B35">
        <v>39</v>
      </c>
      <c r="C35">
        <v>1</v>
      </c>
      <c r="D35">
        <v>11</v>
      </c>
      <c r="F35">
        <f t="shared" si="0"/>
        <v>9</v>
      </c>
      <c r="G35">
        <f t="shared" si="0"/>
        <v>0</v>
      </c>
      <c r="H35">
        <f t="shared" si="0"/>
        <v>0</v>
      </c>
      <c r="I35">
        <f t="shared" si="1"/>
        <v>27</v>
      </c>
      <c r="J35" s="58">
        <f t="shared" si="5"/>
        <v>0.50000058823866211</v>
      </c>
      <c r="K35" s="58">
        <f t="shared" si="6"/>
        <v>0</v>
      </c>
      <c r="L35" s="58">
        <f t="shared" si="7"/>
        <v>0</v>
      </c>
      <c r="M35" t="e">
        <f t="shared" si="9"/>
        <v>#DIV/0!</v>
      </c>
      <c r="N35" s="47">
        <f t="shared" si="8"/>
        <v>2.564102564102564E-2</v>
      </c>
      <c r="O35" s="47"/>
      <c r="P35" s="63">
        <f t="shared" si="10"/>
        <v>0.28205128205128205</v>
      </c>
      <c r="Q35" s="86">
        <f t="shared" si="11"/>
        <v>2.564102564102564E-2</v>
      </c>
      <c r="R35" s="67">
        <f t="shared" si="2"/>
        <v>0.69230769230769229</v>
      </c>
      <c r="S35" s="47"/>
      <c r="T35" s="47"/>
      <c r="U35" s="47"/>
      <c r="V35" s="47"/>
      <c r="W35" s="47"/>
      <c r="X35" s="47"/>
      <c r="Y35" s="47"/>
      <c r="AB35" s="91">
        <f t="shared" si="4"/>
        <v>3.4285714285714284</v>
      </c>
      <c r="AC35" s="91">
        <f t="shared" si="4"/>
        <v>0.14285714285714285</v>
      </c>
      <c r="AD35" s="90"/>
      <c r="AE35" s="45"/>
    </row>
    <row r="36" spans="1:31" ht="13.8" x14ac:dyDescent="0.25">
      <c r="A36" s="4">
        <v>43894</v>
      </c>
      <c r="B36">
        <v>52</v>
      </c>
      <c r="C36">
        <v>2</v>
      </c>
      <c r="D36">
        <v>11</v>
      </c>
      <c r="F36">
        <f t="shared" si="0"/>
        <v>13</v>
      </c>
      <c r="G36">
        <f t="shared" si="0"/>
        <v>1</v>
      </c>
      <c r="H36">
        <f t="shared" si="0"/>
        <v>0</v>
      </c>
      <c r="I36">
        <f t="shared" si="1"/>
        <v>39</v>
      </c>
      <c r="J36" s="58">
        <f t="shared" si="5"/>
        <v>0.48148221786939982</v>
      </c>
      <c r="K36" s="58">
        <f t="shared" si="6"/>
        <v>3.7037037037037035E-2</v>
      </c>
      <c r="L36" s="58">
        <f t="shared" si="7"/>
        <v>0</v>
      </c>
      <c r="M36">
        <f t="shared" si="9"/>
        <v>13.000019882473795</v>
      </c>
      <c r="N36" s="47">
        <f t="shared" si="8"/>
        <v>3.8461538461538464E-2</v>
      </c>
      <c r="O36" s="47"/>
      <c r="P36" s="63">
        <f t="shared" si="10"/>
        <v>0.21153846153846154</v>
      </c>
      <c r="Q36" s="86">
        <f t="shared" si="11"/>
        <v>3.8461538461538464E-2</v>
      </c>
      <c r="R36" s="67">
        <f t="shared" si="2"/>
        <v>0.75</v>
      </c>
      <c r="S36" s="47"/>
      <c r="T36" s="47"/>
      <c r="U36" s="47"/>
      <c r="V36" s="47"/>
      <c r="W36" s="47"/>
      <c r="X36" s="47"/>
      <c r="Y36" s="47"/>
      <c r="AB36" s="91">
        <f t="shared" si="4"/>
        <v>5.2857142857142856</v>
      </c>
      <c r="AC36" s="91">
        <f t="shared" si="4"/>
        <v>0.2857142857142857</v>
      </c>
      <c r="AD36" s="90"/>
      <c r="AE36" s="45"/>
    </row>
    <row r="37" spans="1:31" ht="13.8" x14ac:dyDescent="0.25">
      <c r="A37" s="4">
        <v>43895</v>
      </c>
      <c r="B37">
        <v>55</v>
      </c>
      <c r="C37">
        <v>2</v>
      </c>
      <c r="D37">
        <v>21</v>
      </c>
      <c r="F37">
        <f t="shared" ref="F37:H61" si="12">B37-B36</f>
        <v>3</v>
      </c>
      <c r="G37">
        <f t="shared" si="12"/>
        <v>0</v>
      </c>
      <c r="H37">
        <f t="shared" si="12"/>
        <v>10</v>
      </c>
      <c r="I37">
        <f t="shared" si="1"/>
        <v>32</v>
      </c>
      <c r="J37" s="58">
        <f t="shared" si="5"/>
        <v>7.6923233786855477E-2</v>
      </c>
      <c r="K37" s="58">
        <f t="shared" si="6"/>
        <v>0</v>
      </c>
      <c r="L37" s="58">
        <f t="shared" si="7"/>
        <v>0.25641025641025639</v>
      </c>
      <c r="M37">
        <f t="shared" si="9"/>
        <v>0.30000061176873638</v>
      </c>
      <c r="N37" s="47">
        <f t="shared" si="8"/>
        <v>3.6363636363636362E-2</v>
      </c>
      <c r="O37" s="47"/>
      <c r="P37" s="63">
        <f t="shared" si="10"/>
        <v>0.38181818181818183</v>
      </c>
      <c r="Q37" s="86">
        <f t="shared" si="11"/>
        <v>3.6363636363636362E-2</v>
      </c>
      <c r="R37" s="67">
        <f t="shared" si="2"/>
        <v>0.58181818181818179</v>
      </c>
      <c r="S37" s="47"/>
      <c r="T37" s="47"/>
      <c r="U37" s="47"/>
      <c r="V37" s="47"/>
      <c r="W37" s="47"/>
      <c r="X37" s="47"/>
      <c r="Y37" s="47"/>
      <c r="AB37" s="91">
        <f t="shared" si="4"/>
        <v>5.7142857142857144</v>
      </c>
      <c r="AC37" s="91">
        <f t="shared" si="4"/>
        <v>0.2857142857142857</v>
      </c>
      <c r="AD37" s="90"/>
      <c r="AE37" s="45"/>
    </row>
    <row r="38" spans="1:31" ht="13.8" x14ac:dyDescent="0.25">
      <c r="A38" s="4">
        <v>43896</v>
      </c>
      <c r="B38">
        <v>60</v>
      </c>
      <c r="C38">
        <v>2</v>
      </c>
      <c r="D38">
        <v>21</v>
      </c>
      <c r="F38">
        <f t="shared" si="12"/>
        <v>5</v>
      </c>
      <c r="G38">
        <f t="shared" si="12"/>
        <v>0</v>
      </c>
      <c r="H38">
        <f t="shared" si="12"/>
        <v>0</v>
      </c>
      <c r="I38">
        <f t="shared" si="1"/>
        <v>37</v>
      </c>
      <c r="J38" s="58">
        <f t="shared" si="5"/>
        <v>0.15625033701206389</v>
      </c>
      <c r="K38" s="58">
        <f t="shared" si="6"/>
        <v>0</v>
      </c>
      <c r="L38" s="58">
        <f t="shared" si="7"/>
        <v>0</v>
      </c>
      <c r="M38" t="e">
        <f t="shared" si="9"/>
        <v>#DIV/0!</v>
      </c>
      <c r="N38" s="47">
        <f t="shared" si="8"/>
        <v>3.3333333333333333E-2</v>
      </c>
      <c r="O38" s="47"/>
      <c r="P38" s="63">
        <f t="shared" si="10"/>
        <v>0.35</v>
      </c>
      <c r="Q38" s="86">
        <f t="shared" si="11"/>
        <v>3.3333333333333333E-2</v>
      </c>
      <c r="R38" s="67">
        <f t="shared" si="2"/>
        <v>0.6166666666666667</v>
      </c>
      <c r="S38" s="47"/>
      <c r="T38" s="47"/>
      <c r="U38" s="47"/>
      <c r="V38" s="47"/>
      <c r="W38" s="47"/>
      <c r="X38" s="47"/>
      <c r="Y38" s="47"/>
      <c r="AB38" s="91">
        <f t="shared" si="4"/>
        <v>6.4285714285714288</v>
      </c>
      <c r="AC38" s="91">
        <f t="shared" si="4"/>
        <v>0.2857142857142857</v>
      </c>
      <c r="AD38" s="90"/>
      <c r="AE38" s="45"/>
    </row>
    <row r="39" spans="1:31" ht="13.8" x14ac:dyDescent="0.25">
      <c r="A39" s="4">
        <v>43897</v>
      </c>
      <c r="B39">
        <v>63</v>
      </c>
      <c r="C39">
        <v>2</v>
      </c>
      <c r="D39">
        <v>21</v>
      </c>
      <c r="F39">
        <f t="shared" si="12"/>
        <v>3</v>
      </c>
      <c r="G39">
        <f t="shared" si="12"/>
        <v>0</v>
      </c>
      <c r="H39">
        <f t="shared" si="12"/>
        <v>0</v>
      </c>
      <c r="I39">
        <f t="shared" si="1"/>
        <v>40</v>
      </c>
      <c r="J39" s="58">
        <f t="shared" si="5"/>
        <v>8.108127186141216E-2</v>
      </c>
      <c r="K39" s="58">
        <f t="shared" si="6"/>
        <v>0</v>
      </c>
      <c r="L39" s="58">
        <f t="shared" si="7"/>
        <v>0</v>
      </c>
      <c r="M39" t="e">
        <f t="shared" si="9"/>
        <v>#DIV/0!</v>
      </c>
      <c r="N39" s="47">
        <f t="shared" si="8"/>
        <v>3.1746031746031744E-2</v>
      </c>
      <c r="O39" s="47"/>
      <c r="P39" s="63">
        <f t="shared" si="10"/>
        <v>0.33333333333333331</v>
      </c>
      <c r="Q39" s="86">
        <f t="shared" si="11"/>
        <v>3.1746031746031744E-2</v>
      </c>
      <c r="R39" s="67">
        <f t="shared" si="2"/>
        <v>0.63492063492063489</v>
      </c>
      <c r="S39" s="47"/>
      <c r="T39" s="47"/>
      <c r="U39" s="47"/>
      <c r="V39" s="47"/>
      <c r="W39" s="47"/>
      <c r="X39" s="47"/>
      <c r="Y39" s="47"/>
      <c r="AB39" s="91">
        <f t="shared" si="4"/>
        <v>5.4285714285714288</v>
      </c>
      <c r="AC39" s="91">
        <f t="shared" si="4"/>
        <v>0.2857142857142857</v>
      </c>
      <c r="AD39" s="90"/>
      <c r="AE39" s="45"/>
    </row>
    <row r="40" spans="1:31" ht="13.8" x14ac:dyDescent="0.25">
      <c r="A40" s="4">
        <v>43898</v>
      </c>
      <c r="B40">
        <v>76</v>
      </c>
      <c r="C40">
        <v>3</v>
      </c>
      <c r="D40">
        <v>21</v>
      </c>
      <c r="F40">
        <f t="shared" si="12"/>
        <v>13</v>
      </c>
      <c r="G40">
        <f t="shared" si="12"/>
        <v>1</v>
      </c>
      <c r="H40">
        <f t="shared" si="12"/>
        <v>0</v>
      </c>
      <c r="I40">
        <f t="shared" si="1"/>
        <v>52</v>
      </c>
      <c r="J40" s="58">
        <f t="shared" si="5"/>
        <v>0.32500080294681288</v>
      </c>
      <c r="K40" s="58">
        <f t="shared" si="6"/>
        <v>2.5000000000000001E-2</v>
      </c>
      <c r="L40" s="58">
        <f t="shared" si="7"/>
        <v>0</v>
      </c>
      <c r="M40">
        <f t="shared" si="9"/>
        <v>13.000032117872514</v>
      </c>
      <c r="N40" s="47">
        <f t="shared" si="8"/>
        <v>3.9473684210526314E-2</v>
      </c>
      <c r="O40" s="47"/>
      <c r="P40" s="63">
        <f t="shared" si="10"/>
        <v>0.27631578947368424</v>
      </c>
      <c r="Q40" s="86">
        <f t="shared" si="11"/>
        <v>3.9473684210526314E-2</v>
      </c>
      <c r="R40" s="67">
        <f t="shared" si="2"/>
        <v>0.68421052631578938</v>
      </c>
      <c r="S40" s="47"/>
      <c r="T40" s="47"/>
      <c r="U40" s="47"/>
      <c r="V40" s="47"/>
      <c r="W40" s="47"/>
      <c r="X40" s="47"/>
      <c r="Y40" s="47"/>
      <c r="AB40" s="91">
        <f t="shared" si="4"/>
        <v>7</v>
      </c>
      <c r="AC40" s="91">
        <f t="shared" si="4"/>
        <v>0.2857142857142857</v>
      </c>
      <c r="AD40" s="90"/>
      <c r="AE40" s="45"/>
    </row>
    <row r="41" spans="1:31" ht="13.8" x14ac:dyDescent="0.25">
      <c r="A41" s="4">
        <v>43899</v>
      </c>
      <c r="B41">
        <v>91</v>
      </c>
      <c r="C41">
        <v>3</v>
      </c>
      <c r="D41">
        <v>21</v>
      </c>
      <c r="F41">
        <f t="shared" si="12"/>
        <v>15</v>
      </c>
      <c r="G41">
        <f t="shared" si="12"/>
        <v>0</v>
      </c>
      <c r="H41">
        <f t="shared" si="12"/>
        <v>0</v>
      </c>
      <c r="I41">
        <f t="shared" si="1"/>
        <v>67</v>
      </c>
      <c r="J41" s="58">
        <f t="shared" si="5"/>
        <v>0.28846239819651853</v>
      </c>
      <c r="K41" s="58">
        <f t="shared" si="6"/>
        <v>0</v>
      </c>
      <c r="L41" s="58">
        <f t="shared" si="7"/>
        <v>0</v>
      </c>
      <c r="M41" t="e">
        <f t="shared" si="9"/>
        <v>#DIV/0!</v>
      </c>
      <c r="N41" s="47">
        <f t="shared" si="8"/>
        <v>3.2967032967032968E-2</v>
      </c>
      <c r="O41" s="47"/>
      <c r="P41" s="63">
        <f t="shared" si="10"/>
        <v>0.23076923076923078</v>
      </c>
      <c r="Q41" s="86">
        <f t="shared" si="11"/>
        <v>3.2967032967032968E-2</v>
      </c>
      <c r="R41" s="67">
        <f t="shared" si="2"/>
        <v>0.73626373626373631</v>
      </c>
      <c r="S41" s="47"/>
      <c r="T41" s="47"/>
      <c r="U41" s="47"/>
      <c r="V41" s="47"/>
      <c r="W41" s="47"/>
      <c r="X41" s="47"/>
      <c r="Y41" s="47"/>
      <c r="AB41" s="91">
        <f t="shared" si="4"/>
        <v>8.7142857142857135</v>
      </c>
      <c r="AC41" s="91">
        <f t="shared" si="4"/>
        <v>0.2857142857142857</v>
      </c>
      <c r="AD41" s="90"/>
      <c r="AE41" s="45"/>
    </row>
    <row r="42" spans="1:31" ht="13.8" x14ac:dyDescent="0.25">
      <c r="A42" s="4">
        <v>43900</v>
      </c>
      <c r="B42">
        <v>107</v>
      </c>
      <c r="C42">
        <v>3</v>
      </c>
      <c r="D42">
        <v>21</v>
      </c>
      <c r="F42">
        <f t="shared" si="12"/>
        <v>16</v>
      </c>
      <c r="G42">
        <f t="shared" si="12"/>
        <v>0</v>
      </c>
      <c r="H42">
        <f t="shared" si="12"/>
        <v>0</v>
      </c>
      <c r="I42">
        <f t="shared" si="1"/>
        <v>83</v>
      </c>
      <c r="J42" s="58">
        <f t="shared" si="5"/>
        <v>0.23880682236571224</v>
      </c>
      <c r="K42" s="58">
        <f t="shared" si="6"/>
        <v>0</v>
      </c>
      <c r="L42" s="58">
        <f t="shared" si="7"/>
        <v>0</v>
      </c>
      <c r="M42" t="e">
        <f t="shared" si="9"/>
        <v>#DIV/0!</v>
      </c>
      <c r="N42" s="47">
        <f t="shared" si="8"/>
        <v>2.8037383177570093E-2</v>
      </c>
      <c r="O42" s="47"/>
      <c r="P42" s="63">
        <f t="shared" si="10"/>
        <v>0.19626168224299065</v>
      </c>
      <c r="Q42" s="86">
        <f t="shared" si="11"/>
        <v>2.8037383177570093E-2</v>
      </c>
      <c r="R42" s="67">
        <f t="shared" si="2"/>
        <v>0.77570093457943923</v>
      </c>
      <c r="S42" s="47"/>
      <c r="T42" s="47"/>
      <c r="U42" s="47"/>
      <c r="V42" s="47"/>
      <c r="W42" s="47"/>
      <c r="X42" s="47"/>
      <c r="Y42" s="47"/>
      <c r="AB42" s="91">
        <f t="shared" si="4"/>
        <v>9.7142857142857135</v>
      </c>
      <c r="AC42" s="91">
        <f t="shared" si="4"/>
        <v>0.2857142857142857</v>
      </c>
      <c r="AD42" s="90">
        <f t="shared" ref="AD42:AD96" si="13">INDEX(AB21:AB42,$AE$3)*$AD$2</f>
        <v>1.4285714285714287E-2</v>
      </c>
      <c r="AE42" s="45">
        <f t="shared" ref="AE42:AE96" si="14">AC42/AD42</f>
        <v>19.999999999999996</v>
      </c>
    </row>
    <row r="43" spans="1:31" ht="13.8" x14ac:dyDescent="0.25">
      <c r="A43" s="4">
        <v>43901</v>
      </c>
      <c r="B43">
        <v>128</v>
      </c>
      <c r="C43">
        <v>3</v>
      </c>
      <c r="D43">
        <v>21</v>
      </c>
      <c r="F43">
        <f t="shared" si="12"/>
        <v>21</v>
      </c>
      <c r="G43">
        <f t="shared" si="12"/>
        <v>0</v>
      </c>
      <c r="H43">
        <f t="shared" si="12"/>
        <v>0</v>
      </c>
      <c r="I43">
        <f t="shared" si="1"/>
        <v>104</v>
      </c>
      <c r="J43" s="58">
        <f t="shared" si="5"/>
        <v>0.25301310986045378</v>
      </c>
      <c r="K43" s="58">
        <f t="shared" si="6"/>
        <v>0</v>
      </c>
      <c r="L43" s="58">
        <f t="shared" si="7"/>
        <v>0</v>
      </c>
      <c r="M43" t="e">
        <f t="shared" si="9"/>
        <v>#DIV/0!</v>
      </c>
      <c r="N43" s="47">
        <f t="shared" si="8"/>
        <v>2.34375E-2</v>
      </c>
      <c r="O43" s="47"/>
      <c r="P43" s="63">
        <f t="shared" si="10"/>
        <v>0.1640625</v>
      </c>
      <c r="Q43" s="86">
        <f t="shared" si="11"/>
        <v>2.34375E-2</v>
      </c>
      <c r="R43" s="67">
        <f t="shared" si="2"/>
        <v>0.8125</v>
      </c>
      <c r="S43" s="47"/>
      <c r="T43" s="47"/>
      <c r="U43" s="47"/>
      <c r="V43" s="47"/>
      <c r="W43" s="47"/>
      <c r="X43" s="47"/>
      <c r="Y43" s="47"/>
      <c r="AB43" s="91">
        <f t="shared" si="4"/>
        <v>10.857142857142858</v>
      </c>
      <c r="AC43" s="91">
        <f t="shared" si="4"/>
        <v>0.14285714285714285</v>
      </c>
      <c r="AD43" s="90">
        <f t="shared" si="13"/>
        <v>1.7142857142857144E-2</v>
      </c>
      <c r="AE43" s="45">
        <f t="shared" si="14"/>
        <v>8.3333333333333321</v>
      </c>
    </row>
    <row r="44" spans="1:31" ht="13.8" x14ac:dyDescent="0.25">
      <c r="A44" s="4">
        <v>43902</v>
      </c>
      <c r="B44">
        <v>128</v>
      </c>
      <c r="C44">
        <v>3</v>
      </c>
      <c r="D44">
        <v>21</v>
      </c>
      <c r="F44">
        <f t="shared" si="12"/>
        <v>0</v>
      </c>
      <c r="G44">
        <f t="shared" si="12"/>
        <v>0</v>
      </c>
      <c r="H44">
        <f t="shared" si="12"/>
        <v>0</v>
      </c>
      <c r="I44">
        <f t="shared" si="1"/>
        <v>104</v>
      </c>
      <c r="J44" s="58">
        <f t="shared" si="5"/>
        <v>0</v>
      </c>
      <c r="K44" s="58">
        <f t="shared" si="6"/>
        <v>0</v>
      </c>
      <c r="L44" s="58">
        <f t="shared" si="7"/>
        <v>0</v>
      </c>
      <c r="M44" t="e">
        <f t="shared" si="9"/>
        <v>#DIV/0!</v>
      </c>
      <c r="N44" s="47">
        <f t="shared" si="8"/>
        <v>2.34375E-2</v>
      </c>
      <c r="O44" s="47"/>
      <c r="P44" s="63">
        <f t="shared" si="10"/>
        <v>0.1640625</v>
      </c>
      <c r="Q44" s="86">
        <f t="shared" si="11"/>
        <v>2.34375E-2</v>
      </c>
      <c r="R44" s="67">
        <f t="shared" si="2"/>
        <v>0.8125</v>
      </c>
      <c r="S44" s="47"/>
      <c r="T44" s="47"/>
      <c r="U44" s="47"/>
      <c r="V44" s="47"/>
      <c r="W44" s="47"/>
      <c r="X44" s="47"/>
      <c r="Y44" s="47"/>
      <c r="AB44" s="91">
        <f t="shared" ref="AB44:AC59" si="15">AVERAGE(F38:F44)</f>
        <v>10.428571428571429</v>
      </c>
      <c r="AC44" s="91">
        <f t="shared" si="15"/>
        <v>0.14285714285714285</v>
      </c>
      <c r="AD44" s="90">
        <f t="shared" si="13"/>
        <v>2.1428571428571429E-2</v>
      </c>
      <c r="AE44" s="45">
        <f t="shared" si="14"/>
        <v>6.6666666666666661</v>
      </c>
    </row>
    <row r="45" spans="1:31" ht="13.8" x14ac:dyDescent="0.25">
      <c r="A45" s="4">
        <v>43903</v>
      </c>
      <c r="B45">
        <v>200</v>
      </c>
      <c r="C45">
        <v>3</v>
      </c>
      <c r="D45">
        <v>23</v>
      </c>
      <c r="F45">
        <f t="shared" si="12"/>
        <v>72</v>
      </c>
      <c r="G45">
        <f t="shared" si="12"/>
        <v>0</v>
      </c>
      <c r="H45">
        <f t="shared" si="12"/>
        <v>2</v>
      </c>
      <c r="I45">
        <f t="shared" si="1"/>
        <v>174</v>
      </c>
      <c r="J45" s="58">
        <f t="shared" si="5"/>
        <v>0.69231116745406673</v>
      </c>
      <c r="K45" s="58">
        <f t="shared" si="6"/>
        <v>0</v>
      </c>
      <c r="L45" s="58">
        <f t="shared" si="7"/>
        <v>1.9230769230769232E-2</v>
      </c>
      <c r="M45">
        <f t="shared" si="9"/>
        <v>36.00018070761147</v>
      </c>
      <c r="N45" s="47">
        <f t="shared" si="8"/>
        <v>1.4999999999999999E-2</v>
      </c>
      <c r="O45" s="47"/>
      <c r="P45" s="63">
        <f t="shared" si="10"/>
        <v>0.115</v>
      </c>
      <c r="Q45" s="86">
        <f t="shared" si="11"/>
        <v>1.4999999999999999E-2</v>
      </c>
      <c r="R45" s="67">
        <f t="shared" si="2"/>
        <v>0.87</v>
      </c>
      <c r="S45" s="47"/>
      <c r="T45" s="47"/>
      <c r="U45" s="47"/>
      <c r="V45" s="47"/>
      <c r="W45" s="47"/>
      <c r="X45" s="47"/>
      <c r="Y45" s="47"/>
      <c r="AB45" s="91">
        <f t="shared" si="15"/>
        <v>20</v>
      </c>
      <c r="AC45" s="91">
        <f t="shared" si="15"/>
        <v>0.14285714285714285</v>
      </c>
      <c r="AD45" s="90">
        <f t="shared" si="13"/>
        <v>3.4285714285714287E-2</v>
      </c>
      <c r="AE45" s="45">
        <f t="shared" si="14"/>
        <v>4.1666666666666661</v>
      </c>
    </row>
    <row r="46" spans="1:31" ht="13.8" x14ac:dyDescent="0.25">
      <c r="A46" s="4">
        <v>43904</v>
      </c>
      <c r="B46">
        <v>250</v>
      </c>
      <c r="C46">
        <v>3</v>
      </c>
      <c r="D46">
        <v>23</v>
      </c>
      <c r="F46">
        <f t="shared" si="12"/>
        <v>50</v>
      </c>
      <c r="G46">
        <f t="shared" si="12"/>
        <v>0</v>
      </c>
      <c r="H46">
        <f t="shared" si="12"/>
        <v>0</v>
      </c>
      <c r="I46">
        <f t="shared" si="1"/>
        <v>224</v>
      </c>
      <c r="J46" s="58">
        <f t="shared" si="5"/>
        <v>0.28735857564208317</v>
      </c>
      <c r="K46" s="59">
        <f t="shared" si="6"/>
        <v>0</v>
      </c>
      <c r="L46" s="59">
        <f t="shared" si="7"/>
        <v>0</v>
      </c>
      <c r="M46" t="e">
        <f t="shared" si="9"/>
        <v>#DIV/0!</v>
      </c>
      <c r="N46" s="47">
        <f t="shared" si="8"/>
        <v>1.2E-2</v>
      </c>
      <c r="O46" s="47"/>
      <c r="P46" s="63">
        <f t="shared" si="10"/>
        <v>9.1999999999999998E-2</v>
      </c>
      <c r="Q46" s="86">
        <f t="shared" si="11"/>
        <v>1.2E-2</v>
      </c>
      <c r="R46" s="67">
        <f t="shared" si="2"/>
        <v>0.89600000000000002</v>
      </c>
      <c r="S46" s="47"/>
      <c r="T46" s="47"/>
      <c r="U46" s="47"/>
      <c r="V46" s="47"/>
      <c r="W46" s="47"/>
      <c r="X46" s="47"/>
      <c r="Y46" s="47"/>
      <c r="AB46" s="91">
        <f t="shared" si="15"/>
        <v>26.714285714285715</v>
      </c>
      <c r="AC46" s="91">
        <f t="shared" si="15"/>
        <v>0.14285714285714285</v>
      </c>
      <c r="AD46" s="90">
        <f t="shared" si="13"/>
        <v>5.2857142857142859E-2</v>
      </c>
      <c r="AE46" s="45">
        <f t="shared" si="14"/>
        <v>2.7027027027027026</v>
      </c>
    </row>
    <row r="47" spans="1:31" ht="13.8" x14ac:dyDescent="0.25">
      <c r="A47" s="4">
        <v>43905</v>
      </c>
      <c r="B47">
        <v>297</v>
      </c>
      <c r="C47">
        <v>3</v>
      </c>
      <c r="D47">
        <v>23</v>
      </c>
      <c r="F47">
        <f t="shared" si="12"/>
        <v>47</v>
      </c>
      <c r="G47">
        <f t="shared" si="12"/>
        <v>0</v>
      </c>
      <c r="H47">
        <f t="shared" si="12"/>
        <v>0</v>
      </c>
      <c r="I47">
        <f t="shared" si="1"/>
        <v>271</v>
      </c>
      <c r="J47" s="60">
        <f t="shared" si="5"/>
        <v>0.20982348567378317</v>
      </c>
      <c r="K47" s="60">
        <f t="shared" si="6"/>
        <v>0</v>
      </c>
      <c r="L47" s="60">
        <f t="shared" si="7"/>
        <v>0</v>
      </c>
      <c r="M47" t="e">
        <f t="shared" si="9"/>
        <v>#DIV/0!</v>
      </c>
      <c r="N47" s="47">
        <f t="shared" si="8"/>
        <v>1.0101010101010102E-2</v>
      </c>
      <c r="O47" s="47"/>
      <c r="P47" s="63">
        <f t="shared" si="10"/>
        <v>7.7441077441077436E-2</v>
      </c>
      <c r="Q47" s="86">
        <f t="shared" si="11"/>
        <v>1.0101010101010102E-2</v>
      </c>
      <c r="R47" s="67">
        <f t="shared" si="2"/>
        <v>0.91245791245791241</v>
      </c>
      <c r="S47" s="47"/>
      <c r="T47" s="47"/>
      <c r="U47" s="47"/>
      <c r="V47" s="47"/>
      <c r="W47" s="47"/>
      <c r="X47" s="47"/>
      <c r="Y47" s="47"/>
      <c r="AB47" s="91">
        <f t="shared" si="15"/>
        <v>31.571428571428573</v>
      </c>
      <c r="AC47" s="91">
        <f t="shared" si="15"/>
        <v>0</v>
      </c>
      <c r="AD47" s="90">
        <f t="shared" si="13"/>
        <v>5.7142857142857148E-2</v>
      </c>
      <c r="AE47" s="45">
        <f t="shared" si="14"/>
        <v>0</v>
      </c>
    </row>
    <row r="48" spans="1:31" ht="13.8" x14ac:dyDescent="0.25">
      <c r="A48" s="4">
        <v>43906</v>
      </c>
      <c r="B48">
        <v>377</v>
      </c>
      <c r="C48">
        <v>3</v>
      </c>
      <c r="D48">
        <v>23</v>
      </c>
      <c r="F48">
        <f t="shared" si="12"/>
        <v>80</v>
      </c>
      <c r="G48">
        <f t="shared" si="12"/>
        <v>0</v>
      </c>
      <c r="H48">
        <f t="shared" si="12"/>
        <v>0</v>
      </c>
      <c r="I48">
        <f t="shared" si="1"/>
        <v>351</v>
      </c>
      <c r="J48" s="58">
        <f t="shared" si="5"/>
        <v>0.29520639033135448</v>
      </c>
      <c r="K48" s="59">
        <f t="shared" si="6"/>
        <v>0</v>
      </c>
      <c r="L48" s="59">
        <f t="shared" si="7"/>
        <v>0</v>
      </c>
      <c r="M48" t="e">
        <f t="shared" si="9"/>
        <v>#DIV/0!</v>
      </c>
      <c r="N48" s="47">
        <f t="shared" si="8"/>
        <v>7.9575596816976128E-3</v>
      </c>
      <c r="O48" s="47"/>
      <c r="P48" s="63">
        <f t="shared" si="10"/>
        <v>6.1007957559681698E-2</v>
      </c>
      <c r="Q48" s="86">
        <f t="shared" si="11"/>
        <v>7.9575596816976128E-3</v>
      </c>
      <c r="R48" s="67">
        <f t="shared" si="2"/>
        <v>0.93103448275862066</v>
      </c>
      <c r="S48" s="47"/>
      <c r="T48" s="47"/>
      <c r="U48" s="47"/>
      <c r="V48" s="47"/>
      <c r="W48" s="47"/>
      <c r="X48" s="47"/>
      <c r="Y48" s="47"/>
      <c r="AB48" s="91">
        <f t="shared" si="15"/>
        <v>40.857142857142854</v>
      </c>
      <c r="AC48" s="91">
        <f t="shared" si="15"/>
        <v>0</v>
      </c>
      <c r="AD48" s="90">
        <f t="shared" si="13"/>
        <v>6.4285714285714293E-2</v>
      </c>
      <c r="AE48" s="45">
        <f t="shared" si="14"/>
        <v>0</v>
      </c>
    </row>
    <row r="49" spans="1:31" ht="13.8" x14ac:dyDescent="0.25">
      <c r="A49" s="4">
        <v>43907</v>
      </c>
      <c r="B49">
        <v>452</v>
      </c>
      <c r="C49">
        <v>5</v>
      </c>
      <c r="D49">
        <v>23</v>
      </c>
      <c r="F49">
        <f t="shared" si="12"/>
        <v>75</v>
      </c>
      <c r="G49">
        <f t="shared" si="12"/>
        <v>2</v>
      </c>
      <c r="H49">
        <f t="shared" si="12"/>
        <v>0</v>
      </c>
      <c r="I49">
        <f t="shared" si="1"/>
        <v>424</v>
      </c>
      <c r="J49" s="58">
        <f t="shared" si="5"/>
        <v>0.21367837277768398</v>
      </c>
      <c r="K49" s="59">
        <f t="shared" si="6"/>
        <v>5.6980056980056983E-3</v>
      </c>
      <c r="L49" s="59">
        <f t="shared" si="7"/>
        <v>0</v>
      </c>
      <c r="M49">
        <f t="shared" si="9"/>
        <v>37.500554422483539</v>
      </c>
      <c r="N49" s="47">
        <f t="shared" si="8"/>
        <v>1.1061946902654867E-2</v>
      </c>
      <c r="O49" s="47"/>
      <c r="P49" s="63">
        <f t="shared" si="10"/>
        <v>5.0884955752212392E-2</v>
      </c>
      <c r="Q49" s="86">
        <f t="shared" si="11"/>
        <v>1.1061946902654867E-2</v>
      </c>
      <c r="R49" s="67">
        <f t="shared" si="2"/>
        <v>0.93805309734513276</v>
      </c>
      <c r="S49" s="47"/>
      <c r="T49" s="47"/>
      <c r="U49" s="47"/>
      <c r="V49" s="47"/>
      <c r="W49" s="47"/>
      <c r="X49" s="47"/>
      <c r="Y49" s="47"/>
      <c r="AB49" s="91">
        <f t="shared" si="15"/>
        <v>49.285714285714285</v>
      </c>
      <c r="AC49" s="91">
        <f t="shared" si="15"/>
        <v>0.2857142857142857</v>
      </c>
      <c r="AD49" s="90">
        <f t="shared" si="13"/>
        <v>5.4285714285714291E-2</v>
      </c>
      <c r="AE49" s="45">
        <f t="shared" si="14"/>
        <v>5.2631578947368416</v>
      </c>
    </row>
    <row r="50" spans="1:31" ht="13.8" x14ac:dyDescent="0.25">
      <c r="A50" s="4">
        <v>43908</v>
      </c>
      <c r="B50">
        <v>568</v>
      </c>
      <c r="C50">
        <v>6</v>
      </c>
      <c r="D50">
        <v>23</v>
      </c>
      <c r="F50">
        <f t="shared" si="12"/>
        <v>116</v>
      </c>
      <c r="G50">
        <f t="shared" si="12"/>
        <v>1</v>
      </c>
      <c r="H50">
        <f t="shared" si="12"/>
        <v>0</v>
      </c>
      <c r="I50">
        <f t="shared" si="1"/>
        <v>539</v>
      </c>
      <c r="J50" s="58">
        <f t="shared" si="5"/>
        <v>0.27358975519496143</v>
      </c>
      <c r="K50" s="59">
        <f t="shared" si="6"/>
        <v>2.3584905660377358E-3</v>
      </c>
      <c r="L50" s="59">
        <f t="shared" si="7"/>
        <v>0</v>
      </c>
      <c r="M50">
        <f t="shared" si="9"/>
        <v>116.00205620266365</v>
      </c>
      <c r="N50" s="47">
        <f t="shared" si="8"/>
        <v>1.0563380281690141E-2</v>
      </c>
      <c r="O50" s="47"/>
      <c r="P50" s="63">
        <f t="shared" si="10"/>
        <v>4.0492957746478875E-2</v>
      </c>
      <c r="Q50" s="86">
        <f t="shared" si="11"/>
        <v>1.0563380281690141E-2</v>
      </c>
      <c r="R50" s="67">
        <f t="shared" si="2"/>
        <v>0.948943661971831</v>
      </c>
      <c r="S50" s="47"/>
      <c r="T50" s="47"/>
      <c r="U50" s="47"/>
      <c r="V50" s="47"/>
      <c r="W50" s="47"/>
      <c r="X50" s="47"/>
      <c r="Y50" s="47"/>
      <c r="AB50" s="91">
        <f t="shared" si="15"/>
        <v>62.857142857142854</v>
      </c>
      <c r="AC50" s="91">
        <f t="shared" si="15"/>
        <v>0.42857142857142855</v>
      </c>
      <c r="AD50" s="90">
        <f t="shared" si="13"/>
        <v>7.0000000000000007E-2</v>
      </c>
      <c r="AE50" s="45">
        <f t="shared" si="14"/>
        <v>6.1224489795918355</v>
      </c>
    </row>
    <row r="51" spans="1:31" ht="13.8" x14ac:dyDescent="0.25">
      <c r="A51" s="4">
        <v>43909</v>
      </c>
      <c r="B51">
        <v>681</v>
      </c>
      <c r="C51">
        <v>6</v>
      </c>
      <c r="D51">
        <v>26</v>
      </c>
      <c r="F51">
        <f t="shared" si="12"/>
        <v>113</v>
      </c>
      <c r="G51">
        <f t="shared" si="12"/>
        <v>0</v>
      </c>
      <c r="H51">
        <f t="shared" si="12"/>
        <v>3</v>
      </c>
      <c r="I51">
        <f t="shared" si="1"/>
        <v>649</v>
      </c>
      <c r="J51" s="58">
        <f t="shared" si="5"/>
        <v>0.20965216528223563</v>
      </c>
      <c r="K51" s="59">
        <f t="shared" si="6"/>
        <v>0</v>
      </c>
      <c r="L51" s="59">
        <f t="shared" si="7"/>
        <v>5.5658627087198514E-3</v>
      </c>
      <c r="M51">
        <f t="shared" si="9"/>
        <v>37.667505695708336</v>
      </c>
      <c r="N51" s="47">
        <f t="shared" si="8"/>
        <v>8.8105726872246704E-3</v>
      </c>
      <c r="O51" s="47"/>
      <c r="P51" s="63">
        <f t="shared" si="10"/>
        <v>3.81791483113069E-2</v>
      </c>
      <c r="Q51" s="86">
        <f t="shared" si="11"/>
        <v>8.8105726872246704E-3</v>
      </c>
      <c r="R51" s="67">
        <f t="shared" si="2"/>
        <v>0.9530102790014684</v>
      </c>
      <c r="S51" s="47"/>
      <c r="T51" s="47"/>
      <c r="U51" s="47"/>
      <c r="V51" s="47"/>
      <c r="W51" s="47"/>
      <c r="X51" s="47"/>
      <c r="Y51" s="47"/>
      <c r="AB51" s="91">
        <f t="shared" si="15"/>
        <v>79</v>
      </c>
      <c r="AC51" s="91">
        <f t="shared" si="15"/>
        <v>0.42857142857142855</v>
      </c>
      <c r="AD51" s="90">
        <f t="shared" si="13"/>
        <v>8.7142857142857133E-2</v>
      </c>
      <c r="AE51" s="45">
        <f t="shared" si="14"/>
        <v>4.918032786885246</v>
      </c>
    </row>
    <row r="52" spans="1:31" ht="13.8" x14ac:dyDescent="0.25">
      <c r="A52" s="4">
        <v>43910</v>
      </c>
      <c r="B52">
        <v>791</v>
      </c>
      <c r="C52">
        <v>7</v>
      </c>
      <c r="D52">
        <v>26</v>
      </c>
      <c r="F52">
        <f t="shared" si="12"/>
        <v>110</v>
      </c>
      <c r="G52">
        <f t="shared" si="12"/>
        <v>1</v>
      </c>
      <c r="H52">
        <f t="shared" si="12"/>
        <v>0</v>
      </c>
      <c r="I52">
        <f t="shared" si="1"/>
        <v>758</v>
      </c>
      <c r="J52" s="58">
        <f t="shared" si="5"/>
        <v>0.16949605198594384</v>
      </c>
      <c r="K52" s="59">
        <f>G52/I51</f>
        <v>1.5408320493066256E-3</v>
      </c>
      <c r="L52" s="59">
        <f t="shared" si="7"/>
        <v>0</v>
      </c>
      <c r="M52">
        <f t="shared" si="9"/>
        <v>110.00293773887755</v>
      </c>
      <c r="N52" s="47">
        <f t="shared" si="8"/>
        <v>8.8495575221238937E-3</v>
      </c>
      <c r="O52" s="47"/>
      <c r="P52" s="63">
        <f t="shared" si="10"/>
        <v>3.286978508217446E-2</v>
      </c>
      <c r="Q52" s="86">
        <f t="shared" si="11"/>
        <v>8.8495575221238937E-3</v>
      </c>
      <c r="R52" s="67">
        <f t="shared" si="2"/>
        <v>0.95828065739570167</v>
      </c>
      <c r="S52" s="47"/>
      <c r="T52" s="47"/>
      <c r="U52" s="47"/>
      <c r="V52" s="47"/>
      <c r="W52" s="47"/>
      <c r="X52" s="47"/>
      <c r="Y52" s="47"/>
      <c r="AB52" s="91">
        <f t="shared" si="15"/>
        <v>84.428571428571431</v>
      </c>
      <c r="AC52" s="91">
        <f t="shared" si="15"/>
        <v>0.5714285714285714</v>
      </c>
      <c r="AD52" s="90">
        <f t="shared" si="13"/>
        <v>9.7142857142857142E-2</v>
      </c>
      <c r="AE52" s="45">
        <f t="shared" si="14"/>
        <v>5.8823529411764701</v>
      </c>
    </row>
    <row r="53" spans="1:31" ht="13.8" x14ac:dyDescent="0.25">
      <c r="A53" s="4">
        <v>43911</v>
      </c>
      <c r="B53">
        <v>1071</v>
      </c>
      <c r="C53">
        <v>7</v>
      </c>
      <c r="D53">
        <v>26</v>
      </c>
      <c r="F53">
        <f t="shared" si="12"/>
        <v>280</v>
      </c>
      <c r="G53">
        <f t="shared" si="12"/>
        <v>0</v>
      </c>
      <c r="H53">
        <f t="shared" si="12"/>
        <v>0</v>
      </c>
      <c r="I53">
        <f t="shared" si="1"/>
        <v>1038</v>
      </c>
      <c r="J53" s="58">
        <f t="shared" si="5"/>
        <v>0.36940459867960163</v>
      </c>
      <c r="K53" s="59">
        <f t="shared" si="6"/>
        <v>0</v>
      </c>
      <c r="L53" s="59">
        <f t="shared" si="7"/>
        <v>0</v>
      </c>
      <c r="M53" t="e">
        <f t="shared" si="9"/>
        <v>#DIV/0!</v>
      </c>
      <c r="N53" s="47">
        <f t="shared" si="8"/>
        <v>6.5359477124183009E-3</v>
      </c>
      <c r="O53" s="47"/>
      <c r="P53" s="63">
        <f t="shared" si="10"/>
        <v>2.4276377217553689E-2</v>
      </c>
      <c r="Q53" s="86">
        <f t="shared" si="11"/>
        <v>6.5359477124183009E-3</v>
      </c>
      <c r="R53" s="67">
        <f t="shared" si="2"/>
        <v>0.96918767507002801</v>
      </c>
      <c r="S53" s="47"/>
      <c r="T53" s="47"/>
      <c r="U53" s="47"/>
      <c r="V53" s="47"/>
      <c r="W53" s="47"/>
      <c r="X53" s="47"/>
      <c r="Y53" s="47"/>
      <c r="AB53" s="91">
        <f t="shared" si="15"/>
        <v>117.28571428571429</v>
      </c>
      <c r="AC53" s="91">
        <f t="shared" si="15"/>
        <v>0.5714285714285714</v>
      </c>
      <c r="AD53" s="90">
        <f t="shared" si="13"/>
        <v>0.10857142857142858</v>
      </c>
      <c r="AE53" s="45">
        <f t="shared" si="14"/>
        <v>5.2631578947368416</v>
      </c>
    </row>
    <row r="54" spans="1:31" ht="13.8" x14ac:dyDescent="0.25">
      <c r="A54" s="4">
        <v>43912</v>
      </c>
      <c r="B54">
        <v>1549</v>
      </c>
      <c r="C54">
        <v>7</v>
      </c>
      <c r="D54">
        <v>88</v>
      </c>
      <c r="F54">
        <f t="shared" si="12"/>
        <v>478</v>
      </c>
      <c r="G54">
        <f t="shared" si="12"/>
        <v>0</v>
      </c>
      <c r="H54">
        <f t="shared" si="12"/>
        <v>62</v>
      </c>
      <c r="I54">
        <f t="shared" si="1"/>
        <v>1454</v>
      </c>
      <c r="J54" s="58">
        <f t="shared" si="5"/>
        <v>0.4605203053319476</v>
      </c>
      <c r="K54" s="58">
        <f t="shared" si="6"/>
        <v>0</v>
      </c>
      <c r="L54" s="58">
        <f t="shared" si="7"/>
        <v>5.9730250481695571E-2</v>
      </c>
      <c r="M54">
        <f t="shared" si="9"/>
        <v>7.7100012408800254</v>
      </c>
      <c r="N54" s="47">
        <f t="shared" si="8"/>
        <v>4.5190445448676569E-3</v>
      </c>
      <c r="O54" s="47"/>
      <c r="P54" s="63">
        <f t="shared" si="10"/>
        <v>5.6810845706907684E-2</v>
      </c>
      <c r="Q54" s="86">
        <f t="shared" si="11"/>
        <v>4.5190445448676569E-3</v>
      </c>
      <c r="R54" s="67">
        <f t="shared" si="2"/>
        <v>0.93867010974822462</v>
      </c>
      <c r="S54" s="47"/>
      <c r="T54" s="47"/>
      <c r="U54" s="47"/>
      <c r="V54" s="47"/>
      <c r="W54" s="47"/>
      <c r="X54" s="47"/>
      <c r="Y54" s="47"/>
      <c r="AB54" s="91">
        <f t="shared" si="15"/>
        <v>178.85714285714286</v>
      </c>
      <c r="AC54" s="91">
        <f t="shared" si="15"/>
        <v>0.5714285714285714</v>
      </c>
      <c r="AD54" s="90">
        <f t="shared" si="13"/>
        <v>0.10428571428571429</v>
      </c>
      <c r="AE54" s="45">
        <f t="shared" si="14"/>
        <v>5.4794520547945202</v>
      </c>
    </row>
    <row r="55" spans="1:31" ht="13.8" x14ac:dyDescent="0.25">
      <c r="A55" s="4">
        <v>43913</v>
      </c>
      <c r="B55">
        <v>1682</v>
      </c>
      <c r="C55">
        <v>7</v>
      </c>
      <c r="D55">
        <v>88</v>
      </c>
      <c r="F55">
        <f t="shared" si="12"/>
        <v>133</v>
      </c>
      <c r="G55">
        <f t="shared" si="12"/>
        <v>0</v>
      </c>
      <c r="H55">
        <f t="shared" si="12"/>
        <v>0</v>
      </c>
      <c r="I55">
        <f t="shared" si="1"/>
        <v>1587</v>
      </c>
      <c r="J55" s="58">
        <f t="shared" si="5"/>
        <v>9.1477358752126023E-2</v>
      </c>
      <c r="K55" s="58">
        <f t="shared" si="6"/>
        <v>0</v>
      </c>
      <c r="L55" s="58">
        <f t="shared" si="7"/>
        <v>0</v>
      </c>
      <c r="M55" t="e">
        <f t="shared" si="9"/>
        <v>#DIV/0!</v>
      </c>
      <c r="N55" s="47">
        <f t="shared" si="8"/>
        <v>4.1617122473246136E-3</v>
      </c>
      <c r="O55" s="47"/>
      <c r="P55" s="63">
        <f t="shared" si="10"/>
        <v>5.2318668252080855E-2</v>
      </c>
      <c r="Q55" s="86">
        <f t="shared" si="11"/>
        <v>4.1617122473246136E-3</v>
      </c>
      <c r="R55" s="67">
        <f t="shared" si="2"/>
        <v>0.94351961950059449</v>
      </c>
      <c r="S55" s="47"/>
      <c r="T55" s="47"/>
      <c r="U55" s="47"/>
      <c r="V55" s="47"/>
      <c r="W55" s="47"/>
      <c r="X55" s="47"/>
      <c r="Y55" s="47"/>
      <c r="AB55" s="91">
        <f t="shared" si="15"/>
        <v>186.42857142857142</v>
      </c>
      <c r="AC55" s="91">
        <f t="shared" si="15"/>
        <v>0.5714285714285714</v>
      </c>
      <c r="AD55" s="90">
        <f t="shared" si="13"/>
        <v>0.2</v>
      </c>
      <c r="AE55" s="45">
        <f t="shared" si="14"/>
        <v>2.8571428571428568</v>
      </c>
    </row>
    <row r="56" spans="1:31" ht="13.8" x14ac:dyDescent="0.25">
      <c r="A56" s="4">
        <v>43914</v>
      </c>
      <c r="B56">
        <v>2044</v>
      </c>
      <c r="C56">
        <v>8</v>
      </c>
      <c r="D56">
        <v>115</v>
      </c>
      <c r="F56">
        <f t="shared" si="12"/>
        <v>362</v>
      </c>
      <c r="G56">
        <f t="shared" si="12"/>
        <v>1</v>
      </c>
      <c r="H56">
        <f t="shared" si="12"/>
        <v>27</v>
      </c>
      <c r="I56">
        <f t="shared" si="1"/>
        <v>1921</v>
      </c>
      <c r="J56" s="58">
        <f t="shared" si="5"/>
        <v>0.22811838657067393</v>
      </c>
      <c r="K56" s="58">
        <f t="shared" si="6"/>
        <v>6.3011972274732201E-4</v>
      </c>
      <c r="L56" s="58">
        <f t="shared" si="7"/>
        <v>1.7013232514177693E-2</v>
      </c>
      <c r="M56">
        <f t="shared" si="9"/>
        <v>12.929424267416412</v>
      </c>
      <c r="N56" s="47">
        <f t="shared" si="8"/>
        <v>3.9138943248532287E-3</v>
      </c>
      <c r="O56" s="47"/>
      <c r="P56" s="63">
        <f t="shared" si="10"/>
        <v>5.6262230919765163E-2</v>
      </c>
      <c r="Q56" s="86">
        <f t="shared" si="11"/>
        <v>3.9138943248532287E-3</v>
      </c>
      <c r="R56" s="67">
        <f t="shared" si="2"/>
        <v>0.93982387475538165</v>
      </c>
      <c r="S56" s="47"/>
      <c r="T56" s="47"/>
      <c r="U56" s="47"/>
      <c r="V56" s="47"/>
      <c r="W56" s="47"/>
      <c r="X56" s="47"/>
      <c r="Y56" s="47"/>
      <c r="AB56" s="91">
        <f t="shared" si="15"/>
        <v>227.42857142857142</v>
      </c>
      <c r="AC56" s="91">
        <f t="shared" si="15"/>
        <v>0.42857142857142855</v>
      </c>
      <c r="AD56" s="90">
        <f t="shared" si="13"/>
        <v>0.26714285714285718</v>
      </c>
      <c r="AE56" s="45">
        <f t="shared" si="14"/>
        <v>1.6042780748663099</v>
      </c>
    </row>
    <row r="57" spans="1:31" ht="13.8" x14ac:dyDescent="0.25">
      <c r="A57" s="4">
        <v>43915</v>
      </c>
      <c r="B57">
        <v>2364</v>
      </c>
      <c r="C57">
        <v>8</v>
      </c>
      <c r="D57">
        <v>119</v>
      </c>
      <c r="F57">
        <f t="shared" si="12"/>
        <v>320</v>
      </c>
      <c r="G57">
        <f t="shared" si="12"/>
        <v>0</v>
      </c>
      <c r="H57">
        <f t="shared" si="12"/>
        <v>4</v>
      </c>
      <c r="I57">
        <f t="shared" si="1"/>
        <v>2237</v>
      </c>
      <c r="J57" s="58">
        <f t="shared" si="5"/>
        <v>0.166593259952621</v>
      </c>
      <c r="K57" s="58">
        <f t="shared" si="6"/>
        <v>0</v>
      </c>
      <c r="L57" s="58">
        <f t="shared" si="7"/>
        <v>2.0822488287350338E-3</v>
      </c>
      <c r="M57">
        <f t="shared" si="9"/>
        <v>80.006413092246234</v>
      </c>
      <c r="N57" s="47">
        <f t="shared" si="8"/>
        <v>3.3840947546531302E-3</v>
      </c>
      <c r="O57" s="47"/>
      <c r="P57" s="63">
        <f t="shared" si="10"/>
        <v>5.0338409475465314E-2</v>
      </c>
      <c r="Q57" s="86">
        <f t="shared" si="11"/>
        <v>3.3840947546531302E-3</v>
      </c>
      <c r="R57" s="67">
        <f t="shared" si="2"/>
        <v>0.94627749576988152</v>
      </c>
      <c r="S57" s="47"/>
      <c r="T57" s="47"/>
      <c r="U57" s="47"/>
      <c r="V57" s="47"/>
      <c r="W57" s="47"/>
      <c r="X57" s="47"/>
      <c r="Y57" s="47"/>
      <c r="AB57" s="91">
        <f t="shared" si="15"/>
        <v>256.57142857142856</v>
      </c>
      <c r="AC57" s="91">
        <f t="shared" si="15"/>
        <v>0.2857142857142857</v>
      </c>
      <c r="AD57" s="90">
        <f t="shared" si="13"/>
        <v>0.31571428571428573</v>
      </c>
      <c r="AE57" s="45">
        <f t="shared" si="14"/>
        <v>0.90497737556561075</v>
      </c>
    </row>
    <row r="58" spans="1:31" ht="13.8" x14ac:dyDescent="0.25">
      <c r="A58" s="4">
        <v>43916</v>
      </c>
      <c r="B58">
        <v>2810</v>
      </c>
      <c r="C58">
        <v>13</v>
      </c>
      <c r="D58">
        <v>172</v>
      </c>
      <c r="F58">
        <f t="shared" si="12"/>
        <v>446</v>
      </c>
      <c r="G58">
        <f t="shared" si="12"/>
        <v>5</v>
      </c>
      <c r="H58">
        <f t="shared" si="12"/>
        <v>53</v>
      </c>
      <c r="I58">
        <f t="shared" si="1"/>
        <v>2625</v>
      </c>
      <c r="J58" s="58">
        <f t="shared" si="5"/>
        <v>0.19939264677921403</v>
      </c>
      <c r="K58" s="58">
        <f t="shared" si="6"/>
        <v>2.2351363433169421E-3</v>
      </c>
      <c r="L58" s="58">
        <f t="shared" si="7"/>
        <v>2.3692445239159587E-2</v>
      </c>
      <c r="M58">
        <f t="shared" si="9"/>
        <v>7.6903681180189967</v>
      </c>
      <c r="N58" s="47">
        <f t="shared" si="8"/>
        <v>4.6263345195729534E-3</v>
      </c>
      <c r="O58" s="47"/>
      <c r="P58" s="63">
        <f t="shared" si="10"/>
        <v>6.1209964412811388E-2</v>
      </c>
      <c r="Q58" s="86">
        <f t="shared" si="11"/>
        <v>4.6263345195729534E-3</v>
      </c>
      <c r="R58" s="67">
        <f t="shared" si="2"/>
        <v>0.9341637010676157</v>
      </c>
      <c r="S58" s="47"/>
      <c r="T58" s="47"/>
      <c r="U58" s="47"/>
      <c r="V58" s="47"/>
      <c r="W58" s="47"/>
      <c r="X58" s="47"/>
      <c r="Y58" s="47"/>
      <c r="AB58" s="91">
        <f t="shared" si="15"/>
        <v>304.14285714285717</v>
      </c>
      <c r="AC58" s="91">
        <f t="shared" si="15"/>
        <v>1</v>
      </c>
      <c r="AD58" s="90">
        <f t="shared" si="13"/>
        <v>0.40857142857142853</v>
      </c>
      <c r="AE58" s="45">
        <f t="shared" si="14"/>
        <v>2.4475524475524479</v>
      </c>
    </row>
    <row r="59" spans="1:31" ht="13.8" x14ac:dyDescent="0.25">
      <c r="A59" s="4">
        <v>43917</v>
      </c>
      <c r="B59">
        <v>3143</v>
      </c>
      <c r="C59">
        <v>13</v>
      </c>
      <c r="D59">
        <v>194</v>
      </c>
      <c r="F59">
        <f t="shared" si="12"/>
        <v>333</v>
      </c>
      <c r="G59">
        <f t="shared" si="12"/>
        <v>0</v>
      </c>
      <c r="H59">
        <f t="shared" si="12"/>
        <v>22</v>
      </c>
      <c r="I59">
        <f t="shared" si="1"/>
        <v>2936</v>
      </c>
      <c r="J59" s="58">
        <f t="shared" si="5"/>
        <v>0.12687112362103084</v>
      </c>
      <c r="K59" s="58">
        <f t="shared" si="6"/>
        <v>0</v>
      </c>
      <c r="L59" s="58">
        <f t="shared" si="7"/>
        <v>8.3809523809523813E-3</v>
      </c>
      <c r="M59">
        <f t="shared" si="9"/>
        <v>15.138031795691179</v>
      </c>
      <c r="N59" s="47">
        <f t="shared" si="8"/>
        <v>4.1361756283805279E-3</v>
      </c>
      <c r="O59" s="47"/>
      <c r="P59" s="63">
        <f t="shared" si="10"/>
        <v>6.172446706967865E-2</v>
      </c>
      <c r="Q59" s="86">
        <f t="shared" si="11"/>
        <v>4.1361756283805279E-3</v>
      </c>
      <c r="R59" s="67">
        <f t="shared" si="2"/>
        <v>0.93413935730194086</v>
      </c>
      <c r="S59" s="47"/>
      <c r="T59" s="47"/>
      <c r="U59" s="47"/>
      <c r="V59" s="47"/>
      <c r="W59" s="47"/>
      <c r="X59" s="47"/>
      <c r="Y59" s="47"/>
      <c r="AB59" s="91">
        <f t="shared" si="15"/>
        <v>336</v>
      </c>
      <c r="AC59" s="91">
        <f t="shared" si="15"/>
        <v>0.8571428571428571</v>
      </c>
      <c r="AD59" s="90">
        <f t="shared" si="13"/>
        <v>0.49285714285714288</v>
      </c>
      <c r="AE59" s="45">
        <f t="shared" si="14"/>
        <v>1.7391304347826084</v>
      </c>
    </row>
    <row r="60" spans="1:31" ht="13.8" x14ac:dyDescent="0.25">
      <c r="A60" s="4">
        <v>43918</v>
      </c>
      <c r="B60">
        <v>3640</v>
      </c>
      <c r="C60">
        <v>14</v>
      </c>
      <c r="D60">
        <v>244</v>
      </c>
      <c r="F60">
        <f t="shared" si="12"/>
        <v>497</v>
      </c>
      <c r="G60">
        <f t="shared" si="12"/>
        <v>1</v>
      </c>
      <c r="H60">
        <f t="shared" si="12"/>
        <v>50</v>
      </c>
      <c r="I60">
        <f t="shared" si="1"/>
        <v>3382</v>
      </c>
      <c r="J60" s="58">
        <f t="shared" si="5"/>
        <v>0.16929879615676013</v>
      </c>
      <c r="K60" s="58">
        <f t="shared" si="6"/>
        <v>3.4059945504087192E-4</v>
      </c>
      <c r="L60" s="58">
        <f t="shared" si="7"/>
        <v>1.7029972752043598E-2</v>
      </c>
      <c r="M60">
        <f t="shared" si="9"/>
        <v>9.7462993238479942</v>
      </c>
      <c r="N60" s="47">
        <f t="shared" si="8"/>
        <v>3.8461538461538464E-3</v>
      </c>
      <c r="O60" s="47"/>
      <c r="P60" s="63">
        <f t="shared" si="10"/>
        <v>6.7032967032967031E-2</v>
      </c>
      <c r="Q60" s="86">
        <f t="shared" si="11"/>
        <v>3.8461538461538464E-3</v>
      </c>
      <c r="R60" s="67">
        <f t="shared" si="2"/>
        <v>0.92912087912087915</v>
      </c>
      <c r="S60" s="47"/>
      <c r="T60" s="47"/>
      <c r="U60" s="47"/>
      <c r="V60" s="47"/>
      <c r="W60" s="47"/>
      <c r="X60" s="47"/>
      <c r="Y60" s="47"/>
      <c r="AB60" s="91">
        <f t="shared" ref="AB60:AC75" si="16">AVERAGE(F54:F60)</f>
        <v>367</v>
      </c>
      <c r="AC60" s="91">
        <f t="shared" si="16"/>
        <v>1</v>
      </c>
      <c r="AD60" s="90">
        <f t="shared" si="13"/>
        <v>0.62857142857142856</v>
      </c>
      <c r="AE60" s="45">
        <f t="shared" si="14"/>
        <v>1.5909090909090911</v>
      </c>
    </row>
    <row r="61" spans="1:31" ht="13.8" x14ac:dyDescent="0.25">
      <c r="A61" s="4">
        <v>43919</v>
      </c>
      <c r="B61">
        <v>3984</v>
      </c>
      <c r="C61">
        <v>16</v>
      </c>
      <c r="D61">
        <v>244</v>
      </c>
      <c r="F61">
        <f t="shared" si="12"/>
        <v>344</v>
      </c>
      <c r="G61">
        <f t="shared" si="12"/>
        <v>2</v>
      </c>
      <c r="H61">
        <f t="shared" si="12"/>
        <v>0</v>
      </c>
      <c r="I61">
        <f t="shared" si="1"/>
        <v>3724</v>
      </c>
      <c r="J61" s="58">
        <f t="shared" si="5"/>
        <v>0.10172948301229082</v>
      </c>
      <c r="K61" s="58">
        <f t="shared" si="6"/>
        <v>5.9136605558840927E-4</v>
      </c>
      <c r="L61" s="58">
        <f t="shared" si="7"/>
        <v>0</v>
      </c>
      <c r="M61">
        <f t="shared" si="9"/>
        <v>172.02455577378376</v>
      </c>
      <c r="N61" s="47">
        <f t="shared" si="8"/>
        <v>4.0160642570281121E-3</v>
      </c>
      <c r="O61" s="47"/>
      <c r="P61" s="63">
        <f t="shared" si="10"/>
        <v>6.1244979919678713E-2</v>
      </c>
      <c r="Q61" s="86">
        <f t="shared" si="11"/>
        <v>4.0160642570281121E-3</v>
      </c>
      <c r="R61" s="67">
        <f t="shared" si="2"/>
        <v>0.93473895582329314</v>
      </c>
      <c r="S61" s="47"/>
      <c r="T61" s="47"/>
      <c r="U61" s="47"/>
      <c r="V61" s="47"/>
      <c r="W61" s="47"/>
      <c r="X61" s="47"/>
      <c r="Y61" s="47"/>
      <c r="AB61" s="91">
        <f t="shared" si="16"/>
        <v>347.85714285714283</v>
      </c>
      <c r="AC61" s="91">
        <f t="shared" si="16"/>
        <v>1.2857142857142858</v>
      </c>
      <c r="AD61" s="90">
        <f t="shared" si="13"/>
        <v>0.79</v>
      </c>
      <c r="AE61" s="45">
        <f t="shared" si="14"/>
        <v>1.62748643761302</v>
      </c>
    </row>
    <row r="62" spans="1:31" ht="13.8" x14ac:dyDescent="0.25">
      <c r="A62" s="4">
        <v>43920</v>
      </c>
      <c r="B62">
        <v>4361</v>
      </c>
      <c r="C62">
        <v>17</v>
      </c>
      <c r="D62">
        <v>257</v>
      </c>
      <c r="F62">
        <f t="shared" ref="F62:H77" si="17">B62-B61</f>
        <v>377</v>
      </c>
      <c r="G62">
        <f t="shared" si="17"/>
        <v>1</v>
      </c>
      <c r="H62">
        <f t="shared" si="17"/>
        <v>13</v>
      </c>
      <c r="I62">
        <f t="shared" si="1"/>
        <v>4087</v>
      </c>
      <c r="J62" s="58">
        <f t="shared" si="5"/>
        <v>0.1012510499940158</v>
      </c>
      <c r="K62" s="58">
        <f t="shared" si="6"/>
        <v>2.6852846401718581E-4</v>
      </c>
      <c r="L62" s="58">
        <f t="shared" si="7"/>
        <v>3.4908700322234159E-3</v>
      </c>
      <c r="M62">
        <f t="shared" si="9"/>
        <v>26.9327792984082</v>
      </c>
      <c r="N62" s="47">
        <f t="shared" si="8"/>
        <v>3.8981884888786974E-3</v>
      </c>
      <c r="O62" s="47"/>
      <c r="P62" s="63">
        <f t="shared" si="10"/>
        <v>5.893143774363678E-2</v>
      </c>
      <c r="Q62" s="86">
        <f t="shared" si="11"/>
        <v>3.8981884888786974E-3</v>
      </c>
      <c r="R62" s="67">
        <f t="shared" si="2"/>
        <v>0.93717037376748458</v>
      </c>
      <c r="S62" s="47"/>
      <c r="T62" s="47"/>
      <c r="U62" s="47"/>
      <c r="V62" s="47"/>
      <c r="W62" s="47"/>
      <c r="X62" s="47"/>
      <c r="Y62" s="47"/>
      <c r="AB62" s="91">
        <f t="shared" si="16"/>
        <v>382.71428571428572</v>
      </c>
      <c r="AC62" s="91">
        <f t="shared" si="16"/>
        <v>1.4285714285714286</v>
      </c>
      <c r="AD62" s="90">
        <f t="shared" si="13"/>
        <v>0.84428571428571431</v>
      </c>
      <c r="AE62" s="45">
        <f t="shared" si="14"/>
        <v>1.6920473773265652</v>
      </c>
    </row>
    <row r="63" spans="1:31" ht="13.8" x14ac:dyDescent="0.25">
      <c r="A63" s="4">
        <v>43921</v>
      </c>
      <c r="B63">
        <v>4559</v>
      </c>
      <c r="C63">
        <v>18</v>
      </c>
      <c r="D63">
        <v>358</v>
      </c>
      <c r="F63">
        <f t="shared" si="17"/>
        <v>198</v>
      </c>
      <c r="G63">
        <f t="shared" si="17"/>
        <v>1</v>
      </c>
      <c r="H63">
        <f t="shared" si="17"/>
        <v>101</v>
      </c>
      <c r="I63">
        <f t="shared" si="1"/>
        <v>4183</v>
      </c>
      <c r="J63" s="58">
        <f t="shared" si="5"/>
        <v>4.8454579845481058E-2</v>
      </c>
      <c r="K63" s="58">
        <f t="shared" si="6"/>
        <v>2.4467824810374357E-4</v>
      </c>
      <c r="L63" s="58">
        <f t="shared" si="7"/>
        <v>2.4712503058478101E-2</v>
      </c>
      <c r="M63">
        <f t="shared" si="9"/>
        <v>1.9415085081223635</v>
      </c>
      <c r="N63" s="47">
        <f t="shared" si="8"/>
        <v>3.9482342618995395E-3</v>
      </c>
      <c r="O63" s="47"/>
      <c r="P63" s="63">
        <f t="shared" si="10"/>
        <v>7.8525992542224171E-2</v>
      </c>
      <c r="Q63" s="86">
        <f t="shared" si="11"/>
        <v>3.9482342618995395E-3</v>
      </c>
      <c r="R63" s="67">
        <f t="shared" si="2"/>
        <v>0.91752577319587625</v>
      </c>
      <c r="S63" s="47"/>
      <c r="T63" s="47"/>
      <c r="U63" s="47"/>
      <c r="V63" s="47"/>
      <c r="W63" s="47"/>
      <c r="X63" s="47"/>
      <c r="Y63" s="47"/>
      <c r="AB63" s="91">
        <f t="shared" si="16"/>
        <v>359.28571428571428</v>
      </c>
      <c r="AC63" s="91">
        <f t="shared" si="16"/>
        <v>1.4285714285714286</v>
      </c>
      <c r="AD63" s="90">
        <f t="shared" si="13"/>
        <v>1.172857142857143</v>
      </c>
      <c r="AE63" s="45">
        <f t="shared" si="14"/>
        <v>1.2180267965895248</v>
      </c>
    </row>
    <row r="64" spans="1:31" ht="13.8" x14ac:dyDescent="0.25">
      <c r="A64" s="4">
        <v>43922</v>
      </c>
      <c r="B64">
        <v>4862</v>
      </c>
      <c r="C64">
        <v>20</v>
      </c>
      <c r="D64">
        <v>422</v>
      </c>
      <c r="F64">
        <f t="shared" si="17"/>
        <v>303</v>
      </c>
      <c r="G64">
        <f t="shared" si="17"/>
        <v>2</v>
      </c>
      <c r="H64">
        <f t="shared" si="17"/>
        <v>64</v>
      </c>
      <c r="I64">
        <f>B64-D64-C64</f>
        <v>4420</v>
      </c>
      <c r="J64" s="58">
        <f t="shared" si="5"/>
        <v>7.2449003485620028E-2</v>
      </c>
      <c r="K64" s="58">
        <f t="shared" si="6"/>
        <v>4.781257470714798E-4</v>
      </c>
      <c r="L64" s="58">
        <f t="shared" si="7"/>
        <v>1.5300023906287354E-2</v>
      </c>
      <c r="M64">
        <f t="shared" si="9"/>
        <v>4.5917300239446757</v>
      </c>
      <c r="N64" s="47">
        <f t="shared" si="8"/>
        <v>4.1135335252982311E-3</v>
      </c>
      <c r="O64" s="47"/>
      <c r="P64" s="63">
        <f t="shared" si="10"/>
        <v>8.6795557383792674E-2</v>
      </c>
      <c r="Q64" s="86">
        <f t="shared" si="11"/>
        <v>4.1135335252982311E-3</v>
      </c>
      <c r="R64" s="67">
        <f t="shared" si="2"/>
        <v>0.90909090909090906</v>
      </c>
      <c r="S64" s="47"/>
      <c r="T64" s="47"/>
      <c r="U64" s="47"/>
      <c r="V64" s="47"/>
      <c r="W64" s="47"/>
      <c r="X64" s="47"/>
      <c r="Y64" s="47"/>
      <c r="AB64" s="91">
        <f t="shared" si="16"/>
        <v>356.85714285714283</v>
      </c>
      <c r="AC64" s="91">
        <f t="shared" si="16"/>
        <v>1.7142857142857142</v>
      </c>
      <c r="AD64" s="90">
        <f t="shared" si="13"/>
        <v>1.7885714285714287</v>
      </c>
      <c r="AE64" s="45">
        <f t="shared" si="14"/>
        <v>0.95846645367412131</v>
      </c>
    </row>
    <row r="65" spans="1:31" ht="13.8" x14ac:dyDescent="0.25">
      <c r="A65" s="4">
        <v>43923</v>
      </c>
      <c r="B65">
        <v>5116</v>
      </c>
      <c r="C65">
        <v>24</v>
      </c>
      <c r="D65">
        <v>520</v>
      </c>
      <c r="F65">
        <f t="shared" si="17"/>
        <v>254</v>
      </c>
      <c r="G65">
        <f t="shared" si="17"/>
        <v>4</v>
      </c>
      <c r="H65">
        <f t="shared" si="17"/>
        <v>98</v>
      </c>
      <c r="I65">
        <f>B65-D65-C65</f>
        <v>4572</v>
      </c>
      <c r="J65" s="58">
        <f t="shared" si="5"/>
        <v>5.7477022350530503E-2</v>
      </c>
      <c r="K65" s="58">
        <f t="shared" si="6"/>
        <v>9.049773755656109E-4</v>
      </c>
      <c r="L65" s="58">
        <f t="shared" si="7"/>
        <v>2.2171945701357467E-2</v>
      </c>
      <c r="M65">
        <f t="shared" si="9"/>
        <v>2.4906709685229882</v>
      </c>
      <c r="N65" s="47">
        <f t="shared" si="8"/>
        <v>4.6911649726348714E-3</v>
      </c>
      <c r="O65" s="47"/>
      <c r="P65" s="63">
        <f t="shared" si="10"/>
        <v>0.1016419077404222</v>
      </c>
      <c r="Q65" s="86">
        <f t="shared" si="11"/>
        <v>4.6911649726348714E-3</v>
      </c>
      <c r="R65" s="67">
        <f t="shared" si="2"/>
        <v>0.89366692728694297</v>
      </c>
      <c r="S65" s="47"/>
      <c r="T65" s="47"/>
      <c r="U65" s="47"/>
      <c r="V65" s="47"/>
      <c r="W65" s="47"/>
      <c r="X65" s="47"/>
      <c r="Y65" s="47"/>
      <c r="AB65" s="91">
        <f t="shared" si="16"/>
        <v>329.42857142857144</v>
      </c>
      <c r="AC65" s="91">
        <f t="shared" si="16"/>
        <v>1.5714285714285714</v>
      </c>
      <c r="AD65" s="90">
        <f t="shared" si="13"/>
        <v>1.8642857142857141</v>
      </c>
      <c r="AE65" s="45">
        <f t="shared" si="14"/>
        <v>0.84291187739463613</v>
      </c>
    </row>
    <row r="66" spans="1:31" ht="13.8" x14ac:dyDescent="0.25">
      <c r="A66" s="4">
        <v>43924</v>
      </c>
      <c r="B66">
        <v>5330</v>
      </c>
      <c r="C66">
        <v>28</v>
      </c>
      <c r="D66">
        <v>649</v>
      </c>
      <c r="F66">
        <f t="shared" si="17"/>
        <v>214</v>
      </c>
      <c r="G66">
        <f t="shared" si="17"/>
        <v>4</v>
      </c>
      <c r="H66">
        <f t="shared" si="17"/>
        <v>129</v>
      </c>
      <c r="I66">
        <f t="shared" ref="I66:I129" si="18">B66-D66-C66</f>
        <v>4653</v>
      </c>
      <c r="J66" s="58">
        <f t="shared" si="5"/>
        <v>4.6816041794711397E-2</v>
      </c>
      <c r="K66" s="58">
        <f t="shared" si="6"/>
        <v>8.7489063867016625E-4</v>
      </c>
      <c r="L66" s="58">
        <f t="shared" si="7"/>
        <v>2.8215223097112861E-2</v>
      </c>
      <c r="M66">
        <f t="shared" si="9"/>
        <v>1.6093454367324851</v>
      </c>
      <c r="N66" s="47">
        <f t="shared" si="8"/>
        <v>5.2532833020637899E-3</v>
      </c>
      <c r="O66" s="47"/>
      <c r="P66" s="63">
        <f t="shared" si="10"/>
        <v>0.12176360225140713</v>
      </c>
      <c r="Q66" s="86">
        <f t="shared" si="11"/>
        <v>5.2532833020637899E-3</v>
      </c>
      <c r="R66" s="67">
        <f t="shared" si="2"/>
        <v>0.8729831144465291</v>
      </c>
      <c r="S66" s="47"/>
      <c r="T66" s="47"/>
      <c r="U66" s="47"/>
      <c r="V66" s="47"/>
      <c r="W66" s="47"/>
      <c r="X66" s="47"/>
      <c r="Y66" s="47"/>
      <c r="AB66" s="91">
        <f t="shared" si="16"/>
        <v>312.42857142857144</v>
      </c>
      <c r="AC66" s="91">
        <f t="shared" si="16"/>
        <v>2.1428571428571428</v>
      </c>
      <c r="AD66" s="90">
        <f t="shared" si="13"/>
        <v>2.274285714285714</v>
      </c>
      <c r="AE66" s="45">
        <f t="shared" si="14"/>
        <v>0.94221105527638194</v>
      </c>
    </row>
    <row r="67" spans="1:31" ht="13.8" x14ac:dyDescent="0.25">
      <c r="A67" s="4">
        <v>43925</v>
      </c>
      <c r="B67">
        <v>5550</v>
      </c>
      <c r="C67">
        <v>30</v>
      </c>
      <c r="D67">
        <v>701</v>
      </c>
      <c r="F67">
        <f t="shared" si="17"/>
        <v>220</v>
      </c>
      <c r="G67">
        <f t="shared" si="17"/>
        <v>2</v>
      </c>
      <c r="H67">
        <f t="shared" si="17"/>
        <v>52</v>
      </c>
      <c r="I67">
        <f t="shared" si="18"/>
        <v>4819</v>
      </c>
      <c r="J67" s="58">
        <f t="shared" si="5"/>
        <v>4.7291208711934263E-2</v>
      </c>
      <c r="K67" s="58">
        <f t="shared" si="6"/>
        <v>4.298302170642596E-4</v>
      </c>
      <c r="L67" s="58">
        <f t="shared" si="7"/>
        <v>1.117558564367075E-2</v>
      </c>
      <c r="M67">
        <f t="shared" si="9"/>
        <v>4.0749258173450018</v>
      </c>
      <c r="N67" s="47">
        <f t="shared" si="8"/>
        <v>5.4054054054054057E-3</v>
      </c>
      <c r="O67" s="47"/>
      <c r="P67" s="63">
        <f t="shared" si="10"/>
        <v>0.12630630630630629</v>
      </c>
      <c r="Q67" s="86">
        <f t="shared" si="11"/>
        <v>5.4054054054054057E-3</v>
      </c>
      <c r="R67" s="67">
        <f t="shared" si="2"/>
        <v>0.8682882882882883</v>
      </c>
      <c r="S67" s="47"/>
      <c r="T67" s="47"/>
      <c r="U67" s="47"/>
      <c r="V67" s="47"/>
      <c r="W67" s="47"/>
      <c r="X67" s="47"/>
      <c r="Y67" s="47"/>
      <c r="AB67" s="91">
        <f t="shared" si="16"/>
        <v>272.85714285714283</v>
      </c>
      <c r="AC67" s="91">
        <f t="shared" si="16"/>
        <v>2.2857142857142856</v>
      </c>
      <c r="AD67" s="90">
        <f t="shared" si="13"/>
        <v>2.5657142857142854</v>
      </c>
      <c r="AE67" s="45">
        <f t="shared" si="14"/>
        <v>0.89086859688195996</v>
      </c>
    </row>
    <row r="68" spans="1:31" ht="13.8" x14ac:dyDescent="0.25">
      <c r="A68" s="4">
        <v>43926</v>
      </c>
      <c r="B68">
        <v>5687</v>
      </c>
      <c r="C68">
        <v>35</v>
      </c>
      <c r="D68">
        <v>757</v>
      </c>
      <c r="F68">
        <f t="shared" si="17"/>
        <v>137</v>
      </c>
      <c r="G68">
        <f t="shared" si="17"/>
        <v>5</v>
      </c>
      <c r="H68">
        <f t="shared" si="17"/>
        <v>56</v>
      </c>
      <c r="I68">
        <f t="shared" si="18"/>
        <v>4895</v>
      </c>
      <c r="J68" s="58">
        <f t="shared" si="5"/>
        <v>2.8435323567938479E-2</v>
      </c>
      <c r="K68" s="58">
        <f t="shared" si="6"/>
        <v>1.0375596596804316E-3</v>
      </c>
      <c r="L68" s="58">
        <f t="shared" si="7"/>
        <v>1.1620668188420833E-2</v>
      </c>
      <c r="M68">
        <f t="shared" si="9"/>
        <v>2.2463905618671398</v>
      </c>
      <c r="N68" s="47">
        <f t="shared" si="8"/>
        <v>6.1543871988746267E-3</v>
      </c>
      <c r="O68" s="47"/>
      <c r="P68" s="63">
        <f t="shared" si="10"/>
        <v>0.13311060312994549</v>
      </c>
      <c r="Q68" s="86">
        <f t="shared" si="11"/>
        <v>6.1543871988746267E-3</v>
      </c>
      <c r="R68" s="67">
        <f t="shared" si="2"/>
        <v>0.86073500967117988</v>
      </c>
      <c r="S68" s="47"/>
      <c r="T68" s="47"/>
      <c r="U68" s="47"/>
      <c r="V68" s="47"/>
      <c r="W68" s="47"/>
      <c r="X68" s="47"/>
      <c r="Y68" s="47"/>
      <c r="AB68" s="91">
        <f t="shared" si="16"/>
        <v>243.28571428571428</v>
      </c>
      <c r="AC68" s="91">
        <f t="shared" si="16"/>
        <v>2.7142857142857144</v>
      </c>
      <c r="AD68" s="90">
        <f t="shared" si="13"/>
        <v>3.0414285714285718</v>
      </c>
      <c r="AE68" s="45">
        <f t="shared" si="14"/>
        <v>0.89243776420854859</v>
      </c>
    </row>
    <row r="69" spans="1:31" ht="13.8" x14ac:dyDescent="0.25">
      <c r="A69" s="4">
        <v>43927</v>
      </c>
      <c r="B69">
        <v>5797</v>
      </c>
      <c r="C69">
        <v>40</v>
      </c>
      <c r="D69">
        <v>1080</v>
      </c>
      <c r="F69">
        <f t="shared" si="17"/>
        <v>110</v>
      </c>
      <c r="G69">
        <f t="shared" si="17"/>
        <v>5</v>
      </c>
      <c r="H69">
        <f t="shared" si="17"/>
        <v>323</v>
      </c>
      <c r="I69">
        <f t="shared" si="18"/>
        <v>4677</v>
      </c>
      <c r="J69" s="58">
        <f t="shared" si="5"/>
        <v>2.2476922929700258E-2</v>
      </c>
      <c r="K69" s="58">
        <f t="shared" si="6"/>
        <v>1.0214504596527069E-3</v>
      </c>
      <c r="L69" s="58">
        <f t="shared" si="7"/>
        <v>6.5985699693564867E-2</v>
      </c>
      <c r="M69">
        <f t="shared" si="9"/>
        <v>0.33544066384415472</v>
      </c>
      <c r="N69" s="47">
        <f t="shared" si="8"/>
        <v>6.9001207521131617E-3</v>
      </c>
      <c r="O69" s="47"/>
      <c r="P69" s="63">
        <f t="shared" si="10"/>
        <v>0.18630326030705538</v>
      </c>
      <c r="Q69" s="86">
        <f t="shared" si="11"/>
        <v>6.9001207521131617E-3</v>
      </c>
      <c r="R69" s="67">
        <f t="shared" ref="R69:R132" si="19">IF(P69="","",1-SUM(P69:Q69))</f>
        <v>0.80679661894083143</v>
      </c>
      <c r="S69" s="47"/>
      <c r="T69" s="47"/>
      <c r="U69" s="47"/>
      <c r="V69" s="47"/>
      <c r="W69" s="47"/>
      <c r="X69" s="47"/>
      <c r="Y69" s="47"/>
      <c r="AB69" s="91">
        <f t="shared" si="16"/>
        <v>205.14285714285714</v>
      </c>
      <c r="AC69" s="91">
        <f t="shared" si="16"/>
        <v>3.2857142857142856</v>
      </c>
      <c r="AD69" s="90">
        <f t="shared" si="13"/>
        <v>3.36</v>
      </c>
      <c r="AE69" s="45">
        <f t="shared" si="14"/>
        <v>0.97789115646258506</v>
      </c>
    </row>
    <row r="70" spans="1:31" ht="13.8" x14ac:dyDescent="0.25">
      <c r="A70" s="4">
        <v>43928</v>
      </c>
      <c r="B70">
        <v>5895</v>
      </c>
      <c r="C70">
        <v>45</v>
      </c>
      <c r="D70">
        <v>1080</v>
      </c>
      <c r="F70">
        <f t="shared" si="17"/>
        <v>98</v>
      </c>
      <c r="G70">
        <f t="shared" si="17"/>
        <v>5</v>
      </c>
      <c r="H70">
        <f t="shared" si="17"/>
        <v>0</v>
      </c>
      <c r="I70">
        <f t="shared" si="18"/>
        <v>4770</v>
      </c>
      <c r="J70" s="58">
        <f t="shared" si="5"/>
        <v>2.095836729396932E-2</v>
      </c>
      <c r="K70" s="58">
        <f t="shared" si="6"/>
        <v>1.0690613641223007E-3</v>
      </c>
      <c r="L70" s="58">
        <f t="shared" si="7"/>
        <v>0</v>
      </c>
      <c r="M70">
        <f t="shared" si="9"/>
        <v>19.604456766778899</v>
      </c>
      <c r="N70" s="47">
        <f t="shared" si="8"/>
        <v>7.6335877862595417E-3</v>
      </c>
      <c r="O70" s="47"/>
      <c r="P70" s="63">
        <f t="shared" si="10"/>
        <v>0.18320610687022901</v>
      </c>
      <c r="Q70" s="86">
        <f t="shared" si="11"/>
        <v>7.6335877862595417E-3</v>
      </c>
      <c r="R70" s="67">
        <f t="shared" si="19"/>
        <v>0.80916030534351147</v>
      </c>
      <c r="S70" s="47"/>
      <c r="T70" s="47"/>
      <c r="U70" s="47"/>
      <c r="V70" s="47"/>
      <c r="W70" s="47"/>
      <c r="X70" s="47"/>
      <c r="Y70" s="47"/>
      <c r="AB70" s="91">
        <f t="shared" si="16"/>
        <v>190.85714285714286</v>
      </c>
      <c r="AC70" s="91">
        <f t="shared" si="16"/>
        <v>3.8571428571428572</v>
      </c>
      <c r="AD70" s="90">
        <f t="shared" si="13"/>
        <v>3.67</v>
      </c>
      <c r="AE70" s="45">
        <f t="shared" si="14"/>
        <v>1.0509926041261191</v>
      </c>
    </row>
    <row r="71" spans="1:31" ht="13.8" x14ac:dyDescent="0.25">
      <c r="A71" s="4">
        <v>43929</v>
      </c>
      <c r="B71">
        <v>6010</v>
      </c>
      <c r="C71">
        <v>50</v>
      </c>
      <c r="D71">
        <v>1080</v>
      </c>
      <c r="F71">
        <f t="shared" si="17"/>
        <v>115</v>
      </c>
      <c r="G71">
        <f t="shared" si="17"/>
        <v>5</v>
      </c>
      <c r="H71">
        <f t="shared" si="17"/>
        <v>0</v>
      </c>
      <c r="I71">
        <f t="shared" si="18"/>
        <v>4880</v>
      </c>
      <c r="J71" s="58">
        <f t="shared" si="5"/>
        <v>2.411458942608527E-2</v>
      </c>
      <c r="K71" s="58">
        <f t="shared" si="6"/>
        <v>1.0482180293501049E-3</v>
      </c>
      <c r="L71" s="58">
        <f t="shared" si="7"/>
        <v>0</v>
      </c>
      <c r="M71">
        <f t="shared" si="9"/>
        <v>23.005318312485347</v>
      </c>
      <c r="N71" s="47">
        <f t="shared" si="8"/>
        <v>8.3194675540765387E-3</v>
      </c>
      <c r="O71" s="47"/>
      <c r="P71" s="63">
        <f t="shared" si="10"/>
        <v>0.17970049916805325</v>
      </c>
      <c r="Q71" s="86">
        <f t="shared" si="11"/>
        <v>8.3194675540765387E-3</v>
      </c>
      <c r="R71" s="67">
        <f t="shared" si="19"/>
        <v>0.81198003327787016</v>
      </c>
      <c r="S71" s="47"/>
      <c r="T71" s="47"/>
      <c r="U71" s="47"/>
      <c r="V71" s="47"/>
      <c r="W71" s="47"/>
      <c r="X71" s="47"/>
      <c r="Y71" s="47"/>
      <c r="AB71" s="91">
        <f t="shared" si="16"/>
        <v>164</v>
      </c>
      <c r="AC71" s="91">
        <f t="shared" si="16"/>
        <v>4.2857142857142856</v>
      </c>
      <c r="AD71" s="90">
        <f t="shared" si="13"/>
        <v>3.4785714285714282</v>
      </c>
      <c r="AE71" s="45">
        <f t="shared" si="14"/>
        <v>1.2320328542094456</v>
      </c>
    </row>
    <row r="72" spans="1:31" ht="13.8" x14ac:dyDescent="0.25">
      <c r="A72" s="4">
        <v>43930</v>
      </c>
      <c r="B72">
        <v>6108</v>
      </c>
      <c r="C72">
        <v>51</v>
      </c>
      <c r="D72">
        <v>1472</v>
      </c>
      <c r="F72">
        <f t="shared" si="17"/>
        <v>98</v>
      </c>
      <c r="G72">
        <f t="shared" si="17"/>
        <v>1</v>
      </c>
      <c r="H72">
        <f t="shared" si="17"/>
        <v>392</v>
      </c>
      <c r="I72">
        <f t="shared" si="18"/>
        <v>4585</v>
      </c>
      <c r="J72" s="58">
        <f t="shared" si="5"/>
        <v>2.0086701394469494E-2</v>
      </c>
      <c r="K72" s="58">
        <f t="shared" si="6"/>
        <v>2.0491803278688525E-4</v>
      </c>
      <c r="L72" s="58">
        <f t="shared" si="7"/>
        <v>8.0327868852459017E-2</v>
      </c>
      <c r="M72">
        <f t="shared" si="9"/>
        <v>0.24942265344786549</v>
      </c>
      <c r="N72" s="47">
        <f t="shared" si="8"/>
        <v>8.3497053045186644E-3</v>
      </c>
      <c r="O72" s="47"/>
      <c r="P72" s="63">
        <f t="shared" si="10"/>
        <v>0.24099541584806811</v>
      </c>
      <c r="Q72" s="86">
        <f t="shared" si="11"/>
        <v>8.3497053045186644E-3</v>
      </c>
      <c r="R72" s="67">
        <f t="shared" si="19"/>
        <v>0.75065487884741322</v>
      </c>
      <c r="S72" s="47"/>
      <c r="T72" s="47"/>
      <c r="U72" s="47"/>
      <c r="V72" s="47"/>
      <c r="W72" s="47"/>
      <c r="X72" s="47"/>
      <c r="Y72" s="47"/>
      <c r="AB72" s="91">
        <f t="shared" si="16"/>
        <v>141.71428571428572</v>
      </c>
      <c r="AC72" s="91">
        <f t="shared" si="16"/>
        <v>3.8571428571428572</v>
      </c>
      <c r="AD72" s="90">
        <f t="shared" si="13"/>
        <v>3.8271428571428574</v>
      </c>
      <c r="AE72" s="45">
        <f t="shared" si="14"/>
        <v>1.0078387458006719</v>
      </c>
    </row>
    <row r="73" spans="1:31" ht="13.8" x14ac:dyDescent="0.25">
      <c r="A73" s="4">
        <v>43931</v>
      </c>
      <c r="B73">
        <v>6215</v>
      </c>
      <c r="C73">
        <v>54</v>
      </c>
      <c r="D73">
        <v>1793</v>
      </c>
      <c r="F73">
        <f t="shared" si="17"/>
        <v>107</v>
      </c>
      <c r="G73">
        <f t="shared" si="17"/>
        <v>3</v>
      </c>
      <c r="H73">
        <f t="shared" si="17"/>
        <v>321</v>
      </c>
      <c r="I73">
        <f t="shared" si="18"/>
        <v>4368</v>
      </c>
      <c r="J73" s="58">
        <f t="shared" si="5"/>
        <v>2.3342559630148335E-2</v>
      </c>
      <c r="K73" s="58">
        <f t="shared" si="6"/>
        <v>6.5430752453653218E-4</v>
      </c>
      <c r="L73" s="58">
        <f t="shared" si="7"/>
        <v>7.0010905125408945E-2</v>
      </c>
      <c r="M73">
        <f t="shared" si="9"/>
        <v>0.33032603674145095</v>
      </c>
      <c r="N73" s="47">
        <f t="shared" si="8"/>
        <v>8.6886564762670964E-3</v>
      </c>
      <c r="O73" s="47"/>
      <c r="P73" s="63">
        <f t="shared" si="10"/>
        <v>0.28849557522123892</v>
      </c>
      <c r="Q73" s="86">
        <f t="shared" si="11"/>
        <v>8.6886564762670964E-3</v>
      </c>
      <c r="R73" s="67">
        <f t="shared" si="19"/>
        <v>0.70281576830249404</v>
      </c>
      <c r="S73" s="47"/>
      <c r="T73" s="47"/>
      <c r="U73" s="47"/>
      <c r="V73" s="47"/>
      <c r="W73" s="47"/>
      <c r="X73" s="47"/>
      <c r="Y73" s="47"/>
      <c r="AB73" s="91">
        <f t="shared" si="16"/>
        <v>126.42857142857143</v>
      </c>
      <c r="AC73" s="91">
        <f t="shared" si="16"/>
        <v>3.7142857142857144</v>
      </c>
      <c r="AD73" s="90">
        <f t="shared" si="13"/>
        <v>3.592857142857143</v>
      </c>
      <c r="AE73" s="45">
        <f t="shared" si="14"/>
        <v>1.0337972166998013</v>
      </c>
    </row>
    <row r="74" spans="1:31" ht="13.8" x14ac:dyDescent="0.25">
      <c r="A74" s="4">
        <v>43932</v>
      </c>
      <c r="B74">
        <v>6303</v>
      </c>
      <c r="C74">
        <v>57</v>
      </c>
      <c r="D74">
        <v>1806</v>
      </c>
      <c r="F74">
        <f t="shared" si="17"/>
        <v>88</v>
      </c>
      <c r="G74">
        <f t="shared" si="17"/>
        <v>3</v>
      </c>
      <c r="H74">
        <f t="shared" si="17"/>
        <v>13</v>
      </c>
      <c r="I74">
        <f t="shared" si="18"/>
        <v>4440</v>
      </c>
      <c r="J74" s="58">
        <f t="shared" si="5"/>
        <v>2.0151431586403933E-2</v>
      </c>
      <c r="K74" s="58">
        <f t="shared" si="6"/>
        <v>6.8681318681318687E-4</v>
      </c>
      <c r="L74" s="58">
        <f t="shared" si="7"/>
        <v>2.976190476190476E-3</v>
      </c>
      <c r="M74">
        <f t="shared" si="9"/>
        <v>5.5013408230882739</v>
      </c>
      <c r="N74" s="47">
        <f t="shared" si="8"/>
        <v>9.043312708234174E-3</v>
      </c>
      <c r="O74" s="47"/>
      <c r="P74" s="63">
        <f t="shared" si="10"/>
        <v>0.28653022370299858</v>
      </c>
      <c r="Q74" s="86">
        <f t="shared" si="11"/>
        <v>9.043312708234174E-3</v>
      </c>
      <c r="R74" s="67">
        <f t="shared" si="19"/>
        <v>0.70442646358876726</v>
      </c>
      <c r="S74" s="47"/>
      <c r="T74" s="47"/>
      <c r="U74" s="47"/>
      <c r="V74" s="47"/>
      <c r="W74" s="47"/>
      <c r="X74" s="47"/>
      <c r="Y74" s="47"/>
      <c r="AB74" s="91">
        <f t="shared" si="16"/>
        <v>107.57142857142857</v>
      </c>
      <c r="AC74" s="91">
        <f t="shared" si="16"/>
        <v>3.8571428571428572</v>
      </c>
      <c r="AD74" s="90">
        <f t="shared" si="13"/>
        <v>3.5685714285714285</v>
      </c>
      <c r="AE74" s="45">
        <f t="shared" si="14"/>
        <v>1.0808646917534028</v>
      </c>
    </row>
    <row r="75" spans="1:31" ht="13.8" x14ac:dyDescent="0.25">
      <c r="A75" s="4">
        <v>43933</v>
      </c>
      <c r="B75">
        <v>6315</v>
      </c>
      <c r="C75">
        <v>60</v>
      </c>
      <c r="D75">
        <v>1806</v>
      </c>
      <c r="F75">
        <f t="shared" si="17"/>
        <v>12</v>
      </c>
      <c r="G75">
        <f t="shared" si="17"/>
        <v>3</v>
      </c>
      <c r="H75">
        <f t="shared" si="17"/>
        <v>0</v>
      </c>
      <c r="I75">
        <f t="shared" si="18"/>
        <v>4449</v>
      </c>
      <c r="J75" s="58">
        <f t="shared" si="5"/>
        <v>2.7033709154239811E-3</v>
      </c>
      <c r="K75" s="58">
        <f t="shared" si="6"/>
        <v>6.7567567567567571E-4</v>
      </c>
      <c r="L75" s="58">
        <f t="shared" si="7"/>
        <v>0</v>
      </c>
      <c r="M75">
        <f t="shared" si="9"/>
        <v>4.0009889548274922</v>
      </c>
      <c r="N75" s="47">
        <f t="shared" si="8"/>
        <v>9.5011876484560574E-3</v>
      </c>
      <c r="O75" s="47"/>
      <c r="P75" s="63">
        <f t="shared" si="10"/>
        <v>0.28598574821852729</v>
      </c>
      <c r="Q75" s="86">
        <f t="shared" si="11"/>
        <v>9.5011876484560574E-3</v>
      </c>
      <c r="R75" s="67">
        <f t="shared" si="19"/>
        <v>0.70451306413301662</v>
      </c>
      <c r="S75" s="47"/>
      <c r="T75" s="47"/>
      <c r="U75" s="47"/>
      <c r="V75" s="47"/>
      <c r="W75" s="47"/>
      <c r="X75" s="47"/>
      <c r="Y75" s="47"/>
      <c r="AB75" s="91">
        <f t="shared" si="16"/>
        <v>89.714285714285708</v>
      </c>
      <c r="AC75" s="91">
        <f t="shared" si="16"/>
        <v>3.5714285714285716</v>
      </c>
      <c r="AD75" s="90">
        <f t="shared" si="13"/>
        <v>3.2942857142857145</v>
      </c>
      <c r="AE75" s="45">
        <f t="shared" si="14"/>
        <v>1.0841283607979184</v>
      </c>
    </row>
    <row r="76" spans="1:31" ht="13.8" x14ac:dyDescent="0.25">
      <c r="A76" s="4">
        <v>43934</v>
      </c>
      <c r="B76">
        <v>6351</v>
      </c>
      <c r="C76">
        <v>61</v>
      </c>
      <c r="D76">
        <v>1806</v>
      </c>
      <c r="F76">
        <f t="shared" si="17"/>
        <v>36</v>
      </c>
      <c r="G76">
        <f t="shared" si="17"/>
        <v>1</v>
      </c>
      <c r="H76">
        <f t="shared" si="17"/>
        <v>0</v>
      </c>
      <c r="I76">
        <f t="shared" si="18"/>
        <v>4484</v>
      </c>
      <c r="J76" s="58">
        <f t="shared" si="5"/>
        <v>8.0937103940406929E-3</v>
      </c>
      <c r="K76" s="58">
        <f t="shared" si="6"/>
        <v>2.2476961114857271E-4</v>
      </c>
      <c r="L76" s="58">
        <f t="shared" si="7"/>
        <v>0</v>
      </c>
      <c r="M76">
        <f t="shared" si="9"/>
        <v>36.008917543087044</v>
      </c>
      <c r="N76" s="47">
        <f t="shared" si="8"/>
        <v>9.604786647772005E-3</v>
      </c>
      <c r="O76" s="47"/>
      <c r="P76" s="63">
        <f t="shared" si="10"/>
        <v>0.2843646669815777</v>
      </c>
      <c r="Q76" s="86">
        <f t="shared" si="11"/>
        <v>9.604786647772005E-3</v>
      </c>
      <c r="R76" s="67">
        <f t="shared" si="19"/>
        <v>0.70603054637065032</v>
      </c>
      <c r="S76" s="47"/>
      <c r="T76" s="47"/>
      <c r="U76" s="47"/>
      <c r="V76" s="47"/>
      <c r="W76" s="47"/>
      <c r="X76" s="47"/>
      <c r="Y76" s="47"/>
      <c r="AB76" s="91">
        <f t="shared" ref="AB76:AC91" si="20">AVERAGE(F70:F76)</f>
        <v>79.142857142857139</v>
      </c>
      <c r="AC76" s="91">
        <f t="shared" si="20"/>
        <v>3</v>
      </c>
      <c r="AD76" s="90">
        <f t="shared" si="13"/>
        <v>3.1242857142857146</v>
      </c>
      <c r="AE76" s="45">
        <f t="shared" si="14"/>
        <v>0.96021947873799718</v>
      </c>
    </row>
    <row r="77" spans="1:31" ht="13.8" x14ac:dyDescent="0.25">
      <c r="A77" s="4">
        <v>43935</v>
      </c>
      <c r="B77">
        <v>6415</v>
      </c>
      <c r="C77">
        <v>62</v>
      </c>
      <c r="D77">
        <v>2186</v>
      </c>
      <c r="F77">
        <f t="shared" si="17"/>
        <v>64</v>
      </c>
      <c r="G77">
        <f t="shared" si="17"/>
        <v>1</v>
      </c>
      <c r="H77">
        <f t="shared" si="17"/>
        <v>380</v>
      </c>
      <c r="I77">
        <f t="shared" si="18"/>
        <v>4167</v>
      </c>
      <c r="J77" s="58">
        <f t="shared" si="5"/>
        <v>1.4276526273010858E-2</v>
      </c>
      <c r="K77" s="58">
        <f t="shared" si="6"/>
        <v>2.2301516503122213E-4</v>
      </c>
      <c r="L77" s="58">
        <f t="shared" si="7"/>
        <v>8.4745762711864403E-2</v>
      </c>
      <c r="M77">
        <f t="shared" si="9"/>
        <v>0.16802084989023805</v>
      </c>
      <c r="N77" s="47">
        <f t="shared" si="8"/>
        <v>9.6648480124707711E-3</v>
      </c>
      <c r="O77" s="47"/>
      <c r="P77" s="63">
        <f t="shared" si="10"/>
        <v>0.3407638347622759</v>
      </c>
      <c r="Q77" s="86">
        <f t="shared" si="11"/>
        <v>9.6648480124707711E-3</v>
      </c>
      <c r="R77" s="67">
        <f t="shared" si="19"/>
        <v>0.6495713172252533</v>
      </c>
      <c r="S77" s="47"/>
      <c r="T77" s="47"/>
      <c r="U77" s="47"/>
      <c r="V77" s="47"/>
      <c r="W77" s="47"/>
      <c r="X77" s="47"/>
      <c r="Y77" s="47"/>
      <c r="AB77" s="91">
        <f t="shared" si="20"/>
        <v>74.285714285714292</v>
      </c>
      <c r="AC77" s="91">
        <f t="shared" si="20"/>
        <v>2.4285714285714284</v>
      </c>
      <c r="AD77" s="90">
        <f t="shared" si="13"/>
        <v>2.7285714285714282</v>
      </c>
      <c r="AE77" s="45">
        <f t="shared" si="14"/>
        <v>0.89005235602094246</v>
      </c>
    </row>
    <row r="78" spans="1:31" ht="13.8" x14ac:dyDescent="0.25">
      <c r="A78" s="4">
        <v>43936</v>
      </c>
      <c r="B78">
        <v>6440</v>
      </c>
      <c r="C78">
        <v>63</v>
      </c>
      <c r="D78">
        <v>2186</v>
      </c>
      <c r="F78">
        <f t="shared" ref="F78:H93" si="21">B78-B77</f>
        <v>25</v>
      </c>
      <c r="G78">
        <f t="shared" si="21"/>
        <v>1</v>
      </c>
      <c r="H78">
        <f t="shared" si="21"/>
        <v>0</v>
      </c>
      <c r="I78">
        <f t="shared" si="18"/>
        <v>4191</v>
      </c>
      <c r="J78" s="58">
        <f t="shared" si="5"/>
        <v>6.0010297160734468E-3</v>
      </c>
      <c r="K78" s="58">
        <f t="shared" si="6"/>
        <v>2.3998080153587713E-4</v>
      </c>
      <c r="L78" s="58">
        <f t="shared" si="7"/>
        <v>0</v>
      </c>
      <c r="M78">
        <f t="shared" si="9"/>
        <v>25.006290826878054</v>
      </c>
      <c r="N78" s="47">
        <f t="shared" si="8"/>
        <v>9.7826086956521747E-3</v>
      </c>
      <c r="O78" s="47"/>
      <c r="P78" s="63">
        <f t="shared" si="10"/>
        <v>0.33944099378881987</v>
      </c>
      <c r="Q78" s="86">
        <f t="shared" si="11"/>
        <v>9.7826086956521747E-3</v>
      </c>
      <c r="R78" s="67">
        <f t="shared" si="19"/>
        <v>0.65077639751552796</v>
      </c>
      <c r="S78" s="47"/>
      <c r="T78" s="47"/>
      <c r="U78" s="47"/>
      <c r="V78" s="47"/>
      <c r="W78" s="47"/>
      <c r="X78" s="47"/>
      <c r="Y78" s="47"/>
      <c r="AB78" s="91">
        <f t="shared" si="20"/>
        <v>61.428571428571431</v>
      </c>
      <c r="AC78" s="91">
        <f t="shared" si="20"/>
        <v>1.8571428571428572</v>
      </c>
      <c r="AD78" s="90">
        <f t="shared" si="13"/>
        <v>2.4328571428571428</v>
      </c>
      <c r="AE78" s="45">
        <f t="shared" si="14"/>
        <v>0.76335877862595425</v>
      </c>
    </row>
    <row r="79" spans="1:31" ht="13.8" x14ac:dyDescent="0.25">
      <c r="A79" s="4">
        <v>43937</v>
      </c>
      <c r="B79">
        <v>6462</v>
      </c>
      <c r="C79">
        <v>63</v>
      </c>
      <c r="D79">
        <v>2355</v>
      </c>
      <c r="F79">
        <f t="shared" si="21"/>
        <v>22</v>
      </c>
      <c r="G79">
        <f t="shared" si="21"/>
        <v>0</v>
      </c>
      <c r="H79">
        <f t="shared" si="21"/>
        <v>169</v>
      </c>
      <c r="I79">
        <f t="shared" si="18"/>
        <v>4044</v>
      </c>
      <c r="J79" s="58">
        <f t="shared" si="5"/>
        <v>5.2506698895861586E-3</v>
      </c>
      <c r="K79" s="58">
        <f t="shared" si="6"/>
        <v>0</v>
      </c>
      <c r="L79" s="58">
        <f t="shared" si="7"/>
        <v>4.0324504891434028E-2</v>
      </c>
      <c r="M79">
        <f t="shared" si="9"/>
        <v>0.13021039945121651</v>
      </c>
      <c r="N79" s="47">
        <f t="shared" si="8"/>
        <v>9.7493036211699167E-3</v>
      </c>
      <c r="O79" s="47"/>
      <c r="P79" s="63">
        <f t="shared" si="10"/>
        <v>0.36443825441039923</v>
      </c>
      <c r="Q79" s="86">
        <f t="shared" si="11"/>
        <v>9.7493036211699167E-3</v>
      </c>
      <c r="R79" s="67">
        <f t="shared" si="19"/>
        <v>0.62581244196843078</v>
      </c>
      <c r="S79" s="47"/>
      <c r="T79" s="47"/>
      <c r="U79" s="47"/>
      <c r="V79" s="47"/>
      <c r="W79" s="47"/>
      <c r="X79" s="47"/>
      <c r="Y79" s="47"/>
      <c r="AB79" s="91">
        <f t="shared" si="20"/>
        <v>50.571428571428569</v>
      </c>
      <c r="AC79" s="91">
        <f t="shared" si="20"/>
        <v>1.7142857142857142</v>
      </c>
      <c r="AD79" s="90">
        <f t="shared" si="13"/>
        <v>2.0514285714285716</v>
      </c>
      <c r="AE79" s="45">
        <f t="shared" si="14"/>
        <v>0.83565459610027848</v>
      </c>
    </row>
    <row r="80" spans="1:31" ht="13.8" x14ac:dyDescent="0.25">
      <c r="A80" s="4">
        <v>43938</v>
      </c>
      <c r="B80">
        <v>6522</v>
      </c>
      <c r="C80">
        <v>66</v>
      </c>
      <c r="D80">
        <v>3808</v>
      </c>
      <c r="F80">
        <f t="shared" si="21"/>
        <v>60</v>
      </c>
      <c r="G80">
        <f t="shared" si="21"/>
        <v>3</v>
      </c>
      <c r="H80">
        <f t="shared" si="21"/>
        <v>1453</v>
      </c>
      <c r="I80">
        <f t="shared" si="18"/>
        <v>2648</v>
      </c>
      <c r="J80" s="58">
        <f t="shared" si="5"/>
        <v>1.4840556040828944E-2</v>
      </c>
      <c r="K80" s="58">
        <f t="shared" si="6"/>
        <v>7.4183976261127599E-4</v>
      </c>
      <c r="L80" s="58">
        <f t="shared" si="7"/>
        <v>0.35929772502472801</v>
      </c>
      <c r="M80">
        <f t="shared" si="9"/>
        <v>4.1219236695818853E-2</v>
      </c>
      <c r="N80" s="47">
        <f t="shared" si="8"/>
        <v>1.0119595216191352E-2</v>
      </c>
      <c r="O80" s="47"/>
      <c r="P80" s="63">
        <f t="shared" si="10"/>
        <v>0.58386997853419198</v>
      </c>
      <c r="Q80" s="86">
        <f t="shared" si="11"/>
        <v>1.0119595216191352E-2</v>
      </c>
      <c r="R80" s="67">
        <f t="shared" si="19"/>
        <v>0.4060104262496167</v>
      </c>
      <c r="S80" s="47"/>
      <c r="T80" s="47"/>
      <c r="U80" s="47"/>
      <c r="V80" s="47"/>
      <c r="W80" s="47"/>
      <c r="X80" s="47"/>
      <c r="Y80" s="47"/>
      <c r="AB80" s="91">
        <f t="shared" si="20"/>
        <v>43.857142857142854</v>
      </c>
      <c r="AC80" s="91">
        <f t="shared" si="20"/>
        <v>1.7142857142857142</v>
      </c>
      <c r="AD80" s="90">
        <f t="shared" si="13"/>
        <v>1.9085714285714286</v>
      </c>
      <c r="AE80" s="45">
        <f t="shared" si="14"/>
        <v>0.89820359281437123</v>
      </c>
    </row>
    <row r="81" spans="1:31" ht="13.8" x14ac:dyDescent="0.25">
      <c r="A81" s="4">
        <v>43939</v>
      </c>
      <c r="B81">
        <v>6568</v>
      </c>
      <c r="C81">
        <v>67</v>
      </c>
      <c r="D81">
        <v>4124</v>
      </c>
      <c r="F81">
        <f t="shared" si="21"/>
        <v>46</v>
      </c>
      <c r="G81">
        <f t="shared" si="21"/>
        <v>1</v>
      </c>
      <c r="H81">
        <f t="shared" si="21"/>
        <v>316</v>
      </c>
      <c r="I81">
        <f t="shared" si="18"/>
        <v>2377</v>
      </c>
      <c r="J81" s="58">
        <f t="shared" si="5"/>
        <v>1.7376045407819098E-2</v>
      </c>
      <c r="K81" s="58">
        <f t="shared" si="6"/>
        <v>3.7764350453172205E-4</v>
      </c>
      <c r="L81" s="58">
        <f t="shared" si="7"/>
        <v>0.11933534743202417</v>
      </c>
      <c r="M81">
        <f t="shared" si="9"/>
        <v>0.1451475338798264</v>
      </c>
      <c r="N81" s="47">
        <f t="shared" si="8"/>
        <v>1.0200974421437272E-2</v>
      </c>
      <c r="O81" s="47"/>
      <c r="P81" s="63">
        <f t="shared" si="10"/>
        <v>0.62789281364190008</v>
      </c>
      <c r="Q81" s="86">
        <f t="shared" si="11"/>
        <v>1.0200974421437272E-2</v>
      </c>
      <c r="R81" s="67">
        <f t="shared" si="19"/>
        <v>0.36190621193666261</v>
      </c>
      <c r="S81" s="47"/>
      <c r="T81" s="47"/>
      <c r="U81" s="47"/>
      <c r="V81" s="47"/>
      <c r="W81" s="47"/>
      <c r="X81" s="47"/>
      <c r="Y81" s="47"/>
      <c r="AB81" s="91">
        <f t="shared" si="20"/>
        <v>37.857142857142854</v>
      </c>
      <c r="AC81" s="91">
        <f t="shared" si="20"/>
        <v>1.4285714285714286</v>
      </c>
      <c r="AD81" s="90">
        <f t="shared" si="13"/>
        <v>1.6400000000000001</v>
      </c>
      <c r="AE81" s="45">
        <f t="shared" si="14"/>
        <v>0.87108013937282225</v>
      </c>
    </row>
    <row r="82" spans="1:31" ht="13.8" x14ac:dyDescent="0.25">
      <c r="A82" s="4">
        <v>43940</v>
      </c>
      <c r="B82">
        <v>6610</v>
      </c>
      <c r="C82">
        <v>67</v>
      </c>
      <c r="D82">
        <v>4124</v>
      </c>
      <c r="F82">
        <f t="shared" si="21"/>
        <v>42</v>
      </c>
      <c r="G82">
        <f t="shared" si="21"/>
        <v>0</v>
      </c>
      <c r="H82">
        <f t="shared" si="21"/>
        <v>0</v>
      </c>
      <c r="I82">
        <f t="shared" si="18"/>
        <v>2419</v>
      </c>
      <c r="J82" s="58">
        <f t="shared" si="5"/>
        <v>1.7673883348192785E-2</v>
      </c>
      <c r="K82" s="58">
        <f t="shared" si="6"/>
        <v>0</v>
      </c>
      <c r="L82" s="58">
        <f t="shared" si="7"/>
        <v>0</v>
      </c>
      <c r="M82" t="e">
        <f t="shared" si="9"/>
        <v>#DIV/0!</v>
      </c>
      <c r="N82" s="47">
        <f t="shared" si="8"/>
        <v>1.0136157337367625E-2</v>
      </c>
      <c r="O82" s="47"/>
      <c r="P82" s="63">
        <f t="shared" si="10"/>
        <v>0.62390317700453857</v>
      </c>
      <c r="Q82" s="86">
        <f t="shared" si="11"/>
        <v>1.0136157337367625E-2</v>
      </c>
      <c r="R82" s="67">
        <f t="shared" si="19"/>
        <v>0.36596066565809382</v>
      </c>
      <c r="S82" s="47"/>
      <c r="T82" s="47"/>
      <c r="U82" s="47"/>
      <c r="V82" s="47"/>
      <c r="W82" s="47"/>
      <c r="X82" s="47"/>
      <c r="Y82" s="47"/>
      <c r="AB82" s="91">
        <f t="shared" si="20"/>
        <v>42.142857142857146</v>
      </c>
      <c r="AC82" s="91">
        <f t="shared" si="20"/>
        <v>1</v>
      </c>
      <c r="AD82" s="90">
        <f t="shared" si="13"/>
        <v>1.4171428571428573</v>
      </c>
      <c r="AE82" s="45">
        <f t="shared" si="14"/>
        <v>0.70564516129032251</v>
      </c>
    </row>
    <row r="83" spans="1:31" ht="13.8" x14ac:dyDescent="0.25">
      <c r="A83" s="4">
        <v>43941</v>
      </c>
      <c r="B83">
        <v>6623</v>
      </c>
      <c r="C83">
        <v>67</v>
      </c>
      <c r="D83">
        <v>4291</v>
      </c>
      <c r="F83">
        <f t="shared" si="21"/>
        <v>13</v>
      </c>
      <c r="G83">
        <f t="shared" si="21"/>
        <v>0</v>
      </c>
      <c r="H83">
        <f t="shared" si="21"/>
        <v>167</v>
      </c>
      <c r="I83">
        <f t="shared" si="18"/>
        <v>2265</v>
      </c>
      <c r="J83" s="58">
        <f t="shared" si="5"/>
        <v>5.3755149619642058E-3</v>
      </c>
      <c r="K83" s="58">
        <f t="shared" si="6"/>
        <v>0</v>
      </c>
      <c r="L83" s="58">
        <f t="shared" si="7"/>
        <v>6.9036792062835889E-2</v>
      </c>
      <c r="M83">
        <f t="shared" si="9"/>
        <v>7.7864495167613249E-2</v>
      </c>
      <c r="N83" s="47">
        <f t="shared" si="8"/>
        <v>1.0116261512909558E-2</v>
      </c>
      <c r="O83" s="47"/>
      <c r="P83" s="63">
        <f t="shared" si="10"/>
        <v>0.64789370375962552</v>
      </c>
      <c r="Q83" s="86">
        <f t="shared" si="11"/>
        <v>1.0116261512909558E-2</v>
      </c>
      <c r="R83" s="67">
        <f t="shared" si="19"/>
        <v>0.34199003472746492</v>
      </c>
      <c r="S83" s="47"/>
      <c r="T83" s="47"/>
      <c r="U83" s="47"/>
      <c r="V83" s="47"/>
      <c r="W83" s="47"/>
      <c r="X83" s="47"/>
      <c r="Y83" s="47"/>
      <c r="AB83" s="91">
        <f t="shared" si="20"/>
        <v>38.857142857142854</v>
      </c>
      <c r="AC83" s="91">
        <f t="shared" si="20"/>
        <v>0.8571428571428571</v>
      </c>
      <c r="AD83" s="90">
        <f t="shared" si="13"/>
        <v>1.2642857142857142</v>
      </c>
      <c r="AE83" s="45">
        <f t="shared" si="14"/>
        <v>0.67796610169491522</v>
      </c>
    </row>
    <row r="84" spans="1:31" ht="13.8" x14ac:dyDescent="0.25">
      <c r="A84" s="4">
        <v>43942</v>
      </c>
      <c r="B84">
        <v>6645</v>
      </c>
      <c r="C84">
        <v>67</v>
      </c>
      <c r="D84">
        <v>4695</v>
      </c>
      <c r="F84">
        <f t="shared" si="21"/>
        <v>22</v>
      </c>
      <c r="G84">
        <f t="shared" si="21"/>
        <v>0</v>
      </c>
      <c r="H84">
        <f t="shared" si="21"/>
        <v>404</v>
      </c>
      <c r="I84">
        <f t="shared" si="18"/>
        <v>1883</v>
      </c>
      <c r="J84" s="58">
        <f t="shared" si="5"/>
        <v>9.7155476694206072E-3</v>
      </c>
      <c r="K84" s="58">
        <f t="shared" si="6"/>
        <v>0</v>
      </c>
      <c r="L84" s="58">
        <f t="shared" si="7"/>
        <v>0.17836644591611478</v>
      </c>
      <c r="M84">
        <f t="shared" si="9"/>
        <v>5.4469592750588311E-2</v>
      </c>
      <c r="N84" s="47">
        <f t="shared" si="8"/>
        <v>1.0082768999247555E-2</v>
      </c>
      <c r="O84" s="47"/>
      <c r="P84" s="63">
        <f t="shared" si="10"/>
        <v>0.7065462753950339</v>
      </c>
      <c r="Q84" s="86">
        <f t="shared" si="11"/>
        <v>1.0082768999247555E-2</v>
      </c>
      <c r="R84" s="67">
        <f t="shared" si="19"/>
        <v>0.28337095560571857</v>
      </c>
      <c r="S84" s="47"/>
      <c r="T84" s="47"/>
      <c r="U84" s="47"/>
      <c r="V84" s="47"/>
      <c r="W84" s="47"/>
      <c r="X84" s="47"/>
      <c r="Y84" s="47"/>
      <c r="AB84" s="91">
        <f t="shared" si="20"/>
        <v>32.857142857142854</v>
      </c>
      <c r="AC84" s="91">
        <f t="shared" si="20"/>
        <v>0.7142857142857143</v>
      </c>
      <c r="AD84" s="90">
        <f t="shared" si="13"/>
        <v>1.0757142857142856</v>
      </c>
      <c r="AE84" s="45">
        <f t="shared" si="14"/>
        <v>0.6640106241699868</v>
      </c>
    </row>
    <row r="85" spans="1:31" ht="13.8" x14ac:dyDescent="0.25">
      <c r="A85" s="4">
        <v>43943</v>
      </c>
      <c r="B85">
        <v>6652</v>
      </c>
      <c r="C85">
        <v>67</v>
      </c>
      <c r="D85">
        <v>4932</v>
      </c>
      <c r="F85">
        <f t="shared" si="21"/>
        <v>7</v>
      </c>
      <c r="G85">
        <f t="shared" si="21"/>
        <v>0</v>
      </c>
      <c r="H85">
        <f t="shared" si="21"/>
        <v>237</v>
      </c>
      <c r="I85">
        <f t="shared" si="18"/>
        <v>1653</v>
      </c>
      <c r="J85" s="58">
        <f t="shared" si="5"/>
        <v>3.7184411053727403E-3</v>
      </c>
      <c r="K85" s="58">
        <f t="shared" si="6"/>
        <v>0</v>
      </c>
      <c r="L85" s="58">
        <f t="shared" si="7"/>
        <v>0.12586298459904408</v>
      </c>
      <c r="M85">
        <f t="shared" si="9"/>
        <v>2.9543563719058523E-2</v>
      </c>
      <c r="N85" s="47">
        <f t="shared" si="8"/>
        <v>1.0072158749248347E-2</v>
      </c>
      <c r="O85" s="47"/>
      <c r="P85" s="63">
        <f t="shared" si="10"/>
        <v>0.74143114852675884</v>
      </c>
      <c r="Q85" s="86">
        <f t="shared" si="11"/>
        <v>1.0072158749248347E-2</v>
      </c>
      <c r="R85" s="67">
        <f t="shared" si="19"/>
        <v>0.24849669272399277</v>
      </c>
      <c r="S85" s="47"/>
      <c r="T85" s="47"/>
      <c r="U85" s="47"/>
      <c r="V85" s="47"/>
      <c r="W85" s="47"/>
      <c r="X85" s="47"/>
      <c r="Y85" s="47"/>
      <c r="AB85" s="91">
        <f t="shared" si="20"/>
        <v>30.285714285714285</v>
      </c>
      <c r="AC85" s="91">
        <f t="shared" si="20"/>
        <v>0.5714285714285714</v>
      </c>
      <c r="AD85" s="90">
        <f t="shared" si="13"/>
        <v>0.89714285714285713</v>
      </c>
      <c r="AE85" s="45">
        <f t="shared" si="14"/>
        <v>0.63694267515923564</v>
      </c>
    </row>
    <row r="86" spans="1:31" ht="13.8" x14ac:dyDescent="0.25">
      <c r="A86" s="4">
        <v>43944</v>
      </c>
      <c r="B86">
        <v>6662</v>
      </c>
      <c r="C86">
        <v>75</v>
      </c>
      <c r="D86">
        <v>5047</v>
      </c>
      <c r="F86">
        <f t="shared" si="21"/>
        <v>10</v>
      </c>
      <c r="G86">
        <f t="shared" si="21"/>
        <v>8</v>
      </c>
      <c r="H86">
        <f t="shared" si="21"/>
        <v>115</v>
      </c>
      <c r="I86">
        <f t="shared" si="18"/>
        <v>1540</v>
      </c>
      <c r="J86" s="58">
        <f t="shared" si="5"/>
        <v>6.0511853115518491E-3</v>
      </c>
      <c r="K86" s="58">
        <f t="shared" si="6"/>
        <v>4.8396854204476713E-3</v>
      </c>
      <c r="L86" s="58">
        <f t="shared" si="7"/>
        <v>6.9570477918935267E-2</v>
      </c>
      <c r="M86">
        <f t="shared" si="9"/>
        <v>8.1322026991830942E-2</v>
      </c>
      <c r="N86" s="47">
        <f t="shared" si="8"/>
        <v>1.1257880516361453E-2</v>
      </c>
      <c r="O86" s="47"/>
      <c r="P86" s="63">
        <f t="shared" si="10"/>
        <v>0.75758030621435002</v>
      </c>
      <c r="Q86" s="86">
        <f t="shared" si="11"/>
        <v>1.1257880516361453E-2</v>
      </c>
      <c r="R86" s="67">
        <f t="shared" si="19"/>
        <v>0.23116181326928853</v>
      </c>
      <c r="S86" s="47"/>
      <c r="T86" s="47"/>
      <c r="U86" s="47"/>
      <c r="V86" s="47"/>
      <c r="W86" s="47"/>
      <c r="X86" s="47"/>
      <c r="Y86" s="47"/>
      <c r="AB86" s="91">
        <f t="shared" si="20"/>
        <v>28.571428571428573</v>
      </c>
      <c r="AC86" s="91">
        <f t="shared" si="20"/>
        <v>1.7142857142857142</v>
      </c>
      <c r="AD86" s="90">
        <f t="shared" si="13"/>
        <v>0.79142857142857137</v>
      </c>
      <c r="AE86" s="45">
        <f t="shared" si="14"/>
        <v>2.1660649819494586</v>
      </c>
    </row>
    <row r="87" spans="1:31" ht="13.8" x14ac:dyDescent="0.25">
      <c r="A87" s="4">
        <v>43945</v>
      </c>
      <c r="B87">
        <v>6677</v>
      </c>
      <c r="C87">
        <v>79</v>
      </c>
      <c r="D87">
        <v>5136</v>
      </c>
      <c r="F87">
        <f t="shared" si="21"/>
        <v>15</v>
      </c>
      <c r="G87">
        <f t="shared" si="21"/>
        <v>4</v>
      </c>
      <c r="H87">
        <f t="shared" si="21"/>
        <v>89</v>
      </c>
      <c r="I87">
        <f t="shared" si="18"/>
        <v>1462</v>
      </c>
      <c r="J87" s="58">
        <f t="shared" si="5"/>
        <v>9.742805107431831E-3</v>
      </c>
      <c r="K87" s="58">
        <f t="shared" si="6"/>
        <v>2.5974025974025974E-3</v>
      </c>
      <c r="L87" s="58">
        <f t="shared" si="7"/>
        <v>5.7792207792207791E-2</v>
      </c>
      <c r="M87">
        <f t="shared" si="9"/>
        <v>0.16133247167145182</v>
      </c>
      <c r="N87" s="47">
        <f t="shared" si="8"/>
        <v>1.1831660925565373E-2</v>
      </c>
      <c r="O87" s="47"/>
      <c r="P87" s="63">
        <f t="shared" si="10"/>
        <v>0.76920772802156656</v>
      </c>
      <c r="Q87" s="86">
        <f t="shared" si="11"/>
        <v>1.1831660925565373E-2</v>
      </c>
      <c r="R87" s="67">
        <f t="shared" si="19"/>
        <v>0.21896061105286801</v>
      </c>
      <c r="S87" s="47"/>
      <c r="T87" s="47"/>
      <c r="U87" s="47"/>
      <c r="V87" s="47"/>
      <c r="W87" s="47"/>
      <c r="X87" s="47"/>
      <c r="Y87" s="47"/>
      <c r="AB87" s="91">
        <f t="shared" si="20"/>
        <v>22.142857142857142</v>
      </c>
      <c r="AC87" s="91">
        <f t="shared" si="20"/>
        <v>1.8571428571428572</v>
      </c>
      <c r="AD87" s="90">
        <f t="shared" si="13"/>
        <v>0.74285714285714288</v>
      </c>
      <c r="AE87" s="45">
        <f t="shared" si="14"/>
        <v>2.5</v>
      </c>
    </row>
    <row r="88" spans="1:31" ht="13.8" x14ac:dyDescent="0.25">
      <c r="A88" s="4">
        <v>43946</v>
      </c>
      <c r="B88">
        <v>6694</v>
      </c>
      <c r="C88">
        <v>80</v>
      </c>
      <c r="D88">
        <v>5376</v>
      </c>
      <c r="F88">
        <f t="shared" si="21"/>
        <v>17</v>
      </c>
      <c r="G88">
        <f t="shared" si="21"/>
        <v>1</v>
      </c>
      <c r="H88">
        <f t="shared" si="21"/>
        <v>240</v>
      </c>
      <c r="I88">
        <f t="shared" si="18"/>
        <v>1238</v>
      </c>
      <c r="J88" s="58">
        <f t="shared" si="5"/>
        <v>1.1630952475683716E-2</v>
      </c>
      <c r="K88" s="58">
        <f t="shared" si="6"/>
        <v>6.8399452804377564E-4</v>
      </c>
      <c r="L88" s="58">
        <f t="shared" si="7"/>
        <v>0.16415868673050615</v>
      </c>
      <c r="M88">
        <f t="shared" si="9"/>
        <v>7.0557894271575078E-2</v>
      </c>
      <c r="N88" s="47">
        <f t="shared" si="8"/>
        <v>1.1951000896325068E-2</v>
      </c>
      <c r="O88" s="47"/>
      <c r="P88" s="63">
        <f t="shared" si="10"/>
        <v>0.80310726023304446</v>
      </c>
      <c r="Q88" s="86">
        <f t="shared" si="11"/>
        <v>1.1951000896325068E-2</v>
      </c>
      <c r="R88" s="67">
        <f t="shared" si="19"/>
        <v>0.18494173887063048</v>
      </c>
      <c r="S88" s="47"/>
      <c r="T88" s="47"/>
      <c r="U88" s="47"/>
      <c r="V88" s="47"/>
      <c r="W88" s="47"/>
      <c r="X88" s="47"/>
      <c r="Y88" s="47"/>
      <c r="AB88" s="91">
        <f t="shared" si="20"/>
        <v>18</v>
      </c>
      <c r="AC88" s="91">
        <f t="shared" si="20"/>
        <v>1.8571428571428572</v>
      </c>
      <c r="AD88" s="90">
        <f t="shared" si="13"/>
        <v>0.61428571428571432</v>
      </c>
      <c r="AE88" s="45">
        <f t="shared" si="14"/>
        <v>3.0232558139534884</v>
      </c>
    </row>
    <row r="89" spans="1:31" ht="13.8" x14ac:dyDescent="0.25">
      <c r="A89" s="4">
        <v>43947</v>
      </c>
      <c r="B89">
        <v>6714</v>
      </c>
      <c r="C89">
        <v>83</v>
      </c>
      <c r="D89">
        <v>5541</v>
      </c>
      <c r="F89">
        <f t="shared" si="21"/>
        <v>20</v>
      </c>
      <c r="G89">
        <f t="shared" si="21"/>
        <v>3</v>
      </c>
      <c r="H89">
        <f t="shared" si="21"/>
        <v>165</v>
      </c>
      <c r="I89">
        <f t="shared" si="18"/>
        <v>1090</v>
      </c>
      <c r="J89" s="58">
        <f t="shared" si="5"/>
        <v>1.6159330855059908E-2</v>
      </c>
      <c r="K89" s="58">
        <f t="shared" si="6"/>
        <v>2.4232633279483036E-3</v>
      </c>
      <c r="L89" s="58">
        <f t="shared" si="7"/>
        <v>0.1332794830371567</v>
      </c>
      <c r="M89">
        <f t="shared" si="9"/>
        <v>0.11907887856288193</v>
      </c>
      <c r="N89" s="47">
        <f t="shared" si="8"/>
        <v>1.236222817992255E-2</v>
      </c>
      <c r="O89" s="47"/>
      <c r="P89" s="63">
        <f t="shared" si="10"/>
        <v>0.82529043789097412</v>
      </c>
      <c r="Q89" s="86">
        <f t="shared" si="11"/>
        <v>1.236222817992255E-2</v>
      </c>
      <c r="R89" s="67">
        <f t="shared" si="19"/>
        <v>0.16234733392910339</v>
      </c>
      <c r="S89" s="47"/>
      <c r="T89" s="47"/>
      <c r="U89" s="47"/>
      <c r="V89" s="47"/>
      <c r="W89" s="47"/>
      <c r="X89" s="47"/>
      <c r="Y89" s="47"/>
      <c r="AB89" s="91">
        <f t="shared" si="20"/>
        <v>14.857142857142858</v>
      </c>
      <c r="AC89" s="91">
        <f t="shared" si="20"/>
        <v>2.2857142857142856</v>
      </c>
      <c r="AD89" s="90">
        <f t="shared" si="13"/>
        <v>0.50571428571428567</v>
      </c>
      <c r="AE89" s="45">
        <f t="shared" si="14"/>
        <v>4.5197740112994351</v>
      </c>
    </row>
    <row r="90" spans="1:31" ht="13.8" x14ac:dyDescent="0.25">
      <c r="A90" s="4">
        <v>43948</v>
      </c>
      <c r="B90">
        <v>6721</v>
      </c>
      <c r="C90">
        <v>83</v>
      </c>
      <c r="D90">
        <v>5588</v>
      </c>
      <c r="F90">
        <f t="shared" si="21"/>
        <v>7</v>
      </c>
      <c r="G90">
        <f t="shared" si="21"/>
        <v>0</v>
      </c>
      <c r="H90">
        <f t="shared" si="21"/>
        <v>47</v>
      </c>
      <c r="I90">
        <f t="shared" si="18"/>
        <v>1050</v>
      </c>
      <c r="J90" s="58">
        <f t="shared" si="5"/>
        <v>6.4237096812903155E-3</v>
      </c>
      <c r="K90" s="58">
        <f t="shared" si="6"/>
        <v>0</v>
      </c>
      <c r="L90" s="58">
        <f t="shared" si="7"/>
        <v>4.3119266055045874E-2</v>
      </c>
      <c r="M90">
        <f t="shared" si="9"/>
        <v>0.1489753947363073</v>
      </c>
      <c r="N90" s="47">
        <f t="shared" si="8"/>
        <v>1.234935277488469E-2</v>
      </c>
      <c r="O90" s="47"/>
      <c r="P90" s="63">
        <f t="shared" si="10"/>
        <v>0.83142389525368243</v>
      </c>
      <c r="Q90" s="86">
        <f t="shared" si="11"/>
        <v>1.234935277488469E-2</v>
      </c>
      <c r="R90" s="67">
        <f t="shared" si="19"/>
        <v>0.15622675197143288</v>
      </c>
      <c r="S90" s="47"/>
      <c r="T90" s="47"/>
      <c r="U90" s="47"/>
      <c r="V90" s="47"/>
      <c r="W90" s="47"/>
      <c r="X90" s="47"/>
      <c r="Y90" s="47"/>
      <c r="AB90" s="91">
        <f t="shared" si="20"/>
        <v>14</v>
      </c>
      <c r="AC90" s="91">
        <f t="shared" si="20"/>
        <v>2.2857142857142856</v>
      </c>
      <c r="AD90" s="90">
        <f t="shared" si="13"/>
        <v>0.43857142857142856</v>
      </c>
      <c r="AE90" s="45">
        <f t="shared" si="14"/>
        <v>5.2117263843648205</v>
      </c>
    </row>
    <row r="91" spans="1:31" ht="13.8" x14ac:dyDescent="0.25">
      <c r="A91" s="4">
        <v>43949</v>
      </c>
      <c r="B91">
        <v>6744</v>
      </c>
      <c r="C91">
        <v>89</v>
      </c>
      <c r="D91">
        <v>5665</v>
      </c>
      <c r="F91">
        <f t="shared" si="21"/>
        <v>23</v>
      </c>
      <c r="G91">
        <f t="shared" si="21"/>
        <v>6</v>
      </c>
      <c r="H91">
        <f t="shared" si="21"/>
        <v>77</v>
      </c>
      <c r="I91">
        <f t="shared" si="18"/>
        <v>990</v>
      </c>
      <c r="J91" s="58">
        <f t="shared" si="5"/>
        <v>2.1910536861159506E-2</v>
      </c>
      <c r="K91" s="58">
        <f t="shared" si="6"/>
        <v>5.7142857142857143E-3</v>
      </c>
      <c r="L91" s="58">
        <f t="shared" si="7"/>
        <v>7.3333333333333334E-2</v>
      </c>
      <c r="M91">
        <f t="shared" si="9"/>
        <v>0.27718149041225881</v>
      </c>
      <c r="N91" s="47">
        <f t="shared" si="8"/>
        <v>1.3196915776986951E-2</v>
      </c>
      <c r="O91" s="47"/>
      <c r="P91" s="63">
        <f t="shared" si="10"/>
        <v>0.84000593119810196</v>
      </c>
      <c r="Q91" s="86">
        <f t="shared" si="11"/>
        <v>1.3196915776986951E-2</v>
      </c>
      <c r="R91" s="67">
        <f t="shared" si="19"/>
        <v>0.14679715302491103</v>
      </c>
      <c r="S91" s="47"/>
      <c r="T91" s="47"/>
      <c r="U91" s="47"/>
      <c r="V91" s="47"/>
      <c r="W91" s="47"/>
      <c r="X91" s="47"/>
      <c r="Y91" s="47"/>
      <c r="AB91" s="91">
        <f t="shared" si="20"/>
        <v>14.142857142857142</v>
      </c>
      <c r="AC91" s="91">
        <f t="shared" si="20"/>
        <v>3.1428571428571428</v>
      </c>
      <c r="AD91" s="90">
        <f t="shared" si="13"/>
        <v>0.37857142857142856</v>
      </c>
      <c r="AE91" s="45">
        <f t="shared" si="14"/>
        <v>8.3018867924528301</v>
      </c>
    </row>
    <row r="92" spans="1:31" ht="13.8" x14ac:dyDescent="0.25">
      <c r="A92" s="4">
        <v>43950</v>
      </c>
      <c r="B92">
        <v>6752</v>
      </c>
      <c r="C92">
        <v>91</v>
      </c>
      <c r="D92">
        <v>5715</v>
      </c>
      <c r="F92">
        <f t="shared" si="21"/>
        <v>8</v>
      </c>
      <c r="G92">
        <f t="shared" si="21"/>
        <v>2</v>
      </c>
      <c r="H92">
        <f t="shared" si="21"/>
        <v>50</v>
      </c>
      <c r="I92">
        <f t="shared" si="18"/>
        <v>946</v>
      </c>
      <c r="J92" s="58">
        <f t="shared" si="5"/>
        <v>8.0829457919608452E-3</v>
      </c>
      <c r="K92" s="58">
        <f t="shared" si="6"/>
        <v>2.0202020202020202E-3</v>
      </c>
      <c r="L92" s="58">
        <f t="shared" si="7"/>
        <v>5.0505050505050504E-2</v>
      </c>
      <c r="M92">
        <f t="shared" si="9"/>
        <v>0.15388685257771609</v>
      </c>
      <c r="N92" s="47">
        <f t="shared" si="8"/>
        <v>1.3477488151658768E-2</v>
      </c>
      <c r="O92" s="47"/>
      <c r="P92" s="63">
        <f t="shared" si="10"/>
        <v>0.84641587677725116</v>
      </c>
      <c r="Q92" s="86">
        <f t="shared" si="11"/>
        <v>1.3477488151658768E-2</v>
      </c>
      <c r="R92" s="67">
        <f t="shared" si="19"/>
        <v>0.14010663507109011</v>
      </c>
      <c r="S92" s="47"/>
      <c r="T92" s="47"/>
      <c r="U92" s="47"/>
      <c r="V92" s="47"/>
      <c r="W92" s="47"/>
      <c r="X92" s="47"/>
      <c r="Y92" s="47"/>
      <c r="AB92" s="91">
        <f t="shared" ref="AB92:AC107" si="22">AVERAGE(F86:F92)</f>
        <v>14.285714285714286</v>
      </c>
      <c r="AC92" s="91">
        <f t="shared" si="22"/>
        <v>3.4285714285714284</v>
      </c>
      <c r="AD92" s="90">
        <f t="shared" si="13"/>
        <v>0.42142857142857149</v>
      </c>
      <c r="AE92" s="45">
        <f t="shared" si="14"/>
        <v>8.1355932203389809</v>
      </c>
    </row>
    <row r="93" spans="1:31" ht="13.8" x14ac:dyDescent="0.25">
      <c r="A93" s="4">
        <v>43951</v>
      </c>
      <c r="B93">
        <v>6766</v>
      </c>
      <c r="C93">
        <v>93</v>
      </c>
      <c r="D93">
        <v>5742</v>
      </c>
      <c r="F93">
        <f t="shared" si="21"/>
        <v>14</v>
      </c>
      <c r="G93">
        <f t="shared" si="21"/>
        <v>2</v>
      </c>
      <c r="H93">
        <f t="shared" si="21"/>
        <v>27</v>
      </c>
      <c r="I93">
        <f t="shared" si="18"/>
        <v>931</v>
      </c>
      <c r="J93" s="58">
        <f t="shared" si="5"/>
        <v>1.4803073973651711E-2</v>
      </c>
      <c r="K93" s="58">
        <f t="shared" si="6"/>
        <v>2.1141649048625794E-3</v>
      </c>
      <c r="L93" s="58">
        <f t="shared" si="7"/>
        <v>2.8541226215644821E-2</v>
      </c>
      <c r="M93">
        <f t="shared" si="9"/>
        <v>0.48288648203705237</v>
      </c>
      <c r="N93" s="47">
        <f t="shared" si="8"/>
        <v>1.3745196571090747E-2</v>
      </c>
      <c r="O93" s="47"/>
      <c r="P93" s="63">
        <f t="shared" si="10"/>
        <v>0.84865503990540936</v>
      </c>
      <c r="Q93" s="86">
        <f t="shared" si="11"/>
        <v>1.3745196571090747E-2</v>
      </c>
      <c r="R93" s="67">
        <f t="shared" si="19"/>
        <v>0.1375997635234999</v>
      </c>
      <c r="S93" s="47"/>
      <c r="T93" s="47"/>
      <c r="U93" s="47"/>
      <c r="V93" s="47"/>
      <c r="W93" s="47"/>
      <c r="X93" s="47"/>
      <c r="Y93" s="47"/>
      <c r="AB93" s="91">
        <f t="shared" si="22"/>
        <v>14.857142857142858</v>
      </c>
      <c r="AC93" s="91">
        <f t="shared" si="22"/>
        <v>2.5714285714285716</v>
      </c>
      <c r="AD93" s="90">
        <f t="shared" si="13"/>
        <v>0.38857142857142857</v>
      </c>
      <c r="AE93" s="45">
        <f t="shared" si="14"/>
        <v>6.6176470588235299</v>
      </c>
    </row>
    <row r="94" spans="1:31" ht="13.8" x14ac:dyDescent="0.25">
      <c r="A94" s="4">
        <v>43952</v>
      </c>
      <c r="B94">
        <v>6778</v>
      </c>
      <c r="C94">
        <v>93</v>
      </c>
      <c r="D94">
        <v>5775</v>
      </c>
      <c r="F94">
        <f t="shared" ref="F94:H109" si="23">B94-B93</f>
        <v>12</v>
      </c>
      <c r="G94">
        <f t="shared" si="23"/>
        <v>0</v>
      </c>
      <c r="H94">
        <f t="shared" si="23"/>
        <v>33</v>
      </c>
      <c r="I94">
        <f t="shared" si="18"/>
        <v>910</v>
      </c>
      <c r="J94" s="58">
        <f t="shared" si="5"/>
        <v>1.2892787174583658E-2</v>
      </c>
      <c r="K94" s="58">
        <f t="shared" si="6"/>
        <v>0</v>
      </c>
      <c r="L94" s="58">
        <f t="shared" si="7"/>
        <v>3.5445757250268529E-2</v>
      </c>
      <c r="M94">
        <f t="shared" si="9"/>
        <v>0.36373287453143588</v>
      </c>
      <c r="N94" s="47">
        <f t="shared" si="8"/>
        <v>1.3720861611094717E-2</v>
      </c>
      <c r="O94" s="47"/>
      <c r="P94" s="63">
        <f t="shared" si="10"/>
        <v>0.85202124520507527</v>
      </c>
      <c r="Q94" s="86">
        <f t="shared" si="11"/>
        <v>1.3720861611094717E-2</v>
      </c>
      <c r="R94" s="67">
        <f t="shared" si="19"/>
        <v>0.13425789318382997</v>
      </c>
      <c r="S94" s="47"/>
      <c r="T94" s="47"/>
      <c r="U94" s="47"/>
      <c r="V94" s="47"/>
      <c r="W94" s="47"/>
      <c r="X94" s="47"/>
      <c r="Y94" s="47"/>
      <c r="AB94" s="91">
        <f t="shared" si="22"/>
        <v>14.428571428571429</v>
      </c>
      <c r="AC94" s="91">
        <f t="shared" si="22"/>
        <v>2</v>
      </c>
      <c r="AD94" s="90">
        <f t="shared" si="13"/>
        <v>0.32857142857142857</v>
      </c>
      <c r="AE94" s="45">
        <f t="shared" si="14"/>
        <v>6.0869565217391308</v>
      </c>
    </row>
    <row r="95" spans="1:31" ht="13.8" x14ac:dyDescent="0.25">
      <c r="A95" s="4">
        <v>43953</v>
      </c>
      <c r="B95">
        <v>6799</v>
      </c>
      <c r="C95">
        <v>94</v>
      </c>
      <c r="D95">
        <v>5814</v>
      </c>
      <c r="F95">
        <f t="shared" si="23"/>
        <v>21</v>
      </c>
      <c r="G95">
        <f t="shared" si="23"/>
        <v>1</v>
      </c>
      <c r="H95">
        <f t="shared" si="23"/>
        <v>39</v>
      </c>
      <c r="I95">
        <f t="shared" si="18"/>
        <v>891</v>
      </c>
      <c r="J95" s="58">
        <f t="shared" si="5"/>
        <v>2.3083058672350928E-2</v>
      </c>
      <c r="K95" s="58">
        <f t="shared" si="6"/>
        <v>1.0989010989010989E-3</v>
      </c>
      <c r="L95" s="58">
        <f t="shared" si="7"/>
        <v>4.2857142857142858E-2</v>
      </c>
      <c r="M95">
        <f t="shared" si="9"/>
        <v>0.52513958479598355</v>
      </c>
      <c r="N95" s="47">
        <f t="shared" si="8"/>
        <v>1.3825562582732754E-2</v>
      </c>
      <c r="O95" s="47"/>
      <c r="P95" s="63">
        <f t="shared" si="10"/>
        <v>0.8551257537873217</v>
      </c>
      <c r="Q95" s="86">
        <f t="shared" si="11"/>
        <v>1.3825562582732754E-2</v>
      </c>
      <c r="R95" s="67">
        <f t="shared" si="19"/>
        <v>0.13104868362994559</v>
      </c>
      <c r="S95" s="47"/>
      <c r="T95" s="47"/>
      <c r="U95" s="47"/>
      <c r="V95" s="47"/>
      <c r="W95" s="47"/>
      <c r="X95" s="47"/>
      <c r="Y95" s="47"/>
      <c r="AB95" s="91">
        <f t="shared" si="22"/>
        <v>15</v>
      </c>
      <c r="AC95" s="91">
        <f t="shared" si="22"/>
        <v>2</v>
      </c>
      <c r="AD95" s="90">
        <f t="shared" si="13"/>
        <v>0.30285714285714288</v>
      </c>
      <c r="AE95" s="45">
        <f t="shared" si="14"/>
        <v>6.6037735849056602</v>
      </c>
    </row>
    <row r="96" spans="1:31" ht="13.8" x14ac:dyDescent="0.25">
      <c r="A96" s="4">
        <v>43954</v>
      </c>
      <c r="B96">
        <v>6822</v>
      </c>
      <c r="C96">
        <v>95</v>
      </c>
      <c r="D96">
        <v>5849</v>
      </c>
      <c r="F96">
        <f t="shared" si="23"/>
        <v>23</v>
      </c>
      <c r="G96">
        <f t="shared" si="23"/>
        <v>1</v>
      </c>
      <c r="H96">
        <f t="shared" si="23"/>
        <v>35</v>
      </c>
      <c r="I96">
        <f t="shared" si="18"/>
        <v>878</v>
      </c>
      <c r="J96" s="58">
        <f t="shared" si="5"/>
        <v>2.5820576986301604E-2</v>
      </c>
      <c r="K96" s="58">
        <f t="shared" si="6"/>
        <v>1.1223344556677891E-3</v>
      </c>
      <c r="L96" s="58">
        <f t="shared" si="7"/>
        <v>3.9281705948372617E-2</v>
      </c>
      <c r="M96">
        <f t="shared" si="9"/>
        <v>0.6390592804109646</v>
      </c>
      <c r="N96" s="47">
        <f t="shared" si="8"/>
        <v>1.3925535033714452E-2</v>
      </c>
      <c r="O96" s="47"/>
      <c r="P96" s="63">
        <f t="shared" si="10"/>
        <v>0.85737320433890352</v>
      </c>
      <c r="Q96" s="86">
        <f t="shared" si="11"/>
        <v>1.3925535033714452E-2</v>
      </c>
      <c r="R96" s="67">
        <f t="shared" si="19"/>
        <v>0.12870126062738207</v>
      </c>
      <c r="S96" s="47"/>
      <c r="T96" s="47"/>
      <c r="U96" s="47"/>
      <c r="V96" s="47"/>
      <c r="W96" s="47"/>
      <c r="X96" s="47"/>
      <c r="Y96" s="47"/>
      <c r="AB96" s="91">
        <f t="shared" si="22"/>
        <v>15.428571428571429</v>
      </c>
      <c r="AC96" s="91">
        <f t="shared" si="22"/>
        <v>1.7142857142857142</v>
      </c>
      <c r="AD96" s="90">
        <f t="shared" si="13"/>
        <v>0.28571428571428575</v>
      </c>
      <c r="AE96" s="45">
        <f t="shared" si="14"/>
        <v>5.9999999999999991</v>
      </c>
    </row>
    <row r="97" spans="1:31" ht="13.8" x14ac:dyDescent="0.25">
      <c r="A97" s="4">
        <v>43955</v>
      </c>
      <c r="B97">
        <v>6847</v>
      </c>
      <c r="C97">
        <v>96</v>
      </c>
      <c r="D97">
        <v>5887</v>
      </c>
      <c r="F97">
        <f t="shared" si="23"/>
        <v>25</v>
      </c>
      <c r="G97">
        <f t="shared" si="23"/>
        <v>1</v>
      </c>
      <c r="H97">
        <f t="shared" si="23"/>
        <v>38</v>
      </c>
      <c r="I97">
        <f t="shared" si="18"/>
        <v>864</v>
      </c>
      <c r="J97" s="58">
        <f t="shared" ref="J97:J160" si="24">F97/I96*$B$2/($B$2-B96)</f>
        <v>2.8481423753432721E-2</v>
      </c>
      <c r="K97" s="58">
        <f t="shared" ref="K97:K160" si="25">G97/I96</f>
        <v>1.1389521640091116E-3</v>
      </c>
      <c r="L97" s="58">
        <f t="shared" ref="L97:L160" si="26">H97/I96</f>
        <v>4.328018223234624E-2</v>
      </c>
      <c r="M97">
        <f t="shared" si="9"/>
        <v>0.64119718091061362</v>
      </c>
      <c r="N97" s="47">
        <f t="shared" ref="N97:N160" si="27">C97/B97</f>
        <v>1.4020739009785307E-2</v>
      </c>
      <c r="O97" s="47"/>
      <c r="P97" s="63">
        <f t="shared" si="10"/>
        <v>0.8597926099021469</v>
      </c>
      <c r="Q97" s="86">
        <f t="shared" si="11"/>
        <v>1.4020739009785307E-2</v>
      </c>
      <c r="R97" s="67">
        <f t="shared" si="19"/>
        <v>0.12618665108806781</v>
      </c>
      <c r="S97" s="47"/>
      <c r="T97" s="47"/>
      <c r="U97" s="47"/>
      <c r="V97" s="47"/>
      <c r="W97" s="47"/>
      <c r="X97" s="47"/>
      <c r="Y97" s="47"/>
      <c r="AB97" s="91">
        <f t="shared" si="22"/>
        <v>18</v>
      </c>
      <c r="AC97" s="91">
        <f t="shared" si="22"/>
        <v>1.8571428571428572</v>
      </c>
      <c r="AD97" s="90">
        <f t="shared" ref="AD97:AD160" si="28">INDEX(AB76:AB97,$AE$3)*$AD$2</f>
        <v>0.22142857142857142</v>
      </c>
      <c r="AE97" s="45">
        <f t="shared" ref="AE97:AE160" si="29">AC97/AD97</f>
        <v>8.3870967741935498</v>
      </c>
    </row>
    <row r="98" spans="1:31" ht="13.8" x14ac:dyDescent="0.25">
      <c r="A98" s="4">
        <v>43956</v>
      </c>
      <c r="B98">
        <v>6875</v>
      </c>
      <c r="C98">
        <v>97</v>
      </c>
      <c r="D98">
        <v>5975</v>
      </c>
      <c r="F98">
        <f t="shared" si="23"/>
        <v>28</v>
      </c>
      <c r="G98">
        <f t="shared" si="23"/>
        <v>1</v>
      </c>
      <c r="H98">
        <f t="shared" si="23"/>
        <v>88</v>
      </c>
      <c r="I98">
        <f t="shared" si="18"/>
        <v>803</v>
      </c>
      <c r="J98" s="58">
        <f t="shared" si="24"/>
        <v>3.2416111490742729E-2</v>
      </c>
      <c r="K98" s="58">
        <f t="shared" si="25"/>
        <v>1.1574074074074073E-3</v>
      </c>
      <c r="L98" s="58">
        <f t="shared" si="26"/>
        <v>0.10185185185185185</v>
      </c>
      <c r="M98">
        <f t="shared" ref="M98:M161" si="30">J98/(K98+L98)</f>
        <v>0.31469123964046875</v>
      </c>
      <c r="N98" s="47">
        <f t="shared" si="27"/>
        <v>1.410909090909091E-2</v>
      </c>
      <c r="O98" s="47"/>
      <c r="P98" s="63">
        <f t="shared" ref="P98:P161" si="31">D98/B98</f>
        <v>0.86909090909090914</v>
      </c>
      <c r="Q98" s="86">
        <f t="shared" ref="Q98:Q161" si="32">N98</f>
        <v>1.410909090909091E-2</v>
      </c>
      <c r="R98" s="67">
        <f t="shared" si="19"/>
        <v>0.1167999999999999</v>
      </c>
      <c r="S98" s="47"/>
      <c r="T98" s="47"/>
      <c r="U98" s="47"/>
      <c r="V98" s="47"/>
      <c r="W98" s="47"/>
      <c r="X98" s="47"/>
      <c r="Y98" s="47"/>
      <c r="AB98" s="91">
        <f t="shared" si="22"/>
        <v>18.714285714285715</v>
      </c>
      <c r="AC98" s="91">
        <f t="shared" si="22"/>
        <v>1.1428571428571428</v>
      </c>
      <c r="AD98" s="90">
        <f t="shared" si="28"/>
        <v>0.18</v>
      </c>
      <c r="AE98" s="45">
        <f t="shared" si="29"/>
        <v>6.3492063492063489</v>
      </c>
    </row>
    <row r="99" spans="1:31" ht="13.8" x14ac:dyDescent="0.25">
      <c r="A99" s="4">
        <v>43957</v>
      </c>
      <c r="B99">
        <v>6894</v>
      </c>
      <c r="C99">
        <v>97</v>
      </c>
      <c r="D99">
        <v>6031</v>
      </c>
      <c r="F99">
        <f t="shared" si="23"/>
        <v>19</v>
      </c>
      <c r="G99">
        <f t="shared" si="23"/>
        <v>0</v>
      </c>
      <c r="H99">
        <f t="shared" si="23"/>
        <v>56</v>
      </c>
      <c r="I99">
        <f t="shared" si="18"/>
        <v>766</v>
      </c>
      <c r="J99" s="58">
        <f t="shared" si="24"/>
        <v>2.3667651250045708E-2</v>
      </c>
      <c r="K99" s="58">
        <f t="shared" si="25"/>
        <v>0</v>
      </c>
      <c r="L99" s="58">
        <f t="shared" si="26"/>
        <v>6.9738480697384808E-2</v>
      </c>
      <c r="M99">
        <f t="shared" si="30"/>
        <v>0.33937721346047683</v>
      </c>
      <c r="N99" s="47">
        <f t="shared" si="27"/>
        <v>1.4070205976211198E-2</v>
      </c>
      <c r="O99" s="47"/>
      <c r="P99" s="63">
        <f t="shared" si="31"/>
        <v>0.87481868291267773</v>
      </c>
      <c r="Q99" s="86">
        <f t="shared" si="32"/>
        <v>1.4070205976211198E-2</v>
      </c>
      <c r="R99" s="67">
        <f t="shared" si="19"/>
        <v>0.11111111111111105</v>
      </c>
      <c r="S99" s="47"/>
      <c r="T99" s="47"/>
      <c r="U99" s="47"/>
      <c r="V99" s="47"/>
      <c r="W99" s="47"/>
      <c r="X99" s="47"/>
      <c r="Y99" s="47"/>
      <c r="AB99" s="91">
        <f t="shared" si="22"/>
        <v>20.285714285714285</v>
      </c>
      <c r="AC99" s="91">
        <f t="shared" si="22"/>
        <v>0.8571428571428571</v>
      </c>
      <c r="AD99" s="90">
        <f t="shared" si="28"/>
        <v>0.14857142857142858</v>
      </c>
      <c r="AE99" s="45">
        <f t="shared" si="29"/>
        <v>5.7692307692307683</v>
      </c>
    </row>
    <row r="100" spans="1:31" ht="13.8" x14ac:dyDescent="0.25">
      <c r="A100" s="4">
        <v>43958</v>
      </c>
      <c r="B100">
        <v>6913</v>
      </c>
      <c r="C100">
        <v>97</v>
      </c>
      <c r="D100">
        <v>6078</v>
      </c>
      <c r="F100">
        <f t="shared" si="23"/>
        <v>19</v>
      </c>
      <c r="G100">
        <f t="shared" si="23"/>
        <v>0</v>
      </c>
      <c r="H100">
        <f t="shared" si="23"/>
        <v>47</v>
      </c>
      <c r="I100">
        <f t="shared" si="18"/>
        <v>738</v>
      </c>
      <c r="J100" s="58">
        <f t="shared" si="24"/>
        <v>2.4810885272011963E-2</v>
      </c>
      <c r="K100" s="58">
        <f t="shared" si="25"/>
        <v>0</v>
      </c>
      <c r="L100" s="58">
        <f t="shared" si="26"/>
        <v>6.1357702349869453E-2</v>
      </c>
      <c r="M100">
        <f t="shared" si="30"/>
        <v>0.40436464081619494</v>
      </c>
      <c r="N100" s="47">
        <f t="shared" si="27"/>
        <v>1.4031534789526979E-2</v>
      </c>
      <c r="O100" s="47"/>
      <c r="P100" s="63">
        <f t="shared" si="31"/>
        <v>0.87921307681180383</v>
      </c>
      <c r="Q100" s="86">
        <f t="shared" si="32"/>
        <v>1.4031534789526979E-2</v>
      </c>
      <c r="R100" s="67">
        <f t="shared" si="19"/>
        <v>0.10675538839866916</v>
      </c>
      <c r="AB100" s="91">
        <f t="shared" si="22"/>
        <v>21</v>
      </c>
      <c r="AC100" s="91">
        <f t="shared" si="22"/>
        <v>0.5714285714285714</v>
      </c>
      <c r="AD100" s="90">
        <f t="shared" si="28"/>
        <v>0.14000000000000001</v>
      </c>
      <c r="AE100" s="45">
        <f t="shared" si="29"/>
        <v>4.0816326530612237</v>
      </c>
    </row>
    <row r="101" spans="1:31" ht="13.8" x14ac:dyDescent="0.25">
      <c r="A101" s="4">
        <v>43959</v>
      </c>
      <c r="B101">
        <v>6918</v>
      </c>
      <c r="C101">
        <v>97</v>
      </c>
      <c r="D101">
        <v>6122</v>
      </c>
      <c r="F101">
        <f t="shared" si="23"/>
        <v>5</v>
      </c>
      <c r="G101">
        <f t="shared" si="23"/>
        <v>0</v>
      </c>
      <c r="H101">
        <f t="shared" si="23"/>
        <v>44</v>
      </c>
      <c r="I101">
        <f t="shared" si="18"/>
        <v>699</v>
      </c>
      <c r="J101" s="58">
        <f t="shared" si="24"/>
        <v>6.7769049646829059E-3</v>
      </c>
      <c r="K101" s="58">
        <f t="shared" si="25"/>
        <v>0</v>
      </c>
      <c r="L101" s="58">
        <f t="shared" si="26"/>
        <v>5.9620596205962058E-2</v>
      </c>
      <c r="M101">
        <f t="shared" si="30"/>
        <v>0.11366717872581783</v>
      </c>
      <c r="N101" s="47">
        <f t="shared" si="27"/>
        <v>1.4021393466319745E-2</v>
      </c>
      <c r="O101" s="47"/>
      <c r="P101" s="63">
        <f t="shared" si="31"/>
        <v>0.88493784330731429</v>
      </c>
      <c r="Q101" s="86">
        <f t="shared" si="32"/>
        <v>1.4021393466319745E-2</v>
      </c>
      <c r="R101" s="67">
        <f t="shared" si="19"/>
        <v>0.10104076322636601</v>
      </c>
      <c r="AB101" s="91">
        <f t="shared" si="22"/>
        <v>20</v>
      </c>
      <c r="AC101" s="91">
        <f>AVERAGE(G95:G101)</f>
        <v>0.5714285714285714</v>
      </c>
      <c r="AD101" s="90">
        <f t="shared" si="28"/>
        <v>0.14142857142857143</v>
      </c>
      <c r="AE101" s="45">
        <f t="shared" si="29"/>
        <v>4.0404040404040398</v>
      </c>
    </row>
    <row r="102" spans="1:31" ht="13.8" x14ac:dyDescent="0.25">
      <c r="A102" s="4">
        <v>43960</v>
      </c>
      <c r="B102">
        <v>6939</v>
      </c>
      <c r="C102">
        <v>97</v>
      </c>
      <c r="D102">
        <v>6141</v>
      </c>
      <c r="F102">
        <f t="shared" si="23"/>
        <v>21</v>
      </c>
      <c r="G102">
        <f t="shared" si="23"/>
        <v>0</v>
      </c>
      <c r="H102">
        <f t="shared" si="23"/>
        <v>19</v>
      </c>
      <c r="I102">
        <f t="shared" si="18"/>
        <v>701</v>
      </c>
      <c r="J102" s="58">
        <f t="shared" si="24"/>
        <v>3.0051071170860134E-2</v>
      </c>
      <c r="K102" s="58">
        <f t="shared" si="25"/>
        <v>0</v>
      </c>
      <c r="L102" s="58">
        <f t="shared" si="26"/>
        <v>2.7181688125894134E-2</v>
      </c>
      <c r="M102">
        <f t="shared" si="30"/>
        <v>1.1055630920226964</v>
      </c>
      <c r="N102" s="47">
        <f t="shared" si="27"/>
        <v>1.3978959504251333E-2</v>
      </c>
      <c r="O102" s="47"/>
      <c r="P102" s="63">
        <f t="shared" si="31"/>
        <v>0.88499783830523127</v>
      </c>
      <c r="Q102" s="86">
        <f t="shared" si="32"/>
        <v>1.3978959504251333E-2</v>
      </c>
      <c r="R102" s="67">
        <f t="shared" si="19"/>
        <v>0.10102320219051741</v>
      </c>
      <c r="AB102" s="91">
        <f t="shared" si="22"/>
        <v>20</v>
      </c>
      <c r="AC102" s="91">
        <f t="shared" si="22"/>
        <v>0.42857142857142855</v>
      </c>
      <c r="AD102" s="90">
        <f t="shared" si="28"/>
        <v>0.14285714285714288</v>
      </c>
      <c r="AE102" s="45">
        <f t="shared" si="29"/>
        <v>2.9999999999999996</v>
      </c>
    </row>
    <row r="103" spans="1:31" ht="13.8" x14ac:dyDescent="0.25">
      <c r="A103" s="4">
        <v>43961</v>
      </c>
      <c r="B103">
        <v>6948</v>
      </c>
      <c r="C103">
        <v>97</v>
      </c>
      <c r="D103">
        <v>6167</v>
      </c>
      <c r="F103">
        <f t="shared" si="23"/>
        <v>9</v>
      </c>
      <c r="G103">
        <f t="shared" si="23"/>
        <v>0</v>
      </c>
      <c r="H103">
        <f t="shared" si="23"/>
        <v>26</v>
      </c>
      <c r="I103">
        <f t="shared" si="18"/>
        <v>684</v>
      </c>
      <c r="J103" s="58">
        <f t="shared" si="24"/>
        <v>1.284229634320112E-2</v>
      </c>
      <c r="K103" s="58">
        <f t="shared" si="25"/>
        <v>0</v>
      </c>
      <c r="L103" s="58">
        <f t="shared" si="26"/>
        <v>3.7089871611982884E-2</v>
      </c>
      <c r="M103">
        <f t="shared" si="30"/>
        <v>0.34624806679169168</v>
      </c>
      <c r="N103" s="47">
        <f t="shared" si="27"/>
        <v>1.3960852043753599E-2</v>
      </c>
      <c r="O103" s="47"/>
      <c r="P103" s="63">
        <f t="shared" si="31"/>
        <v>0.88759355210132407</v>
      </c>
      <c r="Q103" s="86">
        <f t="shared" si="32"/>
        <v>1.3960852043753599E-2</v>
      </c>
      <c r="R103" s="67">
        <f t="shared" si="19"/>
        <v>9.8445595854922296E-2</v>
      </c>
      <c r="AB103" s="91">
        <f t="shared" si="22"/>
        <v>18</v>
      </c>
      <c r="AC103" s="91">
        <f t="shared" si="22"/>
        <v>0.2857142857142857</v>
      </c>
      <c r="AD103" s="90">
        <f t="shared" si="28"/>
        <v>0.14857142857142858</v>
      </c>
      <c r="AE103" s="45">
        <f t="shared" si="29"/>
        <v>1.9230769230769229</v>
      </c>
    </row>
    <row r="104" spans="1:31" ht="13.8" x14ac:dyDescent="0.25">
      <c r="A104" s="4">
        <v>43962</v>
      </c>
      <c r="B104">
        <v>6970</v>
      </c>
      <c r="C104">
        <v>97</v>
      </c>
      <c r="D104">
        <v>6213</v>
      </c>
      <c r="F104">
        <f t="shared" si="23"/>
        <v>22</v>
      </c>
      <c r="G104">
        <f t="shared" si="23"/>
        <v>0</v>
      </c>
      <c r="H104">
        <f t="shared" si="23"/>
        <v>46</v>
      </c>
      <c r="I104">
        <f t="shared" si="18"/>
        <v>660</v>
      </c>
      <c r="J104" s="58">
        <f t="shared" si="24"/>
        <v>3.21725087923313E-2</v>
      </c>
      <c r="K104" s="58">
        <f t="shared" si="25"/>
        <v>0</v>
      </c>
      <c r="L104" s="58">
        <f t="shared" si="26"/>
        <v>6.725146198830409E-2</v>
      </c>
      <c r="M104">
        <f t="shared" si="30"/>
        <v>0.47839121769466547</v>
      </c>
      <c r="N104" s="47">
        <f t="shared" si="27"/>
        <v>1.3916786226685796E-2</v>
      </c>
      <c r="O104" s="47"/>
      <c r="P104" s="63">
        <f t="shared" si="31"/>
        <v>0.89139167862266855</v>
      </c>
      <c r="Q104" s="86">
        <f t="shared" si="32"/>
        <v>1.3916786226685796E-2</v>
      </c>
      <c r="R104" s="67">
        <f t="shared" si="19"/>
        <v>9.4691535150645656E-2</v>
      </c>
      <c r="AB104" s="91">
        <f t="shared" si="22"/>
        <v>17.571428571428573</v>
      </c>
      <c r="AC104" s="91">
        <f t="shared" si="22"/>
        <v>0.14285714285714285</v>
      </c>
      <c r="AD104" s="90">
        <f t="shared" si="28"/>
        <v>0.14428571428571429</v>
      </c>
      <c r="AE104" s="45">
        <f t="shared" si="29"/>
        <v>0.99009900990098998</v>
      </c>
    </row>
    <row r="105" spans="1:31" ht="13.8" x14ac:dyDescent="0.25">
      <c r="A105" s="4">
        <v>43963</v>
      </c>
      <c r="B105">
        <v>6980</v>
      </c>
      <c r="C105">
        <v>98</v>
      </c>
      <c r="D105">
        <v>6270</v>
      </c>
      <c r="F105">
        <f t="shared" si="23"/>
        <v>10</v>
      </c>
      <c r="G105">
        <f t="shared" si="23"/>
        <v>1</v>
      </c>
      <c r="H105">
        <f t="shared" si="23"/>
        <v>57</v>
      </c>
      <c r="I105">
        <f t="shared" si="18"/>
        <v>612</v>
      </c>
      <c r="J105" s="58">
        <f t="shared" si="24"/>
        <v>1.5155657716802355E-2</v>
      </c>
      <c r="K105" s="58">
        <f t="shared" si="25"/>
        <v>1.5151515151515152E-3</v>
      </c>
      <c r="L105" s="58">
        <f t="shared" si="26"/>
        <v>8.6363636363636365E-2</v>
      </c>
      <c r="M105">
        <f t="shared" si="30"/>
        <v>0.17246093263947507</v>
      </c>
      <c r="N105" s="47">
        <f t="shared" si="27"/>
        <v>1.4040114613180516E-2</v>
      </c>
      <c r="O105" s="47"/>
      <c r="P105" s="63">
        <f t="shared" si="31"/>
        <v>0.89828080229226359</v>
      </c>
      <c r="Q105" s="86">
        <f t="shared" si="32"/>
        <v>1.4040114613180516E-2</v>
      </c>
      <c r="R105" s="67">
        <f t="shared" si="19"/>
        <v>8.7679083094555854E-2</v>
      </c>
      <c r="AB105" s="91">
        <f t="shared" si="22"/>
        <v>15</v>
      </c>
      <c r="AC105" s="91">
        <f t="shared" si="22"/>
        <v>0.14285714285714285</v>
      </c>
      <c r="AD105" s="90">
        <f t="shared" si="28"/>
        <v>0.15</v>
      </c>
      <c r="AE105" s="45">
        <f t="shared" si="29"/>
        <v>0.95238095238095233</v>
      </c>
    </row>
    <row r="106" spans="1:31" ht="13.8" x14ac:dyDescent="0.25">
      <c r="A106" s="4">
        <v>43964</v>
      </c>
      <c r="B106">
        <v>6989</v>
      </c>
      <c r="C106">
        <v>98</v>
      </c>
      <c r="D106">
        <v>6297</v>
      </c>
      <c r="F106">
        <f t="shared" si="23"/>
        <v>9</v>
      </c>
      <c r="G106">
        <f t="shared" si="23"/>
        <v>0</v>
      </c>
      <c r="H106">
        <f t="shared" si="23"/>
        <v>27</v>
      </c>
      <c r="I106">
        <f t="shared" si="18"/>
        <v>594</v>
      </c>
      <c r="J106" s="58">
        <f t="shared" si="24"/>
        <v>1.4709908848268014E-2</v>
      </c>
      <c r="K106" s="58">
        <f t="shared" si="25"/>
        <v>0</v>
      </c>
      <c r="L106" s="58">
        <f t="shared" si="26"/>
        <v>4.4117647058823532E-2</v>
      </c>
      <c r="M106">
        <f t="shared" si="30"/>
        <v>0.33342460056074164</v>
      </c>
      <c r="N106" s="47">
        <f t="shared" si="27"/>
        <v>1.4022034625840606E-2</v>
      </c>
      <c r="O106" s="47"/>
      <c r="P106" s="63">
        <f t="shared" si="31"/>
        <v>0.90098726570324794</v>
      </c>
      <c r="Q106" s="86">
        <f t="shared" si="32"/>
        <v>1.4022034625840606E-2</v>
      </c>
      <c r="R106" s="67">
        <f t="shared" si="19"/>
        <v>8.499069967091144E-2</v>
      </c>
      <c r="AB106" s="91">
        <f t="shared" si="22"/>
        <v>13.571428571428571</v>
      </c>
      <c r="AC106" s="91">
        <f t="shared" si="22"/>
        <v>0.14285714285714285</v>
      </c>
      <c r="AD106" s="90">
        <f t="shared" si="28"/>
        <v>0.1542857142857143</v>
      </c>
      <c r="AE106" s="45">
        <f t="shared" si="29"/>
        <v>0.92592592592592582</v>
      </c>
    </row>
    <row r="107" spans="1:31" ht="13.8" x14ac:dyDescent="0.25">
      <c r="A107" s="4">
        <v>43965</v>
      </c>
      <c r="B107">
        <v>7019</v>
      </c>
      <c r="C107">
        <v>98</v>
      </c>
      <c r="D107">
        <v>6334</v>
      </c>
      <c r="F107">
        <f t="shared" si="23"/>
        <v>30</v>
      </c>
      <c r="G107">
        <f t="shared" si="23"/>
        <v>0</v>
      </c>
      <c r="H107">
        <f t="shared" si="23"/>
        <v>37</v>
      </c>
      <c r="I107">
        <f t="shared" si="18"/>
        <v>587</v>
      </c>
      <c r="J107" s="58">
        <f t="shared" si="24"/>
        <v>5.0518896708001554E-2</v>
      </c>
      <c r="K107" s="58">
        <f t="shared" si="25"/>
        <v>0</v>
      </c>
      <c r="L107" s="58">
        <f t="shared" si="26"/>
        <v>6.2289562289562291E-2</v>
      </c>
      <c r="M107">
        <f t="shared" si="30"/>
        <v>0.81103309850143035</v>
      </c>
      <c r="N107" s="47">
        <f t="shared" si="27"/>
        <v>1.3962102863655792E-2</v>
      </c>
      <c r="O107" s="47"/>
      <c r="P107" s="63">
        <f t="shared" si="31"/>
        <v>0.90240775039179366</v>
      </c>
      <c r="Q107" s="86">
        <f t="shared" si="32"/>
        <v>1.3962102863655792E-2</v>
      </c>
      <c r="R107" s="67">
        <f t="shared" si="19"/>
        <v>8.3630146744550493E-2</v>
      </c>
      <c r="AB107" s="91">
        <f t="shared" si="22"/>
        <v>15.142857142857142</v>
      </c>
      <c r="AC107" s="91">
        <f t="shared" si="22"/>
        <v>0.14285714285714285</v>
      </c>
      <c r="AD107" s="90">
        <f t="shared" si="28"/>
        <v>0.18</v>
      </c>
      <c r="AE107" s="45">
        <f t="shared" si="29"/>
        <v>0.79365079365079361</v>
      </c>
    </row>
    <row r="108" spans="1:31" ht="13.8" x14ac:dyDescent="0.25">
      <c r="A108" s="4">
        <v>43966</v>
      </c>
      <c r="B108">
        <v>7035</v>
      </c>
      <c r="C108">
        <v>98</v>
      </c>
      <c r="D108">
        <v>6359</v>
      </c>
      <c r="F108">
        <f t="shared" si="23"/>
        <v>16</v>
      </c>
      <c r="G108">
        <f t="shared" si="23"/>
        <v>0</v>
      </c>
      <c r="H108">
        <f t="shared" si="23"/>
        <v>25</v>
      </c>
      <c r="I108">
        <f t="shared" si="18"/>
        <v>578</v>
      </c>
      <c r="J108" s="58">
        <f t="shared" si="24"/>
        <v>2.7264744993278845E-2</v>
      </c>
      <c r="K108" s="58">
        <f t="shared" si="25"/>
        <v>0</v>
      </c>
      <c r="L108" s="58">
        <f t="shared" si="26"/>
        <v>4.2589437819420782E-2</v>
      </c>
      <c r="M108">
        <f t="shared" si="30"/>
        <v>0.64017621244218725</v>
      </c>
      <c r="N108" s="47">
        <f t="shared" si="27"/>
        <v>1.3930348258706468E-2</v>
      </c>
      <c r="O108" s="47"/>
      <c r="P108" s="63">
        <f t="shared" si="31"/>
        <v>0.90390902629708603</v>
      </c>
      <c r="Q108" s="86">
        <f t="shared" si="32"/>
        <v>1.3930348258706468E-2</v>
      </c>
      <c r="R108" s="67">
        <f t="shared" si="19"/>
        <v>8.2160625444207547E-2</v>
      </c>
      <c r="AB108" s="91">
        <f t="shared" ref="AB108:AC123" si="33">AVERAGE(F102:F108)</f>
        <v>16.714285714285715</v>
      </c>
      <c r="AC108" s="91">
        <f t="shared" si="33"/>
        <v>0.14285714285714285</v>
      </c>
      <c r="AD108" s="90">
        <f t="shared" si="28"/>
        <v>0.18714285714285717</v>
      </c>
      <c r="AE108" s="45">
        <f t="shared" si="29"/>
        <v>0.76335877862595403</v>
      </c>
    </row>
    <row r="109" spans="1:31" ht="13.8" x14ac:dyDescent="0.25">
      <c r="A109" s="4">
        <v>43967</v>
      </c>
      <c r="B109">
        <v>7044</v>
      </c>
      <c r="C109">
        <v>98</v>
      </c>
      <c r="D109">
        <v>6364</v>
      </c>
      <c r="F109">
        <f t="shared" si="23"/>
        <v>9</v>
      </c>
      <c r="G109">
        <f t="shared" si="23"/>
        <v>0</v>
      </c>
      <c r="H109">
        <f t="shared" si="23"/>
        <v>5</v>
      </c>
      <c r="I109">
        <f t="shared" si="18"/>
        <v>582</v>
      </c>
      <c r="J109" s="58">
        <f t="shared" si="24"/>
        <v>1.5575231207035276E-2</v>
      </c>
      <c r="K109" s="58">
        <f t="shared" si="25"/>
        <v>0</v>
      </c>
      <c r="L109" s="58">
        <f t="shared" si="26"/>
        <v>8.6505190311418692E-3</v>
      </c>
      <c r="M109">
        <f t="shared" si="30"/>
        <v>1.8004967275332777</v>
      </c>
      <c r="N109" s="47">
        <f t="shared" si="27"/>
        <v>1.3912549687677456E-2</v>
      </c>
      <c r="O109" s="47"/>
      <c r="P109" s="63">
        <f t="shared" si="31"/>
        <v>0.90346394094264626</v>
      </c>
      <c r="Q109" s="86">
        <f t="shared" si="32"/>
        <v>1.3912549687677456E-2</v>
      </c>
      <c r="R109" s="67">
        <f t="shared" si="19"/>
        <v>8.2623509369676329E-2</v>
      </c>
      <c r="AB109" s="91">
        <f t="shared" si="33"/>
        <v>15</v>
      </c>
      <c r="AC109" s="91">
        <f t="shared" si="33"/>
        <v>0.14285714285714285</v>
      </c>
      <c r="AD109" s="90">
        <f t="shared" si="28"/>
        <v>0.20285714285714285</v>
      </c>
      <c r="AE109" s="45">
        <f t="shared" si="29"/>
        <v>0.70422535211267601</v>
      </c>
    </row>
    <row r="110" spans="1:31" ht="13.8" x14ac:dyDescent="0.25">
      <c r="A110" s="4">
        <v>43968</v>
      </c>
      <c r="B110">
        <v>7054</v>
      </c>
      <c r="C110">
        <v>99</v>
      </c>
      <c r="D110">
        <v>6392</v>
      </c>
      <c r="F110">
        <f t="shared" ref="F110:H144" si="34">B110-B109</f>
        <v>10</v>
      </c>
      <c r="G110">
        <f t="shared" si="34"/>
        <v>1</v>
      </c>
      <c r="H110">
        <f t="shared" si="34"/>
        <v>28</v>
      </c>
      <c r="I110">
        <f t="shared" si="18"/>
        <v>563</v>
      </c>
      <c r="J110" s="58">
        <f t="shared" si="24"/>
        <v>1.7186878228151885E-2</v>
      </c>
      <c r="K110" s="58">
        <f t="shared" si="25"/>
        <v>1.718213058419244E-3</v>
      </c>
      <c r="L110" s="58">
        <f t="shared" si="26"/>
        <v>4.8109965635738834E-2</v>
      </c>
      <c r="M110">
        <f t="shared" si="30"/>
        <v>0.3449228665098068</v>
      </c>
      <c r="N110" s="47">
        <f t="shared" si="27"/>
        <v>1.4034590303373973E-2</v>
      </c>
      <c r="O110" s="47"/>
      <c r="P110" s="63">
        <f t="shared" si="31"/>
        <v>0.90615253756733771</v>
      </c>
      <c r="Q110" s="86">
        <f t="shared" si="32"/>
        <v>1.4034590303373973E-2</v>
      </c>
      <c r="R110" s="67">
        <f t="shared" si="19"/>
        <v>7.9812872129288337E-2</v>
      </c>
      <c r="AB110" s="91">
        <f t="shared" si="33"/>
        <v>15.142857142857142</v>
      </c>
      <c r="AC110" s="91">
        <f t="shared" si="33"/>
        <v>0.2857142857142857</v>
      </c>
      <c r="AD110" s="90">
        <f t="shared" si="28"/>
        <v>0.21</v>
      </c>
      <c r="AE110" s="45">
        <f t="shared" si="29"/>
        <v>1.3605442176870748</v>
      </c>
    </row>
    <row r="111" spans="1:31" ht="13.8" x14ac:dyDescent="0.25">
      <c r="A111" s="4">
        <v>43969</v>
      </c>
      <c r="B111">
        <v>7068</v>
      </c>
      <c r="C111">
        <v>99</v>
      </c>
      <c r="D111">
        <v>6413</v>
      </c>
      <c r="F111">
        <f t="shared" si="34"/>
        <v>14</v>
      </c>
      <c r="G111">
        <f t="shared" si="34"/>
        <v>0</v>
      </c>
      <c r="H111">
        <f t="shared" si="34"/>
        <v>21</v>
      </c>
      <c r="I111">
        <f t="shared" si="18"/>
        <v>556</v>
      </c>
      <c r="J111" s="58">
        <f t="shared" si="24"/>
        <v>2.4873665850010336E-2</v>
      </c>
      <c r="K111" s="58">
        <f t="shared" si="25"/>
        <v>0</v>
      </c>
      <c r="L111" s="58">
        <f t="shared" si="26"/>
        <v>3.7300177619893425E-2</v>
      </c>
      <c r="M111">
        <f t="shared" si="30"/>
        <v>0.6668511368359914</v>
      </c>
      <c r="N111" s="47">
        <f t="shared" si="27"/>
        <v>1.400679117147708E-2</v>
      </c>
      <c r="O111" s="47"/>
      <c r="P111" s="63">
        <f t="shared" si="31"/>
        <v>0.90732880588568199</v>
      </c>
      <c r="Q111" s="86">
        <f t="shared" si="32"/>
        <v>1.400679117147708E-2</v>
      </c>
      <c r="R111" s="67">
        <f t="shared" si="19"/>
        <v>7.8664402942840939E-2</v>
      </c>
      <c r="AB111" s="91">
        <f t="shared" si="33"/>
        <v>14</v>
      </c>
      <c r="AC111" s="91">
        <f t="shared" si="33"/>
        <v>0.2857142857142857</v>
      </c>
      <c r="AD111" s="90">
        <f t="shared" si="28"/>
        <v>0.2</v>
      </c>
      <c r="AE111" s="45">
        <f t="shared" si="29"/>
        <v>1.4285714285714284</v>
      </c>
    </row>
    <row r="112" spans="1:31" ht="13.8" x14ac:dyDescent="0.25">
      <c r="A112" s="4">
        <v>43970</v>
      </c>
      <c r="B112">
        <v>7072</v>
      </c>
      <c r="C112">
        <v>100</v>
      </c>
      <c r="D112">
        <v>6431</v>
      </c>
      <c r="F112">
        <f t="shared" si="34"/>
        <v>4</v>
      </c>
      <c r="G112">
        <f t="shared" si="34"/>
        <v>1</v>
      </c>
      <c r="H112">
        <f t="shared" si="34"/>
        <v>18</v>
      </c>
      <c r="I112">
        <f t="shared" si="18"/>
        <v>541</v>
      </c>
      <c r="J112" s="58">
        <f t="shared" si="24"/>
        <v>7.1962392415846821E-3</v>
      </c>
      <c r="K112" s="58">
        <f t="shared" si="25"/>
        <v>1.7985611510791368E-3</v>
      </c>
      <c r="L112" s="58">
        <f t="shared" si="26"/>
        <v>3.237410071942446E-2</v>
      </c>
      <c r="M112">
        <f t="shared" si="30"/>
        <v>0.21058468517479384</v>
      </c>
      <c r="N112" s="47">
        <f t="shared" si="27"/>
        <v>1.414027149321267E-2</v>
      </c>
      <c r="O112" s="47"/>
      <c r="P112" s="63">
        <f t="shared" si="31"/>
        <v>0.90936085972850678</v>
      </c>
      <c r="Q112" s="86">
        <f t="shared" si="32"/>
        <v>1.414027149321267E-2</v>
      </c>
      <c r="R112" s="67">
        <f t="shared" si="19"/>
        <v>7.6498868778280604E-2</v>
      </c>
      <c r="AB112" s="91">
        <f t="shared" si="33"/>
        <v>13.142857142857142</v>
      </c>
      <c r="AC112" s="91">
        <f t="shared" si="33"/>
        <v>0.2857142857142857</v>
      </c>
      <c r="AD112" s="90">
        <f t="shared" si="28"/>
        <v>0.2</v>
      </c>
      <c r="AE112" s="45">
        <f t="shared" si="29"/>
        <v>1.4285714285714284</v>
      </c>
    </row>
    <row r="113" spans="1:31" ht="13.8" x14ac:dyDescent="0.25">
      <c r="A113" s="4">
        <v>43971</v>
      </c>
      <c r="B113">
        <v>7081</v>
      </c>
      <c r="C113">
        <v>100</v>
      </c>
      <c r="D113">
        <v>6470</v>
      </c>
      <c r="F113">
        <f t="shared" si="34"/>
        <v>9</v>
      </c>
      <c r="G113">
        <f t="shared" si="34"/>
        <v>0</v>
      </c>
      <c r="H113">
        <f t="shared" si="34"/>
        <v>39</v>
      </c>
      <c r="I113">
        <f t="shared" si="18"/>
        <v>511</v>
      </c>
      <c r="J113" s="58">
        <f t="shared" si="24"/>
        <v>1.6640474498663096E-2</v>
      </c>
      <c r="K113" s="58">
        <f t="shared" si="25"/>
        <v>0</v>
      </c>
      <c r="L113" s="58">
        <f t="shared" si="26"/>
        <v>7.2088724584103508E-2</v>
      </c>
      <c r="M113">
        <f t="shared" si="30"/>
        <v>0.23083324881478809</v>
      </c>
      <c r="N113" s="47">
        <f t="shared" si="27"/>
        <v>1.4122299110295156E-2</v>
      </c>
      <c r="O113" s="47"/>
      <c r="P113" s="63">
        <f t="shared" si="31"/>
        <v>0.91371275243609662</v>
      </c>
      <c r="Q113" s="86">
        <f t="shared" si="32"/>
        <v>1.4122299110295156E-2</v>
      </c>
      <c r="R113" s="67">
        <f t="shared" si="19"/>
        <v>7.2164948453608213E-2</v>
      </c>
      <c r="AB113" s="91">
        <f t="shared" si="33"/>
        <v>13.142857142857142</v>
      </c>
      <c r="AC113" s="91">
        <f t="shared" si="33"/>
        <v>0.2857142857142857</v>
      </c>
      <c r="AD113" s="90">
        <f t="shared" si="28"/>
        <v>0.18</v>
      </c>
      <c r="AE113" s="45">
        <f t="shared" si="29"/>
        <v>1.5873015873015872</v>
      </c>
    </row>
    <row r="114" spans="1:31" ht="13.8" x14ac:dyDescent="0.25">
      <c r="A114" s="4">
        <v>43972</v>
      </c>
      <c r="B114">
        <v>7095</v>
      </c>
      <c r="C114">
        <v>101</v>
      </c>
      <c r="D114">
        <v>6478</v>
      </c>
      <c r="F114">
        <f t="shared" si="34"/>
        <v>14</v>
      </c>
      <c r="G114">
        <f t="shared" si="34"/>
        <v>1</v>
      </c>
      <c r="H114">
        <f t="shared" si="34"/>
        <v>8</v>
      </c>
      <c r="I114">
        <f t="shared" si="18"/>
        <v>516</v>
      </c>
      <c r="J114" s="58">
        <f t="shared" si="24"/>
        <v>2.7404870264917888E-2</v>
      </c>
      <c r="K114" s="58">
        <f t="shared" si="25"/>
        <v>1.9569471624266144E-3</v>
      </c>
      <c r="L114" s="58">
        <f t="shared" si="26"/>
        <v>1.5655577299412915E-2</v>
      </c>
      <c r="M114">
        <f t="shared" si="30"/>
        <v>1.555987633930338</v>
      </c>
      <c r="N114" s="47">
        <f t="shared" si="27"/>
        <v>1.42353770260747E-2</v>
      </c>
      <c r="O114" s="47"/>
      <c r="P114" s="63">
        <f t="shared" si="31"/>
        <v>0.91303735024665256</v>
      </c>
      <c r="Q114" s="86">
        <f t="shared" si="32"/>
        <v>1.42353770260747E-2</v>
      </c>
      <c r="R114" s="67">
        <f t="shared" si="19"/>
        <v>7.2727272727272751E-2</v>
      </c>
      <c r="AB114" s="91">
        <f t="shared" si="33"/>
        <v>10.857142857142858</v>
      </c>
      <c r="AC114" s="91">
        <f t="shared" si="33"/>
        <v>0.42857142857142855</v>
      </c>
      <c r="AD114" s="90">
        <f t="shared" si="28"/>
        <v>0.17571428571428574</v>
      </c>
      <c r="AE114" s="45">
        <f t="shared" si="29"/>
        <v>2.4390243902439019</v>
      </c>
    </row>
    <row r="115" spans="1:31" ht="13.8" x14ac:dyDescent="0.25">
      <c r="A115" s="4">
        <v>43973</v>
      </c>
      <c r="B115">
        <v>7099</v>
      </c>
      <c r="C115">
        <v>101</v>
      </c>
      <c r="D115">
        <v>6485</v>
      </c>
      <c r="F115">
        <f t="shared" si="34"/>
        <v>4</v>
      </c>
      <c r="G115">
        <f t="shared" si="34"/>
        <v>0</v>
      </c>
      <c r="H115">
        <f t="shared" si="34"/>
        <v>7</v>
      </c>
      <c r="I115">
        <f t="shared" si="18"/>
        <v>513</v>
      </c>
      <c r="J115" s="58">
        <f t="shared" si="24"/>
        <v>7.7540954573406991E-3</v>
      </c>
      <c r="K115" s="58">
        <f t="shared" si="25"/>
        <v>0</v>
      </c>
      <c r="L115" s="58">
        <f t="shared" si="26"/>
        <v>1.3565891472868217E-2</v>
      </c>
      <c r="M115">
        <f t="shared" si="30"/>
        <v>0.57158760799825725</v>
      </c>
      <c r="N115" s="47">
        <f t="shared" si="27"/>
        <v>1.4227355965628961E-2</v>
      </c>
      <c r="O115" s="47"/>
      <c r="P115" s="63">
        <f t="shared" si="31"/>
        <v>0.91350894492182</v>
      </c>
      <c r="Q115" s="86">
        <f t="shared" si="32"/>
        <v>1.4227355965628961E-2</v>
      </c>
      <c r="R115" s="67">
        <f t="shared" si="19"/>
        <v>7.2263699112551039E-2</v>
      </c>
      <c r="AB115" s="91">
        <f t="shared" si="33"/>
        <v>9.1428571428571423</v>
      </c>
      <c r="AC115" s="91">
        <f t="shared" si="33"/>
        <v>0.42857142857142855</v>
      </c>
      <c r="AD115" s="90">
        <f t="shared" si="28"/>
        <v>0.15</v>
      </c>
      <c r="AE115" s="45">
        <f t="shared" si="29"/>
        <v>2.8571428571428572</v>
      </c>
    </row>
    <row r="116" spans="1:31" ht="13.8" x14ac:dyDescent="0.25">
      <c r="A116" s="4">
        <v>43974</v>
      </c>
      <c r="B116">
        <v>7114</v>
      </c>
      <c r="C116">
        <v>102</v>
      </c>
      <c r="D116">
        <v>6508</v>
      </c>
      <c r="F116">
        <f t="shared" si="34"/>
        <v>15</v>
      </c>
      <c r="G116">
        <f t="shared" si="34"/>
        <v>1</v>
      </c>
      <c r="H116">
        <f t="shared" si="34"/>
        <v>23</v>
      </c>
      <c r="I116">
        <f t="shared" si="18"/>
        <v>504</v>
      </c>
      <c r="J116" s="58">
        <f t="shared" si="24"/>
        <v>2.9247908507244451E-2</v>
      </c>
      <c r="K116" s="58">
        <f t="shared" si="25"/>
        <v>1.9493177387914229E-3</v>
      </c>
      <c r="L116" s="58">
        <f t="shared" si="26"/>
        <v>4.4834307992202727E-2</v>
      </c>
      <c r="M116">
        <f t="shared" si="30"/>
        <v>0.62517404434235013</v>
      </c>
      <c r="N116" s="47">
        <f t="shared" si="27"/>
        <v>1.4337925217880236E-2</v>
      </c>
      <c r="O116" s="47"/>
      <c r="P116" s="63">
        <f t="shared" si="31"/>
        <v>0.91481585605847626</v>
      </c>
      <c r="Q116" s="86">
        <f t="shared" si="32"/>
        <v>1.4337925217880236E-2</v>
      </c>
      <c r="R116" s="67">
        <f t="shared" si="19"/>
        <v>7.0846218723643495E-2</v>
      </c>
      <c r="AB116" s="91">
        <f t="shared" si="33"/>
        <v>10</v>
      </c>
      <c r="AC116" s="91">
        <f t="shared" si="33"/>
        <v>0.5714285714285714</v>
      </c>
      <c r="AD116" s="90">
        <f t="shared" si="28"/>
        <v>0.1357142857142857</v>
      </c>
      <c r="AE116" s="45">
        <f t="shared" si="29"/>
        <v>4.2105263157894735</v>
      </c>
    </row>
    <row r="117" spans="1:31" ht="13.8" x14ac:dyDescent="0.25">
      <c r="A117" s="4">
        <v>43975</v>
      </c>
      <c r="B117">
        <v>7114</v>
      </c>
      <c r="C117">
        <v>102</v>
      </c>
      <c r="D117">
        <v>6531</v>
      </c>
      <c r="F117">
        <f t="shared" si="34"/>
        <v>0</v>
      </c>
      <c r="G117">
        <f t="shared" si="34"/>
        <v>0</v>
      </c>
      <c r="H117">
        <f t="shared" si="34"/>
        <v>23</v>
      </c>
      <c r="I117">
        <f t="shared" si="18"/>
        <v>481</v>
      </c>
      <c r="J117" s="58">
        <f t="shared" si="24"/>
        <v>0</v>
      </c>
      <c r="K117" s="58">
        <f t="shared" si="25"/>
        <v>0</v>
      </c>
      <c r="L117" s="58">
        <f t="shared" si="26"/>
        <v>4.5634920634920632E-2</v>
      </c>
      <c r="M117">
        <f t="shared" si="30"/>
        <v>0</v>
      </c>
      <c r="N117" s="47">
        <f t="shared" si="27"/>
        <v>1.4337925217880236E-2</v>
      </c>
      <c r="O117" s="47"/>
      <c r="P117" s="63">
        <f t="shared" si="31"/>
        <v>0.91804891762721397</v>
      </c>
      <c r="Q117" s="86">
        <f t="shared" si="32"/>
        <v>1.4337925217880236E-2</v>
      </c>
      <c r="R117" s="67">
        <f t="shared" si="19"/>
        <v>6.761315715490579E-2</v>
      </c>
      <c r="AB117" s="91">
        <f t="shared" si="33"/>
        <v>8.5714285714285712</v>
      </c>
      <c r="AC117" s="91">
        <f t="shared" si="33"/>
        <v>0.42857142857142855</v>
      </c>
      <c r="AD117" s="90">
        <f t="shared" si="28"/>
        <v>0.15142857142857144</v>
      </c>
      <c r="AE117" s="45">
        <f t="shared" si="29"/>
        <v>2.8301886792452828</v>
      </c>
    </row>
    <row r="118" spans="1:31" ht="13.8" x14ac:dyDescent="0.25">
      <c r="A118" s="4">
        <v>43976</v>
      </c>
      <c r="B118">
        <v>7126</v>
      </c>
      <c r="C118">
        <v>102</v>
      </c>
      <c r="D118">
        <v>6552</v>
      </c>
      <c r="F118">
        <f t="shared" si="34"/>
        <v>12</v>
      </c>
      <c r="G118">
        <f t="shared" si="34"/>
        <v>0</v>
      </c>
      <c r="H118">
        <f t="shared" si="34"/>
        <v>21</v>
      </c>
      <c r="I118">
        <f t="shared" si="18"/>
        <v>472</v>
      </c>
      <c r="J118" s="58">
        <f t="shared" si="24"/>
        <v>2.4954986931735635E-2</v>
      </c>
      <c r="K118" s="58">
        <f t="shared" si="25"/>
        <v>0</v>
      </c>
      <c r="L118" s="58">
        <f t="shared" si="26"/>
        <v>4.3659043659043661E-2</v>
      </c>
      <c r="M118">
        <f t="shared" si="30"/>
        <v>0.57158803400784952</v>
      </c>
      <c r="N118" s="47">
        <f t="shared" si="27"/>
        <v>1.4313780522031996E-2</v>
      </c>
      <c r="O118" s="47"/>
      <c r="P118" s="63">
        <f t="shared" si="31"/>
        <v>0.91944990176817287</v>
      </c>
      <c r="Q118" s="86">
        <f t="shared" si="32"/>
        <v>1.4313780522031996E-2</v>
      </c>
      <c r="R118" s="67">
        <f t="shared" si="19"/>
        <v>6.6236317709795101E-2</v>
      </c>
      <c r="AB118" s="91">
        <f t="shared" si="33"/>
        <v>8.2857142857142865</v>
      </c>
      <c r="AC118" s="91">
        <f t="shared" si="33"/>
        <v>0.42857142857142855</v>
      </c>
      <c r="AD118" s="90">
        <f t="shared" si="28"/>
        <v>0.16714285714285715</v>
      </c>
      <c r="AE118" s="45">
        <f t="shared" si="29"/>
        <v>2.5641025641025639</v>
      </c>
    </row>
    <row r="119" spans="1:31" ht="13.8" x14ac:dyDescent="0.25">
      <c r="A119" s="4">
        <v>43977</v>
      </c>
      <c r="B119">
        <v>7139</v>
      </c>
      <c r="C119">
        <v>103</v>
      </c>
      <c r="D119">
        <v>6560</v>
      </c>
      <c r="F119">
        <f t="shared" si="34"/>
        <v>13</v>
      </c>
      <c r="G119">
        <f t="shared" si="34"/>
        <v>1</v>
      </c>
      <c r="H119">
        <f t="shared" si="34"/>
        <v>8</v>
      </c>
      <c r="I119">
        <f t="shared" si="18"/>
        <v>476</v>
      </c>
      <c r="J119" s="58">
        <f t="shared" si="24"/>
        <v>2.7550071810955961E-2</v>
      </c>
      <c r="K119" s="58">
        <f t="shared" si="25"/>
        <v>2.1186440677966102E-3</v>
      </c>
      <c r="L119" s="58">
        <f t="shared" si="26"/>
        <v>1.6949152542372881E-2</v>
      </c>
      <c r="M119">
        <f t="shared" si="30"/>
        <v>1.4448482105301348</v>
      </c>
      <c r="N119" s="47">
        <f t="shared" si="27"/>
        <v>1.4427791007143857E-2</v>
      </c>
      <c r="O119" s="47"/>
      <c r="P119" s="63">
        <f t="shared" si="31"/>
        <v>0.91889620395013305</v>
      </c>
      <c r="Q119" s="86">
        <f t="shared" si="32"/>
        <v>1.4427791007143857E-2</v>
      </c>
      <c r="R119" s="67">
        <f t="shared" si="19"/>
        <v>6.6676005042723085E-2</v>
      </c>
      <c r="AB119" s="91">
        <f t="shared" si="33"/>
        <v>9.5714285714285712</v>
      </c>
      <c r="AC119" s="91">
        <f t="shared" si="33"/>
        <v>0.42857142857142855</v>
      </c>
      <c r="AD119" s="90">
        <f t="shared" si="28"/>
        <v>0.15</v>
      </c>
      <c r="AE119" s="45">
        <f t="shared" si="29"/>
        <v>2.8571428571428572</v>
      </c>
    </row>
    <row r="120" spans="1:31" ht="13.8" x14ac:dyDescent="0.25">
      <c r="A120" s="4">
        <v>43978</v>
      </c>
      <c r="B120">
        <v>7150</v>
      </c>
      <c r="C120">
        <v>103</v>
      </c>
      <c r="D120">
        <v>6579</v>
      </c>
      <c r="F120">
        <f t="shared" si="34"/>
        <v>11</v>
      </c>
      <c r="G120">
        <f t="shared" si="34"/>
        <v>0</v>
      </c>
      <c r="H120">
        <f t="shared" si="34"/>
        <v>19</v>
      </c>
      <c r="I120">
        <f t="shared" si="18"/>
        <v>468</v>
      </c>
      <c r="J120" s="58">
        <f t="shared" si="24"/>
        <v>2.3115715220681232E-2</v>
      </c>
      <c r="K120" s="58">
        <f t="shared" si="25"/>
        <v>0</v>
      </c>
      <c r="L120" s="58">
        <f t="shared" si="26"/>
        <v>3.9915966386554619E-2</v>
      </c>
      <c r="M120">
        <f t="shared" si="30"/>
        <v>0.57910949710759307</v>
      </c>
      <c r="N120" s="47">
        <f t="shared" si="27"/>
        <v>1.4405594405594406E-2</v>
      </c>
      <c r="O120" s="47"/>
      <c r="P120" s="63">
        <f t="shared" si="31"/>
        <v>0.92013986013986016</v>
      </c>
      <c r="Q120" s="86">
        <f t="shared" si="32"/>
        <v>1.4405594405594406E-2</v>
      </c>
      <c r="R120" s="67">
        <f t="shared" si="19"/>
        <v>6.5454545454545432E-2</v>
      </c>
      <c r="AB120" s="91">
        <f>AVERAGE(F114:F120)</f>
        <v>9.8571428571428577</v>
      </c>
      <c r="AC120" s="91">
        <f t="shared" si="33"/>
        <v>0.42857142857142855</v>
      </c>
      <c r="AD120" s="90">
        <f t="shared" si="28"/>
        <v>0.15142857142857144</v>
      </c>
      <c r="AE120" s="45">
        <f t="shared" si="29"/>
        <v>2.8301886792452828</v>
      </c>
    </row>
    <row r="121" spans="1:31" ht="13.8" x14ac:dyDescent="0.25">
      <c r="A121" s="4">
        <v>43979</v>
      </c>
      <c r="B121">
        <v>7165</v>
      </c>
      <c r="C121">
        <v>103</v>
      </c>
      <c r="D121">
        <v>6576</v>
      </c>
      <c r="F121">
        <f t="shared" si="34"/>
        <v>15</v>
      </c>
      <c r="G121">
        <f t="shared" si="34"/>
        <v>0</v>
      </c>
      <c r="H121">
        <f t="shared" si="34"/>
        <v>-3</v>
      </c>
      <c r="I121">
        <f t="shared" si="18"/>
        <v>486</v>
      </c>
      <c r="J121" s="58">
        <f t="shared" si="24"/>
        <v>3.2060271540862356E-2</v>
      </c>
      <c r="K121" s="58">
        <f t="shared" si="25"/>
        <v>0</v>
      </c>
      <c r="L121" s="58">
        <f t="shared" si="26"/>
        <v>-6.41025641025641E-3</v>
      </c>
      <c r="M121">
        <f t="shared" si="30"/>
        <v>-5.0014023603745281</v>
      </c>
      <c r="N121" s="47">
        <f t="shared" si="27"/>
        <v>1.4375436147941381E-2</v>
      </c>
      <c r="O121" s="47"/>
      <c r="P121" s="63">
        <f t="shared" si="31"/>
        <v>0.91779483600837408</v>
      </c>
      <c r="Q121" s="86">
        <f t="shared" si="32"/>
        <v>1.4375436147941381E-2</v>
      </c>
      <c r="R121" s="67">
        <f t="shared" si="19"/>
        <v>6.7829727843684573E-2</v>
      </c>
      <c r="AB121" s="91">
        <f t="shared" si="33"/>
        <v>10</v>
      </c>
      <c r="AC121" s="91">
        <f t="shared" si="33"/>
        <v>0.2857142857142857</v>
      </c>
      <c r="AD121" s="90">
        <f t="shared" si="28"/>
        <v>0.14000000000000001</v>
      </c>
      <c r="AE121" s="45">
        <f t="shared" si="29"/>
        <v>2.0408163265306118</v>
      </c>
    </row>
    <row r="122" spans="1:31" ht="13.8" x14ac:dyDescent="0.25">
      <c r="A122" s="4">
        <v>43980</v>
      </c>
      <c r="B122">
        <v>7184</v>
      </c>
      <c r="C122">
        <v>103</v>
      </c>
      <c r="D122">
        <v>6605</v>
      </c>
      <c r="F122">
        <f t="shared" si="34"/>
        <v>19</v>
      </c>
      <c r="G122">
        <f t="shared" si="34"/>
        <v>0</v>
      </c>
      <c r="H122">
        <f t="shared" si="34"/>
        <v>29</v>
      </c>
      <c r="I122">
        <f t="shared" si="18"/>
        <v>476</v>
      </c>
      <c r="J122" s="58">
        <f t="shared" si="24"/>
        <v>3.9105638173295272E-2</v>
      </c>
      <c r="K122" s="58">
        <f t="shared" si="25"/>
        <v>0</v>
      </c>
      <c r="L122" s="58">
        <f t="shared" si="26"/>
        <v>5.9670781893004114E-2</v>
      </c>
      <c r="M122">
        <f t="shared" si="30"/>
        <v>0.65535655697315531</v>
      </c>
      <c r="N122" s="47">
        <f t="shared" si="27"/>
        <v>1.4337416481069043E-2</v>
      </c>
      <c r="O122" s="47"/>
      <c r="P122" s="63">
        <f t="shared" si="31"/>
        <v>0.91940423162583518</v>
      </c>
      <c r="Q122" s="86">
        <f t="shared" si="32"/>
        <v>1.4337416481069043E-2</v>
      </c>
      <c r="R122" s="67">
        <f t="shared" si="19"/>
        <v>6.6258351893095813E-2</v>
      </c>
      <c r="AB122" s="91">
        <f t="shared" si="33"/>
        <v>12.142857142857142</v>
      </c>
      <c r="AC122" s="91">
        <f t="shared" si="33"/>
        <v>0.2857142857142857</v>
      </c>
      <c r="AD122" s="90">
        <f t="shared" si="28"/>
        <v>0.13142857142857142</v>
      </c>
      <c r="AE122" s="45">
        <f t="shared" si="29"/>
        <v>2.1739130434782608</v>
      </c>
    </row>
    <row r="123" spans="1:31" ht="13.8" x14ac:dyDescent="0.25">
      <c r="A123" s="4">
        <v>43981</v>
      </c>
      <c r="B123">
        <v>7192</v>
      </c>
      <c r="C123">
        <v>103</v>
      </c>
      <c r="D123">
        <v>6614</v>
      </c>
      <c r="F123">
        <f t="shared" si="34"/>
        <v>8</v>
      </c>
      <c r="G123">
        <f t="shared" si="34"/>
        <v>0</v>
      </c>
      <c r="H123">
        <f t="shared" si="34"/>
        <v>9</v>
      </c>
      <c r="I123">
        <f t="shared" si="18"/>
        <v>475</v>
      </c>
      <c r="J123" s="58">
        <f t="shared" si="24"/>
        <v>1.6811458927128025E-2</v>
      </c>
      <c r="K123" s="58">
        <f t="shared" si="25"/>
        <v>0</v>
      </c>
      <c r="L123" s="58">
        <f t="shared" si="26"/>
        <v>1.8907563025210083E-2</v>
      </c>
      <c r="M123">
        <f t="shared" si="30"/>
        <v>0.88913938325699338</v>
      </c>
      <c r="N123" s="47">
        <f t="shared" si="27"/>
        <v>1.432146829810901E-2</v>
      </c>
      <c r="O123" s="47"/>
      <c r="P123" s="63">
        <f t="shared" si="31"/>
        <v>0.91963292547274744</v>
      </c>
      <c r="Q123" s="86">
        <f t="shared" si="32"/>
        <v>1.432146829810901E-2</v>
      </c>
      <c r="R123" s="67">
        <f t="shared" si="19"/>
        <v>6.6045606229143572E-2</v>
      </c>
      <c r="AB123" s="91">
        <f t="shared" si="33"/>
        <v>11.142857142857142</v>
      </c>
      <c r="AC123" s="91">
        <f t="shared" si="33"/>
        <v>0.14285714285714285</v>
      </c>
      <c r="AD123" s="90">
        <f t="shared" si="28"/>
        <v>0.13142857142857142</v>
      </c>
      <c r="AE123" s="45">
        <f t="shared" si="29"/>
        <v>1.0869565217391304</v>
      </c>
    </row>
    <row r="124" spans="1:31" ht="13.8" x14ac:dyDescent="0.25">
      <c r="A124" s="4">
        <v>43982</v>
      </c>
      <c r="B124">
        <v>7202</v>
      </c>
      <c r="C124">
        <v>103</v>
      </c>
      <c r="D124">
        <v>6618</v>
      </c>
      <c r="F124">
        <f t="shared" si="34"/>
        <v>10</v>
      </c>
      <c r="G124">
        <f t="shared" si="34"/>
        <v>0</v>
      </c>
      <c r="H124">
        <f t="shared" si="34"/>
        <v>4</v>
      </c>
      <c r="I124">
        <f t="shared" si="18"/>
        <v>481</v>
      </c>
      <c r="J124" s="58">
        <f t="shared" si="24"/>
        <v>2.1058570948799551E-2</v>
      </c>
      <c r="K124" s="58">
        <f t="shared" si="25"/>
        <v>0</v>
      </c>
      <c r="L124" s="58">
        <f t="shared" si="26"/>
        <v>8.4210526315789472E-3</v>
      </c>
      <c r="M124">
        <f t="shared" si="30"/>
        <v>2.5007053001699466</v>
      </c>
      <c r="N124" s="47">
        <f t="shared" si="27"/>
        <v>1.4301582893640655E-2</v>
      </c>
      <c r="O124" s="47"/>
      <c r="P124" s="63">
        <f t="shared" si="31"/>
        <v>0.91891141349625105</v>
      </c>
      <c r="Q124" s="86">
        <f t="shared" si="32"/>
        <v>1.4301582893640655E-2</v>
      </c>
      <c r="R124" s="67">
        <f t="shared" si="19"/>
        <v>6.6787003610108253E-2</v>
      </c>
      <c r="AB124" s="91">
        <f t="shared" ref="AB124:AC139" si="35">AVERAGE(F118:F124)</f>
        <v>12.571428571428571</v>
      </c>
      <c r="AC124" s="91">
        <f t="shared" si="35"/>
        <v>0.14285714285714285</v>
      </c>
      <c r="AD124" s="90">
        <f t="shared" si="28"/>
        <v>0.10857142857142858</v>
      </c>
      <c r="AE124" s="45">
        <f t="shared" si="29"/>
        <v>1.3157894736842104</v>
      </c>
    </row>
    <row r="125" spans="1:31" ht="13.8" x14ac:dyDescent="0.25">
      <c r="A125" s="4">
        <v>43983</v>
      </c>
      <c r="B125">
        <v>7221</v>
      </c>
      <c r="C125">
        <v>102</v>
      </c>
      <c r="D125">
        <v>6626</v>
      </c>
      <c r="F125">
        <f t="shared" si="34"/>
        <v>19</v>
      </c>
      <c r="G125">
        <f t="shared" si="34"/>
        <v>-1</v>
      </c>
      <c r="H125">
        <f t="shared" si="34"/>
        <v>8</v>
      </c>
      <c r="I125">
        <f t="shared" si="18"/>
        <v>493</v>
      </c>
      <c r="J125" s="58">
        <f t="shared" si="24"/>
        <v>3.9512199036410733E-2</v>
      </c>
      <c r="K125" s="58">
        <f t="shared" si="25"/>
        <v>-2.0790020790020791E-3</v>
      </c>
      <c r="L125" s="58">
        <f t="shared" si="26"/>
        <v>1.6632016632016633E-2</v>
      </c>
      <c r="M125">
        <f t="shared" si="30"/>
        <v>2.7150525337876519</v>
      </c>
      <c r="N125" s="47">
        <f t="shared" si="27"/>
        <v>1.4125467386788533E-2</v>
      </c>
      <c r="O125" s="47"/>
      <c r="P125" s="63">
        <f t="shared" si="31"/>
        <v>0.91760144024373358</v>
      </c>
      <c r="Q125" s="86">
        <f t="shared" si="32"/>
        <v>1.4125467386788533E-2</v>
      </c>
      <c r="R125" s="67">
        <f t="shared" si="19"/>
        <v>6.8273092369477872E-2</v>
      </c>
      <c r="AB125" s="91">
        <f t="shared" si="35"/>
        <v>13.571428571428571</v>
      </c>
      <c r="AC125" s="91">
        <f t="shared" si="35"/>
        <v>0</v>
      </c>
      <c r="AD125" s="90">
        <f t="shared" si="28"/>
        <v>9.1428571428571428E-2</v>
      </c>
      <c r="AE125" s="45">
        <f t="shared" si="29"/>
        <v>0</v>
      </c>
    </row>
    <row r="126" spans="1:31" ht="13.8" x14ac:dyDescent="0.25">
      <c r="A126" s="4">
        <v>43984</v>
      </c>
      <c r="B126">
        <v>7229</v>
      </c>
      <c r="C126">
        <v>102</v>
      </c>
      <c r="D126">
        <v>6636</v>
      </c>
      <c r="F126">
        <f t="shared" si="34"/>
        <v>8</v>
      </c>
      <c r="G126">
        <f t="shared" si="34"/>
        <v>0</v>
      </c>
      <c r="H126">
        <f t="shared" si="34"/>
        <v>10</v>
      </c>
      <c r="I126">
        <f t="shared" si="18"/>
        <v>491</v>
      </c>
      <c r="J126" s="58">
        <f t="shared" si="24"/>
        <v>1.6231777005616663E-2</v>
      </c>
      <c r="K126" s="58">
        <f t="shared" si="25"/>
        <v>0</v>
      </c>
      <c r="L126" s="58">
        <f t="shared" si="26"/>
        <v>2.0283975659229209E-2</v>
      </c>
      <c r="M126">
        <f t="shared" si="30"/>
        <v>0.80022660637690146</v>
      </c>
      <c r="N126" s="47">
        <f t="shared" si="27"/>
        <v>1.4109835385253839E-2</v>
      </c>
      <c r="O126" s="47"/>
      <c r="P126" s="63">
        <f t="shared" si="31"/>
        <v>0.91796929035827912</v>
      </c>
      <c r="Q126" s="86">
        <f t="shared" si="32"/>
        <v>1.4109835385253839E-2</v>
      </c>
      <c r="R126" s="67">
        <f t="shared" si="19"/>
        <v>6.792087425646709E-2</v>
      </c>
      <c r="AB126" s="91">
        <f t="shared" si="35"/>
        <v>12.857142857142858</v>
      </c>
      <c r="AC126" s="91">
        <f t="shared" si="35"/>
        <v>-0.14285714285714285</v>
      </c>
      <c r="AD126" s="90">
        <f t="shared" si="28"/>
        <v>0.1</v>
      </c>
      <c r="AE126" s="45">
        <f t="shared" si="29"/>
        <v>-1.4285714285714284</v>
      </c>
    </row>
    <row r="127" spans="1:31" ht="13.8" x14ac:dyDescent="0.25">
      <c r="A127" s="4">
        <v>43985</v>
      </c>
      <c r="B127">
        <v>7240</v>
      </c>
      <c r="C127">
        <v>102</v>
      </c>
      <c r="D127">
        <v>6648</v>
      </c>
      <c r="F127">
        <f t="shared" si="34"/>
        <v>11</v>
      </c>
      <c r="G127">
        <f t="shared" si="34"/>
        <v>0</v>
      </c>
      <c r="H127">
        <f t="shared" si="34"/>
        <v>12</v>
      </c>
      <c r="I127">
        <f t="shared" si="18"/>
        <v>490</v>
      </c>
      <c r="J127" s="58">
        <f t="shared" si="24"/>
        <v>2.240961158988776E-2</v>
      </c>
      <c r="K127" s="58">
        <f t="shared" si="25"/>
        <v>0</v>
      </c>
      <c r="L127" s="58">
        <f t="shared" si="26"/>
        <v>2.4439918533604887E-2</v>
      </c>
      <c r="M127">
        <f t="shared" si="30"/>
        <v>0.91692660755290756</v>
      </c>
      <c r="N127" s="47">
        <f t="shared" si="27"/>
        <v>1.4088397790055249E-2</v>
      </c>
      <c r="O127" s="47"/>
      <c r="P127" s="63">
        <f t="shared" si="31"/>
        <v>0.91823204419889504</v>
      </c>
      <c r="Q127" s="86">
        <f t="shared" si="32"/>
        <v>1.4088397790055249E-2</v>
      </c>
      <c r="R127" s="67">
        <f t="shared" si="19"/>
        <v>6.7679558011049745E-2</v>
      </c>
      <c r="AB127" s="91">
        <f t="shared" si="35"/>
        <v>12.857142857142858</v>
      </c>
      <c r="AC127" s="91">
        <f t="shared" si="35"/>
        <v>-0.14285714285714285</v>
      </c>
      <c r="AD127" s="90">
        <f t="shared" si="28"/>
        <v>8.5714285714285715E-2</v>
      </c>
      <c r="AE127" s="45">
        <f t="shared" si="29"/>
        <v>-1.6666666666666665</v>
      </c>
    </row>
    <row r="128" spans="1:31" ht="13.8" x14ac:dyDescent="0.25">
      <c r="A128" s="4">
        <v>43986</v>
      </c>
      <c r="B128">
        <v>7247</v>
      </c>
      <c r="C128">
        <v>102</v>
      </c>
      <c r="D128">
        <v>6683</v>
      </c>
      <c r="F128">
        <f t="shared" si="34"/>
        <v>7</v>
      </c>
      <c r="G128">
        <f t="shared" si="34"/>
        <v>0</v>
      </c>
      <c r="H128">
        <f t="shared" si="34"/>
        <v>35</v>
      </c>
      <c r="I128">
        <f t="shared" si="18"/>
        <v>462</v>
      </c>
      <c r="J128" s="58">
        <f t="shared" si="24"/>
        <v>1.4289771478504038E-2</v>
      </c>
      <c r="K128" s="58">
        <f t="shared" si="25"/>
        <v>0</v>
      </c>
      <c r="L128" s="58">
        <f t="shared" si="26"/>
        <v>7.1428571428571425E-2</v>
      </c>
      <c r="M128">
        <f t="shared" si="30"/>
        <v>0.20005680069905654</v>
      </c>
      <c r="N128" s="47">
        <f t="shared" si="27"/>
        <v>1.4074789568097143E-2</v>
      </c>
      <c r="O128" s="47"/>
      <c r="P128" s="63">
        <f t="shared" si="31"/>
        <v>0.92217469297640398</v>
      </c>
      <c r="Q128" s="86">
        <f t="shared" si="32"/>
        <v>1.4074789568097143E-2</v>
      </c>
      <c r="R128" s="67">
        <f t="shared" si="19"/>
        <v>6.3750517455498867E-2</v>
      </c>
      <c r="AB128" s="91">
        <f t="shared" si="35"/>
        <v>11.714285714285714</v>
      </c>
      <c r="AC128" s="91">
        <f t="shared" si="35"/>
        <v>-0.14285714285714285</v>
      </c>
      <c r="AD128" s="90">
        <f t="shared" si="28"/>
        <v>8.2857142857142865E-2</v>
      </c>
      <c r="AE128" s="45">
        <f t="shared" si="29"/>
        <v>-1.7241379310344824</v>
      </c>
    </row>
    <row r="129" spans="1:31" ht="13.8" x14ac:dyDescent="0.25">
      <c r="A129" s="4">
        <v>43987</v>
      </c>
      <c r="B129">
        <v>7252</v>
      </c>
      <c r="C129">
        <v>102</v>
      </c>
      <c r="D129">
        <v>6688</v>
      </c>
      <c r="F129">
        <f t="shared" si="34"/>
        <v>5</v>
      </c>
      <c r="G129">
        <f t="shared" si="34"/>
        <v>0</v>
      </c>
      <c r="H129">
        <f t="shared" si="34"/>
        <v>5</v>
      </c>
      <c r="I129">
        <f t="shared" si="18"/>
        <v>462</v>
      </c>
      <c r="J129" s="58">
        <f t="shared" si="24"/>
        <v>1.0825587425999537E-2</v>
      </c>
      <c r="K129" s="58">
        <f t="shared" si="25"/>
        <v>0</v>
      </c>
      <c r="L129" s="58">
        <f t="shared" si="26"/>
        <v>1.0822510822510822E-2</v>
      </c>
      <c r="M129">
        <f t="shared" si="30"/>
        <v>1.0002842781623573</v>
      </c>
      <c r="N129" s="47">
        <f t="shared" si="27"/>
        <v>1.4065085493656922E-2</v>
      </c>
      <c r="O129" s="47"/>
      <c r="P129" s="63">
        <f t="shared" si="31"/>
        <v>0.92222835079977938</v>
      </c>
      <c r="Q129" s="86">
        <f t="shared" si="32"/>
        <v>1.4065085493656922E-2</v>
      </c>
      <c r="R129" s="67">
        <f t="shared" si="19"/>
        <v>6.370656370656369E-2</v>
      </c>
      <c r="AB129" s="91">
        <f t="shared" si="35"/>
        <v>9.7142857142857135</v>
      </c>
      <c r="AC129" s="91">
        <f t="shared" si="35"/>
        <v>-0.14285714285714285</v>
      </c>
      <c r="AD129" s="90">
        <f t="shared" si="28"/>
        <v>9.571428571428571E-2</v>
      </c>
      <c r="AE129" s="45">
        <f t="shared" si="29"/>
        <v>-1.4925373134328359</v>
      </c>
    </row>
    <row r="130" spans="1:31" ht="13.8" x14ac:dyDescent="0.25">
      <c r="A130" s="4">
        <v>43988</v>
      </c>
      <c r="B130">
        <v>7259</v>
      </c>
      <c r="C130">
        <v>102</v>
      </c>
      <c r="D130">
        <v>6703</v>
      </c>
      <c r="F130">
        <f t="shared" si="34"/>
        <v>7</v>
      </c>
      <c r="G130">
        <f t="shared" si="34"/>
        <v>0</v>
      </c>
      <c r="H130">
        <f t="shared" si="34"/>
        <v>15</v>
      </c>
      <c r="I130">
        <f t="shared" ref="I130:I162" si="36">B130-D130-C130</f>
        <v>454</v>
      </c>
      <c r="J130" s="58">
        <f t="shared" si="24"/>
        <v>1.5155825368988136E-2</v>
      </c>
      <c r="K130" s="58">
        <f t="shared" si="25"/>
        <v>0</v>
      </c>
      <c r="L130" s="58">
        <f t="shared" si="26"/>
        <v>3.2467532467532464E-2</v>
      </c>
      <c r="M130">
        <f t="shared" si="30"/>
        <v>0.46679942136483465</v>
      </c>
      <c r="N130" s="47">
        <f t="shared" si="27"/>
        <v>1.405152224824356E-2</v>
      </c>
      <c r="O130" s="47"/>
      <c r="P130" s="63">
        <f t="shared" si="31"/>
        <v>0.92340542774486845</v>
      </c>
      <c r="Q130" s="86">
        <f t="shared" si="32"/>
        <v>1.405152224824356E-2</v>
      </c>
      <c r="R130" s="67">
        <f t="shared" si="19"/>
        <v>6.2543050006887979E-2</v>
      </c>
      <c r="AB130" s="91">
        <f t="shared" si="35"/>
        <v>9.5714285714285712</v>
      </c>
      <c r="AC130" s="91">
        <f t="shared" si="35"/>
        <v>-0.14285714285714285</v>
      </c>
      <c r="AD130" s="90">
        <f t="shared" si="28"/>
        <v>9.8571428571428574E-2</v>
      </c>
      <c r="AE130" s="45">
        <f t="shared" si="29"/>
        <v>-1.4492753623188404</v>
      </c>
    </row>
    <row r="131" spans="1:31" ht="13.8" x14ac:dyDescent="0.25">
      <c r="A131" s="4">
        <v>43989</v>
      </c>
      <c r="B131">
        <v>7265</v>
      </c>
      <c r="C131">
        <v>102</v>
      </c>
      <c r="D131">
        <v>6706</v>
      </c>
      <c r="F131">
        <f t="shared" si="34"/>
        <v>6</v>
      </c>
      <c r="G131">
        <f t="shared" si="34"/>
        <v>0</v>
      </c>
      <c r="H131">
        <f t="shared" si="34"/>
        <v>3</v>
      </c>
      <c r="I131">
        <f t="shared" si="36"/>
        <v>457</v>
      </c>
      <c r="J131" s="58">
        <f t="shared" si="24"/>
        <v>1.3219622233751763E-2</v>
      </c>
      <c r="K131" s="58">
        <f t="shared" si="25"/>
        <v>0</v>
      </c>
      <c r="L131" s="58">
        <f t="shared" si="26"/>
        <v>6.6079295154185024E-3</v>
      </c>
      <c r="M131">
        <f t="shared" si="30"/>
        <v>2.0005694980411</v>
      </c>
      <c r="N131" s="47">
        <f t="shared" si="27"/>
        <v>1.4039917412250516E-2</v>
      </c>
      <c r="O131" s="47"/>
      <c r="P131" s="63">
        <f t="shared" si="31"/>
        <v>0.92305574673090163</v>
      </c>
      <c r="Q131" s="86">
        <f t="shared" si="32"/>
        <v>1.4039917412250516E-2</v>
      </c>
      <c r="R131" s="67">
        <f t="shared" si="19"/>
        <v>6.2904335856847848E-2</v>
      </c>
      <c r="AB131" s="91">
        <f t="shared" si="35"/>
        <v>9</v>
      </c>
      <c r="AC131" s="91">
        <f t="shared" si="35"/>
        <v>-0.14285714285714285</v>
      </c>
      <c r="AD131" s="90">
        <f t="shared" si="28"/>
        <v>0.1</v>
      </c>
      <c r="AE131" s="45">
        <f t="shared" si="29"/>
        <v>-1.4285714285714284</v>
      </c>
    </row>
    <row r="132" spans="1:31" ht="13.8" x14ac:dyDescent="0.25">
      <c r="A132" s="4">
        <v>43990</v>
      </c>
      <c r="B132">
        <v>7267</v>
      </c>
      <c r="C132">
        <v>102</v>
      </c>
      <c r="D132">
        <v>6720</v>
      </c>
      <c r="F132">
        <f t="shared" si="34"/>
        <v>2</v>
      </c>
      <c r="G132">
        <f t="shared" si="34"/>
        <v>0</v>
      </c>
      <c r="H132">
        <f t="shared" si="34"/>
        <v>14</v>
      </c>
      <c r="I132">
        <f t="shared" si="36"/>
        <v>445</v>
      </c>
      <c r="J132" s="58">
        <f t="shared" si="24"/>
        <v>4.3776148115965549E-3</v>
      </c>
      <c r="K132" s="58">
        <f t="shared" si="25"/>
        <v>0</v>
      </c>
      <c r="L132" s="58">
        <f t="shared" si="26"/>
        <v>3.0634573304157548E-2</v>
      </c>
      <c r="M132">
        <f t="shared" si="30"/>
        <v>0.14289785492140183</v>
      </c>
      <c r="N132" s="47">
        <f t="shared" si="27"/>
        <v>1.4036053392046237E-2</v>
      </c>
      <c r="O132" s="47"/>
      <c r="P132" s="63">
        <f t="shared" si="31"/>
        <v>0.92472822347598738</v>
      </c>
      <c r="Q132" s="86">
        <f t="shared" si="32"/>
        <v>1.4036053392046237E-2</v>
      </c>
      <c r="R132" s="67">
        <f t="shared" si="19"/>
        <v>6.1235723131966346E-2</v>
      </c>
      <c r="AB132" s="91">
        <f t="shared" si="35"/>
        <v>6.5714285714285712</v>
      </c>
      <c r="AC132" s="91">
        <f t="shared" si="35"/>
        <v>0</v>
      </c>
      <c r="AD132" s="90">
        <f t="shared" si="28"/>
        <v>0.12142857142857143</v>
      </c>
      <c r="AE132" s="45">
        <f t="shared" si="29"/>
        <v>0</v>
      </c>
    </row>
    <row r="133" spans="1:31" ht="13.8" x14ac:dyDescent="0.25">
      <c r="A133" s="4">
        <v>43991</v>
      </c>
      <c r="B133">
        <v>7274</v>
      </c>
      <c r="C133">
        <v>102</v>
      </c>
      <c r="D133">
        <v>6740</v>
      </c>
      <c r="F133">
        <f t="shared" si="34"/>
        <v>7</v>
      </c>
      <c r="G133">
        <f t="shared" si="34"/>
        <v>0</v>
      </c>
      <c r="H133">
        <f t="shared" si="34"/>
        <v>20</v>
      </c>
      <c r="I133">
        <f t="shared" si="36"/>
        <v>432</v>
      </c>
      <c r="J133" s="58">
        <f t="shared" si="24"/>
        <v>1.5734821214570354E-2</v>
      </c>
      <c r="K133" s="58">
        <f t="shared" si="25"/>
        <v>0</v>
      </c>
      <c r="L133" s="58">
        <f t="shared" si="26"/>
        <v>4.49438202247191E-2</v>
      </c>
      <c r="M133">
        <f t="shared" si="30"/>
        <v>0.3500997720241904</v>
      </c>
      <c r="N133" s="47">
        <f t="shared" si="27"/>
        <v>1.4022546054440473E-2</v>
      </c>
      <c r="O133" s="47"/>
      <c r="P133" s="63">
        <f t="shared" si="31"/>
        <v>0.92658784712675279</v>
      </c>
      <c r="Q133" s="86">
        <f t="shared" si="32"/>
        <v>1.4022546054440473E-2</v>
      </c>
      <c r="R133" s="67">
        <f t="shared" ref="R133:R162" si="37">IF(P133="","",1-SUM(P133:Q133))</f>
        <v>5.9389606818806784E-2</v>
      </c>
      <c r="AB133" s="91">
        <f t="shared" si="35"/>
        <v>6.4285714285714288</v>
      </c>
      <c r="AC133" s="91">
        <f t="shared" si="35"/>
        <v>0</v>
      </c>
      <c r="AD133" s="90">
        <f t="shared" si="28"/>
        <v>0.11142857142857143</v>
      </c>
      <c r="AE133" s="45">
        <f t="shared" si="29"/>
        <v>0</v>
      </c>
    </row>
    <row r="134" spans="1:31" ht="13.8" x14ac:dyDescent="0.25">
      <c r="A134" s="4">
        <v>43992</v>
      </c>
      <c r="B134">
        <v>7285</v>
      </c>
      <c r="C134">
        <v>102</v>
      </c>
      <c r="D134">
        <v>6759</v>
      </c>
      <c r="F134">
        <f t="shared" si="34"/>
        <v>11</v>
      </c>
      <c r="G134">
        <f t="shared" si="34"/>
        <v>0</v>
      </c>
      <c r="H134">
        <f t="shared" si="34"/>
        <v>19</v>
      </c>
      <c r="I134">
        <f t="shared" si="36"/>
        <v>424</v>
      </c>
      <c r="J134" s="58">
        <f t="shared" si="24"/>
        <v>2.5470228503548745E-2</v>
      </c>
      <c r="K134" s="58">
        <f t="shared" si="25"/>
        <v>0</v>
      </c>
      <c r="L134" s="58">
        <f t="shared" si="26"/>
        <v>4.3981481481481483E-2</v>
      </c>
      <c r="M134">
        <f t="shared" si="30"/>
        <v>0.57911256387016097</v>
      </c>
      <c r="N134" s="47">
        <f t="shared" si="27"/>
        <v>1.4001372683596431E-2</v>
      </c>
      <c r="O134" s="47"/>
      <c r="P134" s="63">
        <f t="shared" si="31"/>
        <v>0.92779684282772823</v>
      </c>
      <c r="Q134" s="86">
        <f t="shared" si="32"/>
        <v>1.4001372683596431E-2</v>
      </c>
      <c r="R134" s="67">
        <f t="shared" si="37"/>
        <v>5.8201784488675301E-2</v>
      </c>
      <c r="AB134" s="91">
        <f t="shared" si="35"/>
        <v>6.4285714285714288</v>
      </c>
      <c r="AC134" s="91">
        <f t="shared" si="35"/>
        <v>0</v>
      </c>
      <c r="AD134" s="90">
        <f t="shared" si="28"/>
        <v>0.12571428571428572</v>
      </c>
      <c r="AE134" s="45">
        <f t="shared" si="29"/>
        <v>0</v>
      </c>
    </row>
    <row r="135" spans="1:31" ht="13.8" x14ac:dyDescent="0.25">
      <c r="A135" s="4">
        <v>43993</v>
      </c>
      <c r="B135">
        <v>7289</v>
      </c>
      <c r="C135">
        <v>102</v>
      </c>
      <c r="D135">
        <v>6782</v>
      </c>
      <c r="F135">
        <f t="shared" si="34"/>
        <v>4</v>
      </c>
      <c r="G135">
        <f t="shared" si="34"/>
        <v>0</v>
      </c>
      <c r="H135">
        <f t="shared" si="34"/>
        <v>23</v>
      </c>
      <c r="I135">
        <f t="shared" si="36"/>
        <v>405</v>
      </c>
      <c r="J135" s="58">
        <f t="shared" si="24"/>
        <v>9.4366582001398289E-3</v>
      </c>
      <c r="K135" s="58">
        <f t="shared" si="25"/>
        <v>0</v>
      </c>
      <c r="L135" s="58">
        <f t="shared" si="26"/>
        <v>5.4245283018867926E-2</v>
      </c>
      <c r="M135">
        <f t="shared" si="30"/>
        <v>0.17396274247214294</v>
      </c>
      <c r="N135" s="47">
        <f t="shared" si="27"/>
        <v>1.3993689120592673E-2</v>
      </c>
      <c r="O135" s="47"/>
      <c r="P135" s="63">
        <f t="shared" si="31"/>
        <v>0.9304431334888188</v>
      </c>
      <c r="Q135" s="86">
        <f t="shared" si="32"/>
        <v>1.3993689120592673E-2</v>
      </c>
      <c r="R135" s="67">
        <f t="shared" si="37"/>
        <v>5.5563177390588581E-2</v>
      </c>
      <c r="AB135" s="91">
        <f t="shared" si="35"/>
        <v>6</v>
      </c>
      <c r="AC135" s="91">
        <f t="shared" si="35"/>
        <v>0</v>
      </c>
      <c r="AD135" s="90">
        <f t="shared" si="28"/>
        <v>0.1357142857142857</v>
      </c>
      <c r="AE135" s="45">
        <f t="shared" si="29"/>
        <v>0</v>
      </c>
    </row>
    <row r="136" spans="1:31" ht="13.8" x14ac:dyDescent="0.25">
      <c r="A136" s="4">
        <v>43994</v>
      </c>
      <c r="B136">
        <v>7294</v>
      </c>
      <c r="C136">
        <v>102</v>
      </c>
      <c r="D136">
        <v>6803</v>
      </c>
      <c r="F136">
        <f t="shared" si="34"/>
        <v>5</v>
      </c>
      <c r="G136">
        <f t="shared" si="34"/>
        <v>0</v>
      </c>
      <c r="H136">
        <f t="shared" si="34"/>
        <v>21</v>
      </c>
      <c r="I136">
        <f t="shared" si="36"/>
        <v>389</v>
      </c>
      <c r="J136" s="58">
        <f t="shared" si="24"/>
        <v>1.2349208965036685E-2</v>
      </c>
      <c r="K136" s="58">
        <f t="shared" si="25"/>
        <v>0</v>
      </c>
      <c r="L136" s="58">
        <f t="shared" si="26"/>
        <v>5.185185185185185E-2</v>
      </c>
      <c r="M136">
        <f t="shared" si="30"/>
        <v>0.23816331575427893</v>
      </c>
      <c r="N136" s="47">
        <f t="shared" si="27"/>
        <v>1.3984096517685769E-2</v>
      </c>
      <c r="O136" s="47"/>
      <c r="P136" s="63">
        <f t="shared" si="31"/>
        <v>0.93268439813545378</v>
      </c>
      <c r="Q136" s="86">
        <f t="shared" si="32"/>
        <v>1.3984096517685769E-2</v>
      </c>
      <c r="R136" s="67">
        <f t="shared" si="37"/>
        <v>5.3331505346860486E-2</v>
      </c>
      <c r="AB136" s="91">
        <f t="shared" si="35"/>
        <v>6</v>
      </c>
      <c r="AC136" s="91">
        <f t="shared" si="35"/>
        <v>0</v>
      </c>
      <c r="AD136" s="90">
        <f t="shared" si="28"/>
        <v>0.12857142857142859</v>
      </c>
      <c r="AE136" s="45">
        <f t="shared" si="29"/>
        <v>0</v>
      </c>
    </row>
    <row r="137" spans="1:31" ht="13.8" x14ac:dyDescent="0.25">
      <c r="A137" s="4">
        <v>43995</v>
      </c>
      <c r="B137">
        <v>7320</v>
      </c>
      <c r="C137">
        <v>102</v>
      </c>
      <c r="D137">
        <v>6838</v>
      </c>
      <c r="F137">
        <f t="shared" si="34"/>
        <v>26</v>
      </c>
      <c r="G137">
        <f t="shared" si="34"/>
        <v>0</v>
      </c>
      <c r="H137">
        <f t="shared" si="34"/>
        <v>35</v>
      </c>
      <c r="I137">
        <f t="shared" si="36"/>
        <v>380</v>
      </c>
      <c r="J137" s="58">
        <f t="shared" si="24"/>
        <v>6.6857170131995936E-2</v>
      </c>
      <c r="K137" s="58">
        <f t="shared" si="25"/>
        <v>0</v>
      </c>
      <c r="L137" s="58">
        <f t="shared" si="26"/>
        <v>8.9974293059125965E-2</v>
      </c>
      <c r="M137">
        <f t="shared" si="30"/>
        <v>0.74306969089561192</v>
      </c>
      <c r="N137" s="47">
        <f t="shared" si="27"/>
        <v>1.3934426229508197E-2</v>
      </c>
      <c r="O137" s="47"/>
      <c r="P137" s="63">
        <f t="shared" si="31"/>
        <v>0.93415300546448088</v>
      </c>
      <c r="Q137" s="86">
        <f t="shared" si="32"/>
        <v>1.3934426229508197E-2</v>
      </c>
      <c r="R137" s="67">
        <f t="shared" si="37"/>
        <v>5.1912568306010876E-2</v>
      </c>
      <c r="AB137" s="91">
        <f t="shared" si="35"/>
        <v>8.7142857142857135</v>
      </c>
      <c r="AC137" s="91">
        <f t="shared" si="35"/>
        <v>0</v>
      </c>
      <c r="AD137" s="90">
        <f t="shared" si="28"/>
        <v>0.12857142857142859</v>
      </c>
      <c r="AE137" s="45">
        <f t="shared" si="29"/>
        <v>0</v>
      </c>
    </row>
    <row r="138" spans="1:31" ht="13.8" x14ac:dyDescent="0.25">
      <c r="A138" s="4">
        <v>43996</v>
      </c>
      <c r="B138">
        <v>7335</v>
      </c>
      <c r="C138">
        <v>102</v>
      </c>
      <c r="D138">
        <v>6851</v>
      </c>
      <c r="F138">
        <f t="shared" si="34"/>
        <v>15</v>
      </c>
      <c r="G138">
        <f t="shared" si="34"/>
        <v>0</v>
      </c>
      <c r="H138">
        <f t="shared" si="34"/>
        <v>13</v>
      </c>
      <c r="I138">
        <f t="shared" si="36"/>
        <v>382</v>
      </c>
      <c r="J138" s="58">
        <f t="shared" si="24"/>
        <v>3.9485018785127009E-2</v>
      </c>
      <c r="K138" s="58">
        <f t="shared" si="25"/>
        <v>0</v>
      </c>
      <c r="L138" s="58">
        <f t="shared" si="26"/>
        <v>3.4210526315789476E-2</v>
      </c>
      <c r="M138">
        <f t="shared" si="30"/>
        <v>1.1541774721806355</v>
      </c>
      <c r="N138" s="47">
        <f t="shared" si="27"/>
        <v>1.3905930470347648E-2</v>
      </c>
      <c r="O138" s="47"/>
      <c r="P138" s="63">
        <f t="shared" si="31"/>
        <v>0.93401499659168374</v>
      </c>
      <c r="Q138" s="86">
        <f t="shared" si="32"/>
        <v>1.3905930470347648E-2</v>
      </c>
      <c r="R138" s="67">
        <f t="shared" si="37"/>
        <v>5.2079072937968651E-2</v>
      </c>
      <c r="AB138" s="91">
        <f t="shared" si="35"/>
        <v>10</v>
      </c>
      <c r="AC138" s="91">
        <f t="shared" si="35"/>
        <v>0</v>
      </c>
      <c r="AD138" s="90">
        <f t="shared" si="28"/>
        <v>0.11714285714285713</v>
      </c>
      <c r="AE138" s="45">
        <f t="shared" si="29"/>
        <v>0</v>
      </c>
    </row>
    <row r="139" spans="1:31" ht="13.8" x14ac:dyDescent="0.25">
      <c r="A139" s="4">
        <v>43997</v>
      </c>
      <c r="B139">
        <v>7347</v>
      </c>
      <c r="C139">
        <v>102</v>
      </c>
      <c r="D139">
        <v>6856</v>
      </c>
      <c r="F139">
        <f t="shared" si="34"/>
        <v>12</v>
      </c>
      <c r="G139">
        <f t="shared" si="34"/>
        <v>0</v>
      </c>
      <c r="H139">
        <f t="shared" si="34"/>
        <v>5</v>
      </c>
      <c r="I139">
        <f t="shared" si="36"/>
        <v>389</v>
      </c>
      <c r="J139" s="58">
        <f t="shared" si="24"/>
        <v>3.1422651239771691E-2</v>
      </c>
      <c r="K139" s="58">
        <f t="shared" si="25"/>
        <v>0</v>
      </c>
      <c r="L139" s="58">
        <f t="shared" si="26"/>
        <v>1.3089005235602094E-2</v>
      </c>
      <c r="M139">
        <f t="shared" si="30"/>
        <v>2.4006905547185573</v>
      </c>
      <c r="N139" s="47">
        <f t="shared" si="27"/>
        <v>1.3883217639853002E-2</v>
      </c>
      <c r="O139" s="47"/>
      <c r="P139" s="63">
        <f t="shared" si="31"/>
        <v>0.93317000136109973</v>
      </c>
      <c r="Q139" s="86">
        <f t="shared" si="32"/>
        <v>1.3883217639853002E-2</v>
      </c>
      <c r="R139" s="67">
        <f t="shared" si="37"/>
        <v>5.294678099904726E-2</v>
      </c>
      <c r="AB139" s="91">
        <f t="shared" si="35"/>
        <v>11.428571428571429</v>
      </c>
      <c r="AC139" s="91">
        <f t="shared" si="35"/>
        <v>0</v>
      </c>
      <c r="AD139" s="90">
        <f t="shared" si="28"/>
        <v>9.7142857142857142E-2</v>
      </c>
      <c r="AE139" s="45">
        <f t="shared" si="29"/>
        <v>0</v>
      </c>
    </row>
    <row r="140" spans="1:31" ht="13.8" x14ac:dyDescent="0.25">
      <c r="A140" s="4">
        <v>43998</v>
      </c>
      <c r="B140">
        <v>7370</v>
      </c>
      <c r="C140">
        <v>102</v>
      </c>
      <c r="D140">
        <v>6861</v>
      </c>
      <c r="F140">
        <f t="shared" si="34"/>
        <v>23</v>
      </c>
      <c r="G140">
        <f t="shared" si="34"/>
        <v>0</v>
      </c>
      <c r="H140">
        <f t="shared" si="34"/>
        <v>5</v>
      </c>
      <c r="I140">
        <f t="shared" si="36"/>
        <v>407</v>
      </c>
      <c r="J140" s="58">
        <f t="shared" si="24"/>
        <v>5.9143004231018106E-2</v>
      </c>
      <c r="K140" s="58">
        <f t="shared" si="25"/>
        <v>0</v>
      </c>
      <c r="L140" s="58">
        <f t="shared" si="26"/>
        <v>1.2853470437017995E-2</v>
      </c>
      <c r="M140">
        <f t="shared" si="30"/>
        <v>4.6013257291732081</v>
      </c>
      <c r="N140" s="47">
        <f t="shared" si="27"/>
        <v>1.3839891451831751E-2</v>
      </c>
      <c r="O140" s="47"/>
      <c r="P140" s="63">
        <f t="shared" si="31"/>
        <v>0.93093622795115327</v>
      </c>
      <c r="Q140" s="86">
        <f t="shared" si="32"/>
        <v>1.3839891451831751E-2</v>
      </c>
      <c r="R140" s="67">
        <f t="shared" si="37"/>
        <v>5.5223880597014996E-2</v>
      </c>
      <c r="AB140" s="91">
        <f t="shared" ref="AB140:AC162" si="38">AVERAGE(F134:F140)</f>
        <v>13.714285714285714</v>
      </c>
      <c r="AC140" s="91">
        <f t="shared" si="38"/>
        <v>0</v>
      </c>
      <c r="AD140" s="90">
        <f t="shared" si="28"/>
        <v>9.571428571428571E-2</v>
      </c>
      <c r="AE140" s="45">
        <f t="shared" si="29"/>
        <v>0</v>
      </c>
    </row>
    <row r="141" spans="1:31" ht="13.8" x14ac:dyDescent="0.25">
      <c r="A141" s="4">
        <v>43999</v>
      </c>
      <c r="B141">
        <v>7391</v>
      </c>
      <c r="C141">
        <v>102</v>
      </c>
      <c r="D141">
        <v>6877</v>
      </c>
      <c r="F141">
        <f t="shared" si="34"/>
        <v>21</v>
      </c>
      <c r="G141">
        <f t="shared" si="34"/>
        <v>0</v>
      </c>
      <c r="H141">
        <f t="shared" si="34"/>
        <v>16</v>
      </c>
      <c r="I141">
        <f t="shared" si="36"/>
        <v>412</v>
      </c>
      <c r="J141" s="58">
        <f t="shared" si="24"/>
        <v>5.1611968535815275E-2</v>
      </c>
      <c r="K141" s="58">
        <f t="shared" si="25"/>
        <v>0</v>
      </c>
      <c r="L141" s="58">
        <f t="shared" si="26"/>
        <v>3.9312039312039311E-2</v>
      </c>
      <c r="M141">
        <f t="shared" si="30"/>
        <v>1.3128794496298011</v>
      </c>
      <c r="N141" s="47">
        <f t="shared" si="27"/>
        <v>1.3800568258693005E-2</v>
      </c>
      <c r="O141" s="47"/>
      <c r="P141" s="63">
        <f t="shared" si="31"/>
        <v>0.93045595995129216</v>
      </c>
      <c r="Q141" s="86">
        <f t="shared" si="32"/>
        <v>1.3800568258693005E-2</v>
      </c>
      <c r="R141" s="67">
        <f t="shared" si="37"/>
        <v>5.574347179001482E-2</v>
      </c>
      <c r="AB141" s="91">
        <f t="shared" si="38"/>
        <v>15.142857142857142</v>
      </c>
      <c r="AC141" s="91">
        <f t="shared" si="38"/>
        <v>0</v>
      </c>
      <c r="AD141" s="90">
        <f t="shared" si="28"/>
        <v>0.09</v>
      </c>
      <c r="AE141" s="45">
        <f t="shared" si="29"/>
        <v>0</v>
      </c>
    </row>
    <row r="142" spans="1:31" ht="13.8" x14ac:dyDescent="0.25">
      <c r="A142" s="4">
        <v>44000</v>
      </c>
      <c r="B142">
        <v>7409</v>
      </c>
      <c r="C142">
        <v>102</v>
      </c>
      <c r="D142">
        <v>6878</v>
      </c>
      <c r="F142">
        <f t="shared" si="34"/>
        <v>18</v>
      </c>
      <c r="G142">
        <f t="shared" si="34"/>
        <v>0</v>
      </c>
      <c r="H142">
        <f t="shared" si="34"/>
        <v>1</v>
      </c>
      <c r="I142">
        <f t="shared" si="36"/>
        <v>429</v>
      </c>
      <c r="J142" s="58">
        <f t="shared" si="24"/>
        <v>4.3701987167035709E-2</v>
      </c>
      <c r="K142" s="58">
        <f t="shared" si="25"/>
        <v>0</v>
      </c>
      <c r="L142" s="58">
        <f t="shared" si="26"/>
        <v>2.4271844660194173E-3</v>
      </c>
      <c r="M142">
        <f t="shared" si="30"/>
        <v>18.005218712818714</v>
      </c>
      <c r="N142" s="47">
        <f t="shared" si="27"/>
        <v>1.3767040086381428E-2</v>
      </c>
      <c r="O142" s="47"/>
      <c r="P142" s="63">
        <f t="shared" si="31"/>
        <v>0.92833040896207319</v>
      </c>
      <c r="Q142" s="86">
        <f t="shared" si="32"/>
        <v>1.3767040086381428E-2</v>
      </c>
      <c r="R142" s="67">
        <f t="shared" si="37"/>
        <v>5.7902550951545395E-2</v>
      </c>
      <c r="AB142" s="91">
        <f t="shared" si="38"/>
        <v>17.142857142857142</v>
      </c>
      <c r="AC142" s="91">
        <f t="shared" si="38"/>
        <v>0</v>
      </c>
      <c r="AD142" s="90">
        <f t="shared" si="28"/>
        <v>6.5714285714285711E-2</v>
      </c>
      <c r="AE142" s="45">
        <f t="shared" si="29"/>
        <v>0</v>
      </c>
    </row>
    <row r="143" spans="1:31" ht="13.8" x14ac:dyDescent="0.25">
      <c r="A143" s="4">
        <v>44001</v>
      </c>
      <c r="B143">
        <v>7411</v>
      </c>
      <c r="C143">
        <v>102</v>
      </c>
      <c r="D143">
        <v>6881</v>
      </c>
      <c r="F143">
        <f t="shared" si="34"/>
        <v>2</v>
      </c>
      <c r="G143">
        <f t="shared" si="34"/>
        <v>0</v>
      </c>
      <c r="H143">
        <f t="shared" si="34"/>
        <v>3</v>
      </c>
      <c r="I143">
        <f t="shared" si="36"/>
        <v>428</v>
      </c>
      <c r="J143" s="58">
        <f t="shared" si="24"/>
        <v>4.6633596027289654E-3</v>
      </c>
      <c r="K143" s="58">
        <f t="shared" si="25"/>
        <v>0</v>
      </c>
      <c r="L143" s="58">
        <f t="shared" si="26"/>
        <v>6.993006993006993E-3</v>
      </c>
      <c r="M143">
        <f t="shared" si="30"/>
        <v>0.66686042319024208</v>
      </c>
      <c r="N143" s="47">
        <f t="shared" si="27"/>
        <v>1.3763324787478073E-2</v>
      </c>
      <c r="O143" s="47"/>
      <c r="P143" s="63">
        <f t="shared" si="31"/>
        <v>0.92848468492781</v>
      </c>
      <c r="Q143" s="86">
        <f t="shared" si="32"/>
        <v>1.3763324787478073E-2</v>
      </c>
      <c r="R143" s="67">
        <f t="shared" si="37"/>
        <v>5.7751990284711896E-2</v>
      </c>
      <c r="AB143" s="91">
        <f t="shared" si="38"/>
        <v>16.714285714285715</v>
      </c>
      <c r="AC143" s="91">
        <f t="shared" si="38"/>
        <v>0</v>
      </c>
      <c r="AD143" s="90">
        <f t="shared" si="28"/>
        <v>6.4285714285714293E-2</v>
      </c>
      <c r="AE143" s="45">
        <f t="shared" si="29"/>
        <v>0</v>
      </c>
    </row>
    <row r="144" spans="1:31" ht="13.8" x14ac:dyDescent="0.25">
      <c r="A144" s="4">
        <v>44002</v>
      </c>
      <c r="B144">
        <v>7461</v>
      </c>
      <c r="C144">
        <v>102</v>
      </c>
      <c r="D144">
        <v>6896</v>
      </c>
      <c r="F144">
        <f t="shared" si="34"/>
        <v>50</v>
      </c>
      <c r="G144">
        <f t="shared" si="34"/>
        <v>0</v>
      </c>
      <c r="H144">
        <f t="shared" si="34"/>
        <v>15</v>
      </c>
      <c r="I144">
        <f t="shared" si="36"/>
        <v>463</v>
      </c>
      <c r="J144" s="58">
        <f t="shared" si="24"/>
        <v>0.11685639173629617</v>
      </c>
      <c r="K144" s="58">
        <f t="shared" si="25"/>
        <v>0</v>
      </c>
      <c r="L144" s="58">
        <f t="shared" si="26"/>
        <v>3.5046728971962614E-2</v>
      </c>
      <c r="M144">
        <f t="shared" si="30"/>
        <v>3.3343023775423175</v>
      </c>
      <c r="N144" s="47">
        <f t="shared" si="27"/>
        <v>1.3671089666264576E-2</v>
      </c>
      <c r="O144" s="47"/>
      <c r="P144" s="63">
        <f t="shared" si="31"/>
        <v>0.92427288567216193</v>
      </c>
      <c r="Q144" s="86">
        <f t="shared" si="32"/>
        <v>1.3671089666264576E-2</v>
      </c>
      <c r="R144" s="67">
        <f t="shared" si="37"/>
        <v>6.205602466157345E-2</v>
      </c>
      <c r="AB144" s="91">
        <f t="shared" si="38"/>
        <v>20.142857142857142</v>
      </c>
      <c r="AC144" s="91">
        <f t="shared" si="38"/>
        <v>0</v>
      </c>
      <c r="AD144" s="90">
        <f t="shared" si="28"/>
        <v>6.4285714285714293E-2</v>
      </c>
      <c r="AE144" s="45">
        <f t="shared" si="29"/>
        <v>0</v>
      </c>
    </row>
    <row r="145" spans="1:31" ht="13.8" x14ac:dyDescent="0.25">
      <c r="A145" s="4">
        <v>44003</v>
      </c>
      <c r="B145">
        <v>7474</v>
      </c>
      <c r="C145">
        <v>102</v>
      </c>
      <c r="D145">
        <v>6903</v>
      </c>
      <c r="F145">
        <f t="shared" ref="F145:H160" si="39">B145-B144</f>
        <v>13</v>
      </c>
      <c r="G145">
        <f t="shared" si="39"/>
        <v>0</v>
      </c>
      <c r="H145">
        <f t="shared" si="39"/>
        <v>7</v>
      </c>
      <c r="I145">
        <f t="shared" si="36"/>
        <v>469</v>
      </c>
      <c r="J145" s="58">
        <f t="shared" si="24"/>
        <v>2.8085971441900639E-2</v>
      </c>
      <c r="K145" s="58">
        <f t="shared" si="25"/>
        <v>0</v>
      </c>
      <c r="L145" s="58">
        <f t="shared" si="26"/>
        <v>1.511879049676026E-2</v>
      </c>
      <c r="M145">
        <f t="shared" si="30"/>
        <v>1.8576863967999993</v>
      </c>
      <c r="N145" s="47">
        <f t="shared" si="27"/>
        <v>1.3647310677013648E-2</v>
      </c>
      <c r="O145" s="47"/>
      <c r="P145" s="63">
        <f t="shared" si="31"/>
        <v>0.92360181964142363</v>
      </c>
      <c r="Q145" s="86">
        <f t="shared" si="32"/>
        <v>1.3647310677013648E-2</v>
      </c>
      <c r="R145" s="67">
        <f t="shared" si="37"/>
        <v>6.2750869681562738E-2</v>
      </c>
      <c r="AB145" s="91">
        <f t="shared" si="38"/>
        <v>19.857142857142858</v>
      </c>
      <c r="AC145" s="91">
        <f t="shared" si="38"/>
        <v>0</v>
      </c>
      <c r="AD145" s="90">
        <f t="shared" si="28"/>
        <v>0.06</v>
      </c>
      <c r="AE145" s="45">
        <f t="shared" si="29"/>
        <v>0</v>
      </c>
    </row>
    <row r="146" spans="1:31" ht="13.8" x14ac:dyDescent="0.25">
      <c r="A146" s="4">
        <v>44004</v>
      </c>
      <c r="B146">
        <v>7492</v>
      </c>
      <c r="C146">
        <v>102</v>
      </c>
      <c r="D146">
        <v>6915</v>
      </c>
      <c r="F146">
        <f t="shared" si="39"/>
        <v>18</v>
      </c>
      <c r="G146">
        <f t="shared" si="39"/>
        <v>0</v>
      </c>
      <c r="H146">
        <f t="shared" si="39"/>
        <v>12</v>
      </c>
      <c r="I146">
        <f t="shared" si="36"/>
        <v>475</v>
      </c>
      <c r="J146" s="58">
        <f t="shared" si="24"/>
        <v>3.8390783231320405E-2</v>
      </c>
      <c r="K146" s="58">
        <f t="shared" si="25"/>
        <v>0</v>
      </c>
      <c r="L146" s="58">
        <f t="shared" si="26"/>
        <v>2.5586353944562899E-2</v>
      </c>
      <c r="M146">
        <f t="shared" si="30"/>
        <v>1.5004397779574392</v>
      </c>
      <c r="N146" s="47">
        <f t="shared" si="27"/>
        <v>1.3614522156967433E-2</v>
      </c>
      <c r="O146" s="47"/>
      <c r="P146" s="63">
        <f t="shared" si="31"/>
        <v>0.92298451681793914</v>
      </c>
      <c r="Q146" s="86">
        <f t="shared" si="32"/>
        <v>1.3614522156967433E-2</v>
      </c>
      <c r="R146" s="67">
        <f t="shared" si="37"/>
        <v>6.3400961025093405E-2</v>
      </c>
      <c r="AB146" s="91">
        <f t="shared" si="38"/>
        <v>20.714285714285715</v>
      </c>
      <c r="AC146" s="91">
        <f t="shared" si="38"/>
        <v>0</v>
      </c>
      <c r="AD146" s="90">
        <f t="shared" si="28"/>
        <v>0.06</v>
      </c>
      <c r="AE146" s="45">
        <f t="shared" si="29"/>
        <v>0</v>
      </c>
    </row>
    <row r="147" spans="1:31" ht="13.8" x14ac:dyDescent="0.25">
      <c r="A147" s="4">
        <v>44005</v>
      </c>
      <c r="B147">
        <v>7521</v>
      </c>
      <c r="C147">
        <v>103</v>
      </c>
      <c r="D147">
        <v>6924</v>
      </c>
      <c r="F147">
        <f t="shared" si="39"/>
        <v>29</v>
      </c>
      <c r="G147">
        <f t="shared" si="39"/>
        <v>1</v>
      </c>
      <c r="H147">
        <f t="shared" si="39"/>
        <v>9</v>
      </c>
      <c r="I147">
        <f t="shared" si="36"/>
        <v>494</v>
      </c>
      <c r="J147" s="58">
        <f t="shared" si="24"/>
        <v>6.1070574434831167E-2</v>
      </c>
      <c r="K147" s="58">
        <f t="shared" si="25"/>
        <v>2.1052631578947368E-3</v>
      </c>
      <c r="L147" s="58">
        <f t="shared" si="26"/>
        <v>1.8947368421052633E-2</v>
      </c>
      <c r="M147">
        <f t="shared" si="30"/>
        <v>2.9008522856544801</v>
      </c>
      <c r="N147" s="47">
        <f t="shared" si="27"/>
        <v>1.3694987368700971E-2</v>
      </c>
      <c r="O147" s="47"/>
      <c r="P147" s="63">
        <f t="shared" si="31"/>
        <v>0.92062225767850014</v>
      </c>
      <c r="Q147" s="86">
        <f t="shared" si="32"/>
        <v>1.3694987368700971E-2</v>
      </c>
      <c r="R147" s="67">
        <f t="shared" si="37"/>
        <v>6.568275495279885E-2</v>
      </c>
      <c r="AB147" s="91">
        <f t="shared" si="38"/>
        <v>21.571428571428573</v>
      </c>
      <c r="AC147" s="91">
        <f t="shared" si="38"/>
        <v>0.14285714285714285</v>
      </c>
      <c r="AD147" s="90">
        <f t="shared" si="28"/>
        <v>8.7142857142857133E-2</v>
      </c>
      <c r="AE147" s="45">
        <f t="shared" si="29"/>
        <v>1.639344262295082</v>
      </c>
    </row>
    <row r="148" spans="1:31" ht="13.8" x14ac:dyDescent="0.25">
      <c r="A148" s="4">
        <v>44006</v>
      </c>
      <c r="B148">
        <v>7558</v>
      </c>
      <c r="C148">
        <v>104</v>
      </c>
      <c r="D148">
        <v>6931</v>
      </c>
      <c r="F148">
        <f t="shared" si="39"/>
        <v>37</v>
      </c>
      <c r="G148">
        <f t="shared" si="39"/>
        <v>1</v>
      </c>
      <c r="H148">
        <f t="shared" si="39"/>
        <v>7</v>
      </c>
      <c r="I148">
        <f t="shared" si="36"/>
        <v>523</v>
      </c>
      <c r="J148" s="58">
        <f t="shared" si="24"/>
        <v>7.4920882778931538E-2</v>
      </c>
      <c r="K148" s="58">
        <f t="shared" si="25"/>
        <v>2.0242914979757085E-3</v>
      </c>
      <c r="L148" s="58">
        <f t="shared" si="26"/>
        <v>1.417004048582996E-2</v>
      </c>
      <c r="M148">
        <f t="shared" si="30"/>
        <v>4.6263645115990224</v>
      </c>
      <c r="N148" s="47">
        <f t="shared" si="27"/>
        <v>1.3760254035459116E-2</v>
      </c>
      <c r="O148" s="47"/>
      <c r="P148" s="63">
        <f t="shared" si="31"/>
        <v>0.91704154538237626</v>
      </c>
      <c r="Q148" s="86">
        <f t="shared" si="32"/>
        <v>1.3760254035459116E-2</v>
      </c>
      <c r="R148" s="67">
        <f t="shared" si="37"/>
        <v>6.9198200582164637E-2</v>
      </c>
      <c r="AB148" s="91">
        <f t="shared" si="38"/>
        <v>23.857142857142858</v>
      </c>
      <c r="AC148" s="91">
        <f t="shared" si="38"/>
        <v>0.2857142857142857</v>
      </c>
      <c r="AD148" s="90">
        <f t="shared" si="28"/>
        <v>0.1</v>
      </c>
      <c r="AE148" s="45">
        <f t="shared" si="29"/>
        <v>2.8571428571428568</v>
      </c>
    </row>
    <row r="149" spans="1:31" ht="13.8" x14ac:dyDescent="0.25">
      <c r="A149" s="4">
        <v>44007</v>
      </c>
      <c r="B149">
        <v>7595</v>
      </c>
      <c r="C149">
        <v>104</v>
      </c>
      <c r="D149">
        <v>6958</v>
      </c>
      <c r="F149">
        <f t="shared" si="39"/>
        <v>37</v>
      </c>
      <c r="G149">
        <f t="shared" si="39"/>
        <v>0</v>
      </c>
      <c r="H149">
        <f t="shared" si="39"/>
        <v>27</v>
      </c>
      <c r="I149">
        <f t="shared" si="36"/>
        <v>533</v>
      </c>
      <c r="J149" s="58">
        <f t="shared" si="24"/>
        <v>7.0766672678913511E-2</v>
      </c>
      <c r="K149" s="58">
        <f t="shared" si="25"/>
        <v>0</v>
      </c>
      <c r="L149" s="58">
        <f t="shared" si="26"/>
        <v>5.1625239005736137E-2</v>
      </c>
      <c r="M149">
        <f t="shared" si="30"/>
        <v>1.3707766596693247</v>
      </c>
      <c r="N149" s="47">
        <f t="shared" si="27"/>
        <v>1.3693219223173141E-2</v>
      </c>
      <c r="O149" s="47"/>
      <c r="P149" s="63">
        <f t="shared" si="31"/>
        <v>0.91612903225806452</v>
      </c>
      <c r="Q149" s="86">
        <f t="shared" si="32"/>
        <v>1.3693219223173141E-2</v>
      </c>
      <c r="R149" s="67">
        <f t="shared" si="37"/>
        <v>7.0177748518762351E-2</v>
      </c>
      <c r="AB149" s="91">
        <f t="shared" si="38"/>
        <v>26.571428571428573</v>
      </c>
      <c r="AC149" s="91">
        <f t="shared" si="38"/>
        <v>0.2857142857142857</v>
      </c>
      <c r="AD149" s="90">
        <f t="shared" si="28"/>
        <v>0.1142857142857143</v>
      </c>
      <c r="AE149" s="45">
        <f t="shared" si="29"/>
        <v>2.4999999999999996</v>
      </c>
    </row>
    <row r="150" spans="1:31" ht="13.8" x14ac:dyDescent="0.25">
      <c r="A150" s="4">
        <v>44008</v>
      </c>
      <c r="B150">
        <v>7601</v>
      </c>
      <c r="C150">
        <v>104</v>
      </c>
      <c r="D150">
        <v>6960</v>
      </c>
      <c r="F150">
        <f t="shared" si="39"/>
        <v>6</v>
      </c>
      <c r="G150">
        <f t="shared" si="39"/>
        <v>0</v>
      </c>
      <c r="H150">
        <f t="shared" si="39"/>
        <v>2</v>
      </c>
      <c r="I150">
        <f t="shared" si="36"/>
        <v>537</v>
      </c>
      <c r="J150" s="58">
        <f t="shared" si="24"/>
        <v>1.1260389492269346E-2</v>
      </c>
      <c r="K150" s="58">
        <f t="shared" si="25"/>
        <v>0</v>
      </c>
      <c r="L150" s="58">
        <f t="shared" si="26"/>
        <v>3.7523452157598499E-3</v>
      </c>
      <c r="M150">
        <f t="shared" si="30"/>
        <v>3.0008937996897806</v>
      </c>
      <c r="N150" s="47">
        <f t="shared" si="27"/>
        <v>1.3682410209183002E-2</v>
      </c>
      <c r="O150" s="47"/>
      <c r="P150" s="63">
        <f t="shared" si="31"/>
        <v>0.91566899092224707</v>
      </c>
      <c r="Q150" s="86">
        <f t="shared" si="32"/>
        <v>1.3682410209183002E-2</v>
      </c>
      <c r="R150" s="67">
        <f t="shared" si="37"/>
        <v>7.064859886856989E-2</v>
      </c>
      <c r="AB150" s="91">
        <f t="shared" si="38"/>
        <v>27.142857142857142</v>
      </c>
      <c r="AC150" s="91">
        <f t="shared" si="38"/>
        <v>0.2857142857142857</v>
      </c>
      <c r="AD150" s="90">
        <f t="shared" si="28"/>
        <v>0.13714285714285715</v>
      </c>
      <c r="AE150" s="45">
        <f t="shared" si="29"/>
        <v>2.083333333333333</v>
      </c>
    </row>
    <row r="151" spans="1:31" ht="13.8" x14ac:dyDescent="0.25">
      <c r="A151" s="4">
        <v>44009</v>
      </c>
      <c r="B151">
        <v>7686</v>
      </c>
      <c r="C151">
        <v>104</v>
      </c>
      <c r="D151">
        <v>6993</v>
      </c>
      <c r="F151">
        <f t="shared" si="39"/>
        <v>85</v>
      </c>
      <c r="G151">
        <f t="shared" si="39"/>
        <v>0</v>
      </c>
      <c r="H151">
        <f t="shared" si="39"/>
        <v>33</v>
      </c>
      <c r="I151">
        <f t="shared" si="36"/>
        <v>589</v>
      </c>
      <c r="J151" s="58">
        <f t="shared" si="24"/>
        <v>0.15833397455597512</v>
      </c>
      <c r="K151" s="58">
        <f t="shared" si="25"/>
        <v>0</v>
      </c>
      <c r="L151" s="58">
        <f t="shared" si="26"/>
        <v>6.1452513966480445E-2</v>
      </c>
      <c r="M151">
        <f t="shared" si="30"/>
        <v>2.5765255859563223</v>
      </c>
      <c r="N151" s="47">
        <f t="shared" si="27"/>
        <v>1.3531095498308613E-2</v>
      </c>
      <c r="O151" s="47"/>
      <c r="P151" s="63">
        <f t="shared" si="31"/>
        <v>0.9098360655737705</v>
      </c>
      <c r="Q151" s="86">
        <f t="shared" si="32"/>
        <v>1.3531095498308613E-2</v>
      </c>
      <c r="R151" s="67">
        <f t="shared" si="37"/>
        <v>7.6632838927920832E-2</v>
      </c>
      <c r="AB151" s="91">
        <f t="shared" si="38"/>
        <v>32.142857142857146</v>
      </c>
      <c r="AC151" s="91">
        <f t="shared" si="38"/>
        <v>0.2857142857142857</v>
      </c>
      <c r="AD151" s="90">
        <f t="shared" si="28"/>
        <v>0.15142857142857144</v>
      </c>
      <c r="AE151" s="45">
        <f t="shared" si="29"/>
        <v>1.8867924528301885</v>
      </c>
    </row>
    <row r="152" spans="1:31" ht="13.8" x14ac:dyDescent="0.25">
      <c r="A152" s="4">
        <v>44010</v>
      </c>
      <c r="B152">
        <v>7764</v>
      </c>
      <c r="C152">
        <v>104</v>
      </c>
      <c r="D152">
        <v>7007</v>
      </c>
      <c r="F152">
        <f t="shared" si="39"/>
        <v>78</v>
      </c>
      <c r="G152">
        <f t="shared" si="39"/>
        <v>0</v>
      </c>
      <c r="H152">
        <f t="shared" si="39"/>
        <v>14</v>
      </c>
      <c r="I152">
        <f t="shared" si="36"/>
        <v>653</v>
      </c>
      <c r="J152" s="58">
        <f t="shared" si="24"/>
        <v>0.13246777132941018</v>
      </c>
      <c r="K152" s="58">
        <f t="shared" si="25"/>
        <v>0</v>
      </c>
      <c r="L152" s="58">
        <f t="shared" si="26"/>
        <v>2.3769100169779286E-2</v>
      </c>
      <c r="M152">
        <f t="shared" si="30"/>
        <v>5.5731083795016145</v>
      </c>
      <c r="N152" s="47">
        <f t="shared" si="27"/>
        <v>1.3395157135497167E-2</v>
      </c>
      <c r="O152" s="47"/>
      <c r="P152" s="63">
        <f t="shared" si="31"/>
        <v>0.90249871200412157</v>
      </c>
      <c r="Q152" s="86">
        <f t="shared" si="32"/>
        <v>1.3395157135497167E-2</v>
      </c>
      <c r="R152" s="67">
        <f t="shared" si="37"/>
        <v>8.4106130860381212E-2</v>
      </c>
      <c r="AB152" s="91">
        <f t="shared" si="38"/>
        <v>41.428571428571431</v>
      </c>
      <c r="AC152" s="91">
        <f t="shared" si="38"/>
        <v>0.2857142857142857</v>
      </c>
      <c r="AD152" s="90">
        <f t="shared" si="28"/>
        <v>0.17142857142857143</v>
      </c>
      <c r="AE152" s="45">
        <f t="shared" si="29"/>
        <v>1.6666666666666665</v>
      </c>
    </row>
    <row r="153" spans="1:31" ht="13.8" x14ac:dyDescent="0.25">
      <c r="A153" s="4">
        <v>44011</v>
      </c>
      <c r="B153">
        <v>7834</v>
      </c>
      <c r="C153">
        <v>104</v>
      </c>
      <c r="D153">
        <v>7037</v>
      </c>
      <c r="F153">
        <f t="shared" si="39"/>
        <v>70</v>
      </c>
      <c r="G153">
        <f t="shared" si="39"/>
        <v>0</v>
      </c>
      <c r="H153">
        <f t="shared" si="39"/>
        <v>30</v>
      </c>
      <c r="I153">
        <f t="shared" si="36"/>
        <v>693</v>
      </c>
      <c r="J153" s="58">
        <f t="shared" si="24"/>
        <v>0.1072301983603814</v>
      </c>
      <c r="K153" s="58">
        <f t="shared" si="25"/>
        <v>0</v>
      </c>
      <c r="L153" s="58">
        <f t="shared" si="26"/>
        <v>4.5941807044410414E-2</v>
      </c>
      <c r="M153">
        <f t="shared" si="30"/>
        <v>2.3340439843109686</v>
      </c>
      <c r="N153" s="47">
        <f t="shared" si="27"/>
        <v>1.327546591779423E-2</v>
      </c>
      <c r="O153" s="47"/>
      <c r="P153" s="63">
        <f t="shared" si="31"/>
        <v>0.89826397753382692</v>
      </c>
      <c r="Q153" s="86">
        <f t="shared" si="32"/>
        <v>1.327546591779423E-2</v>
      </c>
      <c r="R153" s="67">
        <f t="shared" si="37"/>
        <v>8.846055654837881E-2</v>
      </c>
      <c r="AB153" s="91">
        <f t="shared" si="38"/>
        <v>48.857142857142854</v>
      </c>
      <c r="AC153" s="91">
        <f t="shared" si="38"/>
        <v>0.2857142857142857</v>
      </c>
      <c r="AD153" s="90">
        <f t="shared" si="28"/>
        <v>0.16714285714285715</v>
      </c>
      <c r="AE153" s="45">
        <f t="shared" si="29"/>
        <v>1.7094017094017093</v>
      </c>
    </row>
    <row r="154" spans="1:31" ht="13.8" x14ac:dyDescent="0.25">
      <c r="A154" s="4">
        <v>44012</v>
      </c>
      <c r="B154">
        <v>7920</v>
      </c>
      <c r="C154">
        <v>104</v>
      </c>
      <c r="D154">
        <v>7040</v>
      </c>
      <c r="F154">
        <f t="shared" si="39"/>
        <v>86</v>
      </c>
      <c r="G154">
        <f t="shared" si="39"/>
        <v>0</v>
      </c>
      <c r="H154">
        <f t="shared" si="39"/>
        <v>3</v>
      </c>
      <c r="I154">
        <f t="shared" si="36"/>
        <v>776</v>
      </c>
      <c r="J154" s="58">
        <f t="shared" si="24"/>
        <v>0.12413626087818629</v>
      </c>
      <c r="K154" s="58">
        <f t="shared" si="25"/>
        <v>0</v>
      </c>
      <c r="L154" s="58">
        <f t="shared" si="26"/>
        <v>4.329004329004329E-3</v>
      </c>
      <c r="M154">
        <f t="shared" si="30"/>
        <v>28.675476262861032</v>
      </c>
      <c r="N154" s="47">
        <f t="shared" si="27"/>
        <v>1.3131313131313131E-2</v>
      </c>
      <c r="O154" s="47"/>
      <c r="P154" s="63">
        <f t="shared" si="31"/>
        <v>0.88888888888888884</v>
      </c>
      <c r="Q154" s="86">
        <f t="shared" si="32"/>
        <v>1.3131313131313131E-2</v>
      </c>
      <c r="R154" s="67">
        <f t="shared" si="37"/>
        <v>9.7979797979798056E-2</v>
      </c>
      <c r="AB154" s="91">
        <f t="shared" si="38"/>
        <v>57</v>
      </c>
      <c r="AC154" s="91">
        <f t="shared" si="38"/>
        <v>0.14285714285714285</v>
      </c>
      <c r="AD154" s="90">
        <f t="shared" si="28"/>
        <v>0.20142857142857143</v>
      </c>
      <c r="AE154" s="45">
        <f t="shared" si="29"/>
        <v>0.70921985815602828</v>
      </c>
    </row>
    <row r="155" spans="1:31" ht="13.8" x14ac:dyDescent="0.25">
      <c r="A155" s="4">
        <v>44013</v>
      </c>
      <c r="B155">
        <v>8001</v>
      </c>
      <c r="C155">
        <v>104</v>
      </c>
      <c r="D155">
        <v>7090</v>
      </c>
      <c r="F155">
        <f t="shared" si="39"/>
        <v>81</v>
      </c>
      <c r="G155">
        <f t="shared" si="39"/>
        <v>0</v>
      </c>
      <c r="H155">
        <f t="shared" si="39"/>
        <v>50</v>
      </c>
      <c r="I155">
        <f t="shared" si="36"/>
        <v>807</v>
      </c>
      <c r="J155" s="58">
        <f t="shared" si="24"/>
        <v>0.10441387316710038</v>
      </c>
      <c r="K155" s="58">
        <f t="shared" si="25"/>
        <v>0</v>
      </c>
      <c r="L155" s="58">
        <f t="shared" si="26"/>
        <v>6.4432989690721643E-2</v>
      </c>
      <c r="M155">
        <f t="shared" si="30"/>
        <v>1.620503311553398</v>
      </c>
      <c r="N155" s="47">
        <f t="shared" si="27"/>
        <v>1.2998375203099613E-2</v>
      </c>
      <c r="O155" s="47"/>
      <c r="P155" s="63">
        <f t="shared" si="31"/>
        <v>0.88613923259592553</v>
      </c>
      <c r="Q155" s="86">
        <f t="shared" si="32"/>
        <v>1.2998375203099613E-2</v>
      </c>
      <c r="R155" s="67">
        <f t="shared" si="37"/>
        <v>0.10086239220097482</v>
      </c>
      <c r="AB155" s="91">
        <f t="shared" si="38"/>
        <v>63.285714285714285</v>
      </c>
      <c r="AC155" s="91">
        <f t="shared" si="38"/>
        <v>0</v>
      </c>
      <c r="AD155" s="90">
        <f t="shared" si="28"/>
        <v>0.19857142857142859</v>
      </c>
      <c r="AE155" s="45">
        <f t="shared" si="29"/>
        <v>0</v>
      </c>
    </row>
    <row r="156" spans="1:31" ht="13.8" x14ac:dyDescent="0.25">
      <c r="A156" s="4">
        <v>44014</v>
      </c>
      <c r="B156">
        <v>8066</v>
      </c>
      <c r="C156">
        <v>104</v>
      </c>
      <c r="D156">
        <v>7130</v>
      </c>
      <c r="F156">
        <f t="shared" si="39"/>
        <v>65</v>
      </c>
      <c r="G156">
        <f t="shared" si="39"/>
        <v>0</v>
      </c>
      <c r="H156">
        <f t="shared" si="39"/>
        <v>40</v>
      </c>
      <c r="I156">
        <f t="shared" si="36"/>
        <v>832</v>
      </c>
      <c r="J156" s="58">
        <f t="shared" si="24"/>
        <v>8.0570509541343607E-2</v>
      </c>
      <c r="K156" s="58">
        <f t="shared" si="25"/>
        <v>0</v>
      </c>
      <c r="L156" s="58">
        <f t="shared" si="26"/>
        <v>4.9566294919454773E-2</v>
      </c>
      <c r="M156">
        <f t="shared" si="30"/>
        <v>1.6255100299966072</v>
      </c>
      <c r="N156" s="47">
        <f t="shared" si="27"/>
        <v>1.2893627572526656E-2</v>
      </c>
      <c r="O156" s="47"/>
      <c r="P156" s="63">
        <f t="shared" si="31"/>
        <v>0.8839573518472601</v>
      </c>
      <c r="Q156" s="86">
        <f t="shared" si="32"/>
        <v>1.2893627572526656E-2</v>
      </c>
      <c r="R156" s="67">
        <f t="shared" si="37"/>
        <v>0.10314902058021325</v>
      </c>
      <c r="AB156" s="91">
        <f t="shared" si="38"/>
        <v>67.285714285714292</v>
      </c>
      <c r="AC156" s="91">
        <f t="shared" si="38"/>
        <v>0</v>
      </c>
      <c r="AD156" s="90">
        <f t="shared" si="28"/>
        <v>0.20714285714285716</v>
      </c>
      <c r="AE156" s="45">
        <f t="shared" si="29"/>
        <v>0</v>
      </c>
    </row>
    <row r="157" spans="1:31" ht="13.8" x14ac:dyDescent="0.25">
      <c r="A157" s="4">
        <v>44015</v>
      </c>
      <c r="B157">
        <v>8260</v>
      </c>
      <c r="C157">
        <v>104</v>
      </c>
      <c r="D157">
        <v>7319</v>
      </c>
      <c r="F157">
        <f t="shared" si="39"/>
        <v>194</v>
      </c>
      <c r="G157">
        <f t="shared" si="39"/>
        <v>0</v>
      </c>
      <c r="H157">
        <f t="shared" si="39"/>
        <v>189</v>
      </c>
      <c r="I157">
        <f t="shared" si="36"/>
        <v>837</v>
      </c>
      <c r="J157" s="58">
        <f t="shared" si="24"/>
        <v>0.23324685644082108</v>
      </c>
      <c r="K157" s="58">
        <f t="shared" si="25"/>
        <v>0</v>
      </c>
      <c r="L157" s="58">
        <f t="shared" si="26"/>
        <v>0.22716346153846154</v>
      </c>
      <c r="M157">
        <f t="shared" si="30"/>
        <v>1.0267798124802283</v>
      </c>
      <c r="N157" s="47">
        <f t="shared" si="27"/>
        <v>1.2590799031476998E-2</v>
      </c>
      <c r="O157" s="47"/>
      <c r="P157" s="63">
        <f t="shared" si="31"/>
        <v>0.88607748184019375</v>
      </c>
      <c r="Q157" s="86">
        <f t="shared" si="32"/>
        <v>1.2590799031476998E-2</v>
      </c>
      <c r="R157" s="67">
        <f t="shared" si="37"/>
        <v>0.10133171912832928</v>
      </c>
      <c r="AB157" s="91">
        <f t="shared" si="38"/>
        <v>94.142857142857139</v>
      </c>
      <c r="AC157" s="91">
        <f t="shared" si="38"/>
        <v>0</v>
      </c>
      <c r="AD157" s="90">
        <f t="shared" si="28"/>
        <v>0.21571428571428575</v>
      </c>
      <c r="AE157" s="45">
        <f t="shared" si="29"/>
        <v>0</v>
      </c>
    </row>
    <row r="158" spans="1:31" ht="13.8" x14ac:dyDescent="0.25">
      <c r="A158" s="4">
        <v>44016</v>
      </c>
      <c r="B158">
        <v>8443</v>
      </c>
      <c r="C158">
        <v>104</v>
      </c>
      <c r="D158">
        <v>7399</v>
      </c>
      <c r="F158">
        <f t="shared" si="39"/>
        <v>183</v>
      </c>
      <c r="G158">
        <f t="shared" si="39"/>
        <v>0</v>
      </c>
      <c r="H158">
        <f t="shared" si="39"/>
        <v>80</v>
      </c>
      <c r="I158">
        <f t="shared" si="36"/>
        <v>940</v>
      </c>
      <c r="J158" s="58">
        <f t="shared" si="24"/>
        <v>0.21870883766358445</v>
      </c>
      <c r="K158" s="58">
        <f t="shared" si="25"/>
        <v>0</v>
      </c>
      <c r="L158" s="58">
        <f t="shared" si="26"/>
        <v>9.55794504181601E-2</v>
      </c>
      <c r="M158">
        <f t="shared" si="30"/>
        <v>2.2882412140552524</v>
      </c>
      <c r="N158" s="47">
        <f t="shared" si="27"/>
        <v>1.2317896482293023E-2</v>
      </c>
      <c r="O158" s="47"/>
      <c r="P158" s="63">
        <f t="shared" si="31"/>
        <v>0.8763472699277508</v>
      </c>
      <c r="Q158" s="86">
        <f t="shared" si="32"/>
        <v>1.2317896482293023E-2</v>
      </c>
      <c r="R158" s="67">
        <f t="shared" si="37"/>
        <v>0.11133483358995622</v>
      </c>
      <c r="AB158" s="91">
        <f t="shared" si="38"/>
        <v>108.14285714285714</v>
      </c>
      <c r="AC158" s="91">
        <f t="shared" si="38"/>
        <v>0</v>
      </c>
      <c r="AD158" s="90">
        <f t="shared" si="28"/>
        <v>0.23857142857142857</v>
      </c>
      <c r="AE158" s="45">
        <f t="shared" si="29"/>
        <v>0</v>
      </c>
    </row>
    <row r="159" spans="1:31" ht="13.8" x14ac:dyDescent="0.25">
      <c r="A159" s="4">
        <v>44017</v>
      </c>
      <c r="B159">
        <v>8583</v>
      </c>
      <c r="C159">
        <v>106</v>
      </c>
      <c r="D159">
        <v>7420</v>
      </c>
      <c r="F159">
        <f t="shared" si="39"/>
        <v>140</v>
      </c>
      <c r="G159">
        <f t="shared" si="39"/>
        <v>2</v>
      </c>
      <c r="H159">
        <f t="shared" si="39"/>
        <v>21</v>
      </c>
      <c r="I159">
        <f t="shared" si="36"/>
        <v>1057</v>
      </c>
      <c r="J159" s="58">
        <f t="shared" si="24"/>
        <v>0.14898549924383589</v>
      </c>
      <c r="K159" s="58">
        <f t="shared" si="25"/>
        <v>2.1276595744680851E-3</v>
      </c>
      <c r="L159" s="58">
        <f t="shared" si="26"/>
        <v>2.2340425531914895E-2</v>
      </c>
      <c r="M159">
        <f t="shared" si="30"/>
        <v>6.0889725777915533</v>
      </c>
      <c r="N159" s="47">
        <f t="shared" si="27"/>
        <v>1.2349994174531049E-2</v>
      </c>
      <c r="O159" s="47"/>
      <c r="P159" s="63">
        <f t="shared" si="31"/>
        <v>0.86449959221717343</v>
      </c>
      <c r="Q159" s="86">
        <f t="shared" si="32"/>
        <v>1.2349994174531049E-2</v>
      </c>
      <c r="R159" s="67">
        <f t="shared" si="37"/>
        <v>0.12315041360829548</v>
      </c>
      <c r="AB159" s="91">
        <f t="shared" si="38"/>
        <v>117</v>
      </c>
      <c r="AC159" s="91">
        <f t="shared" si="38"/>
        <v>0.2857142857142857</v>
      </c>
      <c r="AD159" s="90">
        <f t="shared" si="28"/>
        <v>0.26571428571428574</v>
      </c>
      <c r="AE159" s="45">
        <f t="shared" si="29"/>
        <v>1.075268817204301</v>
      </c>
    </row>
    <row r="160" spans="1:31" ht="13.8" x14ac:dyDescent="0.25">
      <c r="A160" s="4">
        <v>44018</v>
      </c>
      <c r="B160">
        <v>8755</v>
      </c>
      <c r="C160">
        <v>106</v>
      </c>
      <c r="D160">
        <v>7455</v>
      </c>
      <c r="F160">
        <f t="shared" si="39"/>
        <v>172</v>
      </c>
      <c r="G160">
        <f t="shared" si="39"/>
        <v>0</v>
      </c>
      <c r="H160">
        <f t="shared" si="39"/>
        <v>35</v>
      </c>
      <c r="I160">
        <f t="shared" si="36"/>
        <v>1194</v>
      </c>
      <c r="J160" s="58">
        <f t="shared" si="24"/>
        <v>0.16277948243399196</v>
      </c>
      <c r="K160" s="58">
        <f t="shared" si="25"/>
        <v>0</v>
      </c>
      <c r="L160" s="58">
        <f t="shared" si="26"/>
        <v>3.3112582781456956E-2</v>
      </c>
      <c r="M160">
        <f t="shared" si="30"/>
        <v>4.9159403695065569</v>
      </c>
      <c r="N160" s="47">
        <f t="shared" si="27"/>
        <v>1.2107367218732153E-2</v>
      </c>
      <c r="O160" s="47"/>
      <c r="P160" s="63">
        <f t="shared" si="31"/>
        <v>0.8515134209023415</v>
      </c>
      <c r="Q160" s="86">
        <f t="shared" si="32"/>
        <v>1.2107367218732153E-2</v>
      </c>
      <c r="R160" s="67">
        <f t="shared" si="37"/>
        <v>0.13637921187892632</v>
      </c>
      <c r="AB160" s="91">
        <f t="shared" si="38"/>
        <v>131.57142857142858</v>
      </c>
      <c r="AC160" s="91">
        <f t="shared" si="38"/>
        <v>0.2857142857142857</v>
      </c>
      <c r="AD160" s="90">
        <f t="shared" si="28"/>
        <v>0.27142857142857141</v>
      </c>
      <c r="AE160" s="45">
        <f t="shared" si="29"/>
        <v>1.0526315789473684</v>
      </c>
    </row>
    <row r="161" spans="1:31" ht="13.8" x14ac:dyDescent="0.25">
      <c r="A161" s="4">
        <v>44019</v>
      </c>
      <c r="B161">
        <v>8886</v>
      </c>
      <c r="C161">
        <v>106</v>
      </c>
      <c r="D161">
        <v>7487</v>
      </c>
      <c r="F161">
        <f t="shared" ref="F161:H162" si="40">B161-B160</f>
        <v>131</v>
      </c>
      <c r="G161">
        <f t="shared" si="40"/>
        <v>0</v>
      </c>
      <c r="H161">
        <f t="shared" si="40"/>
        <v>32</v>
      </c>
      <c r="I161">
        <f t="shared" si="36"/>
        <v>1293</v>
      </c>
      <c r="J161" s="58">
        <f t="shared" ref="J161:J162" si="41">F161/I160*$B$2/($B$2-B160)</f>
        <v>0.1097529248900338</v>
      </c>
      <c r="K161" s="58">
        <f t="shared" ref="K161:K162" si="42">G161/I160</f>
        <v>0</v>
      </c>
      <c r="L161" s="58">
        <f t="shared" ref="L161:L162" si="43">H161/I160</f>
        <v>2.6800670016750419E-2</v>
      </c>
      <c r="M161">
        <f t="shared" si="30"/>
        <v>4.0951560099593864</v>
      </c>
      <c r="N161" s="47">
        <f t="shared" ref="N161:N162" si="44">C161/B161</f>
        <v>1.1928876884987621E-2</v>
      </c>
      <c r="O161" s="47"/>
      <c r="P161" s="63">
        <f t="shared" si="31"/>
        <v>0.84256133243304077</v>
      </c>
      <c r="Q161" s="86">
        <f t="shared" si="32"/>
        <v>1.1928876884987621E-2</v>
      </c>
      <c r="R161" s="67">
        <f t="shared" si="37"/>
        <v>0.14550979068197156</v>
      </c>
      <c r="AB161" s="91">
        <f t="shared" si="38"/>
        <v>138</v>
      </c>
      <c r="AC161" s="91">
        <f t="shared" si="38"/>
        <v>0.2857142857142857</v>
      </c>
      <c r="AD161" s="90">
        <f t="shared" ref="AD161:AD162" si="45">INDEX(AB140:AB161,$AE$3)*$AD$2</f>
        <v>0.32142857142857145</v>
      </c>
      <c r="AE161" s="45">
        <f t="shared" ref="AE161:AE162" si="46">AC161/AD161</f>
        <v>0.88888888888888873</v>
      </c>
    </row>
    <row r="162" spans="1:31" ht="13.8" x14ac:dyDescent="0.25">
      <c r="A162" s="4">
        <v>44020</v>
      </c>
      <c r="B162">
        <v>9056</v>
      </c>
      <c r="C162">
        <v>106</v>
      </c>
      <c r="D162">
        <v>7573</v>
      </c>
      <c r="F162">
        <f t="shared" si="40"/>
        <v>170</v>
      </c>
      <c r="G162">
        <f t="shared" si="40"/>
        <v>0</v>
      </c>
      <c r="H162">
        <f t="shared" si="40"/>
        <v>86</v>
      </c>
      <c r="I162">
        <f t="shared" si="36"/>
        <v>1377</v>
      </c>
      <c r="J162" s="58">
        <f t="shared" si="41"/>
        <v>0.13152301695302926</v>
      </c>
      <c r="K162" s="58">
        <f t="shared" si="42"/>
        <v>0</v>
      </c>
      <c r="L162" s="58">
        <f t="shared" si="43"/>
        <v>6.6511987625676727E-2</v>
      </c>
      <c r="M162">
        <f t="shared" ref="M162" si="47">J162/(K162+L162)</f>
        <v>1.9774332665147305</v>
      </c>
      <c r="N162" s="47">
        <f t="shared" si="44"/>
        <v>1.1704946996466431E-2</v>
      </c>
      <c r="O162" s="47"/>
      <c r="P162" s="63">
        <f t="shared" ref="P162" si="48">D162/B162</f>
        <v>0.83624116607773846</v>
      </c>
      <c r="Q162" s="86">
        <f t="shared" ref="Q162" si="49">N162</f>
        <v>1.1704946996466431E-2</v>
      </c>
      <c r="R162" s="67">
        <f t="shared" si="37"/>
        <v>0.15205388692579513</v>
      </c>
      <c r="AB162" s="91">
        <f t="shared" si="38"/>
        <v>150.71428571428572</v>
      </c>
      <c r="AC162" s="91">
        <f t="shared" si="38"/>
        <v>0.2857142857142857</v>
      </c>
      <c r="AD162" s="90">
        <f t="shared" si="45"/>
        <v>0.41428571428571431</v>
      </c>
      <c r="AE162" s="45">
        <f t="shared" si="46"/>
        <v>0.68965517241379304</v>
      </c>
    </row>
    <row r="163" spans="1:31" ht="13.8" x14ac:dyDescent="0.25">
      <c r="A163" s="4">
        <v>44021</v>
      </c>
      <c r="B163">
        <v>9374</v>
      </c>
      <c r="C163">
        <v>106</v>
      </c>
      <c r="D163">
        <v>7576</v>
      </c>
      <c r="F163">
        <f t="shared" ref="F163:F169" si="50">B163-B162</f>
        <v>318</v>
      </c>
      <c r="G163">
        <f t="shared" ref="G163:G169" si="51">C163-C162</f>
        <v>0</v>
      </c>
      <c r="H163">
        <f t="shared" ref="H163:H169" si="52">D163-D162</f>
        <v>3</v>
      </c>
      <c r="I163">
        <f t="shared" ref="I163:I169" si="53">B163-D163-C163</f>
        <v>1692</v>
      </c>
      <c r="J163" s="58">
        <f t="shared" ref="J163:J169" si="54">F163/I162*$B$2/($B$2-B162)</f>
        <v>0.23101886295015073</v>
      </c>
      <c r="K163" s="58">
        <f t="shared" ref="K163:K169" si="55">G163/I162</f>
        <v>0</v>
      </c>
      <c r="L163" s="58">
        <f t="shared" ref="L163:L169" si="56">H163/I162</f>
        <v>2.1786492374727671E-3</v>
      </c>
      <c r="M163">
        <f t="shared" ref="M163:M169" si="57">J163/(K163+L163)</f>
        <v>106.03765809411918</v>
      </c>
      <c r="N163" s="47">
        <f t="shared" ref="N163:N169" si="58">C163/B163</f>
        <v>1.1307872839769575E-2</v>
      </c>
      <c r="O163" s="47"/>
      <c r="P163" s="63">
        <f t="shared" ref="P163:P169" si="59">D163/B163</f>
        <v>0.80819287390655004</v>
      </c>
      <c r="Q163" s="86">
        <f t="shared" ref="Q163:Q169" si="60">N163</f>
        <v>1.1307872839769575E-2</v>
      </c>
      <c r="R163" s="67">
        <f t="shared" ref="R163:R169" si="61">IF(P163="","",1-SUM(P163:Q163))</f>
        <v>0.18049925325368044</v>
      </c>
      <c r="AB163" s="91">
        <f t="shared" ref="AB163:AB169" si="62">AVERAGE(F157:F163)</f>
        <v>186.85714285714286</v>
      </c>
      <c r="AC163" s="91">
        <f t="shared" ref="AC163:AC169" si="63">AVERAGE(G157:G163)</f>
        <v>0.2857142857142857</v>
      </c>
      <c r="AD163" s="90">
        <f t="shared" ref="AD163:AD169" si="64">INDEX(AB142:AB163,$AE$3)*$AD$2</f>
        <v>0.48857142857142855</v>
      </c>
      <c r="AE163" s="45">
        <f t="shared" ref="AE163:AE169" si="65">AC163/AD163</f>
        <v>0.58479532163742687</v>
      </c>
    </row>
    <row r="164" spans="1:31" ht="13.8" x14ac:dyDescent="0.25">
      <c r="A164" s="4">
        <v>44022</v>
      </c>
      <c r="B164">
        <v>9553</v>
      </c>
      <c r="C164">
        <v>107</v>
      </c>
      <c r="D164">
        <v>7733</v>
      </c>
      <c r="F164">
        <f t="shared" si="50"/>
        <v>179</v>
      </c>
      <c r="G164">
        <f t="shared" si="51"/>
        <v>1</v>
      </c>
      <c r="H164">
        <f t="shared" si="52"/>
        <v>157</v>
      </c>
      <c r="I164">
        <f t="shared" si="53"/>
        <v>1713</v>
      </c>
      <c r="J164" s="58">
        <f t="shared" si="54"/>
        <v>0.10583086660852925</v>
      </c>
      <c r="K164" s="58">
        <f t="shared" si="55"/>
        <v>5.9101654846335696E-4</v>
      </c>
      <c r="L164" s="58">
        <f t="shared" si="56"/>
        <v>9.278959810874704E-2</v>
      </c>
      <c r="M164">
        <f t="shared" si="57"/>
        <v>1.1333280145672879</v>
      </c>
      <c r="N164" s="47">
        <f t="shared" si="58"/>
        <v>1.1200669946613629E-2</v>
      </c>
      <c r="O164" s="47"/>
      <c r="P164" s="63">
        <f t="shared" si="59"/>
        <v>0.80948393174918876</v>
      </c>
      <c r="Q164" s="86">
        <f t="shared" si="60"/>
        <v>1.1200669946613629E-2</v>
      </c>
      <c r="R164" s="67">
        <f t="shared" si="61"/>
        <v>0.17931539830419763</v>
      </c>
      <c r="AB164" s="91">
        <f t="shared" si="62"/>
        <v>184.71428571428572</v>
      </c>
      <c r="AC164" s="91">
        <f t="shared" si="63"/>
        <v>0.42857142857142855</v>
      </c>
      <c r="AD164" s="90">
        <f t="shared" si="64"/>
        <v>0.57000000000000006</v>
      </c>
      <c r="AE164" s="45">
        <f t="shared" si="65"/>
        <v>0.75187969924812015</v>
      </c>
    </row>
    <row r="165" spans="1:31" ht="13.8" x14ac:dyDescent="0.25">
      <c r="A165" s="4">
        <v>44023</v>
      </c>
      <c r="B165">
        <v>9797</v>
      </c>
      <c r="C165">
        <v>108</v>
      </c>
      <c r="D165">
        <v>7727</v>
      </c>
      <c r="F165">
        <f t="shared" si="50"/>
        <v>244</v>
      </c>
      <c r="G165">
        <f t="shared" si="51"/>
        <v>1</v>
      </c>
      <c r="H165">
        <f t="shared" si="52"/>
        <v>-6</v>
      </c>
      <c r="I165">
        <f t="shared" si="53"/>
        <v>1962</v>
      </c>
      <c r="J165" s="58">
        <f t="shared" si="54"/>
        <v>0.14249354569256609</v>
      </c>
      <c r="K165" s="58">
        <f t="shared" si="55"/>
        <v>5.837711617046118E-4</v>
      </c>
      <c r="L165" s="58">
        <f t="shared" si="56"/>
        <v>-3.5026269702276708E-3</v>
      </c>
      <c r="M165">
        <f t="shared" si="57"/>
        <v>-48.818288754273141</v>
      </c>
      <c r="N165" s="47">
        <f t="shared" si="58"/>
        <v>1.1023782790650199E-2</v>
      </c>
      <c r="O165" s="47"/>
      <c r="P165" s="63">
        <f t="shared" si="59"/>
        <v>0.78871082984587115</v>
      </c>
      <c r="Q165" s="86">
        <f t="shared" si="60"/>
        <v>1.1023782790650199E-2</v>
      </c>
      <c r="R165" s="67">
        <f t="shared" si="61"/>
        <v>0.20026538736347865</v>
      </c>
      <c r="AB165" s="91">
        <f t="shared" si="62"/>
        <v>193.42857142857142</v>
      </c>
      <c r="AC165" s="91">
        <f t="shared" si="63"/>
        <v>0.5714285714285714</v>
      </c>
      <c r="AD165" s="90">
        <f t="shared" si="64"/>
        <v>0.6328571428571429</v>
      </c>
      <c r="AE165" s="45">
        <f t="shared" si="65"/>
        <v>0.90293453724604955</v>
      </c>
    </row>
    <row r="166" spans="1:31" ht="13.8" x14ac:dyDescent="0.25">
      <c r="A166" s="4">
        <v>44024</v>
      </c>
      <c r="B166">
        <v>9980</v>
      </c>
      <c r="C166">
        <v>108</v>
      </c>
      <c r="D166">
        <v>7769</v>
      </c>
      <c r="F166">
        <f t="shared" si="50"/>
        <v>183</v>
      </c>
      <c r="G166">
        <f t="shared" si="51"/>
        <v>0</v>
      </c>
      <c r="H166">
        <f t="shared" si="52"/>
        <v>42</v>
      </c>
      <c r="I166">
        <f t="shared" si="53"/>
        <v>2103</v>
      </c>
      <c r="J166" s="58">
        <f t="shared" si="54"/>
        <v>9.3308019992266455E-2</v>
      </c>
      <c r="K166" s="58">
        <f t="shared" si="55"/>
        <v>0</v>
      </c>
      <c r="L166" s="58">
        <f t="shared" si="56"/>
        <v>2.1406727828746176E-2</v>
      </c>
      <c r="M166">
        <f t="shared" si="57"/>
        <v>4.3588175053530192</v>
      </c>
      <c r="N166" s="47">
        <f t="shared" si="58"/>
        <v>1.0821643286573146E-2</v>
      </c>
      <c r="O166" s="47"/>
      <c r="P166" s="63">
        <f t="shared" si="59"/>
        <v>0.77845691382765536</v>
      </c>
      <c r="Q166" s="86">
        <f t="shared" si="60"/>
        <v>1.0821643286573146E-2</v>
      </c>
      <c r="R166" s="67">
        <f t="shared" si="61"/>
        <v>0.21072144288577155</v>
      </c>
      <c r="AB166" s="91">
        <f t="shared" si="62"/>
        <v>199.57142857142858</v>
      </c>
      <c r="AC166" s="91">
        <f t="shared" si="63"/>
        <v>0.2857142857142857</v>
      </c>
      <c r="AD166" s="90">
        <f t="shared" si="64"/>
        <v>0.67285714285714293</v>
      </c>
      <c r="AE166" s="45">
        <f t="shared" si="65"/>
        <v>0.42462845010615702</v>
      </c>
    </row>
    <row r="167" spans="1:31" ht="13.8" x14ac:dyDescent="0.25">
      <c r="A167" s="4">
        <v>44025</v>
      </c>
      <c r="B167">
        <v>10251</v>
      </c>
      <c r="C167">
        <v>108</v>
      </c>
      <c r="D167">
        <v>7835</v>
      </c>
      <c r="F167">
        <f t="shared" si="50"/>
        <v>271</v>
      </c>
      <c r="G167">
        <f t="shared" si="51"/>
        <v>0</v>
      </c>
      <c r="H167">
        <f t="shared" si="52"/>
        <v>66</v>
      </c>
      <c r="I167">
        <f t="shared" si="53"/>
        <v>2308</v>
      </c>
      <c r="J167" s="58">
        <f t="shared" si="54"/>
        <v>0.12891398191613621</v>
      </c>
      <c r="K167" s="58">
        <f t="shared" si="55"/>
        <v>0</v>
      </c>
      <c r="L167" s="58">
        <f t="shared" si="56"/>
        <v>3.1383737517831668E-2</v>
      </c>
      <c r="M167">
        <f t="shared" si="57"/>
        <v>4.1076682419641584</v>
      </c>
      <c r="N167" s="47">
        <f t="shared" si="58"/>
        <v>1.0535557506584723E-2</v>
      </c>
      <c r="O167" s="47"/>
      <c r="P167" s="63">
        <f t="shared" si="59"/>
        <v>0.76431567651936394</v>
      </c>
      <c r="Q167" s="86">
        <f t="shared" si="60"/>
        <v>1.0535557506584723E-2</v>
      </c>
      <c r="R167" s="67">
        <f t="shared" si="61"/>
        <v>0.22514876597405131</v>
      </c>
      <c r="AB167" s="91">
        <f t="shared" si="62"/>
        <v>213.71428571428572</v>
      </c>
      <c r="AC167" s="91">
        <f t="shared" si="63"/>
        <v>0.2857142857142857</v>
      </c>
      <c r="AD167" s="90">
        <f t="shared" si="64"/>
        <v>0.94142857142857139</v>
      </c>
      <c r="AE167" s="45">
        <f t="shared" si="65"/>
        <v>0.30349013657056145</v>
      </c>
    </row>
    <row r="168" spans="1:31" ht="13.8" x14ac:dyDescent="0.25">
      <c r="A168" s="4">
        <v>44026</v>
      </c>
      <c r="B168">
        <v>10487</v>
      </c>
      <c r="C168">
        <v>111</v>
      </c>
      <c r="D168">
        <v>7928</v>
      </c>
      <c r="F168">
        <f t="shared" si="50"/>
        <v>236</v>
      </c>
      <c r="G168">
        <f t="shared" si="51"/>
        <v>3</v>
      </c>
      <c r="H168">
        <f t="shared" si="52"/>
        <v>93</v>
      </c>
      <c r="I168">
        <f t="shared" si="53"/>
        <v>2448</v>
      </c>
      <c r="J168" s="58">
        <f t="shared" si="54"/>
        <v>0.10229415536646691</v>
      </c>
      <c r="K168" s="58">
        <f t="shared" si="55"/>
        <v>1.2998266897746968E-3</v>
      </c>
      <c r="L168" s="58">
        <f t="shared" si="56"/>
        <v>4.0294627383015598E-2</v>
      </c>
      <c r="M168">
        <f t="shared" si="57"/>
        <v>2.4593219852688084</v>
      </c>
      <c r="N168" s="47">
        <f t="shared" si="58"/>
        <v>1.0584533231620102E-2</v>
      </c>
      <c r="O168" s="47"/>
      <c r="P168" s="63">
        <f t="shared" si="59"/>
        <v>0.75598359874129872</v>
      </c>
      <c r="Q168" s="86">
        <f t="shared" si="60"/>
        <v>1.0584533231620102E-2</v>
      </c>
      <c r="R168" s="67">
        <f t="shared" si="61"/>
        <v>0.23343186802708116</v>
      </c>
      <c r="AB168" s="91">
        <f t="shared" si="62"/>
        <v>228.71428571428572</v>
      </c>
      <c r="AC168" s="91">
        <f t="shared" si="63"/>
        <v>0.7142857142857143</v>
      </c>
      <c r="AD168" s="90">
        <f t="shared" si="64"/>
        <v>1.0814285714285714</v>
      </c>
      <c r="AE168" s="45">
        <f t="shared" si="65"/>
        <v>0.66050198150594452</v>
      </c>
    </row>
    <row r="169" spans="1:31" ht="13.8" x14ac:dyDescent="0.25">
      <c r="A169" s="4">
        <v>44027</v>
      </c>
      <c r="B169">
        <v>10810</v>
      </c>
      <c r="C169">
        <v>113</v>
      </c>
      <c r="D169">
        <v>8035</v>
      </c>
      <c r="F169">
        <f t="shared" si="50"/>
        <v>323</v>
      </c>
      <c r="G169">
        <f t="shared" si="51"/>
        <v>2</v>
      </c>
      <c r="H169">
        <f t="shared" si="52"/>
        <v>107</v>
      </c>
      <c r="I169">
        <f t="shared" si="53"/>
        <v>2662</v>
      </c>
      <c r="J169" s="58">
        <f t="shared" si="54"/>
        <v>0.13199872981607913</v>
      </c>
      <c r="K169" s="58">
        <f t="shared" si="55"/>
        <v>8.1699346405228761E-4</v>
      </c>
      <c r="L169" s="58">
        <f t="shared" si="56"/>
        <v>4.3709150326797383E-2</v>
      </c>
      <c r="M169">
        <f t="shared" si="57"/>
        <v>2.9645219320161629</v>
      </c>
      <c r="N169" s="47">
        <f t="shared" si="58"/>
        <v>1.0453283996299722E-2</v>
      </c>
      <c r="O169" s="47"/>
      <c r="P169" s="63">
        <f t="shared" si="59"/>
        <v>0.7432932469935245</v>
      </c>
      <c r="Q169" s="86">
        <f t="shared" si="60"/>
        <v>1.0453283996299722E-2</v>
      </c>
      <c r="R169" s="67">
        <f t="shared" si="61"/>
        <v>0.24625346901017575</v>
      </c>
      <c r="AB169" s="91">
        <f t="shared" si="62"/>
        <v>250.57142857142858</v>
      </c>
      <c r="AC169" s="91">
        <f t="shared" si="63"/>
        <v>1</v>
      </c>
      <c r="AD169" s="90">
        <f t="shared" si="64"/>
        <v>1.17</v>
      </c>
      <c r="AE169" s="45">
        <f t="shared" si="65"/>
        <v>0.85470085470085477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E172"/>
  <sheetViews>
    <sheetView workbookViewId="0">
      <pane xSplit="1" ySplit="3" topLeftCell="AB106" activePane="bottomRight" state="frozen"/>
      <selection pane="topRight" activeCell="B1" sqref="B1"/>
      <selection pane="bottomLeft" activeCell="A4" sqref="A4"/>
      <selection pane="bottomRight" activeCell="AC4" sqref="AC4"/>
    </sheetView>
  </sheetViews>
  <sheetFormatPr defaultColWidth="10.6640625" defaultRowHeight="13.2" x14ac:dyDescent="0.25"/>
  <cols>
    <col min="2" max="2" width="11.109375" bestFit="1" customWidth="1"/>
  </cols>
  <sheetData>
    <row r="1" spans="1:31" ht="27.6" x14ac:dyDescent="0.25">
      <c r="A1" s="2" t="s">
        <v>211</v>
      </c>
      <c r="B1" s="69">
        <f>B105/B2</f>
        <v>8.384196876113939E-4</v>
      </c>
      <c r="C1" s="69">
        <f>C105/B2</f>
        <v>5.8623608287371243E-5</v>
      </c>
      <c r="D1" t="s">
        <v>186</v>
      </c>
      <c r="AC1" s="37">
        <f>SUM(AC4:AC192)</f>
        <v>72211.857142857116</v>
      </c>
      <c r="AD1" s="37">
        <f>SUM(AD4:AD192)</f>
        <v>127860.30000000005</v>
      </c>
      <c r="AE1" s="95" t="s">
        <v>212</v>
      </c>
    </row>
    <row r="2" spans="1:31" ht="13.8" x14ac:dyDescent="0.25">
      <c r="A2" t="s">
        <v>70</v>
      </c>
      <c r="B2" s="36">
        <v>212559417</v>
      </c>
      <c r="D2" s="24" t="s">
        <v>71</v>
      </c>
      <c r="E2" s="24"/>
      <c r="N2" s="45">
        <f>N134/'Country Statistics'!$M$30</f>
        <v>2.8190078600780262</v>
      </c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AC2" t="s">
        <v>213</v>
      </c>
      <c r="AD2" s="96">
        <v>7.0000000000000007E-2</v>
      </c>
      <c r="AE2" s="90"/>
    </row>
    <row r="3" spans="1:31" s="2" customFormat="1" ht="13.8" x14ac:dyDescent="0.25">
      <c r="A3" s="2" t="s">
        <v>20</v>
      </c>
      <c r="B3" s="2" t="s">
        <v>21</v>
      </c>
      <c r="C3" s="2" t="s">
        <v>22</v>
      </c>
      <c r="D3" s="2" t="s">
        <v>8</v>
      </c>
      <c r="F3" s="2" t="s">
        <v>23</v>
      </c>
      <c r="G3" s="2" t="s">
        <v>24</v>
      </c>
      <c r="H3" s="2" t="s">
        <v>25</v>
      </c>
      <c r="I3" s="2" t="s">
        <v>53</v>
      </c>
      <c r="J3" s="2" t="s">
        <v>26</v>
      </c>
      <c r="K3" s="2" t="s">
        <v>27</v>
      </c>
      <c r="L3" s="2" t="s">
        <v>28</v>
      </c>
      <c r="M3" s="2" t="s">
        <v>69</v>
      </c>
      <c r="N3" s="2" t="s">
        <v>66</v>
      </c>
      <c r="P3" s="61" t="s">
        <v>195</v>
      </c>
      <c r="Q3" s="64" t="s">
        <v>196</v>
      </c>
      <c r="R3" s="68" t="s">
        <v>197</v>
      </c>
      <c r="AB3" s="89" t="s">
        <v>21</v>
      </c>
      <c r="AC3" s="89" t="s">
        <v>22</v>
      </c>
      <c r="AD3" s="94">
        <v>1</v>
      </c>
      <c r="AE3" s="91">
        <f>COUNT(AB11:AB32)-AD3</f>
        <v>21</v>
      </c>
    </row>
    <row r="4" spans="1:31" ht="13.8" x14ac:dyDescent="0.25">
      <c r="A4" s="4">
        <v>43862</v>
      </c>
      <c r="B4">
        <v>0</v>
      </c>
      <c r="C4">
        <v>0</v>
      </c>
      <c r="D4">
        <v>0</v>
      </c>
      <c r="I4">
        <f>B4-C4-D4</f>
        <v>0</v>
      </c>
      <c r="J4" s="58"/>
      <c r="K4" s="58"/>
      <c r="L4" s="58"/>
      <c r="P4" s="62"/>
      <c r="Q4" s="65"/>
      <c r="R4" s="67" t="str">
        <f>IF(P4="","",1-SUM(P4:Q4))</f>
        <v/>
      </c>
      <c r="AB4" s="90"/>
      <c r="AC4" s="90"/>
    </row>
    <row r="5" spans="1:31" ht="13.8" x14ac:dyDescent="0.25">
      <c r="A5" s="4">
        <v>43863</v>
      </c>
      <c r="B5">
        <v>0</v>
      </c>
      <c r="C5">
        <v>0</v>
      </c>
      <c r="D5">
        <v>0</v>
      </c>
      <c r="F5">
        <f t="shared" ref="F5:H36" si="0">B5-B4</f>
        <v>0</v>
      </c>
      <c r="G5">
        <f t="shared" si="0"/>
        <v>0</v>
      </c>
      <c r="H5">
        <f t="shared" si="0"/>
        <v>0</v>
      </c>
      <c r="I5">
        <f t="shared" ref="I5:I63" si="1">B5-C5-D5</f>
        <v>0</v>
      </c>
      <c r="J5" s="58"/>
      <c r="K5" s="58"/>
      <c r="L5" s="58"/>
      <c r="P5" s="63"/>
      <c r="Q5" s="66"/>
      <c r="R5" s="67" t="str">
        <f t="shared" ref="R5:R68" si="2">IF(P5="","",1-SUM(P5:Q5))</f>
        <v/>
      </c>
      <c r="AB5" s="90"/>
      <c r="AC5" s="90"/>
    </row>
    <row r="6" spans="1:31" ht="13.8" x14ac:dyDescent="0.25">
      <c r="A6" s="4">
        <v>43864</v>
      </c>
      <c r="B6">
        <v>0</v>
      </c>
      <c r="C6">
        <v>0</v>
      </c>
      <c r="D6">
        <v>0</v>
      </c>
      <c r="F6">
        <f t="shared" si="0"/>
        <v>0</v>
      </c>
      <c r="G6">
        <f t="shared" si="0"/>
        <v>0</v>
      </c>
      <c r="H6">
        <f t="shared" si="0"/>
        <v>0</v>
      </c>
      <c r="I6">
        <f t="shared" si="1"/>
        <v>0</v>
      </c>
      <c r="J6" s="58"/>
      <c r="K6" s="58"/>
      <c r="L6" s="58"/>
      <c r="P6" s="63"/>
      <c r="Q6" s="66"/>
      <c r="R6" s="67" t="str">
        <f t="shared" si="2"/>
        <v/>
      </c>
      <c r="AB6" s="90"/>
      <c r="AC6" s="90"/>
    </row>
    <row r="7" spans="1:31" ht="13.8" x14ac:dyDescent="0.25">
      <c r="A7" s="4">
        <v>43865</v>
      </c>
      <c r="B7">
        <v>0</v>
      </c>
      <c r="C7">
        <v>0</v>
      </c>
      <c r="D7">
        <v>0</v>
      </c>
      <c r="F7">
        <f t="shared" si="0"/>
        <v>0</v>
      </c>
      <c r="G7">
        <f t="shared" si="0"/>
        <v>0</v>
      </c>
      <c r="H7">
        <f t="shared" si="0"/>
        <v>0</v>
      </c>
      <c r="I7">
        <f t="shared" si="1"/>
        <v>0</v>
      </c>
      <c r="J7" s="58"/>
      <c r="K7" s="58"/>
      <c r="L7" s="58"/>
      <c r="P7" s="63"/>
      <c r="Q7" s="66"/>
      <c r="R7" s="67" t="str">
        <f t="shared" si="2"/>
        <v/>
      </c>
      <c r="AB7" s="90"/>
      <c r="AC7" s="90"/>
    </row>
    <row r="8" spans="1:31" ht="13.8" x14ac:dyDescent="0.25">
      <c r="A8" s="4">
        <v>43866</v>
      </c>
      <c r="B8">
        <v>0</v>
      </c>
      <c r="C8">
        <v>0</v>
      </c>
      <c r="D8">
        <v>0</v>
      </c>
      <c r="F8">
        <f t="shared" si="0"/>
        <v>0</v>
      </c>
      <c r="G8">
        <f t="shared" si="0"/>
        <v>0</v>
      </c>
      <c r="H8">
        <f t="shared" si="0"/>
        <v>0</v>
      </c>
      <c r="I8">
        <f t="shared" si="1"/>
        <v>0</v>
      </c>
      <c r="J8" s="58"/>
      <c r="K8" s="58"/>
      <c r="L8" s="58"/>
      <c r="P8" s="63"/>
      <c r="Q8" s="66"/>
      <c r="R8" s="67" t="str">
        <f t="shared" si="2"/>
        <v/>
      </c>
      <c r="AB8" s="90"/>
      <c r="AC8" s="90"/>
    </row>
    <row r="9" spans="1:31" ht="13.8" x14ac:dyDescent="0.25">
      <c r="A9" s="4">
        <v>43867</v>
      </c>
      <c r="B9">
        <v>0</v>
      </c>
      <c r="C9">
        <v>0</v>
      </c>
      <c r="D9">
        <v>0</v>
      </c>
      <c r="F9">
        <f t="shared" si="0"/>
        <v>0</v>
      </c>
      <c r="G9">
        <f t="shared" si="0"/>
        <v>0</v>
      </c>
      <c r="H9">
        <f t="shared" si="0"/>
        <v>0</v>
      </c>
      <c r="I9">
        <f t="shared" si="1"/>
        <v>0</v>
      </c>
      <c r="J9" s="58"/>
      <c r="K9" s="58"/>
      <c r="L9" s="58"/>
      <c r="P9" s="63"/>
      <c r="Q9" s="66"/>
      <c r="R9" s="67" t="str">
        <f t="shared" si="2"/>
        <v/>
      </c>
      <c r="AB9" s="90"/>
      <c r="AC9" s="90"/>
    </row>
    <row r="10" spans="1:31" ht="13.8" x14ac:dyDescent="0.25">
      <c r="A10" s="4">
        <v>43868</v>
      </c>
      <c r="B10">
        <v>0</v>
      </c>
      <c r="C10">
        <v>0</v>
      </c>
      <c r="D10">
        <v>0</v>
      </c>
      <c r="F10">
        <f t="shared" si="0"/>
        <v>0</v>
      </c>
      <c r="G10">
        <f t="shared" si="0"/>
        <v>0</v>
      </c>
      <c r="H10">
        <f t="shared" si="0"/>
        <v>0</v>
      </c>
      <c r="I10">
        <f t="shared" si="1"/>
        <v>0</v>
      </c>
      <c r="J10" s="58"/>
      <c r="K10" s="58"/>
      <c r="L10" s="58"/>
      <c r="P10" s="63"/>
      <c r="Q10" s="66"/>
      <c r="R10" s="67" t="str">
        <f t="shared" si="2"/>
        <v/>
      </c>
      <c r="AB10" s="90"/>
      <c r="AC10" s="90"/>
    </row>
    <row r="11" spans="1:31" ht="13.8" x14ac:dyDescent="0.25">
      <c r="A11" s="4">
        <v>43869</v>
      </c>
      <c r="B11">
        <v>0</v>
      </c>
      <c r="C11">
        <v>0</v>
      </c>
      <c r="D11">
        <v>0</v>
      </c>
      <c r="F11">
        <f t="shared" si="0"/>
        <v>0</v>
      </c>
      <c r="G11">
        <f t="shared" si="0"/>
        <v>0</v>
      </c>
      <c r="H11">
        <f t="shared" si="0"/>
        <v>0</v>
      </c>
      <c r="I11">
        <f t="shared" si="1"/>
        <v>0</v>
      </c>
      <c r="J11" s="58"/>
      <c r="K11" s="58"/>
      <c r="L11" s="58"/>
      <c r="P11" s="63"/>
      <c r="Q11" s="66"/>
      <c r="R11" s="67" t="str">
        <f t="shared" si="2"/>
        <v/>
      </c>
      <c r="AB11" s="91">
        <f>AVERAGE(F5:F11)</f>
        <v>0</v>
      </c>
      <c r="AC11" s="91">
        <f>AVERAGE(G5:G11)</f>
        <v>0</v>
      </c>
      <c r="AD11" s="90"/>
      <c r="AE11" s="90"/>
    </row>
    <row r="12" spans="1:31" ht="13.8" x14ac:dyDescent="0.25">
      <c r="A12" s="4">
        <v>43870</v>
      </c>
      <c r="B12">
        <v>0</v>
      </c>
      <c r="C12">
        <v>0</v>
      </c>
      <c r="D12">
        <v>0</v>
      </c>
      <c r="F12">
        <f t="shared" si="0"/>
        <v>0</v>
      </c>
      <c r="G12">
        <f t="shared" si="0"/>
        <v>0</v>
      </c>
      <c r="H12">
        <f t="shared" si="0"/>
        <v>0</v>
      </c>
      <c r="I12">
        <f t="shared" si="1"/>
        <v>0</v>
      </c>
      <c r="J12" s="58"/>
      <c r="K12" s="58"/>
      <c r="L12" s="58"/>
      <c r="P12" s="63"/>
      <c r="Q12" s="66"/>
      <c r="R12" s="67" t="str">
        <f t="shared" si="2"/>
        <v/>
      </c>
      <c r="AB12" s="91">
        <f t="shared" ref="AB12:AC27" si="3">AVERAGE(F6:F12)</f>
        <v>0</v>
      </c>
      <c r="AC12" s="91">
        <f t="shared" si="3"/>
        <v>0</v>
      </c>
      <c r="AD12" s="90"/>
      <c r="AE12" s="90"/>
    </row>
    <row r="13" spans="1:31" ht="13.8" x14ac:dyDescent="0.25">
      <c r="A13" s="4">
        <v>43871</v>
      </c>
      <c r="B13">
        <v>0</v>
      </c>
      <c r="C13">
        <v>0</v>
      </c>
      <c r="D13">
        <v>0</v>
      </c>
      <c r="F13">
        <f t="shared" si="0"/>
        <v>0</v>
      </c>
      <c r="G13">
        <f t="shared" si="0"/>
        <v>0</v>
      </c>
      <c r="H13">
        <f t="shared" si="0"/>
        <v>0</v>
      </c>
      <c r="I13">
        <f t="shared" si="1"/>
        <v>0</v>
      </c>
      <c r="J13" s="58"/>
      <c r="K13" s="58"/>
      <c r="L13" s="58"/>
      <c r="P13" s="63"/>
      <c r="Q13" s="66"/>
      <c r="R13" s="67" t="str">
        <f t="shared" si="2"/>
        <v/>
      </c>
      <c r="AB13" s="91">
        <f t="shared" si="3"/>
        <v>0</v>
      </c>
      <c r="AC13" s="91">
        <f t="shared" si="3"/>
        <v>0</v>
      </c>
      <c r="AD13" s="90"/>
      <c r="AE13" s="90"/>
    </row>
    <row r="14" spans="1:31" ht="13.8" x14ac:dyDescent="0.25">
      <c r="A14" s="4">
        <v>43872</v>
      </c>
      <c r="B14">
        <v>0</v>
      </c>
      <c r="C14">
        <v>0</v>
      </c>
      <c r="D14">
        <v>0</v>
      </c>
      <c r="F14">
        <f t="shared" si="0"/>
        <v>0</v>
      </c>
      <c r="G14">
        <f t="shared" si="0"/>
        <v>0</v>
      </c>
      <c r="H14">
        <f t="shared" si="0"/>
        <v>0</v>
      </c>
      <c r="I14">
        <f t="shared" si="1"/>
        <v>0</v>
      </c>
      <c r="J14" s="58"/>
      <c r="K14" s="58"/>
      <c r="L14" s="58"/>
      <c r="P14" s="63"/>
      <c r="Q14" s="66"/>
      <c r="R14" s="67" t="str">
        <f t="shared" si="2"/>
        <v/>
      </c>
      <c r="AB14" s="91">
        <f t="shared" si="3"/>
        <v>0</v>
      </c>
      <c r="AC14" s="91">
        <f t="shared" si="3"/>
        <v>0</v>
      </c>
      <c r="AD14" s="90"/>
      <c r="AE14" s="90"/>
    </row>
    <row r="15" spans="1:31" ht="13.8" x14ac:dyDescent="0.25">
      <c r="A15" s="4">
        <v>43873</v>
      </c>
      <c r="B15">
        <v>0</v>
      </c>
      <c r="C15">
        <v>0</v>
      </c>
      <c r="D15">
        <v>0</v>
      </c>
      <c r="F15">
        <f t="shared" si="0"/>
        <v>0</v>
      </c>
      <c r="G15">
        <f t="shared" si="0"/>
        <v>0</v>
      </c>
      <c r="H15">
        <f t="shared" si="0"/>
        <v>0</v>
      </c>
      <c r="I15">
        <f t="shared" si="1"/>
        <v>0</v>
      </c>
      <c r="J15" s="58"/>
      <c r="K15" s="58"/>
      <c r="L15" s="58"/>
      <c r="P15" s="63"/>
      <c r="Q15" s="66"/>
      <c r="R15" s="67" t="str">
        <f t="shared" si="2"/>
        <v/>
      </c>
      <c r="AB15" s="91">
        <f t="shared" si="3"/>
        <v>0</v>
      </c>
      <c r="AC15" s="91">
        <f t="shared" si="3"/>
        <v>0</v>
      </c>
      <c r="AD15" s="90"/>
      <c r="AE15" s="90"/>
    </row>
    <row r="16" spans="1:31" ht="13.8" x14ac:dyDescent="0.25">
      <c r="A16" s="4">
        <v>43874</v>
      </c>
      <c r="B16">
        <v>0</v>
      </c>
      <c r="C16">
        <v>0</v>
      </c>
      <c r="D16">
        <v>0</v>
      </c>
      <c r="F16">
        <f t="shared" si="0"/>
        <v>0</v>
      </c>
      <c r="G16">
        <f t="shared" si="0"/>
        <v>0</v>
      </c>
      <c r="H16">
        <f t="shared" si="0"/>
        <v>0</v>
      </c>
      <c r="I16">
        <f t="shared" si="1"/>
        <v>0</v>
      </c>
      <c r="J16" s="58"/>
      <c r="K16" s="58"/>
      <c r="L16" s="58"/>
      <c r="P16" s="63"/>
      <c r="Q16" s="66"/>
      <c r="R16" s="67" t="str">
        <f t="shared" si="2"/>
        <v/>
      </c>
      <c r="AB16" s="91">
        <f t="shared" si="3"/>
        <v>0</v>
      </c>
      <c r="AC16" s="91">
        <f t="shared" si="3"/>
        <v>0</v>
      </c>
      <c r="AD16" s="90"/>
      <c r="AE16" s="90"/>
    </row>
    <row r="17" spans="1:31" ht="13.8" x14ac:dyDescent="0.25">
      <c r="A17" s="4">
        <v>43875</v>
      </c>
      <c r="B17">
        <v>0</v>
      </c>
      <c r="C17">
        <v>0</v>
      </c>
      <c r="D17">
        <v>0</v>
      </c>
      <c r="F17">
        <f t="shared" si="0"/>
        <v>0</v>
      </c>
      <c r="G17">
        <f t="shared" si="0"/>
        <v>0</v>
      </c>
      <c r="H17">
        <f t="shared" si="0"/>
        <v>0</v>
      </c>
      <c r="I17">
        <f t="shared" si="1"/>
        <v>0</v>
      </c>
      <c r="J17" s="58"/>
      <c r="K17" s="58"/>
      <c r="L17" s="58"/>
      <c r="P17" s="63"/>
      <c r="Q17" s="66"/>
      <c r="R17" s="67" t="str">
        <f t="shared" si="2"/>
        <v/>
      </c>
      <c r="AB17" s="91">
        <f t="shared" si="3"/>
        <v>0</v>
      </c>
      <c r="AC17" s="91">
        <f t="shared" si="3"/>
        <v>0</v>
      </c>
      <c r="AD17" s="90"/>
      <c r="AE17" s="90"/>
    </row>
    <row r="18" spans="1:31" ht="13.8" x14ac:dyDescent="0.25">
      <c r="A18" s="4">
        <v>43876</v>
      </c>
      <c r="B18">
        <v>0</v>
      </c>
      <c r="C18">
        <v>0</v>
      </c>
      <c r="D18">
        <v>0</v>
      </c>
      <c r="F18">
        <f t="shared" si="0"/>
        <v>0</v>
      </c>
      <c r="G18">
        <f t="shared" si="0"/>
        <v>0</v>
      </c>
      <c r="H18">
        <f t="shared" si="0"/>
        <v>0</v>
      </c>
      <c r="I18">
        <f t="shared" si="1"/>
        <v>0</v>
      </c>
      <c r="J18" s="58"/>
      <c r="K18" s="58"/>
      <c r="L18" s="58"/>
      <c r="P18" s="63"/>
      <c r="Q18" s="66"/>
      <c r="R18" s="67" t="str">
        <f t="shared" si="2"/>
        <v/>
      </c>
      <c r="AB18" s="91">
        <f t="shared" si="3"/>
        <v>0</v>
      </c>
      <c r="AC18" s="91">
        <f t="shared" si="3"/>
        <v>0</v>
      </c>
      <c r="AD18" s="90"/>
      <c r="AE18" s="90"/>
    </row>
    <row r="19" spans="1:31" ht="13.8" x14ac:dyDescent="0.25">
      <c r="A19" s="4">
        <v>43877</v>
      </c>
      <c r="B19">
        <v>0</v>
      </c>
      <c r="C19">
        <v>0</v>
      </c>
      <c r="D19">
        <v>0</v>
      </c>
      <c r="F19">
        <f t="shared" si="0"/>
        <v>0</v>
      </c>
      <c r="G19">
        <f t="shared" si="0"/>
        <v>0</v>
      </c>
      <c r="H19">
        <f t="shared" si="0"/>
        <v>0</v>
      </c>
      <c r="I19">
        <f t="shared" si="1"/>
        <v>0</v>
      </c>
      <c r="J19" s="58"/>
      <c r="K19" s="58"/>
      <c r="L19" s="58"/>
      <c r="P19" s="63"/>
      <c r="Q19" s="66"/>
      <c r="R19" s="67" t="str">
        <f t="shared" si="2"/>
        <v/>
      </c>
      <c r="AB19" s="91">
        <f t="shared" si="3"/>
        <v>0</v>
      </c>
      <c r="AC19" s="91">
        <f t="shared" si="3"/>
        <v>0</v>
      </c>
      <c r="AD19" s="90"/>
      <c r="AE19" s="90"/>
    </row>
    <row r="20" spans="1:31" ht="13.8" x14ac:dyDescent="0.25">
      <c r="A20" s="4">
        <v>43878</v>
      </c>
      <c r="B20">
        <v>0</v>
      </c>
      <c r="C20">
        <v>0</v>
      </c>
      <c r="D20">
        <v>0</v>
      </c>
      <c r="F20">
        <f t="shared" si="0"/>
        <v>0</v>
      </c>
      <c r="G20">
        <f t="shared" si="0"/>
        <v>0</v>
      </c>
      <c r="H20">
        <f t="shared" si="0"/>
        <v>0</v>
      </c>
      <c r="I20">
        <f t="shared" si="1"/>
        <v>0</v>
      </c>
      <c r="J20" s="58"/>
      <c r="K20" s="58"/>
      <c r="L20" s="58"/>
      <c r="P20" s="63"/>
      <c r="Q20" s="66"/>
      <c r="R20" s="67" t="str">
        <f t="shared" si="2"/>
        <v/>
      </c>
      <c r="AB20" s="91">
        <f t="shared" si="3"/>
        <v>0</v>
      </c>
      <c r="AC20" s="91">
        <f t="shared" si="3"/>
        <v>0</v>
      </c>
      <c r="AD20" s="90"/>
      <c r="AE20" s="90"/>
    </row>
    <row r="21" spans="1:31" ht="13.8" x14ac:dyDescent="0.25">
      <c r="A21" s="4">
        <v>43879</v>
      </c>
      <c r="B21">
        <v>0</v>
      </c>
      <c r="C21">
        <v>0</v>
      </c>
      <c r="D21">
        <v>0</v>
      </c>
      <c r="F21">
        <f t="shared" si="0"/>
        <v>0</v>
      </c>
      <c r="G21">
        <f t="shared" si="0"/>
        <v>0</v>
      </c>
      <c r="H21">
        <f t="shared" si="0"/>
        <v>0</v>
      </c>
      <c r="I21">
        <f t="shared" si="1"/>
        <v>0</v>
      </c>
      <c r="J21" s="58"/>
      <c r="K21" s="58"/>
      <c r="L21" s="58"/>
      <c r="P21" s="63"/>
      <c r="Q21" s="66"/>
      <c r="R21" s="67" t="str">
        <f t="shared" si="2"/>
        <v/>
      </c>
      <c r="AB21" s="91">
        <f t="shared" si="3"/>
        <v>0</v>
      </c>
      <c r="AC21" s="91">
        <f t="shared" si="3"/>
        <v>0</v>
      </c>
      <c r="AD21" s="90"/>
    </row>
    <row r="22" spans="1:31" ht="13.8" x14ac:dyDescent="0.25">
      <c r="A22" s="4">
        <v>43880</v>
      </c>
      <c r="B22">
        <v>0</v>
      </c>
      <c r="C22">
        <v>0</v>
      </c>
      <c r="D22">
        <v>0</v>
      </c>
      <c r="F22">
        <f t="shared" si="0"/>
        <v>0</v>
      </c>
      <c r="G22">
        <f t="shared" si="0"/>
        <v>0</v>
      </c>
      <c r="H22">
        <f t="shared" si="0"/>
        <v>0</v>
      </c>
      <c r="I22">
        <f t="shared" si="1"/>
        <v>0</v>
      </c>
      <c r="J22" s="58"/>
      <c r="K22" s="58"/>
      <c r="L22" s="58"/>
      <c r="P22" s="63"/>
      <c r="Q22" s="66"/>
      <c r="R22" s="67" t="str">
        <f t="shared" si="2"/>
        <v/>
      </c>
      <c r="AB22" s="91">
        <f t="shared" si="3"/>
        <v>0</v>
      </c>
      <c r="AC22" s="91">
        <f t="shared" si="3"/>
        <v>0</v>
      </c>
      <c r="AD22" s="90"/>
    </row>
    <row r="23" spans="1:31" ht="13.8" x14ac:dyDescent="0.25">
      <c r="A23" s="4">
        <v>43881</v>
      </c>
      <c r="B23">
        <v>0</v>
      </c>
      <c r="C23">
        <v>0</v>
      </c>
      <c r="D23">
        <v>0</v>
      </c>
      <c r="F23">
        <f t="shared" si="0"/>
        <v>0</v>
      </c>
      <c r="G23">
        <f t="shared" si="0"/>
        <v>0</v>
      </c>
      <c r="H23">
        <f t="shared" si="0"/>
        <v>0</v>
      </c>
      <c r="I23">
        <f t="shared" si="1"/>
        <v>0</v>
      </c>
      <c r="J23" s="58"/>
      <c r="K23" s="58"/>
      <c r="L23" s="58"/>
      <c r="P23" s="63"/>
      <c r="Q23" s="66"/>
      <c r="R23" s="67" t="str">
        <f t="shared" si="2"/>
        <v/>
      </c>
      <c r="AB23" s="91">
        <f t="shared" si="3"/>
        <v>0</v>
      </c>
      <c r="AC23" s="91">
        <f t="shared" si="3"/>
        <v>0</v>
      </c>
      <c r="AD23" s="90"/>
    </row>
    <row r="24" spans="1:31" ht="13.8" x14ac:dyDescent="0.25">
      <c r="A24" s="4">
        <v>43882</v>
      </c>
      <c r="B24">
        <v>0</v>
      </c>
      <c r="C24">
        <v>0</v>
      </c>
      <c r="D24">
        <v>0</v>
      </c>
      <c r="F24">
        <f t="shared" si="0"/>
        <v>0</v>
      </c>
      <c r="G24">
        <f t="shared" si="0"/>
        <v>0</v>
      </c>
      <c r="H24">
        <f t="shared" si="0"/>
        <v>0</v>
      </c>
      <c r="I24">
        <f t="shared" si="1"/>
        <v>0</v>
      </c>
      <c r="J24" s="58"/>
      <c r="K24" s="58"/>
      <c r="L24" s="58"/>
      <c r="P24" s="63"/>
      <c r="Q24" s="66"/>
      <c r="R24" s="67" t="str">
        <f t="shared" si="2"/>
        <v/>
      </c>
      <c r="AB24" s="91">
        <f t="shared" si="3"/>
        <v>0</v>
      </c>
      <c r="AC24" s="91">
        <f t="shared" si="3"/>
        <v>0</v>
      </c>
      <c r="AD24" s="90"/>
    </row>
    <row r="25" spans="1:31" ht="13.8" x14ac:dyDescent="0.25">
      <c r="A25" s="4">
        <v>43883</v>
      </c>
      <c r="B25">
        <v>0</v>
      </c>
      <c r="C25">
        <v>0</v>
      </c>
      <c r="D25">
        <v>0</v>
      </c>
      <c r="F25">
        <f t="shared" si="0"/>
        <v>0</v>
      </c>
      <c r="G25">
        <f t="shared" si="0"/>
        <v>0</v>
      </c>
      <c r="H25">
        <f t="shared" si="0"/>
        <v>0</v>
      </c>
      <c r="I25">
        <f t="shared" si="1"/>
        <v>0</v>
      </c>
      <c r="J25" s="58"/>
      <c r="K25" s="58"/>
      <c r="L25" s="58"/>
      <c r="P25" s="63"/>
      <c r="Q25" s="66"/>
      <c r="R25" s="67" t="str">
        <f t="shared" si="2"/>
        <v/>
      </c>
      <c r="AB25" s="91">
        <f t="shared" si="3"/>
        <v>0</v>
      </c>
      <c r="AC25" s="91">
        <f t="shared" si="3"/>
        <v>0</v>
      </c>
      <c r="AD25" s="90"/>
    </row>
    <row r="26" spans="1:31" ht="13.8" x14ac:dyDescent="0.25">
      <c r="A26" s="4">
        <v>43884</v>
      </c>
      <c r="B26">
        <v>0</v>
      </c>
      <c r="C26">
        <v>0</v>
      </c>
      <c r="D26">
        <v>0</v>
      </c>
      <c r="F26">
        <f t="shared" si="0"/>
        <v>0</v>
      </c>
      <c r="G26">
        <f t="shared" si="0"/>
        <v>0</v>
      </c>
      <c r="H26">
        <f t="shared" si="0"/>
        <v>0</v>
      </c>
      <c r="I26">
        <f t="shared" si="1"/>
        <v>0</v>
      </c>
      <c r="J26" s="58"/>
      <c r="K26" s="58"/>
      <c r="L26" s="58"/>
      <c r="P26" s="63"/>
      <c r="Q26" s="66"/>
      <c r="R26" s="67" t="str">
        <f t="shared" si="2"/>
        <v/>
      </c>
      <c r="AB26" s="91">
        <f t="shared" si="3"/>
        <v>0</v>
      </c>
      <c r="AC26" s="91">
        <f t="shared" si="3"/>
        <v>0</v>
      </c>
      <c r="AD26" s="90"/>
    </row>
    <row r="27" spans="1:31" ht="13.8" x14ac:dyDescent="0.25">
      <c r="A27" s="4">
        <v>43885</v>
      </c>
      <c r="B27">
        <v>0</v>
      </c>
      <c r="C27">
        <v>0</v>
      </c>
      <c r="D27">
        <v>0</v>
      </c>
      <c r="F27">
        <f t="shared" si="0"/>
        <v>0</v>
      </c>
      <c r="G27">
        <f t="shared" si="0"/>
        <v>0</v>
      </c>
      <c r="H27">
        <f t="shared" si="0"/>
        <v>0</v>
      </c>
      <c r="I27">
        <f t="shared" si="1"/>
        <v>0</v>
      </c>
      <c r="J27" s="58"/>
      <c r="K27" s="58"/>
      <c r="L27" s="58"/>
      <c r="P27" s="63"/>
      <c r="Q27" s="66"/>
      <c r="R27" s="67" t="str">
        <f t="shared" si="2"/>
        <v/>
      </c>
      <c r="AB27" s="91">
        <f t="shared" si="3"/>
        <v>0</v>
      </c>
      <c r="AC27" s="91">
        <f t="shared" si="3"/>
        <v>0</v>
      </c>
      <c r="AD27" s="90"/>
    </row>
    <row r="28" spans="1:31" ht="13.8" x14ac:dyDescent="0.25">
      <c r="A28" s="4">
        <v>43886</v>
      </c>
      <c r="B28">
        <v>0</v>
      </c>
      <c r="C28">
        <v>0</v>
      </c>
      <c r="D28">
        <v>0</v>
      </c>
      <c r="F28">
        <f t="shared" si="0"/>
        <v>0</v>
      </c>
      <c r="G28">
        <f t="shared" si="0"/>
        <v>0</v>
      </c>
      <c r="H28">
        <f t="shared" si="0"/>
        <v>0</v>
      </c>
      <c r="I28">
        <f t="shared" si="1"/>
        <v>0</v>
      </c>
      <c r="J28" s="58"/>
      <c r="K28" s="58"/>
      <c r="L28" s="58"/>
      <c r="P28" s="63"/>
      <c r="Q28" s="66"/>
      <c r="R28" s="67" t="str">
        <f t="shared" si="2"/>
        <v/>
      </c>
      <c r="AB28" s="91">
        <f t="shared" ref="AB28:AC43" si="4">AVERAGE(F22:F28)</f>
        <v>0</v>
      </c>
      <c r="AC28" s="91">
        <f t="shared" si="4"/>
        <v>0</v>
      </c>
      <c r="AD28" s="90"/>
    </row>
    <row r="29" spans="1:31" ht="13.8" x14ac:dyDescent="0.25">
      <c r="A29" s="4">
        <v>43887</v>
      </c>
      <c r="B29">
        <v>1</v>
      </c>
      <c r="C29">
        <v>0</v>
      </c>
      <c r="D29">
        <v>0</v>
      </c>
      <c r="F29">
        <f t="shared" si="0"/>
        <v>1</v>
      </c>
      <c r="G29">
        <f t="shared" si="0"/>
        <v>0</v>
      </c>
      <c r="H29">
        <f t="shared" si="0"/>
        <v>0</v>
      </c>
      <c r="I29">
        <f t="shared" si="1"/>
        <v>1</v>
      </c>
      <c r="J29" s="58"/>
      <c r="K29" s="58"/>
      <c r="L29" s="58"/>
      <c r="P29" s="63"/>
      <c r="Q29" s="66"/>
      <c r="R29" s="67" t="str">
        <f t="shared" si="2"/>
        <v/>
      </c>
      <c r="AB29" s="91">
        <f t="shared" si="4"/>
        <v>0.14285714285714285</v>
      </c>
      <c r="AC29" s="91">
        <f t="shared" si="4"/>
        <v>0</v>
      </c>
      <c r="AD29" s="90"/>
    </row>
    <row r="30" spans="1:31" ht="13.8" x14ac:dyDescent="0.25">
      <c r="A30" s="4">
        <v>43888</v>
      </c>
      <c r="B30">
        <v>1</v>
      </c>
      <c r="C30">
        <v>0</v>
      </c>
      <c r="D30">
        <v>0</v>
      </c>
      <c r="F30">
        <f t="shared" si="0"/>
        <v>0</v>
      </c>
      <c r="G30">
        <f t="shared" si="0"/>
        <v>0</v>
      </c>
      <c r="H30">
        <f t="shared" si="0"/>
        <v>0</v>
      </c>
      <c r="I30">
        <f t="shared" si="1"/>
        <v>1</v>
      </c>
      <c r="J30" s="58"/>
      <c r="K30" s="58"/>
      <c r="L30" s="58"/>
      <c r="P30" s="63"/>
      <c r="Q30" s="66"/>
      <c r="R30" s="67" t="str">
        <f t="shared" si="2"/>
        <v/>
      </c>
      <c r="AB30" s="91">
        <f t="shared" si="4"/>
        <v>0.14285714285714285</v>
      </c>
      <c r="AC30" s="91">
        <f t="shared" si="4"/>
        <v>0</v>
      </c>
      <c r="AD30" s="90"/>
    </row>
    <row r="31" spans="1:31" ht="13.8" x14ac:dyDescent="0.25">
      <c r="A31" s="4">
        <v>43889</v>
      </c>
      <c r="B31">
        <v>1</v>
      </c>
      <c r="C31">
        <v>0</v>
      </c>
      <c r="D31">
        <v>0</v>
      </c>
      <c r="F31">
        <f t="shared" si="0"/>
        <v>0</v>
      </c>
      <c r="G31">
        <f t="shared" si="0"/>
        <v>0</v>
      </c>
      <c r="H31">
        <f t="shared" si="0"/>
        <v>0</v>
      </c>
      <c r="I31">
        <f t="shared" si="1"/>
        <v>1</v>
      </c>
      <c r="J31" s="58"/>
      <c r="K31" s="58"/>
      <c r="L31" s="58"/>
      <c r="P31" s="63"/>
      <c r="Q31" s="66"/>
      <c r="R31" s="67" t="str">
        <f t="shared" si="2"/>
        <v/>
      </c>
      <c r="AB31" s="91">
        <f t="shared" si="4"/>
        <v>0.14285714285714285</v>
      </c>
      <c r="AC31" s="91">
        <f t="shared" si="4"/>
        <v>0</v>
      </c>
      <c r="AD31" s="90"/>
    </row>
    <row r="32" spans="1:31" ht="13.8" x14ac:dyDescent="0.25">
      <c r="A32" s="4">
        <v>43890</v>
      </c>
      <c r="B32">
        <v>2</v>
      </c>
      <c r="C32">
        <v>0</v>
      </c>
      <c r="D32">
        <v>0</v>
      </c>
      <c r="F32">
        <f t="shared" si="0"/>
        <v>1</v>
      </c>
      <c r="G32">
        <f t="shared" si="0"/>
        <v>0</v>
      </c>
      <c r="H32">
        <f t="shared" si="0"/>
        <v>0</v>
      </c>
      <c r="I32">
        <f t="shared" si="1"/>
        <v>2</v>
      </c>
      <c r="J32" s="58"/>
      <c r="K32" s="58"/>
      <c r="L32" s="58"/>
      <c r="P32" s="63"/>
      <c r="Q32" s="66"/>
      <c r="R32" s="67" t="str">
        <f t="shared" si="2"/>
        <v/>
      </c>
      <c r="AB32" s="91">
        <f t="shared" si="4"/>
        <v>0.2857142857142857</v>
      </c>
      <c r="AC32" s="91">
        <f t="shared" si="4"/>
        <v>0</v>
      </c>
      <c r="AD32" s="90"/>
      <c r="AE32" s="45"/>
    </row>
    <row r="33" spans="1:31" ht="13.8" x14ac:dyDescent="0.25">
      <c r="A33" s="4">
        <v>43891</v>
      </c>
      <c r="B33">
        <v>2</v>
      </c>
      <c r="C33">
        <v>0</v>
      </c>
      <c r="D33">
        <v>0</v>
      </c>
      <c r="F33">
        <f t="shared" si="0"/>
        <v>0</v>
      </c>
      <c r="G33">
        <f t="shared" si="0"/>
        <v>0</v>
      </c>
      <c r="H33">
        <f t="shared" si="0"/>
        <v>0</v>
      </c>
      <c r="I33">
        <f t="shared" si="1"/>
        <v>2</v>
      </c>
      <c r="J33" s="58">
        <f t="shared" ref="J33:J96" si="5">F33/I32*$B$2/($B$2-B32)</f>
        <v>0</v>
      </c>
      <c r="K33" s="58">
        <f t="shared" ref="K33:K96" si="6">G33/I32</f>
        <v>0</v>
      </c>
      <c r="L33" s="58">
        <f t="shared" ref="L33:L96" si="7">H33/I32</f>
        <v>0</v>
      </c>
      <c r="M33" s="19">
        <v>0</v>
      </c>
      <c r="N33" s="47">
        <f t="shared" ref="N33:N96" si="8">C33/B33</f>
        <v>0</v>
      </c>
      <c r="O33" s="47"/>
      <c r="P33" s="63">
        <f>D33/B33</f>
        <v>0</v>
      </c>
      <c r="Q33" s="86">
        <f>N33</f>
        <v>0</v>
      </c>
      <c r="R33" s="67">
        <f t="shared" si="2"/>
        <v>1</v>
      </c>
      <c r="S33" s="47"/>
      <c r="T33" s="47"/>
      <c r="U33" s="47"/>
      <c r="V33" s="47"/>
      <c r="W33" s="47"/>
      <c r="X33" s="47"/>
      <c r="Y33" s="47"/>
      <c r="AB33" s="91">
        <f t="shared" si="4"/>
        <v>0.2857142857142857</v>
      </c>
      <c r="AC33" s="91">
        <f t="shared" si="4"/>
        <v>0</v>
      </c>
      <c r="AD33" s="90"/>
      <c r="AE33" s="45"/>
    </row>
    <row r="34" spans="1:31" ht="13.8" x14ac:dyDescent="0.25">
      <c r="A34" s="4">
        <v>43892</v>
      </c>
      <c r="B34">
        <v>2</v>
      </c>
      <c r="C34">
        <v>0</v>
      </c>
      <c r="D34">
        <v>0</v>
      </c>
      <c r="F34">
        <f t="shared" si="0"/>
        <v>0</v>
      </c>
      <c r="G34">
        <f t="shared" si="0"/>
        <v>0</v>
      </c>
      <c r="H34">
        <f t="shared" si="0"/>
        <v>0</v>
      </c>
      <c r="I34">
        <f t="shared" si="1"/>
        <v>2</v>
      </c>
      <c r="J34" s="58">
        <f t="shared" si="5"/>
        <v>0</v>
      </c>
      <c r="K34" s="58">
        <f t="shared" si="6"/>
        <v>0</v>
      </c>
      <c r="L34" s="58">
        <f t="shared" si="7"/>
        <v>0</v>
      </c>
      <c r="M34" t="e">
        <f t="shared" ref="M34:M97" si="9">J34/(K34+L34)</f>
        <v>#DIV/0!</v>
      </c>
      <c r="N34" s="47">
        <f t="shared" si="8"/>
        <v>0</v>
      </c>
      <c r="O34" s="47"/>
      <c r="P34" s="63">
        <f t="shared" ref="P34:P97" si="10">D34/B34</f>
        <v>0</v>
      </c>
      <c r="Q34" s="86">
        <f t="shared" ref="Q34:Q97" si="11">N34</f>
        <v>0</v>
      </c>
      <c r="R34" s="67">
        <f t="shared" si="2"/>
        <v>1</v>
      </c>
      <c r="S34" s="47"/>
      <c r="T34" s="47"/>
      <c r="U34" s="47"/>
      <c r="V34" s="47"/>
      <c r="W34" s="47"/>
      <c r="X34" s="47"/>
      <c r="Y34" s="47"/>
      <c r="AB34" s="91">
        <f t="shared" si="4"/>
        <v>0.2857142857142857</v>
      </c>
      <c r="AC34" s="91">
        <f t="shared" si="4"/>
        <v>0</v>
      </c>
      <c r="AD34" s="90"/>
      <c r="AE34" s="45"/>
    </row>
    <row r="35" spans="1:31" ht="13.8" x14ac:dyDescent="0.25">
      <c r="A35" s="4">
        <v>43893</v>
      </c>
      <c r="B35">
        <v>2</v>
      </c>
      <c r="C35">
        <v>0</v>
      </c>
      <c r="D35">
        <v>0</v>
      </c>
      <c r="F35">
        <f t="shared" si="0"/>
        <v>0</v>
      </c>
      <c r="G35">
        <f t="shared" si="0"/>
        <v>0</v>
      </c>
      <c r="H35">
        <f t="shared" si="0"/>
        <v>0</v>
      </c>
      <c r="I35">
        <f t="shared" si="1"/>
        <v>2</v>
      </c>
      <c r="J35" s="58">
        <f t="shared" si="5"/>
        <v>0</v>
      </c>
      <c r="K35" s="58">
        <f t="shared" si="6"/>
        <v>0</v>
      </c>
      <c r="L35" s="58">
        <f t="shared" si="7"/>
        <v>0</v>
      </c>
      <c r="M35" t="e">
        <f t="shared" si="9"/>
        <v>#DIV/0!</v>
      </c>
      <c r="N35" s="47">
        <f t="shared" si="8"/>
        <v>0</v>
      </c>
      <c r="O35" s="47"/>
      <c r="P35" s="63">
        <f t="shared" si="10"/>
        <v>0</v>
      </c>
      <c r="Q35" s="86">
        <f t="shared" si="11"/>
        <v>0</v>
      </c>
      <c r="R35" s="67">
        <f t="shared" si="2"/>
        <v>1</v>
      </c>
      <c r="S35" s="47"/>
      <c r="T35" s="47"/>
      <c r="U35" s="47"/>
      <c r="V35" s="47"/>
      <c r="W35" s="47"/>
      <c r="X35" s="47"/>
      <c r="Y35" s="47"/>
      <c r="AB35" s="91">
        <f t="shared" si="4"/>
        <v>0.2857142857142857</v>
      </c>
      <c r="AC35" s="91">
        <f t="shared" si="4"/>
        <v>0</v>
      </c>
      <c r="AD35" s="90"/>
      <c r="AE35" s="45"/>
    </row>
    <row r="36" spans="1:31" ht="13.8" x14ac:dyDescent="0.25">
      <c r="A36" s="4">
        <v>43894</v>
      </c>
      <c r="B36">
        <v>4</v>
      </c>
      <c r="C36">
        <v>0</v>
      </c>
      <c r="D36">
        <v>0</v>
      </c>
      <c r="F36">
        <f t="shared" si="0"/>
        <v>2</v>
      </c>
      <c r="G36">
        <f t="shared" si="0"/>
        <v>0</v>
      </c>
      <c r="H36">
        <f t="shared" si="0"/>
        <v>0</v>
      </c>
      <c r="I36">
        <f t="shared" si="1"/>
        <v>4</v>
      </c>
      <c r="J36" s="58">
        <f t="shared" si="5"/>
        <v>1.0000000094091339</v>
      </c>
      <c r="K36" s="58">
        <f t="shared" si="6"/>
        <v>0</v>
      </c>
      <c r="L36" s="58">
        <f t="shared" si="7"/>
        <v>0</v>
      </c>
      <c r="M36" t="e">
        <f t="shared" si="9"/>
        <v>#DIV/0!</v>
      </c>
      <c r="N36" s="47">
        <f t="shared" si="8"/>
        <v>0</v>
      </c>
      <c r="O36" s="47"/>
      <c r="P36" s="63">
        <f t="shared" si="10"/>
        <v>0</v>
      </c>
      <c r="Q36" s="86">
        <f t="shared" si="11"/>
        <v>0</v>
      </c>
      <c r="R36" s="67">
        <f t="shared" si="2"/>
        <v>1</v>
      </c>
      <c r="S36" s="47"/>
      <c r="T36" s="47"/>
      <c r="U36" s="47"/>
      <c r="V36" s="47"/>
      <c r="W36" s="47"/>
      <c r="X36" s="47"/>
      <c r="Y36" s="47"/>
      <c r="AB36" s="91">
        <f t="shared" si="4"/>
        <v>0.42857142857142855</v>
      </c>
      <c r="AC36" s="91">
        <f t="shared" si="4"/>
        <v>0</v>
      </c>
      <c r="AD36" s="90"/>
      <c r="AE36" s="45"/>
    </row>
    <row r="37" spans="1:31" ht="13.8" x14ac:dyDescent="0.25">
      <c r="A37" s="4">
        <v>43895</v>
      </c>
      <c r="B37">
        <v>4</v>
      </c>
      <c r="C37">
        <v>0</v>
      </c>
      <c r="D37">
        <v>0</v>
      </c>
      <c r="F37">
        <f t="shared" ref="F37:H61" si="12">B37-B36</f>
        <v>0</v>
      </c>
      <c r="G37">
        <f t="shared" si="12"/>
        <v>0</v>
      </c>
      <c r="H37">
        <f t="shared" si="12"/>
        <v>0</v>
      </c>
      <c r="I37">
        <f t="shared" si="1"/>
        <v>4</v>
      </c>
      <c r="J37" s="58">
        <f t="shared" si="5"/>
        <v>0</v>
      </c>
      <c r="K37" s="58">
        <f t="shared" si="6"/>
        <v>0</v>
      </c>
      <c r="L37" s="58">
        <f t="shared" si="7"/>
        <v>0</v>
      </c>
      <c r="M37" t="e">
        <f t="shared" si="9"/>
        <v>#DIV/0!</v>
      </c>
      <c r="N37" s="47">
        <f t="shared" si="8"/>
        <v>0</v>
      </c>
      <c r="O37" s="47"/>
      <c r="P37" s="63">
        <f t="shared" si="10"/>
        <v>0</v>
      </c>
      <c r="Q37" s="86">
        <f t="shared" si="11"/>
        <v>0</v>
      </c>
      <c r="R37" s="67">
        <f t="shared" si="2"/>
        <v>1</v>
      </c>
      <c r="S37" s="47"/>
      <c r="T37" s="47"/>
      <c r="U37" s="47"/>
      <c r="V37" s="47"/>
      <c r="W37" s="47"/>
      <c r="X37" s="47"/>
      <c r="Y37" s="47"/>
      <c r="AB37" s="91">
        <f t="shared" si="4"/>
        <v>0.42857142857142855</v>
      </c>
      <c r="AC37" s="91">
        <f t="shared" si="4"/>
        <v>0</v>
      </c>
      <c r="AD37" s="90"/>
      <c r="AE37" s="45"/>
    </row>
    <row r="38" spans="1:31" ht="13.8" x14ac:dyDescent="0.25">
      <c r="A38" s="4">
        <v>43896</v>
      </c>
      <c r="B38">
        <v>13</v>
      </c>
      <c r="C38">
        <v>0</v>
      </c>
      <c r="D38">
        <v>0</v>
      </c>
      <c r="F38">
        <f t="shared" si="12"/>
        <v>9</v>
      </c>
      <c r="G38">
        <f t="shared" si="12"/>
        <v>0</v>
      </c>
      <c r="H38">
        <f t="shared" si="12"/>
        <v>0</v>
      </c>
      <c r="I38">
        <f t="shared" si="1"/>
        <v>13</v>
      </c>
      <c r="J38" s="58">
        <f t="shared" si="5"/>
        <v>2.2500000423411031</v>
      </c>
      <c r="K38" s="58">
        <f t="shared" si="6"/>
        <v>0</v>
      </c>
      <c r="L38" s="58">
        <f t="shared" si="7"/>
        <v>0</v>
      </c>
      <c r="M38" t="e">
        <f t="shared" si="9"/>
        <v>#DIV/0!</v>
      </c>
      <c r="N38" s="47">
        <f t="shared" si="8"/>
        <v>0</v>
      </c>
      <c r="O38" s="47"/>
      <c r="P38" s="63">
        <f t="shared" si="10"/>
        <v>0</v>
      </c>
      <c r="Q38" s="86">
        <f t="shared" si="11"/>
        <v>0</v>
      </c>
      <c r="R38" s="67">
        <f t="shared" si="2"/>
        <v>1</v>
      </c>
      <c r="S38" s="47"/>
      <c r="T38" s="47"/>
      <c r="U38" s="47"/>
      <c r="V38" s="47"/>
      <c r="W38" s="47"/>
      <c r="X38" s="47"/>
      <c r="Y38" s="47"/>
      <c r="AB38" s="91">
        <f t="shared" si="4"/>
        <v>1.7142857142857142</v>
      </c>
      <c r="AC38" s="91">
        <f t="shared" si="4"/>
        <v>0</v>
      </c>
      <c r="AD38" s="90"/>
      <c r="AE38" s="45"/>
    </row>
    <row r="39" spans="1:31" ht="13.8" x14ac:dyDescent="0.25">
      <c r="A39" s="4">
        <v>43897</v>
      </c>
      <c r="B39">
        <v>13</v>
      </c>
      <c r="C39">
        <v>0</v>
      </c>
      <c r="D39">
        <v>0</v>
      </c>
      <c r="F39">
        <f t="shared" si="12"/>
        <v>0</v>
      </c>
      <c r="G39">
        <f t="shared" si="12"/>
        <v>0</v>
      </c>
      <c r="H39">
        <f t="shared" si="12"/>
        <v>0</v>
      </c>
      <c r="I39">
        <f t="shared" si="1"/>
        <v>13</v>
      </c>
      <c r="J39" s="58">
        <f t="shared" si="5"/>
        <v>0</v>
      </c>
      <c r="K39" s="58">
        <f t="shared" si="6"/>
        <v>0</v>
      </c>
      <c r="L39" s="58">
        <f t="shared" si="7"/>
        <v>0</v>
      </c>
      <c r="M39" t="e">
        <f t="shared" si="9"/>
        <v>#DIV/0!</v>
      </c>
      <c r="N39" s="47">
        <f t="shared" si="8"/>
        <v>0</v>
      </c>
      <c r="O39" s="47"/>
      <c r="P39" s="63">
        <f t="shared" si="10"/>
        <v>0</v>
      </c>
      <c r="Q39" s="86">
        <f t="shared" si="11"/>
        <v>0</v>
      </c>
      <c r="R39" s="67">
        <f t="shared" si="2"/>
        <v>1</v>
      </c>
      <c r="S39" s="47"/>
      <c r="T39" s="47"/>
      <c r="U39" s="47"/>
      <c r="V39" s="47"/>
      <c r="W39" s="47"/>
      <c r="X39" s="47"/>
      <c r="Y39" s="47"/>
      <c r="AB39" s="91">
        <f t="shared" si="4"/>
        <v>1.5714285714285714</v>
      </c>
      <c r="AC39" s="91">
        <f t="shared" si="4"/>
        <v>0</v>
      </c>
      <c r="AD39" s="90"/>
      <c r="AE39" s="45"/>
    </row>
    <row r="40" spans="1:31" ht="13.8" x14ac:dyDescent="0.25">
      <c r="A40" s="4">
        <v>43898</v>
      </c>
      <c r="B40">
        <v>20</v>
      </c>
      <c r="C40">
        <v>0</v>
      </c>
      <c r="D40">
        <v>0</v>
      </c>
      <c r="F40">
        <f t="shared" si="12"/>
        <v>7</v>
      </c>
      <c r="G40">
        <f t="shared" si="12"/>
        <v>0</v>
      </c>
      <c r="H40">
        <f t="shared" si="12"/>
        <v>0</v>
      </c>
      <c r="I40">
        <f t="shared" si="1"/>
        <v>20</v>
      </c>
      <c r="J40" s="58">
        <f t="shared" si="5"/>
        <v>0.53846157139350881</v>
      </c>
      <c r="K40" s="58">
        <f t="shared" si="6"/>
        <v>0</v>
      </c>
      <c r="L40" s="58">
        <f t="shared" si="7"/>
        <v>0</v>
      </c>
      <c r="M40" t="e">
        <f t="shared" si="9"/>
        <v>#DIV/0!</v>
      </c>
      <c r="N40" s="47">
        <f t="shared" si="8"/>
        <v>0</v>
      </c>
      <c r="O40" s="47"/>
      <c r="P40" s="63">
        <f t="shared" si="10"/>
        <v>0</v>
      </c>
      <c r="Q40" s="86">
        <f t="shared" si="11"/>
        <v>0</v>
      </c>
      <c r="R40" s="67">
        <f t="shared" si="2"/>
        <v>1</v>
      </c>
      <c r="S40" s="47"/>
      <c r="T40" s="47"/>
      <c r="U40" s="47"/>
      <c r="V40" s="47"/>
      <c r="W40" s="47"/>
      <c r="X40" s="47"/>
      <c r="Y40" s="47"/>
      <c r="AB40" s="91">
        <f t="shared" si="4"/>
        <v>2.5714285714285716</v>
      </c>
      <c r="AC40" s="91">
        <f t="shared" si="4"/>
        <v>0</v>
      </c>
      <c r="AD40" s="90"/>
      <c r="AE40" s="45"/>
    </row>
    <row r="41" spans="1:31" ht="13.8" x14ac:dyDescent="0.25">
      <c r="A41" s="4">
        <v>43899</v>
      </c>
      <c r="B41">
        <v>25</v>
      </c>
      <c r="C41">
        <v>0</v>
      </c>
      <c r="D41">
        <v>0</v>
      </c>
      <c r="F41">
        <f t="shared" si="12"/>
        <v>5</v>
      </c>
      <c r="G41">
        <f t="shared" si="12"/>
        <v>0</v>
      </c>
      <c r="H41">
        <f t="shared" si="12"/>
        <v>0</v>
      </c>
      <c r="I41">
        <f t="shared" si="1"/>
        <v>25</v>
      </c>
      <c r="J41" s="58">
        <f t="shared" si="5"/>
        <v>0.25000002352283679</v>
      </c>
      <c r="K41" s="58">
        <f t="shared" si="6"/>
        <v>0</v>
      </c>
      <c r="L41" s="58">
        <f t="shared" si="7"/>
        <v>0</v>
      </c>
      <c r="M41" t="e">
        <f t="shared" si="9"/>
        <v>#DIV/0!</v>
      </c>
      <c r="N41" s="47">
        <f t="shared" si="8"/>
        <v>0</v>
      </c>
      <c r="O41" s="47"/>
      <c r="P41" s="63">
        <f t="shared" si="10"/>
        <v>0</v>
      </c>
      <c r="Q41" s="86">
        <f t="shared" si="11"/>
        <v>0</v>
      </c>
      <c r="R41" s="67">
        <f t="shared" si="2"/>
        <v>1</v>
      </c>
      <c r="S41" s="47"/>
      <c r="T41" s="47"/>
      <c r="U41" s="47"/>
      <c r="V41" s="47"/>
      <c r="W41" s="47"/>
      <c r="X41" s="47"/>
      <c r="Y41" s="47"/>
      <c r="AB41" s="91">
        <f t="shared" si="4"/>
        <v>3.2857142857142856</v>
      </c>
      <c r="AC41" s="91">
        <f t="shared" si="4"/>
        <v>0</v>
      </c>
      <c r="AD41" s="90"/>
      <c r="AE41" s="45"/>
    </row>
    <row r="42" spans="1:31" ht="13.8" x14ac:dyDescent="0.25">
      <c r="A42" s="4">
        <v>43900</v>
      </c>
      <c r="B42">
        <v>31</v>
      </c>
      <c r="C42">
        <v>0</v>
      </c>
      <c r="D42">
        <v>0</v>
      </c>
      <c r="F42">
        <f t="shared" si="12"/>
        <v>6</v>
      </c>
      <c r="G42">
        <f t="shared" si="12"/>
        <v>0</v>
      </c>
      <c r="H42">
        <f t="shared" si="12"/>
        <v>0</v>
      </c>
      <c r="I42">
        <f t="shared" si="1"/>
        <v>31</v>
      </c>
      <c r="J42" s="58">
        <f t="shared" si="5"/>
        <v>0.24000002822740479</v>
      </c>
      <c r="K42" s="58">
        <f t="shared" si="6"/>
        <v>0</v>
      </c>
      <c r="L42" s="58">
        <f t="shared" si="7"/>
        <v>0</v>
      </c>
      <c r="M42" t="e">
        <f t="shared" si="9"/>
        <v>#DIV/0!</v>
      </c>
      <c r="N42" s="47">
        <f t="shared" si="8"/>
        <v>0</v>
      </c>
      <c r="O42" s="47"/>
      <c r="P42" s="63">
        <f t="shared" si="10"/>
        <v>0</v>
      </c>
      <c r="Q42" s="86">
        <f t="shared" si="11"/>
        <v>0</v>
      </c>
      <c r="R42" s="67">
        <f t="shared" si="2"/>
        <v>1</v>
      </c>
      <c r="S42" s="47"/>
      <c r="T42" s="47"/>
      <c r="U42" s="47"/>
      <c r="V42" s="47"/>
      <c r="W42" s="47"/>
      <c r="X42" s="47"/>
      <c r="Y42" s="47"/>
      <c r="AB42" s="91">
        <f t="shared" si="4"/>
        <v>4.1428571428571432</v>
      </c>
      <c r="AC42" s="91">
        <f t="shared" si="4"/>
        <v>0</v>
      </c>
      <c r="AD42" s="90">
        <f t="shared" ref="AD42:AD43" si="13">INDEX(AB21:AB42,$AE$3)*$AD$2</f>
        <v>0.23</v>
      </c>
      <c r="AE42" s="45">
        <f t="shared" ref="AE42:AE43" si="14">AC42/AD42</f>
        <v>0</v>
      </c>
    </row>
    <row r="43" spans="1:31" ht="13.8" x14ac:dyDescent="0.25">
      <c r="A43" s="4">
        <v>43901</v>
      </c>
      <c r="B43">
        <v>38</v>
      </c>
      <c r="C43">
        <v>0</v>
      </c>
      <c r="D43">
        <v>0</v>
      </c>
      <c r="F43">
        <f t="shared" si="12"/>
        <v>7</v>
      </c>
      <c r="G43">
        <f t="shared" si="12"/>
        <v>0</v>
      </c>
      <c r="H43">
        <f t="shared" si="12"/>
        <v>0</v>
      </c>
      <c r="I43">
        <f t="shared" si="1"/>
        <v>38</v>
      </c>
      <c r="J43" s="58">
        <f t="shared" si="5"/>
        <v>0.22580648454487642</v>
      </c>
      <c r="K43" s="58">
        <f t="shared" si="6"/>
        <v>0</v>
      </c>
      <c r="L43" s="58">
        <f t="shared" si="7"/>
        <v>0</v>
      </c>
      <c r="M43" t="e">
        <f t="shared" si="9"/>
        <v>#DIV/0!</v>
      </c>
      <c r="N43" s="47">
        <f t="shared" si="8"/>
        <v>0</v>
      </c>
      <c r="O43" s="47"/>
      <c r="P43" s="63">
        <f t="shared" si="10"/>
        <v>0</v>
      </c>
      <c r="Q43" s="86">
        <f t="shared" si="11"/>
        <v>0</v>
      </c>
      <c r="R43" s="67">
        <f t="shared" si="2"/>
        <v>1</v>
      </c>
      <c r="S43" s="47"/>
      <c r="T43" s="47"/>
      <c r="U43" s="47"/>
      <c r="V43" s="47"/>
      <c r="W43" s="47"/>
      <c r="X43" s="47"/>
      <c r="Y43" s="47"/>
      <c r="AB43" s="91">
        <f t="shared" si="4"/>
        <v>4.8571428571428568</v>
      </c>
      <c r="AC43" s="91">
        <f t="shared" si="4"/>
        <v>0</v>
      </c>
      <c r="AD43" s="90">
        <f t="shared" si="13"/>
        <v>0.29000000000000004</v>
      </c>
      <c r="AE43" s="45">
        <f t="shared" si="14"/>
        <v>0</v>
      </c>
    </row>
    <row r="44" spans="1:31" ht="13.8" x14ac:dyDescent="0.25">
      <c r="A44" s="4">
        <v>43902</v>
      </c>
      <c r="B44">
        <v>52</v>
      </c>
      <c r="C44">
        <v>0</v>
      </c>
      <c r="D44">
        <v>0</v>
      </c>
      <c r="F44">
        <f t="shared" si="12"/>
        <v>14</v>
      </c>
      <c r="G44">
        <f t="shared" si="12"/>
        <v>0</v>
      </c>
      <c r="H44">
        <f t="shared" si="12"/>
        <v>0</v>
      </c>
      <c r="I44">
        <f t="shared" si="1"/>
        <v>52</v>
      </c>
      <c r="J44" s="58">
        <f t="shared" si="5"/>
        <v>0.36842111849552744</v>
      </c>
      <c r="K44" s="58">
        <f t="shared" si="6"/>
        <v>0</v>
      </c>
      <c r="L44" s="58">
        <f t="shared" si="7"/>
        <v>0</v>
      </c>
      <c r="M44" t="e">
        <f t="shared" si="9"/>
        <v>#DIV/0!</v>
      </c>
      <c r="N44" s="47">
        <f t="shared" si="8"/>
        <v>0</v>
      </c>
      <c r="O44" s="47"/>
      <c r="P44" s="63">
        <f t="shared" si="10"/>
        <v>0</v>
      </c>
      <c r="Q44" s="86">
        <f t="shared" si="11"/>
        <v>0</v>
      </c>
      <c r="R44" s="67">
        <f t="shared" si="2"/>
        <v>1</v>
      </c>
      <c r="S44" s="47"/>
      <c r="T44" s="47"/>
      <c r="U44" s="47"/>
      <c r="V44" s="47"/>
      <c r="W44" s="47"/>
      <c r="X44" s="47"/>
      <c r="Y44" s="47"/>
      <c r="AB44" s="91">
        <f t="shared" ref="AB44:AC59" si="15">AVERAGE(F38:F44)</f>
        <v>6.8571428571428568</v>
      </c>
      <c r="AC44" s="91">
        <f t="shared" si="15"/>
        <v>0</v>
      </c>
      <c r="AD44" s="90">
        <f t="shared" ref="AD44:AD107" si="16">INDEX(AB23:AB44,$AE$3)*$AD$2</f>
        <v>0.34</v>
      </c>
      <c r="AE44" s="45">
        <f t="shared" ref="AE44:AE107" si="17">AC44/AD44</f>
        <v>0</v>
      </c>
    </row>
    <row r="45" spans="1:31" ht="13.8" x14ac:dyDescent="0.25">
      <c r="A45" s="4">
        <v>43903</v>
      </c>
      <c r="B45">
        <v>151</v>
      </c>
      <c r="C45">
        <v>0</v>
      </c>
      <c r="D45">
        <v>0</v>
      </c>
      <c r="F45">
        <f t="shared" si="12"/>
        <v>99</v>
      </c>
      <c r="G45">
        <f t="shared" si="12"/>
        <v>0</v>
      </c>
      <c r="H45">
        <f t="shared" si="12"/>
        <v>0</v>
      </c>
      <c r="I45">
        <f t="shared" si="1"/>
        <v>151</v>
      </c>
      <c r="J45" s="58">
        <f t="shared" si="5"/>
        <v>1.9038466195983919</v>
      </c>
      <c r="K45" s="58">
        <f t="shared" si="6"/>
        <v>0</v>
      </c>
      <c r="L45" s="58">
        <f t="shared" si="7"/>
        <v>0</v>
      </c>
      <c r="M45" t="e">
        <f t="shared" si="9"/>
        <v>#DIV/0!</v>
      </c>
      <c r="N45" s="47">
        <f t="shared" si="8"/>
        <v>0</v>
      </c>
      <c r="O45" s="47"/>
      <c r="P45" s="63">
        <f t="shared" si="10"/>
        <v>0</v>
      </c>
      <c r="Q45" s="86">
        <f t="shared" si="11"/>
        <v>0</v>
      </c>
      <c r="R45" s="67">
        <f t="shared" si="2"/>
        <v>1</v>
      </c>
      <c r="S45" s="47"/>
      <c r="T45" s="47"/>
      <c r="U45" s="47"/>
      <c r="V45" s="47"/>
      <c r="W45" s="47"/>
      <c r="X45" s="47"/>
      <c r="Y45" s="47"/>
      <c r="AB45" s="91">
        <f t="shared" si="15"/>
        <v>19.714285714285715</v>
      </c>
      <c r="AC45" s="91">
        <f t="shared" si="15"/>
        <v>0</v>
      </c>
      <c r="AD45" s="90">
        <f t="shared" si="16"/>
        <v>0.48000000000000004</v>
      </c>
      <c r="AE45" s="45">
        <f t="shared" si="17"/>
        <v>0</v>
      </c>
    </row>
    <row r="46" spans="1:31" ht="13.8" x14ac:dyDescent="0.25">
      <c r="A46" s="4">
        <v>43904</v>
      </c>
      <c r="B46">
        <v>151</v>
      </c>
      <c r="C46">
        <v>0</v>
      </c>
      <c r="D46">
        <v>0</v>
      </c>
      <c r="F46">
        <f t="shared" si="12"/>
        <v>0</v>
      </c>
      <c r="G46">
        <f t="shared" si="12"/>
        <v>0</v>
      </c>
      <c r="H46">
        <f t="shared" si="12"/>
        <v>0</v>
      </c>
      <c r="I46">
        <f t="shared" si="1"/>
        <v>151</v>
      </c>
      <c r="J46" s="58">
        <f t="shared" si="5"/>
        <v>0</v>
      </c>
      <c r="K46" s="59">
        <f t="shared" si="6"/>
        <v>0</v>
      </c>
      <c r="L46" s="59">
        <f t="shared" si="7"/>
        <v>0</v>
      </c>
      <c r="M46" t="e">
        <f t="shared" si="9"/>
        <v>#DIV/0!</v>
      </c>
      <c r="N46" s="47">
        <f t="shared" si="8"/>
        <v>0</v>
      </c>
      <c r="O46" s="47"/>
      <c r="P46" s="63">
        <f t="shared" si="10"/>
        <v>0</v>
      </c>
      <c r="Q46" s="86">
        <f t="shared" si="11"/>
        <v>0</v>
      </c>
      <c r="R46" s="67">
        <f t="shared" si="2"/>
        <v>1</v>
      </c>
      <c r="S46" s="47"/>
      <c r="T46" s="47"/>
      <c r="U46" s="47"/>
      <c r="V46" s="47"/>
      <c r="W46" s="47"/>
      <c r="X46" s="47"/>
      <c r="Y46" s="47"/>
      <c r="AB46" s="91">
        <f t="shared" si="15"/>
        <v>19.714285714285715</v>
      </c>
      <c r="AC46" s="91">
        <f t="shared" si="15"/>
        <v>0</v>
      </c>
      <c r="AD46" s="90">
        <f t="shared" si="16"/>
        <v>1.3800000000000001</v>
      </c>
      <c r="AE46" s="45">
        <f t="shared" si="17"/>
        <v>0</v>
      </c>
    </row>
    <row r="47" spans="1:31" ht="13.8" x14ac:dyDescent="0.25">
      <c r="A47" s="4">
        <v>43905</v>
      </c>
      <c r="B47">
        <v>162</v>
      </c>
      <c r="C47">
        <v>0</v>
      </c>
      <c r="D47">
        <v>0</v>
      </c>
      <c r="F47">
        <f t="shared" si="12"/>
        <v>11</v>
      </c>
      <c r="G47">
        <f t="shared" si="12"/>
        <v>0</v>
      </c>
      <c r="H47">
        <f t="shared" si="12"/>
        <v>0</v>
      </c>
      <c r="I47">
        <f t="shared" si="1"/>
        <v>162</v>
      </c>
      <c r="J47" s="60">
        <f t="shared" si="5"/>
        <v>7.2847733869478085E-2</v>
      </c>
      <c r="K47" s="60">
        <f t="shared" si="6"/>
        <v>0</v>
      </c>
      <c r="L47" s="60">
        <f t="shared" si="7"/>
        <v>0</v>
      </c>
      <c r="M47" t="e">
        <f t="shared" si="9"/>
        <v>#DIV/0!</v>
      </c>
      <c r="N47" s="47">
        <f t="shared" si="8"/>
        <v>0</v>
      </c>
      <c r="O47" s="47"/>
      <c r="P47" s="63">
        <f t="shared" si="10"/>
        <v>0</v>
      </c>
      <c r="Q47" s="86">
        <f t="shared" si="11"/>
        <v>0</v>
      </c>
      <c r="R47" s="67">
        <f t="shared" si="2"/>
        <v>1</v>
      </c>
      <c r="S47" s="47"/>
      <c r="T47" s="47"/>
      <c r="U47" s="47"/>
      <c r="V47" s="47"/>
      <c r="W47" s="47"/>
      <c r="X47" s="47"/>
      <c r="Y47" s="47"/>
      <c r="AB47" s="91">
        <f t="shared" si="15"/>
        <v>20.285714285714285</v>
      </c>
      <c r="AC47" s="91">
        <f t="shared" si="15"/>
        <v>0</v>
      </c>
      <c r="AD47" s="90">
        <f t="shared" si="16"/>
        <v>1.3800000000000001</v>
      </c>
      <c r="AE47" s="45">
        <f t="shared" si="17"/>
        <v>0</v>
      </c>
    </row>
    <row r="48" spans="1:31" ht="13.8" x14ac:dyDescent="0.25">
      <c r="A48" s="4">
        <v>43906</v>
      </c>
      <c r="B48">
        <v>200</v>
      </c>
      <c r="C48">
        <v>0</v>
      </c>
      <c r="D48">
        <v>1</v>
      </c>
      <c r="F48">
        <f t="shared" si="12"/>
        <v>38</v>
      </c>
      <c r="G48">
        <f t="shared" si="12"/>
        <v>0</v>
      </c>
      <c r="H48">
        <f t="shared" si="12"/>
        <v>1</v>
      </c>
      <c r="I48">
        <f t="shared" si="1"/>
        <v>199</v>
      </c>
      <c r="J48" s="58">
        <f t="shared" si="5"/>
        <v>0.23456808000824678</v>
      </c>
      <c r="K48" s="59">
        <f t="shared" si="6"/>
        <v>0</v>
      </c>
      <c r="L48" s="59">
        <f t="shared" si="7"/>
        <v>6.1728395061728392E-3</v>
      </c>
      <c r="M48">
        <f t="shared" si="9"/>
        <v>38.000028961335978</v>
      </c>
      <c r="N48" s="47">
        <f t="shared" si="8"/>
        <v>0</v>
      </c>
      <c r="O48" s="47"/>
      <c r="P48" s="63">
        <f t="shared" si="10"/>
        <v>5.0000000000000001E-3</v>
      </c>
      <c r="Q48" s="86">
        <f t="shared" si="11"/>
        <v>0</v>
      </c>
      <c r="R48" s="67">
        <f t="shared" si="2"/>
        <v>0.995</v>
      </c>
      <c r="S48" s="47"/>
      <c r="T48" s="47"/>
      <c r="U48" s="47"/>
      <c r="V48" s="47"/>
      <c r="W48" s="47"/>
      <c r="X48" s="47"/>
      <c r="Y48" s="47"/>
      <c r="AB48" s="91">
        <f t="shared" si="15"/>
        <v>25</v>
      </c>
      <c r="AC48" s="91">
        <f t="shared" si="15"/>
        <v>0</v>
      </c>
      <c r="AD48" s="90">
        <f t="shared" si="16"/>
        <v>1.4200000000000002</v>
      </c>
      <c r="AE48" s="45">
        <f t="shared" si="17"/>
        <v>0</v>
      </c>
    </row>
    <row r="49" spans="1:31" ht="13.8" x14ac:dyDescent="0.25">
      <c r="A49" s="4">
        <v>43907</v>
      </c>
      <c r="B49">
        <v>321</v>
      </c>
      <c r="C49">
        <v>1</v>
      </c>
      <c r="D49">
        <v>2</v>
      </c>
      <c r="F49">
        <f t="shared" si="12"/>
        <v>121</v>
      </c>
      <c r="G49">
        <f t="shared" si="12"/>
        <v>1</v>
      </c>
      <c r="H49">
        <f t="shared" si="12"/>
        <v>1</v>
      </c>
      <c r="I49">
        <f t="shared" si="1"/>
        <v>318</v>
      </c>
      <c r="J49" s="58">
        <f t="shared" si="5"/>
        <v>0.60804077311872562</v>
      </c>
      <c r="K49" s="59">
        <f t="shared" si="6"/>
        <v>5.0251256281407036E-3</v>
      </c>
      <c r="L49" s="59">
        <f t="shared" si="7"/>
        <v>5.0251256281407036E-3</v>
      </c>
      <c r="M49">
        <f t="shared" si="9"/>
        <v>60.500056925313196</v>
      </c>
      <c r="N49" s="47">
        <f t="shared" si="8"/>
        <v>3.1152647975077881E-3</v>
      </c>
      <c r="O49" s="47"/>
      <c r="P49" s="63">
        <f t="shared" si="10"/>
        <v>6.2305295950155761E-3</v>
      </c>
      <c r="Q49" s="86">
        <f t="shared" si="11"/>
        <v>3.1152647975077881E-3</v>
      </c>
      <c r="R49" s="67">
        <f t="shared" si="2"/>
        <v>0.99065420560747663</v>
      </c>
      <c r="S49" s="47"/>
      <c r="T49" s="47"/>
      <c r="U49" s="47"/>
      <c r="V49" s="47"/>
      <c r="W49" s="47"/>
      <c r="X49" s="47"/>
      <c r="Y49" s="47"/>
      <c r="AB49" s="91">
        <f t="shared" si="15"/>
        <v>41.428571428571431</v>
      </c>
      <c r="AC49" s="91">
        <f t="shared" si="15"/>
        <v>0.14285714285714285</v>
      </c>
      <c r="AD49" s="90">
        <f t="shared" si="16"/>
        <v>1.7500000000000002</v>
      </c>
      <c r="AE49" s="45">
        <f t="shared" si="17"/>
        <v>8.1632653061224469E-2</v>
      </c>
    </row>
    <row r="50" spans="1:31" ht="13.8" x14ac:dyDescent="0.25">
      <c r="A50" s="4">
        <v>43908</v>
      </c>
      <c r="B50">
        <v>372</v>
      </c>
      <c r="C50">
        <v>3</v>
      </c>
      <c r="D50">
        <v>2</v>
      </c>
      <c r="F50">
        <f t="shared" si="12"/>
        <v>51</v>
      </c>
      <c r="G50">
        <f t="shared" si="12"/>
        <v>2</v>
      </c>
      <c r="H50">
        <f t="shared" si="12"/>
        <v>0</v>
      </c>
      <c r="I50">
        <f t="shared" si="1"/>
        <v>367</v>
      </c>
      <c r="J50" s="58">
        <f t="shared" si="5"/>
        <v>0.16037760068736232</v>
      </c>
      <c r="K50" s="59">
        <f t="shared" si="6"/>
        <v>6.2893081761006293E-3</v>
      </c>
      <c r="L50" s="59">
        <f t="shared" si="7"/>
        <v>0</v>
      </c>
      <c r="M50">
        <f t="shared" si="9"/>
        <v>25.500038509290608</v>
      </c>
      <c r="N50" s="47">
        <f t="shared" si="8"/>
        <v>8.0645161290322578E-3</v>
      </c>
      <c r="O50" s="47"/>
      <c r="P50" s="63">
        <f t="shared" si="10"/>
        <v>5.3763440860215058E-3</v>
      </c>
      <c r="Q50" s="86">
        <f t="shared" si="11"/>
        <v>8.0645161290322578E-3</v>
      </c>
      <c r="R50" s="67">
        <f t="shared" si="2"/>
        <v>0.98655913978494625</v>
      </c>
      <c r="S50" s="47"/>
      <c r="T50" s="47"/>
      <c r="U50" s="47"/>
      <c r="V50" s="47"/>
      <c r="W50" s="47"/>
      <c r="X50" s="47"/>
      <c r="Y50" s="47"/>
      <c r="AB50" s="91">
        <f t="shared" si="15"/>
        <v>47.714285714285715</v>
      </c>
      <c r="AC50" s="91">
        <f t="shared" si="15"/>
        <v>0.42857142857142855</v>
      </c>
      <c r="AD50" s="90">
        <f t="shared" si="16"/>
        <v>2.9000000000000004</v>
      </c>
      <c r="AE50" s="45">
        <f t="shared" si="17"/>
        <v>0.14778325123152708</v>
      </c>
    </row>
    <row r="51" spans="1:31" ht="13.8" x14ac:dyDescent="0.25">
      <c r="A51" s="4">
        <v>43909</v>
      </c>
      <c r="B51">
        <v>621</v>
      </c>
      <c r="C51">
        <v>6</v>
      </c>
      <c r="D51">
        <v>2</v>
      </c>
      <c r="F51">
        <f t="shared" si="12"/>
        <v>249</v>
      </c>
      <c r="G51">
        <f t="shared" si="12"/>
        <v>3</v>
      </c>
      <c r="H51">
        <f t="shared" si="12"/>
        <v>0</v>
      </c>
      <c r="I51">
        <f t="shared" si="1"/>
        <v>613</v>
      </c>
      <c r="J51" s="58">
        <f t="shared" si="5"/>
        <v>0.67847530184029037</v>
      </c>
      <c r="K51" s="59">
        <f t="shared" si="6"/>
        <v>8.1743869209809257E-3</v>
      </c>
      <c r="L51" s="59">
        <f t="shared" si="7"/>
        <v>0</v>
      </c>
      <c r="M51">
        <f t="shared" si="9"/>
        <v>83.000145258462197</v>
      </c>
      <c r="N51" s="47">
        <f t="shared" si="8"/>
        <v>9.6618357487922701E-3</v>
      </c>
      <c r="O51" s="47"/>
      <c r="P51" s="63">
        <f t="shared" si="10"/>
        <v>3.2206119162640902E-3</v>
      </c>
      <c r="Q51" s="86">
        <f t="shared" si="11"/>
        <v>9.6618357487922701E-3</v>
      </c>
      <c r="R51" s="67">
        <f t="shared" si="2"/>
        <v>0.98711755233494369</v>
      </c>
      <c r="S51" s="47"/>
      <c r="T51" s="47"/>
      <c r="U51" s="47"/>
      <c r="V51" s="47"/>
      <c r="W51" s="47"/>
      <c r="X51" s="47"/>
      <c r="Y51" s="47"/>
      <c r="AB51" s="91">
        <f t="shared" si="15"/>
        <v>81.285714285714292</v>
      </c>
      <c r="AC51" s="91">
        <f t="shared" si="15"/>
        <v>0.8571428571428571</v>
      </c>
      <c r="AD51" s="90">
        <f t="shared" si="16"/>
        <v>3.3400000000000003</v>
      </c>
      <c r="AE51" s="45">
        <f t="shared" si="17"/>
        <v>0.25662959794696316</v>
      </c>
    </row>
    <row r="52" spans="1:31" ht="13.8" x14ac:dyDescent="0.25">
      <c r="A52" s="4">
        <v>43910</v>
      </c>
      <c r="B52">
        <v>793</v>
      </c>
      <c r="C52">
        <v>11</v>
      </c>
      <c r="D52">
        <v>2</v>
      </c>
      <c r="F52">
        <f t="shared" si="12"/>
        <v>172</v>
      </c>
      <c r="G52">
        <f t="shared" si="12"/>
        <v>5</v>
      </c>
      <c r="H52">
        <f t="shared" si="12"/>
        <v>0</v>
      </c>
      <c r="I52">
        <f t="shared" si="1"/>
        <v>780</v>
      </c>
      <c r="J52" s="58">
        <f t="shared" si="5"/>
        <v>0.28058809544154828</v>
      </c>
      <c r="K52" s="59">
        <f>G52/I51</f>
        <v>8.1566068515497546E-3</v>
      </c>
      <c r="L52" s="59">
        <f t="shared" si="7"/>
        <v>0</v>
      </c>
      <c r="M52">
        <f t="shared" si="9"/>
        <v>34.400100501133821</v>
      </c>
      <c r="N52" s="47">
        <f t="shared" si="8"/>
        <v>1.3871374527112233E-2</v>
      </c>
      <c r="O52" s="47"/>
      <c r="P52" s="63">
        <f t="shared" si="10"/>
        <v>2.5220680958385876E-3</v>
      </c>
      <c r="Q52" s="86">
        <f t="shared" si="11"/>
        <v>1.3871374527112233E-2</v>
      </c>
      <c r="R52" s="67">
        <f t="shared" si="2"/>
        <v>0.98360655737704916</v>
      </c>
      <c r="S52" s="47"/>
      <c r="T52" s="47"/>
      <c r="U52" s="47"/>
      <c r="V52" s="47"/>
      <c r="W52" s="47"/>
      <c r="X52" s="47"/>
      <c r="Y52" s="47"/>
      <c r="AB52" s="91">
        <f t="shared" si="15"/>
        <v>91.714285714285708</v>
      </c>
      <c r="AC52" s="91">
        <f t="shared" si="15"/>
        <v>1.5714285714285714</v>
      </c>
      <c r="AD52" s="90">
        <f t="shared" si="16"/>
        <v>5.6900000000000013</v>
      </c>
      <c r="AE52" s="45">
        <f t="shared" si="17"/>
        <v>0.27617373838814957</v>
      </c>
    </row>
    <row r="53" spans="1:31" ht="13.8" x14ac:dyDescent="0.25">
      <c r="A53" s="4">
        <v>43911</v>
      </c>
      <c r="B53">
        <v>1021</v>
      </c>
      <c r="C53">
        <v>15</v>
      </c>
      <c r="D53">
        <v>2</v>
      </c>
      <c r="F53">
        <f t="shared" si="12"/>
        <v>228</v>
      </c>
      <c r="G53">
        <f t="shared" si="12"/>
        <v>4</v>
      </c>
      <c r="H53">
        <f t="shared" si="12"/>
        <v>0</v>
      </c>
      <c r="I53">
        <f t="shared" si="1"/>
        <v>1004</v>
      </c>
      <c r="J53" s="58">
        <f t="shared" si="5"/>
        <v>0.29230878283037093</v>
      </c>
      <c r="K53" s="59">
        <f t="shared" si="6"/>
        <v>5.1282051282051282E-3</v>
      </c>
      <c r="L53" s="59">
        <f t="shared" si="7"/>
        <v>0</v>
      </c>
      <c r="M53">
        <f t="shared" si="9"/>
        <v>57.000212651922332</v>
      </c>
      <c r="N53" s="47">
        <f t="shared" si="8"/>
        <v>1.4691478942213516E-2</v>
      </c>
      <c r="O53" s="47"/>
      <c r="P53" s="63">
        <f t="shared" si="10"/>
        <v>1.9588638589618022E-3</v>
      </c>
      <c r="Q53" s="86">
        <f t="shared" si="11"/>
        <v>1.4691478942213516E-2</v>
      </c>
      <c r="R53" s="67">
        <f t="shared" si="2"/>
        <v>0.98334965719882472</v>
      </c>
      <c r="S53" s="47"/>
      <c r="T53" s="47"/>
      <c r="U53" s="47"/>
      <c r="V53" s="47"/>
      <c r="W53" s="47"/>
      <c r="X53" s="47"/>
      <c r="Y53" s="47"/>
      <c r="AB53" s="91">
        <f t="shared" si="15"/>
        <v>124.28571428571429</v>
      </c>
      <c r="AC53" s="91">
        <f t="shared" si="15"/>
        <v>2.1428571428571428</v>
      </c>
      <c r="AD53" s="90">
        <f t="shared" si="16"/>
        <v>6.42</v>
      </c>
      <c r="AE53" s="45">
        <f t="shared" si="17"/>
        <v>0.33377837116154874</v>
      </c>
    </row>
    <row r="54" spans="1:31" ht="13.8" x14ac:dyDescent="0.25">
      <c r="A54" s="4">
        <v>43912</v>
      </c>
      <c r="B54">
        <v>1546</v>
      </c>
      <c r="C54">
        <v>25</v>
      </c>
      <c r="D54">
        <v>2</v>
      </c>
      <c r="F54">
        <f t="shared" si="12"/>
        <v>525</v>
      </c>
      <c r="G54">
        <f t="shared" si="12"/>
        <v>10</v>
      </c>
      <c r="H54">
        <f t="shared" si="12"/>
        <v>0</v>
      </c>
      <c r="I54">
        <f t="shared" si="1"/>
        <v>1519</v>
      </c>
      <c r="J54" s="58">
        <f t="shared" si="5"/>
        <v>0.52291087826453375</v>
      </c>
      <c r="K54" s="58">
        <f t="shared" si="6"/>
        <v>9.9601593625498006E-3</v>
      </c>
      <c r="L54" s="58">
        <f t="shared" si="7"/>
        <v>0</v>
      </c>
      <c r="M54">
        <f t="shared" si="9"/>
        <v>52.500252177759187</v>
      </c>
      <c r="N54" s="47">
        <f t="shared" si="8"/>
        <v>1.6170763260025874E-2</v>
      </c>
      <c r="O54" s="47"/>
      <c r="P54" s="63">
        <f t="shared" si="10"/>
        <v>1.29366106080207E-3</v>
      </c>
      <c r="Q54" s="86">
        <f t="shared" si="11"/>
        <v>1.6170763260025874E-2</v>
      </c>
      <c r="R54" s="67">
        <f t="shared" si="2"/>
        <v>0.98253557567917205</v>
      </c>
      <c r="S54" s="47"/>
      <c r="T54" s="47"/>
      <c r="U54" s="47"/>
      <c r="V54" s="47"/>
      <c r="W54" s="47"/>
      <c r="X54" s="47"/>
      <c r="Y54" s="47"/>
      <c r="AB54" s="91">
        <f t="shared" si="15"/>
        <v>197.71428571428572</v>
      </c>
      <c r="AC54" s="91">
        <f t="shared" si="15"/>
        <v>3.5714285714285716</v>
      </c>
      <c r="AD54" s="90">
        <f t="shared" si="16"/>
        <v>8.7000000000000011</v>
      </c>
      <c r="AE54" s="45">
        <f t="shared" si="17"/>
        <v>0.41050903119868637</v>
      </c>
    </row>
    <row r="55" spans="1:31" ht="13.8" x14ac:dyDescent="0.25">
      <c r="A55" s="4">
        <v>43913</v>
      </c>
      <c r="B55">
        <v>1924</v>
      </c>
      <c r="C55">
        <v>34</v>
      </c>
      <c r="D55">
        <v>2</v>
      </c>
      <c r="F55">
        <f t="shared" si="12"/>
        <v>378</v>
      </c>
      <c r="G55">
        <f t="shared" si="12"/>
        <v>9</v>
      </c>
      <c r="H55">
        <f t="shared" si="12"/>
        <v>0</v>
      </c>
      <c r="I55">
        <f t="shared" si="1"/>
        <v>1888</v>
      </c>
      <c r="J55" s="58">
        <f t="shared" si="5"/>
        <v>0.24884973621622444</v>
      </c>
      <c r="K55" s="58">
        <f t="shared" si="6"/>
        <v>5.9249506254114553E-3</v>
      </c>
      <c r="L55" s="58">
        <f t="shared" si="7"/>
        <v>0</v>
      </c>
      <c r="M55">
        <f t="shared" si="9"/>
        <v>42.000305479160545</v>
      </c>
      <c r="N55" s="47">
        <f t="shared" si="8"/>
        <v>1.7671517671517672E-2</v>
      </c>
      <c r="O55" s="47"/>
      <c r="P55" s="63">
        <f t="shared" si="10"/>
        <v>1.0395010395010396E-3</v>
      </c>
      <c r="Q55" s="86">
        <f t="shared" si="11"/>
        <v>1.7671517671517672E-2</v>
      </c>
      <c r="R55" s="67">
        <f t="shared" si="2"/>
        <v>0.98128898128898134</v>
      </c>
      <c r="S55" s="47"/>
      <c r="T55" s="47"/>
      <c r="U55" s="47"/>
      <c r="V55" s="47"/>
      <c r="W55" s="47"/>
      <c r="X55" s="47"/>
      <c r="Y55" s="47"/>
      <c r="AB55" s="91">
        <f t="shared" si="15"/>
        <v>246.28571428571428</v>
      </c>
      <c r="AC55" s="91">
        <f t="shared" si="15"/>
        <v>4.8571428571428568</v>
      </c>
      <c r="AD55" s="90">
        <f t="shared" si="16"/>
        <v>13.840000000000002</v>
      </c>
      <c r="AE55" s="45">
        <f t="shared" si="17"/>
        <v>0.35094962840627575</v>
      </c>
    </row>
    <row r="56" spans="1:31" ht="13.8" x14ac:dyDescent="0.25">
      <c r="A56" s="4">
        <v>43914</v>
      </c>
      <c r="B56">
        <v>2247</v>
      </c>
      <c r="C56">
        <v>46</v>
      </c>
      <c r="D56">
        <v>2</v>
      </c>
      <c r="F56">
        <f t="shared" si="12"/>
        <v>323</v>
      </c>
      <c r="G56">
        <f t="shared" si="12"/>
        <v>12</v>
      </c>
      <c r="H56">
        <f t="shared" si="12"/>
        <v>0</v>
      </c>
      <c r="I56">
        <f t="shared" si="1"/>
        <v>2199</v>
      </c>
      <c r="J56" s="58">
        <f t="shared" si="5"/>
        <v>0.17108205703865492</v>
      </c>
      <c r="K56" s="58">
        <f t="shared" si="6"/>
        <v>6.3559322033898309E-3</v>
      </c>
      <c r="L56" s="58">
        <f t="shared" si="7"/>
        <v>0</v>
      </c>
      <c r="M56">
        <f t="shared" si="9"/>
        <v>26.916910307415041</v>
      </c>
      <c r="N56" s="47">
        <f t="shared" si="8"/>
        <v>2.0471740097908322E-2</v>
      </c>
      <c r="O56" s="47"/>
      <c r="P56" s="63">
        <f t="shared" si="10"/>
        <v>8.9007565643079659E-4</v>
      </c>
      <c r="Q56" s="86">
        <f t="shared" si="11"/>
        <v>2.0471740097908322E-2</v>
      </c>
      <c r="R56" s="67">
        <f t="shared" si="2"/>
        <v>0.97863818424566085</v>
      </c>
      <c r="S56" s="47"/>
      <c r="T56" s="47"/>
      <c r="U56" s="47"/>
      <c r="V56" s="47"/>
      <c r="W56" s="47"/>
      <c r="X56" s="47"/>
      <c r="Y56" s="47"/>
      <c r="AB56" s="91">
        <f t="shared" si="15"/>
        <v>275.14285714285717</v>
      </c>
      <c r="AC56" s="91">
        <f t="shared" si="15"/>
        <v>6.4285714285714288</v>
      </c>
      <c r="AD56" s="90">
        <f t="shared" si="16"/>
        <v>17.240000000000002</v>
      </c>
      <c r="AE56" s="45">
        <f t="shared" si="17"/>
        <v>0.37288697381504804</v>
      </c>
    </row>
    <row r="57" spans="1:31" ht="13.8" x14ac:dyDescent="0.25">
      <c r="A57" s="4">
        <v>43915</v>
      </c>
      <c r="B57">
        <v>2554</v>
      </c>
      <c r="C57">
        <v>59</v>
      </c>
      <c r="D57">
        <v>2</v>
      </c>
      <c r="F57">
        <f t="shared" si="12"/>
        <v>307</v>
      </c>
      <c r="G57">
        <f t="shared" si="12"/>
        <v>13</v>
      </c>
      <c r="H57">
        <f t="shared" si="12"/>
        <v>0</v>
      </c>
      <c r="I57">
        <f t="shared" si="1"/>
        <v>2493</v>
      </c>
      <c r="J57" s="58">
        <f t="shared" si="5"/>
        <v>0.13961038898635544</v>
      </c>
      <c r="K57" s="58">
        <f t="shared" si="6"/>
        <v>5.9117780809458849E-3</v>
      </c>
      <c r="L57" s="58">
        <f t="shared" si="7"/>
        <v>0</v>
      </c>
      <c r="M57">
        <f t="shared" si="9"/>
        <v>23.615634260076586</v>
      </c>
      <c r="N57" s="47">
        <f t="shared" si="8"/>
        <v>2.3101018010963197E-2</v>
      </c>
      <c r="O57" s="47"/>
      <c r="P57" s="63">
        <f t="shared" si="10"/>
        <v>7.8308535630383712E-4</v>
      </c>
      <c r="Q57" s="86">
        <f t="shared" si="11"/>
        <v>2.3101018010963197E-2</v>
      </c>
      <c r="R57" s="67">
        <f t="shared" si="2"/>
        <v>0.97611589663273302</v>
      </c>
      <c r="S57" s="47"/>
      <c r="T57" s="47"/>
      <c r="U57" s="47"/>
      <c r="V57" s="47"/>
      <c r="W57" s="47"/>
      <c r="X57" s="47"/>
      <c r="Y57" s="47"/>
      <c r="AB57" s="91">
        <f t="shared" si="15"/>
        <v>311.71428571428572</v>
      </c>
      <c r="AC57" s="91">
        <f t="shared" si="15"/>
        <v>8</v>
      </c>
      <c r="AD57" s="90">
        <f t="shared" si="16"/>
        <v>19.260000000000005</v>
      </c>
      <c r="AE57" s="45">
        <f t="shared" si="17"/>
        <v>0.41536863966770499</v>
      </c>
    </row>
    <row r="58" spans="1:31" ht="13.8" x14ac:dyDescent="0.25">
      <c r="A58" s="4">
        <v>43916</v>
      </c>
      <c r="B58">
        <v>2985</v>
      </c>
      <c r="C58">
        <v>77</v>
      </c>
      <c r="D58">
        <v>6</v>
      </c>
      <c r="F58">
        <f t="shared" si="12"/>
        <v>431</v>
      </c>
      <c r="G58">
        <f t="shared" si="12"/>
        <v>18</v>
      </c>
      <c r="H58">
        <f t="shared" si="12"/>
        <v>4</v>
      </c>
      <c r="I58">
        <f t="shared" si="1"/>
        <v>2902</v>
      </c>
      <c r="J58" s="58">
        <f t="shared" si="5"/>
        <v>0.17288615271847674</v>
      </c>
      <c r="K58" s="58">
        <f t="shared" si="6"/>
        <v>7.2202166064981952E-3</v>
      </c>
      <c r="L58" s="58">
        <f t="shared" si="7"/>
        <v>1.604492579221821E-3</v>
      </c>
      <c r="M58">
        <f t="shared" si="9"/>
        <v>19.591144487598296</v>
      </c>
      <c r="N58" s="47">
        <f t="shared" si="8"/>
        <v>2.579564489112228E-2</v>
      </c>
      <c r="O58" s="47"/>
      <c r="P58" s="63">
        <f t="shared" si="10"/>
        <v>2.0100502512562816E-3</v>
      </c>
      <c r="Q58" s="86">
        <f t="shared" si="11"/>
        <v>2.579564489112228E-2</v>
      </c>
      <c r="R58" s="67">
        <f t="shared" si="2"/>
        <v>0.97219430485762148</v>
      </c>
      <c r="S58" s="47"/>
      <c r="T58" s="47"/>
      <c r="U58" s="47"/>
      <c r="V58" s="47"/>
      <c r="W58" s="47"/>
      <c r="X58" s="47"/>
      <c r="Y58" s="47"/>
      <c r="AB58" s="91">
        <f t="shared" si="15"/>
        <v>337.71428571428572</v>
      </c>
      <c r="AC58" s="91">
        <f t="shared" si="15"/>
        <v>10.142857142857142</v>
      </c>
      <c r="AD58" s="90">
        <f t="shared" si="16"/>
        <v>21.820000000000004</v>
      </c>
      <c r="AE58" s="45">
        <f t="shared" si="17"/>
        <v>0.46484221552965815</v>
      </c>
    </row>
    <row r="59" spans="1:31" ht="13.8" x14ac:dyDescent="0.25">
      <c r="A59" s="4">
        <v>43917</v>
      </c>
      <c r="B59">
        <v>3417</v>
      </c>
      <c r="C59">
        <v>92</v>
      </c>
      <c r="D59">
        <v>6</v>
      </c>
      <c r="F59">
        <f t="shared" si="12"/>
        <v>432</v>
      </c>
      <c r="G59">
        <f t="shared" si="12"/>
        <v>15</v>
      </c>
      <c r="H59">
        <f t="shared" si="12"/>
        <v>0</v>
      </c>
      <c r="I59">
        <f t="shared" si="1"/>
        <v>3319</v>
      </c>
      <c r="J59" s="58">
        <f t="shared" si="5"/>
        <v>0.14886494373477593</v>
      </c>
      <c r="K59" s="58">
        <f t="shared" si="6"/>
        <v>5.1688490696071678E-3</v>
      </c>
      <c r="L59" s="58">
        <f t="shared" si="7"/>
        <v>0</v>
      </c>
      <c r="M59">
        <f t="shared" si="9"/>
        <v>28.800404447887981</v>
      </c>
      <c r="N59" s="47">
        <f t="shared" si="8"/>
        <v>2.6924202516827627E-2</v>
      </c>
      <c r="O59" s="47"/>
      <c r="P59" s="63">
        <f t="shared" si="10"/>
        <v>1.7559262510974539E-3</v>
      </c>
      <c r="Q59" s="86">
        <f t="shared" si="11"/>
        <v>2.6924202516827627E-2</v>
      </c>
      <c r="R59" s="67">
        <f t="shared" si="2"/>
        <v>0.97131987123207497</v>
      </c>
      <c r="S59" s="47"/>
      <c r="T59" s="47"/>
      <c r="U59" s="47"/>
      <c r="V59" s="47"/>
      <c r="W59" s="47"/>
      <c r="X59" s="47"/>
      <c r="Y59" s="47"/>
      <c r="AB59" s="91">
        <f t="shared" si="15"/>
        <v>374.85714285714283</v>
      </c>
      <c r="AC59" s="91">
        <f t="shared" si="15"/>
        <v>11.571428571428571</v>
      </c>
      <c r="AD59" s="90">
        <f t="shared" si="16"/>
        <v>23.640000000000004</v>
      </c>
      <c r="AE59" s="45">
        <f t="shared" si="17"/>
        <v>0.4894851341551848</v>
      </c>
    </row>
    <row r="60" spans="1:31" ht="13.8" x14ac:dyDescent="0.25">
      <c r="A60" s="4">
        <v>43918</v>
      </c>
      <c r="B60">
        <v>3904</v>
      </c>
      <c r="C60">
        <v>111</v>
      </c>
      <c r="D60">
        <v>6</v>
      </c>
      <c r="F60">
        <f t="shared" si="12"/>
        <v>487</v>
      </c>
      <c r="G60">
        <f t="shared" si="12"/>
        <v>19</v>
      </c>
      <c r="H60">
        <f t="shared" si="12"/>
        <v>0</v>
      </c>
      <c r="I60">
        <f t="shared" si="1"/>
        <v>3787</v>
      </c>
      <c r="J60" s="58">
        <f t="shared" si="5"/>
        <v>0.14673330186708508</v>
      </c>
      <c r="K60" s="58">
        <f t="shared" si="6"/>
        <v>5.7246158481470324E-3</v>
      </c>
      <c r="L60" s="58">
        <f t="shared" si="7"/>
        <v>0</v>
      </c>
      <c r="M60">
        <f t="shared" si="9"/>
        <v>25.631990994571336</v>
      </c>
      <c r="N60" s="47">
        <f t="shared" si="8"/>
        <v>2.8432377049180328E-2</v>
      </c>
      <c r="O60" s="47"/>
      <c r="P60" s="63">
        <f t="shared" si="10"/>
        <v>1.5368852459016393E-3</v>
      </c>
      <c r="Q60" s="86">
        <f t="shared" si="11"/>
        <v>2.8432377049180328E-2</v>
      </c>
      <c r="R60" s="67">
        <f t="shared" si="2"/>
        <v>0.97003073770491799</v>
      </c>
      <c r="S60" s="47"/>
      <c r="T60" s="47"/>
      <c r="U60" s="47"/>
      <c r="V60" s="47"/>
      <c r="W60" s="47"/>
      <c r="X60" s="47"/>
      <c r="Y60" s="47"/>
      <c r="AB60" s="91">
        <f t="shared" ref="AB60:AC75" si="18">AVERAGE(F54:F60)</f>
        <v>411.85714285714283</v>
      </c>
      <c r="AC60" s="91">
        <f t="shared" si="18"/>
        <v>13.714285714285714</v>
      </c>
      <c r="AD60" s="90">
        <f t="shared" si="16"/>
        <v>26.240000000000002</v>
      </c>
      <c r="AE60" s="45">
        <f t="shared" si="17"/>
        <v>0.5226480836236933</v>
      </c>
    </row>
    <row r="61" spans="1:31" ht="13.8" x14ac:dyDescent="0.25">
      <c r="A61" s="4">
        <v>43919</v>
      </c>
      <c r="B61">
        <v>4256</v>
      </c>
      <c r="C61">
        <v>136</v>
      </c>
      <c r="D61">
        <v>6</v>
      </c>
      <c r="F61">
        <f t="shared" si="12"/>
        <v>352</v>
      </c>
      <c r="G61">
        <f t="shared" si="12"/>
        <v>25</v>
      </c>
      <c r="H61">
        <f t="shared" si="12"/>
        <v>0</v>
      </c>
      <c r="I61">
        <f t="shared" si="1"/>
        <v>4114</v>
      </c>
      <c r="J61" s="58">
        <f t="shared" si="5"/>
        <v>9.2951271500456858E-2</v>
      </c>
      <c r="K61" s="58">
        <f t="shared" si="6"/>
        <v>6.6015315553208343E-3</v>
      </c>
      <c r="L61" s="58">
        <f t="shared" si="7"/>
        <v>0</v>
      </c>
      <c r="M61">
        <f t="shared" si="9"/>
        <v>14.080258606889204</v>
      </c>
      <c r="N61" s="47">
        <f t="shared" si="8"/>
        <v>3.1954887218045111E-2</v>
      </c>
      <c r="O61" s="47"/>
      <c r="P61" s="63">
        <f t="shared" si="10"/>
        <v>1.4097744360902255E-3</v>
      </c>
      <c r="Q61" s="86">
        <f t="shared" si="11"/>
        <v>3.1954887218045111E-2</v>
      </c>
      <c r="R61" s="67">
        <f t="shared" si="2"/>
        <v>0.96663533834586468</v>
      </c>
      <c r="S61" s="47"/>
      <c r="T61" s="47"/>
      <c r="U61" s="47"/>
      <c r="V61" s="47"/>
      <c r="W61" s="47"/>
      <c r="X61" s="47"/>
      <c r="Y61" s="47"/>
      <c r="AB61" s="91">
        <f t="shared" si="18"/>
        <v>387.14285714285717</v>
      </c>
      <c r="AC61" s="91">
        <f t="shared" si="18"/>
        <v>15.857142857142858</v>
      </c>
      <c r="AD61" s="90">
        <f t="shared" si="16"/>
        <v>28.830000000000002</v>
      </c>
      <c r="AE61" s="45">
        <f t="shared" si="17"/>
        <v>0.55002229820127846</v>
      </c>
    </row>
    <row r="62" spans="1:31" ht="13.8" x14ac:dyDescent="0.25">
      <c r="A62" s="4">
        <v>43920</v>
      </c>
      <c r="B62">
        <v>4579</v>
      </c>
      <c r="C62">
        <v>159</v>
      </c>
      <c r="D62">
        <v>120</v>
      </c>
      <c r="F62">
        <f t="shared" ref="F62:H77" si="19">B62-B61</f>
        <v>323</v>
      </c>
      <c r="G62">
        <f t="shared" si="19"/>
        <v>23</v>
      </c>
      <c r="H62">
        <f t="shared" si="19"/>
        <v>114</v>
      </c>
      <c r="I62">
        <f t="shared" si="1"/>
        <v>4300</v>
      </c>
      <c r="J62" s="58">
        <f t="shared" si="5"/>
        <v>7.8513968750893059E-2</v>
      </c>
      <c r="K62" s="58">
        <f t="shared" si="6"/>
        <v>5.5906660184735051E-3</v>
      </c>
      <c r="L62" s="58">
        <f t="shared" si="7"/>
        <v>2.7710257656781721E-2</v>
      </c>
      <c r="M62">
        <f t="shared" si="9"/>
        <v>2.3577114411764533</v>
      </c>
      <c r="N62" s="47">
        <f t="shared" si="8"/>
        <v>3.4723738807599915E-2</v>
      </c>
      <c r="O62" s="47"/>
      <c r="P62" s="63">
        <f t="shared" si="10"/>
        <v>2.62065953264905E-2</v>
      </c>
      <c r="Q62" s="86">
        <f t="shared" si="11"/>
        <v>3.4723738807599915E-2</v>
      </c>
      <c r="R62" s="67">
        <f t="shared" si="2"/>
        <v>0.93906966586590956</v>
      </c>
      <c r="S62" s="47"/>
      <c r="T62" s="47"/>
      <c r="U62" s="47"/>
      <c r="V62" s="47"/>
      <c r="W62" s="47"/>
      <c r="X62" s="47"/>
      <c r="Y62" s="47"/>
      <c r="AB62" s="91">
        <f t="shared" si="18"/>
        <v>379.28571428571428</v>
      </c>
      <c r="AC62" s="91">
        <f t="shared" si="18"/>
        <v>17.857142857142858</v>
      </c>
      <c r="AD62" s="90">
        <f t="shared" si="16"/>
        <v>27.100000000000005</v>
      </c>
      <c r="AE62" s="45">
        <f t="shared" si="17"/>
        <v>0.65893516078017911</v>
      </c>
    </row>
    <row r="63" spans="1:31" ht="13.8" x14ac:dyDescent="0.25">
      <c r="A63" s="4">
        <v>43921</v>
      </c>
      <c r="B63">
        <v>5717</v>
      </c>
      <c r="C63">
        <v>201</v>
      </c>
      <c r="D63">
        <v>127</v>
      </c>
      <c r="F63">
        <f t="shared" si="19"/>
        <v>1138</v>
      </c>
      <c r="G63">
        <f t="shared" si="19"/>
        <v>42</v>
      </c>
      <c r="H63">
        <f t="shared" si="19"/>
        <v>7</v>
      </c>
      <c r="I63">
        <f t="shared" si="1"/>
        <v>5389</v>
      </c>
      <c r="J63" s="58">
        <f t="shared" si="5"/>
        <v>0.26465686408494166</v>
      </c>
      <c r="K63" s="58">
        <f t="shared" si="6"/>
        <v>9.7674418604651158E-3</v>
      </c>
      <c r="L63" s="58">
        <f t="shared" si="7"/>
        <v>1.6279069767441861E-3</v>
      </c>
      <c r="M63">
        <f t="shared" si="9"/>
        <v>23.224990113576514</v>
      </c>
      <c r="N63" s="47">
        <f t="shared" si="8"/>
        <v>3.5158299807591394E-2</v>
      </c>
      <c r="O63" s="47"/>
      <c r="P63" s="63">
        <f t="shared" si="10"/>
        <v>2.221444813713486E-2</v>
      </c>
      <c r="Q63" s="86">
        <f t="shared" si="11"/>
        <v>3.5158299807591394E-2</v>
      </c>
      <c r="R63" s="67">
        <f t="shared" si="2"/>
        <v>0.94262725205527376</v>
      </c>
      <c r="S63" s="47"/>
      <c r="T63" s="47"/>
      <c r="U63" s="47"/>
      <c r="V63" s="47"/>
      <c r="W63" s="47"/>
      <c r="X63" s="47"/>
      <c r="Y63" s="47"/>
      <c r="AB63" s="91">
        <f t="shared" si="18"/>
        <v>495.71428571428572</v>
      </c>
      <c r="AC63" s="91">
        <f t="shared" si="18"/>
        <v>22.142857142857142</v>
      </c>
      <c r="AD63" s="90">
        <f t="shared" si="16"/>
        <v>26.55</v>
      </c>
      <c r="AE63" s="45">
        <f t="shared" si="17"/>
        <v>0.8340059187516814</v>
      </c>
    </row>
    <row r="64" spans="1:31" ht="13.8" x14ac:dyDescent="0.25">
      <c r="A64" s="4">
        <v>43922</v>
      </c>
      <c r="B64">
        <v>6836</v>
      </c>
      <c r="C64">
        <v>240</v>
      </c>
      <c r="D64">
        <v>127</v>
      </c>
      <c r="F64">
        <f t="shared" si="19"/>
        <v>1119</v>
      </c>
      <c r="G64">
        <f t="shared" si="19"/>
        <v>39</v>
      </c>
      <c r="H64">
        <f t="shared" si="19"/>
        <v>0</v>
      </c>
      <c r="I64">
        <f>B64-D64-C64</f>
        <v>6469</v>
      </c>
      <c r="J64" s="58">
        <f t="shared" si="5"/>
        <v>0.20765078816916141</v>
      </c>
      <c r="K64" s="58">
        <f t="shared" si="6"/>
        <v>7.2369641863054366E-3</v>
      </c>
      <c r="L64" s="58">
        <f t="shared" si="7"/>
        <v>0</v>
      </c>
      <c r="M64">
        <f t="shared" si="9"/>
        <v>28.693079421631047</v>
      </c>
      <c r="N64" s="47">
        <f t="shared" si="8"/>
        <v>3.5108250438853128E-2</v>
      </c>
      <c r="O64" s="47"/>
      <c r="P64" s="63">
        <f t="shared" si="10"/>
        <v>1.8578115857226449E-2</v>
      </c>
      <c r="Q64" s="86">
        <f t="shared" si="11"/>
        <v>3.5108250438853128E-2</v>
      </c>
      <c r="R64" s="67">
        <f t="shared" si="2"/>
        <v>0.94631363370392041</v>
      </c>
      <c r="S64" s="47"/>
      <c r="T64" s="47"/>
      <c r="U64" s="47"/>
      <c r="V64" s="47"/>
      <c r="W64" s="47"/>
      <c r="X64" s="47"/>
      <c r="Y64" s="47"/>
      <c r="AB64" s="91">
        <f t="shared" si="18"/>
        <v>611.71428571428567</v>
      </c>
      <c r="AC64" s="91">
        <f t="shared" si="18"/>
        <v>25.857142857142858</v>
      </c>
      <c r="AD64" s="90">
        <f t="shared" si="16"/>
        <v>34.700000000000003</v>
      </c>
      <c r="AE64" s="45">
        <f t="shared" si="17"/>
        <v>0.74516261836146558</v>
      </c>
    </row>
    <row r="65" spans="1:31" ht="13.8" x14ac:dyDescent="0.25">
      <c r="A65" s="4">
        <v>43923</v>
      </c>
      <c r="B65">
        <v>8044</v>
      </c>
      <c r="C65">
        <v>324</v>
      </c>
      <c r="D65">
        <v>127</v>
      </c>
      <c r="F65">
        <f t="shared" si="19"/>
        <v>1208</v>
      </c>
      <c r="G65">
        <f t="shared" si="19"/>
        <v>84</v>
      </c>
      <c r="H65">
        <f t="shared" si="19"/>
        <v>0</v>
      </c>
      <c r="I65">
        <f>B65-D65-C65</f>
        <v>7593</v>
      </c>
      <c r="J65" s="58">
        <f t="shared" si="5"/>
        <v>0.18674275019881148</v>
      </c>
      <c r="K65" s="58">
        <f t="shared" si="6"/>
        <v>1.298500541041892E-2</v>
      </c>
      <c r="L65" s="58">
        <f t="shared" si="7"/>
        <v>0</v>
      </c>
      <c r="M65">
        <f t="shared" si="9"/>
        <v>14.381414893287042</v>
      </c>
      <c r="N65" s="47">
        <f t="shared" si="8"/>
        <v>4.0278468423669819E-2</v>
      </c>
      <c r="O65" s="47"/>
      <c r="P65" s="63">
        <f t="shared" si="10"/>
        <v>1.5788165091994034E-2</v>
      </c>
      <c r="Q65" s="86">
        <f t="shared" si="11"/>
        <v>4.0278468423669819E-2</v>
      </c>
      <c r="R65" s="67">
        <f t="shared" si="2"/>
        <v>0.94393336648433612</v>
      </c>
      <c r="S65" s="47"/>
      <c r="T65" s="47"/>
      <c r="U65" s="47"/>
      <c r="V65" s="47"/>
      <c r="W65" s="47"/>
      <c r="X65" s="47"/>
      <c r="Y65" s="47"/>
      <c r="AB65" s="91">
        <f t="shared" si="18"/>
        <v>722.71428571428567</v>
      </c>
      <c r="AC65" s="91">
        <f t="shared" si="18"/>
        <v>35.285714285714285</v>
      </c>
      <c r="AD65" s="90">
        <f t="shared" si="16"/>
        <v>42.82</v>
      </c>
      <c r="AE65" s="45">
        <f t="shared" si="17"/>
        <v>0.82404750784012804</v>
      </c>
    </row>
    <row r="66" spans="1:31" ht="13.8" x14ac:dyDescent="0.25">
      <c r="A66" s="4">
        <v>43924</v>
      </c>
      <c r="B66">
        <v>9056</v>
      </c>
      <c r="C66">
        <v>359</v>
      </c>
      <c r="D66">
        <v>127</v>
      </c>
      <c r="F66">
        <f t="shared" si="19"/>
        <v>1012</v>
      </c>
      <c r="G66">
        <f t="shared" si="19"/>
        <v>35</v>
      </c>
      <c r="H66">
        <f t="shared" si="19"/>
        <v>0</v>
      </c>
      <c r="I66">
        <f t="shared" ref="I66:I129" si="20">B66-D66-C66</f>
        <v>8570</v>
      </c>
      <c r="J66" s="58">
        <f t="shared" si="5"/>
        <v>0.13328569723535449</v>
      </c>
      <c r="K66" s="58">
        <f t="shared" si="6"/>
        <v>4.6095087580666407E-3</v>
      </c>
      <c r="L66" s="58">
        <f t="shared" si="7"/>
        <v>0</v>
      </c>
      <c r="M66">
        <f t="shared" si="9"/>
        <v>28.915379974515616</v>
      </c>
      <c r="N66" s="47">
        <f t="shared" si="8"/>
        <v>3.9642226148409891E-2</v>
      </c>
      <c r="O66" s="47"/>
      <c r="P66" s="63">
        <f t="shared" si="10"/>
        <v>1.4023851590106008E-2</v>
      </c>
      <c r="Q66" s="86">
        <f t="shared" si="11"/>
        <v>3.9642226148409891E-2</v>
      </c>
      <c r="R66" s="67">
        <f t="shared" si="2"/>
        <v>0.94633392226148405</v>
      </c>
      <c r="S66" s="47"/>
      <c r="T66" s="47"/>
      <c r="U66" s="47"/>
      <c r="V66" s="47"/>
      <c r="W66" s="47"/>
      <c r="X66" s="47"/>
      <c r="Y66" s="47"/>
      <c r="AB66" s="91">
        <f t="shared" si="18"/>
        <v>805.57142857142856</v>
      </c>
      <c r="AC66" s="91">
        <f t="shared" si="18"/>
        <v>38.142857142857146</v>
      </c>
      <c r="AD66" s="90">
        <f t="shared" si="16"/>
        <v>50.59</v>
      </c>
      <c r="AE66" s="45">
        <f t="shared" si="17"/>
        <v>0.75396041001891967</v>
      </c>
    </row>
    <row r="67" spans="1:31" ht="13.8" x14ac:dyDescent="0.25">
      <c r="A67" s="4">
        <v>43925</v>
      </c>
      <c r="B67">
        <v>10360</v>
      </c>
      <c r="C67">
        <v>445</v>
      </c>
      <c r="D67">
        <v>127</v>
      </c>
      <c r="F67">
        <f t="shared" si="19"/>
        <v>1304</v>
      </c>
      <c r="G67">
        <f t="shared" si="19"/>
        <v>86</v>
      </c>
      <c r="H67">
        <f t="shared" si="19"/>
        <v>0</v>
      </c>
      <c r="I67">
        <f t="shared" si="20"/>
        <v>9788</v>
      </c>
      <c r="J67" s="58">
        <f t="shared" si="5"/>
        <v>0.1521651760455805</v>
      </c>
      <c r="K67" s="58">
        <f t="shared" si="6"/>
        <v>1.0035005834305718E-2</v>
      </c>
      <c r="L67" s="58">
        <f t="shared" si="7"/>
        <v>0</v>
      </c>
      <c r="M67">
        <f t="shared" si="9"/>
        <v>15.163436729193313</v>
      </c>
      <c r="N67" s="47">
        <f t="shared" si="8"/>
        <v>4.2953667953667951E-2</v>
      </c>
      <c r="O67" s="47"/>
      <c r="P67" s="63">
        <f t="shared" si="10"/>
        <v>1.2258687258687258E-2</v>
      </c>
      <c r="Q67" s="86">
        <f t="shared" si="11"/>
        <v>4.2953667953667951E-2</v>
      </c>
      <c r="R67" s="67">
        <f t="shared" si="2"/>
        <v>0.94478764478764476</v>
      </c>
      <c r="S67" s="47"/>
      <c r="T67" s="47"/>
      <c r="U67" s="47"/>
      <c r="V67" s="47"/>
      <c r="W67" s="47"/>
      <c r="X67" s="47"/>
      <c r="Y67" s="47"/>
      <c r="AB67" s="91">
        <f t="shared" si="18"/>
        <v>922.28571428571433</v>
      </c>
      <c r="AC67" s="91">
        <f t="shared" si="18"/>
        <v>47.714285714285715</v>
      </c>
      <c r="AD67" s="90">
        <f t="shared" si="16"/>
        <v>56.390000000000008</v>
      </c>
      <c r="AE67" s="45">
        <f t="shared" si="17"/>
        <v>0.84614799989866485</v>
      </c>
    </row>
    <row r="68" spans="1:31" ht="13.8" x14ac:dyDescent="0.25">
      <c r="A68" s="4">
        <v>43926</v>
      </c>
      <c r="B68">
        <v>11130</v>
      </c>
      <c r="C68">
        <v>486</v>
      </c>
      <c r="D68">
        <v>127</v>
      </c>
      <c r="F68">
        <f t="shared" si="19"/>
        <v>770</v>
      </c>
      <c r="G68">
        <f t="shared" si="19"/>
        <v>41</v>
      </c>
      <c r="H68">
        <f t="shared" si="19"/>
        <v>0</v>
      </c>
      <c r="I68">
        <f t="shared" si="20"/>
        <v>10517</v>
      </c>
      <c r="J68" s="58">
        <f t="shared" si="5"/>
        <v>7.8671590835758934E-2</v>
      </c>
      <c r="K68" s="58">
        <f t="shared" si="6"/>
        <v>4.1888026154474865E-3</v>
      </c>
      <c r="L68" s="58">
        <f t="shared" si="7"/>
        <v>0</v>
      </c>
      <c r="M68">
        <f t="shared" si="9"/>
        <v>18.781403197570938</v>
      </c>
      <c r="N68" s="47">
        <f t="shared" si="8"/>
        <v>4.366576819407008E-2</v>
      </c>
      <c r="O68" s="47"/>
      <c r="P68" s="63">
        <f t="shared" si="10"/>
        <v>1.1410601976639713E-2</v>
      </c>
      <c r="Q68" s="86">
        <f t="shared" si="11"/>
        <v>4.366576819407008E-2</v>
      </c>
      <c r="R68" s="67">
        <f t="shared" si="2"/>
        <v>0.94492362982929023</v>
      </c>
      <c r="S68" s="47"/>
      <c r="T68" s="47"/>
      <c r="U68" s="47"/>
      <c r="V68" s="47"/>
      <c r="W68" s="47"/>
      <c r="X68" s="47"/>
      <c r="Y68" s="47"/>
      <c r="AB68" s="91">
        <f t="shared" si="18"/>
        <v>982</v>
      </c>
      <c r="AC68" s="91">
        <f t="shared" si="18"/>
        <v>50</v>
      </c>
      <c r="AD68" s="90">
        <f t="shared" si="16"/>
        <v>64.560000000000016</v>
      </c>
      <c r="AE68" s="45">
        <f t="shared" si="17"/>
        <v>0.77447335811648055</v>
      </c>
    </row>
    <row r="69" spans="1:31" ht="13.8" x14ac:dyDescent="0.25">
      <c r="A69" s="4">
        <v>43927</v>
      </c>
      <c r="B69">
        <v>12161</v>
      </c>
      <c r="C69">
        <v>564</v>
      </c>
      <c r="D69">
        <v>127</v>
      </c>
      <c r="F69">
        <f t="shared" si="19"/>
        <v>1031</v>
      </c>
      <c r="G69">
        <f t="shared" si="19"/>
        <v>78</v>
      </c>
      <c r="H69">
        <f t="shared" si="19"/>
        <v>0</v>
      </c>
      <c r="I69">
        <f t="shared" si="20"/>
        <v>11470</v>
      </c>
      <c r="J69" s="58">
        <f t="shared" si="5"/>
        <v>9.8036891496943335E-2</v>
      </c>
      <c r="K69" s="58">
        <f t="shared" si="6"/>
        <v>7.4165636588380719E-3</v>
      </c>
      <c r="L69" s="58">
        <f t="shared" si="7"/>
        <v>0</v>
      </c>
      <c r="M69">
        <f t="shared" si="9"/>
        <v>13.218640870171193</v>
      </c>
      <c r="N69" s="47">
        <f t="shared" si="8"/>
        <v>4.6377764986432035E-2</v>
      </c>
      <c r="O69" s="47"/>
      <c r="P69" s="63">
        <f t="shared" si="10"/>
        <v>1.0443220129923526E-2</v>
      </c>
      <c r="Q69" s="86">
        <f t="shared" si="11"/>
        <v>4.6377764986432035E-2</v>
      </c>
      <c r="R69" s="67">
        <f t="shared" ref="R69:R132" si="21">IF(P69="","",1-SUM(P69:Q69))</f>
        <v>0.94317901488364442</v>
      </c>
      <c r="S69" s="47"/>
      <c r="T69" s="47"/>
      <c r="U69" s="47"/>
      <c r="V69" s="47"/>
      <c r="W69" s="47"/>
      <c r="X69" s="47"/>
      <c r="Y69" s="47"/>
      <c r="AB69" s="91">
        <f t="shared" si="18"/>
        <v>1083.1428571428571</v>
      </c>
      <c r="AC69" s="91">
        <f t="shared" si="18"/>
        <v>57.857142857142854</v>
      </c>
      <c r="AD69" s="90">
        <f t="shared" si="16"/>
        <v>68.740000000000009</v>
      </c>
      <c r="AE69" s="45">
        <f t="shared" si="17"/>
        <v>0.84168086786649476</v>
      </c>
    </row>
    <row r="70" spans="1:31" ht="13.8" x14ac:dyDescent="0.25">
      <c r="A70" s="4">
        <v>43928</v>
      </c>
      <c r="B70">
        <v>14034</v>
      </c>
      <c r="C70">
        <v>686</v>
      </c>
      <c r="D70">
        <v>127</v>
      </c>
      <c r="F70">
        <f t="shared" si="19"/>
        <v>1873</v>
      </c>
      <c r="G70">
        <f t="shared" si="19"/>
        <v>122</v>
      </c>
      <c r="H70">
        <f t="shared" si="19"/>
        <v>0</v>
      </c>
      <c r="I70">
        <f t="shared" si="20"/>
        <v>13221</v>
      </c>
      <c r="J70" s="58">
        <f t="shared" si="5"/>
        <v>0.1633048966567833</v>
      </c>
      <c r="K70" s="58">
        <f t="shared" si="6"/>
        <v>1.063644289450741E-2</v>
      </c>
      <c r="L70" s="58">
        <f t="shared" si="7"/>
        <v>0</v>
      </c>
      <c r="M70">
        <f t="shared" si="9"/>
        <v>15.353337415191021</v>
      </c>
      <c r="N70" s="47">
        <f t="shared" si="8"/>
        <v>4.8881288299843235E-2</v>
      </c>
      <c r="O70" s="47"/>
      <c r="P70" s="63">
        <f t="shared" si="10"/>
        <v>9.0494513324782672E-3</v>
      </c>
      <c r="Q70" s="86">
        <f t="shared" si="11"/>
        <v>4.8881288299843235E-2</v>
      </c>
      <c r="R70" s="67">
        <f t="shared" si="21"/>
        <v>0.94206926036767846</v>
      </c>
      <c r="S70" s="47"/>
      <c r="T70" s="47"/>
      <c r="U70" s="47"/>
      <c r="V70" s="47"/>
      <c r="W70" s="47"/>
      <c r="X70" s="47"/>
      <c r="Y70" s="47"/>
      <c r="AB70" s="91">
        <f t="shared" si="18"/>
        <v>1188.1428571428571</v>
      </c>
      <c r="AC70" s="91">
        <f t="shared" si="18"/>
        <v>69.285714285714292</v>
      </c>
      <c r="AD70" s="90">
        <f t="shared" si="16"/>
        <v>75.820000000000007</v>
      </c>
      <c r="AE70" s="45">
        <f t="shared" si="17"/>
        <v>0.91381844217507635</v>
      </c>
    </row>
    <row r="71" spans="1:31" ht="13.8" x14ac:dyDescent="0.25">
      <c r="A71" s="4">
        <v>43929</v>
      </c>
      <c r="B71">
        <v>16170</v>
      </c>
      <c r="C71">
        <v>819</v>
      </c>
      <c r="D71">
        <v>127</v>
      </c>
      <c r="F71">
        <f t="shared" si="19"/>
        <v>2136</v>
      </c>
      <c r="G71">
        <f t="shared" si="19"/>
        <v>133</v>
      </c>
      <c r="H71">
        <f t="shared" si="19"/>
        <v>0</v>
      </c>
      <c r="I71">
        <f t="shared" si="20"/>
        <v>15224</v>
      </c>
      <c r="J71" s="58">
        <f t="shared" si="5"/>
        <v>0.16157182031201611</v>
      </c>
      <c r="K71" s="58">
        <f t="shared" si="6"/>
        <v>1.005975342258528E-2</v>
      </c>
      <c r="L71" s="58">
        <f t="shared" si="7"/>
        <v>0</v>
      </c>
      <c r="M71">
        <f t="shared" si="9"/>
        <v>16.061210799587709</v>
      </c>
      <c r="N71" s="47">
        <f t="shared" si="8"/>
        <v>5.0649350649350652E-2</v>
      </c>
      <c r="O71" s="47"/>
      <c r="P71" s="63">
        <f t="shared" si="10"/>
        <v>7.8540507111935689E-3</v>
      </c>
      <c r="Q71" s="86">
        <f t="shared" si="11"/>
        <v>5.0649350649350652E-2</v>
      </c>
      <c r="R71" s="67">
        <f t="shared" si="21"/>
        <v>0.94149659863945578</v>
      </c>
      <c r="S71" s="47"/>
      <c r="T71" s="47"/>
      <c r="U71" s="47"/>
      <c r="V71" s="47"/>
      <c r="W71" s="47"/>
      <c r="X71" s="47"/>
      <c r="Y71" s="47"/>
      <c r="AB71" s="91">
        <f t="shared" si="18"/>
        <v>1333.4285714285713</v>
      </c>
      <c r="AC71" s="91">
        <f t="shared" si="18"/>
        <v>82.714285714285708</v>
      </c>
      <c r="AD71" s="90">
        <f t="shared" si="16"/>
        <v>83.17</v>
      </c>
      <c r="AE71" s="45">
        <f t="shared" si="17"/>
        <v>0.99452068912210778</v>
      </c>
    </row>
    <row r="72" spans="1:31" ht="13.8" x14ac:dyDescent="0.25">
      <c r="A72" s="4">
        <v>43930</v>
      </c>
      <c r="B72">
        <v>18092</v>
      </c>
      <c r="C72">
        <v>950</v>
      </c>
      <c r="D72">
        <v>173</v>
      </c>
      <c r="F72">
        <f t="shared" si="19"/>
        <v>1922</v>
      </c>
      <c r="G72">
        <f t="shared" si="19"/>
        <v>131</v>
      </c>
      <c r="H72">
        <f t="shared" si="19"/>
        <v>46</v>
      </c>
      <c r="I72">
        <f t="shared" si="20"/>
        <v>16969</v>
      </c>
      <c r="J72" s="58">
        <f t="shared" si="5"/>
        <v>0.12625763420490499</v>
      </c>
      <c r="K72" s="58">
        <f t="shared" si="6"/>
        <v>8.6048344718864956E-3</v>
      </c>
      <c r="L72" s="58">
        <f t="shared" si="7"/>
        <v>3.0215449290593799E-3</v>
      </c>
      <c r="M72">
        <f t="shared" si="9"/>
        <v>10.859583181556346</v>
      </c>
      <c r="N72" s="47">
        <f t="shared" si="8"/>
        <v>5.2509396418306431E-2</v>
      </c>
      <c r="O72" s="47"/>
      <c r="P72" s="63">
        <f t="shared" si="10"/>
        <v>9.5622374530179091E-3</v>
      </c>
      <c r="Q72" s="86">
        <f t="shared" si="11"/>
        <v>5.2509396418306431E-2</v>
      </c>
      <c r="R72" s="67">
        <f t="shared" si="21"/>
        <v>0.93792836612867569</v>
      </c>
      <c r="S72" s="47"/>
      <c r="T72" s="47"/>
      <c r="U72" s="47"/>
      <c r="V72" s="47"/>
      <c r="W72" s="47"/>
      <c r="X72" s="47"/>
      <c r="Y72" s="47"/>
      <c r="AB72" s="91">
        <f t="shared" si="18"/>
        <v>1435.4285714285713</v>
      </c>
      <c r="AC72" s="91">
        <f t="shared" si="18"/>
        <v>89.428571428571431</v>
      </c>
      <c r="AD72" s="90">
        <f t="shared" si="16"/>
        <v>93.34</v>
      </c>
      <c r="AE72" s="45">
        <f t="shared" si="17"/>
        <v>0.95809482996112516</v>
      </c>
    </row>
    <row r="73" spans="1:31" ht="13.8" x14ac:dyDescent="0.25">
      <c r="A73" s="4">
        <v>43931</v>
      </c>
      <c r="B73">
        <v>19638</v>
      </c>
      <c r="C73">
        <v>1057</v>
      </c>
      <c r="D73">
        <v>173</v>
      </c>
      <c r="F73">
        <f t="shared" si="19"/>
        <v>1546</v>
      </c>
      <c r="G73">
        <f t="shared" si="19"/>
        <v>107</v>
      </c>
      <c r="H73">
        <f t="shared" si="19"/>
        <v>0</v>
      </c>
      <c r="I73">
        <f t="shared" si="20"/>
        <v>18408</v>
      </c>
      <c r="J73" s="58">
        <f t="shared" si="5"/>
        <v>9.1115068597385579E-2</v>
      </c>
      <c r="K73" s="58">
        <f t="shared" si="6"/>
        <v>6.3056161235193588E-3</v>
      </c>
      <c r="L73" s="58">
        <f t="shared" si="7"/>
        <v>0</v>
      </c>
      <c r="M73">
        <f t="shared" si="9"/>
        <v>14.449828028308747</v>
      </c>
      <c r="N73" s="47">
        <f t="shared" si="8"/>
        <v>5.3824218352174359E-2</v>
      </c>
      <c r="O73" s="47"/>
      <c r="P73" s="63">
        <f t="shared" si="10"/>
        <v>8.8094510642631636E-3</v>
      </c>
      <c r="Q73" s="86">
        <f t="shared" si="11"/>
        <v>5.3824218352174359E-2</v>
      </c>
      <c r="R73" s="67">
        <f t="shared" si="21"/>
        <v>0.93736633058356245</v>
      </c>
      <c r="S73" s="47"/>
      <c r="T73" s="47"/>
      <c r="U73" s="47"/>
      <c r="V73" s="47"/>
      <c r="W73" s="47"/>
      <c r="X73" s="47"/>
      <c r="Y73" s="47"/>
      <c r="AB73" s="91">
        <f t="shared" si="18"/>
        <v>1511.7142857142858</v>
      </c>
      <c r="AC73" s="91">
        <f t="shared" si="18"/>
        <v>99.714285714285708</v>
      </c>
      <c r="AD73" s="90">
        <f t="shared" si="16"/>
        <v>100.48</v>
      </c>
      <c r="AE73" s="45">
        <f t="shared" si="17"/>
        <v>0.99237943585077337</v>
      </c>
    </row>
    <row r="74" spans="1:31" ht="13.8" x14ac:dyDescent="0.25">
      <c r="A74" s="4">
        <v>43932</v>
      </c>
      <c r="B74">
        <v>20727</v>
      </c>
      <c r="C74">
        <v>1124</v>
      </c>
      <c r="D74">
        <v>173</v>
      </c>
      <c r="F74">
        <f t="shared" si="19"/>
        <v>1089</v>
      </c>
      <c r="G74">
        <f t="shared" si="19"/>
        <v>67</v>
      </c>
      <c r="H74">
        <f t="shared" si="19"/>
        <v>0</v>
      </c>
      <c r="I74">
        <f t="shared" si="20"/>
        <v>19430</v>
      </c>
      <c r="J74" s="58">
        <f t="shared" si="5"/>
        <v>5.916452738692423E-2</v>
      </c>
      <c r="K74" s="58">
        <f t="shared" si="6"/>
        <v>3.6397218600608431E-3</v>
      </c>
      <c r="L74" s="58">
        <f t="shared" si="7"/>
        <v>0</v>
      </c>
      <c r="M74">
        <f t="shared" si="9"/>
        <v>16.255233136395539</v>
      </c>
      <c r="N74" s="47">
        <f t="shared" si="8"/>
        <v>5.4228783712066388E-2</v>
      </c>
      <c r="O74" s="47"/>
      <c r="P74" s="63">
        <f t="shared" si="10"/>
        <v>8.3466010517682255E-3</v>
      </c>
      <c r="Q74" s="86">
        <f t="shared" si="11"/>
        <v>5.4228783712066388E-2</v>
      </c>
      <c r="R74" s="67">
        <f t="shared" si="21"/>
        <v>0.93742461523616538</v>
      </c>
      <c r="S74" s="47"/>
      <c r="T74" s="47"/>
      <c r="U74" s="47"/>
      <c r="V74" s="47"/>
      <c r="W74" s="47"/>
      <c r="X74" s="47"/>
      <c r="Y74" s="47"/>
      <c r="AB74" s="91">
        <f t="shared" si="18"/>
        <v>1481</v>
      </c>
      <c r="AC74" s="91">
        <f t="shared" si="18"/>
        <v>97</v>
      </c>
      <c r="AD74" s="90">
        <f t="shared" si="16"/>
        <v>105.82000000000002</v>
      </c>
      <c r="AE74" s="45">
        <f t="shared" si="17"/>
        <v>0.91665091665091647</v>
      </c>
    </row>
    <row r="75" spans="1:31" ht="13.8" x14ac:dyDescent="0.25">
      <c r="A75" s="4">
        <v>43933</v>
      </c>
      <c r="B75">
        <v>22192</v>
      </c>
      <c r="C75">
        <v>1223</v>
      </c>
      <c r="D75">
        <v>173</v>
      </c>
      <c r="F75">
        <f t="shared" si="19"/>
        <v>1465</v>
      </c>
      <c r="G75">
        <f t="shared" si="19"/>
        <v>99</v>
      </c>
      <c r="H75">
        <f t="shared" si="19"/>
        <v>0</v>
      </c>
      <c r="I75">
        <f t="shared" si="20"/>
        <v>20796</v>
      </c>
      <c r="J75" s="58">
        <f t="shared" si="5"/>
        <v>7.540622070840676E-2</v>
      </c>
      <c r="K75" s="58">
        <f t="shared" si="6"/>
        <v>5.0952135872362322E-3</v>
      </c>
      <c r="L75" s="58">
        <f t="shared" si="7"/>
        <v>0</v>
      </c>
      <c r="M75">
        <f t="shared" si="9"/>
        <v>14.799422912771146</v>
      </c>
      <c r="N75" s="47">
        <f t="shared" si="8"/>
        <v>5.5109949531362654E-2</v>
      </c>
      <c r="O75" s="47"/>
      <c r="P75" s="63">
        <f t="shared" si="10"/>
        <v>7.7956020187454934E-3</v>
      </c>
      <c r="Q75" s="86">
        <f t="shared" si="11"/>
        <v>5.5109949531362654E-2</v>
      </c>
      <c r="R75" s="67">
        <f t="shared" si="21"/>
        <v>0.93709444844989187</v>
      </c>
      <c r="S75" s="47"/>
      <c r="T75" s="47"/>
      <c r="U75" s="47"/>
      <c r="V75" s="47"/>
      <c r="W75" s="47"/>
      <c r="X75" s="47"/>
      <c r="Y75" s="47"/>
      <c r="AB75" s="91">
        <f t="shared" si="18"/>
        <v>1580.2857142857142</v>
      </c>
      <c r="AC75" s="91">
        <f t="shared" si="18"/>
        <v>105.28571428571429</v>
      </c>
      <c r="AD75" s="90">
        <f t="shared" si="16"/>
        <v>103.67000000000002</v>
      </c>
      <c r="AE75" s="45">
        <f t="shared" si="17"/>
        <v>1.0155851672201628</v>
      </c>
    </row>
    <row r="76" spans="1:31" ht="13.8" x14ac:dyDescent="0.25">
      <c r="A76" s="4">
        <v>43934</v>
      </c>
      <c r="B76">
        <v>23430</v>
      </c>
      <c r="C76">
        <v>1328</v>
      </c>
      <c r="D76">
        <v>173</v>
      </c>
      <c r="F76">
        <f t="shared" si="19"/>
        <v>1238</v>
      </c>
      <c r="G76">
        <f t="shared" si="19"/>
        <v>105</v>
      </c>
      <c r="H76">
        <f t="shared" si="19"/>
        <v>0</v>
      </c>
      <c r="I76">
        <f t="shared" si="20"/>
        <v>21929</v>
      </c>
      <c r="J76" s="58">
        <f t="shared" si="5"/>
        <v>5.953689485174702E-2</v>
      </c>
      <c r="K76" s="58">
        <f t="shared" si="6"/>
        <v>5.0490478938257357E-3</v>
      </c>
      <c r="L76" s="58">
        <f t="shared" si="7"/>
        <v>0</v>
      </c>
      <c r="M76">
        <f t="shared" si="9"/>
        <v>11.791707288923153</v>
      </c>
      <c r="N76" s="47">
        <f t="shared" si="8"/>
        <v>5.6679470763977807E-2</v>
      </c>
      <c r="O76" s="47"/>
      <c r="P76" s="63">
        <f t="shared" si="10"/>
        <v>7.3836961160904822E-3</v>
      </c>
      <c r="Q76" s="86">
        <f t="shared" si="11"/>
        <v>5.6679470763977807E-2</v>
      </c>
      <c r="R76" s="67">
        <f t="shared" si="21"/>
        <v>0.9359368331199317</v>
      </c>
      <c r="S76" s="47"/>
      <c r="T76" s="47"/>
      <c r="U76" s="47"/>
      <c r="V76" s="47"/>
      <c r="W76" s="47"/>
      <c r="X76" s="47"/>
      <c r="Y76" s="47"/>
      <c r="AB76" s="91">
        <f t="shared" ref="AB76:AC91" si="22">AVERAGE(F70:F76)</f>
        <v>1609.8571428571429</v>
      </c>
      <c r="AC76" s="91">
        <f t="shared" si="22"/>
        <v>109.14285714285714</v>
      </c>
      <c r="AD76" s="90">
        <f t="shared" si="16"/>
        <v>110.62</v>
      </c>
      <c r="AE76" s="45">
        <f t="shared" si="17"/>
        <v>0.98664669266730365</v>
      </c>
    </row>
    <row r="77" spans="1:31" ht="13.8" x14ac:dyDescent="0.25">
      <c r="A77" s="4">
        <v>43935</v>
      </c>
      <c r="B77">
        <v>25262</v>
      </c>
      <c r="C77">
        <v>1532</v>
      </c>
      <c r="D77">
        <v>3046</v>
      </c>
      <c r="F77">
        <f t="shared" si="19"/>
        <v>1832</v>
      </c>
      <c r="G77">
        <f t="shared" si="19"/>
        <v>204</v>
      </c>
      <c r="H77">
        <f t="shared" si="19"/>
        <v>2873</v>
      </c>
      <c r="I77">
        <f t="shared" si="20"/>
        <v>20684</v>
      </c>
      <c r="J77" s="58">
        <f t="shared" si="5"/>
        <v>8.3551550912611947E-2</v>
      </c>
      <c r="K77" s="58">
        <f t="shared" si="6"/>
        <v>9.3027497833918556E-3</v>
      </c>
      <c r="L77" s="58">
        <f t="shared" si="7"/>
        <v>0.13101372611610196</v>
      </c>
      <c r="M77">
        <f t="shared" si="9"/>
        <v>0.59545075071909892</v>
      </c>
      <c r="N77" s="47">
        <f t="shared" si="8"/>
        <v>6.0644446203784341E-2</v>
      </c>
      <c r="O77" s="47"/>
      <c r="P77" s="63">
        <f t="shared" si="10"/>
        <v>0.12057635974982187</v>
      </c>
      <c r="Q77" s="86">
        <f t="shared" si="11"/>
        <v>6.0644446203784341E-2</v>
      </c>
      <c r="R77" s="67">
        <f t="shared" si="21"/>
        <v>0.81877919404639377</v>
      </c>
      <c r="S77" s="47"/>
      <c r="T77" s="47"/>
      <c r="U77" s="47"/>
      <c r="V77" s="47"/>
      <c r="W77" s="47"/>
      <c r="X77" s="47"/>
      <c r="Y77" s="47"/>
      <c r="AB77" s="91">
        <f t="shared" si="22"/>
        <v>1604</v>
      </c>
      <c r="AC77" s="91">
        <f t="shared" si="22"/>
        <v>120.85714285714286</v>
      </c>
      <c r="AD77" s="90">
        <f t="shared" si="16"/>
        <v>112.69000000000001</v>
      </c>
      <c r="AE77" s="45">
        <f t="shared" si="17"/>
        <v>1.0724744241471547</v>
      </c>
    </row>
    <row r="78" spans="1:31" ht="13.8" x14ac:dyDescent="0.25">
      <c r="A78" s="4">
        <v>43936</v>
      </c>
      <c r="B78">
        <v>28320</v>
      </c>
      <c r="C78">
        <v>1736</v>
      </c>
      <c r="D78">
        <v>14026</v>
      </c>
      <c r="F78">
        <f t="shared" ref="F78:H93" si="23">B78-B77</f>
        <v>3058</v>
      </c>
      <c r="G78">
        <f t="shared" si="23"/>
        <v>204</v>
      </c>
      <c r="H78">
        <f t="shared" si="23"/>
        <v>10980</v>
      </c>
      <c r="I78">
        <f t="shared" si="20"/>
        <v>12558</v>
      </c>
      <c r="J78" s="58">
        <f t="shared" si="5"/>
        <v>0.14786131679649087</v>
      </c>
      <c r="K78" s="58">
        <f t="shared" si="6"/>
        <v>9.8626958035196288E-3</v>
      </c>
      <c r="L78" s="58">
        <f t="shared" si="7"/>
        <v>0.53084509766002708</v>
      </c>
      <c r="M78">
        <f t="shared" si="9"/>
        <v>0.27345882301668606</v>
      </c>
      <c r="N78" s="47">
        <f t="shared" si="8"/>
        <v>6.129943502824859E-2</v>
      </c>
      <c r="O78" s="47"/>
      <c r="P78" s="63">
        <f t="shared" si="10"/>
        <v>0.49526836158192089</v>
      </c>
      <c r="Q78" s="86">
        <f t="shared" si="11"/>
        <v>6.129943502824859E-2</v>
      </c>
      <c r="R78" s="67">
        <f t="shared" si="21"/>
        <v>0.44343220338983047</v>
      </c>
      <c r="S78" s="47"/>
      <c r="T78" s="47"/>
      <c r="U78" s="47"/>
      <c r="V78" s="47"/>
      <c r="W78" s="47"/>
      <c r="X78" s="47"/>
      <c r="Y78" s="47"/>
      <c r="AB78" s="91">
        <f t="shared" si="22"/>
        <v>1735.7142857142858</v>
      </c>
      <c r="AC78" s="91">
        <f t="shared" si="22"/>
        <v>131</v>
      </c>
      <c r="AD78" s="90">
        <f t="shared" si="16"/>
        <v>112.28000000000002</v>
      </c>
      <c r="AE78" s="45">
        <f t="shared" si="17"/>
        <v>1.1667260420377625</v>
      </c>
    </row>
    <row r="79" spans="1:31" ht="13.8" x14ac:dyDescent="0.25">
      <c r="A79" s="4">
        <v>43937</v>
      </c>
      <c r="B79">
        <v>30425</v>
      </c>
      <c r="C79">
        <v>1924</v>
      </c>
      <c r="D79">
        <v>14026</v>
      </c>
      <c r="F79">
        <f t="shared" si="23"/>
        <v>2105</v>
      </c>
      <c r="G79">
        <f t="shared" si="23"/>
        <v>188</v>
      </c>
      <c r="H79">
        <f t="shared" si="23"/>
        <v>0</v>
      </c>
      <c r="I79">
        <f t="shared" si="20"/>
        <v>14475</v>
      </c>
      <c r="J79" s="58">
        <f t="shared" si="5"/>
        <v>0.16764456868459471</v>
      </c>
      <c r="K79" s="58">
        <f t="shared" si="6"/>
        <v>1.4970536709667144E-2</v>
      </c>
      <c r="L79" s="58">
        <f t="shared" si="7"/>
        <v>0</v>
      </c>
      <c r="M79">
        <f t="shared" si="9"/>
        <v>11.198300497559257</v>
      </c>
      <c r="N79" s="47">
        <f t="shared" si="8"/>
        <v>6.3237469186524245E-2</v>
      </c>
      <c r="O79" s="47"/>
      <c r="P79" s="63">
        <f t="shared" si="10"/>
        <v>0.46100246507806081</v>
      </c>
      <c r="Q79" s="86">
        <f t="shared" si="11"/>
        <v>6.3237469186524245E-2</v>
      </c>
      <c r="R79" s="67">
        <f t="shared" si="21"/>
        <v>0.47576006573541496</v>
      </c>
      <c r="S79" s="47"/>
      <c r="T79" s="47"/>
      <c r="U79" s="47"/>
      <c r="V79" s="47"/>
      <c r="W79" s="47"/>
      <c r="X79" s="47"/>
      <c r="Y79" s="47"/>
      <c r="AB79" s="91">
        <f t="shared" si="22"/>
        <v>1761.8571428571429</v>
      </c>
      <c r="AC79" s="91">
        <f t="shared" si="22"/>
        <v>139.14285714285714</v>
      </c>
      <c r="AD79" s="90">
        <f t="shared" si="16"/>
        <v>121.50000000000001</v>
      </c>
      <c r="AE79" s="45">
        <f t="shared" si="17"/>
        <v>1.1452087007642562</v>
      </c>
    </row>
    <row r="80" spans="1:31" ht="13.8" x14ac:dyDescent="0.25">
      <c r="A80" s="4">
        <v>43938</v>
      </c>
      <c r="B80">
        <v>33682</v>
      </c>
      <c r="C80">
        <v>2141</v>
      </c>
      <c r="D80">
        <v>14026</v>
      </c>
      <c r="F80">
        <f t="shared" si="23"/>
        <v>3257</v>
      </c>
      <c r="G80">
        <f t="shared" si="23"/>
        <v>217</v>
      </c>
      <c r="H80">
        <f t="shared" si="23"/>
        <v>0</v>
      </c>
      <c r="I80">
        <f t="shared" si="20"/>
        <v>17515</v>
      </c>
      <c r="J80" s="58">
        <f t="shared" si="5"/>
        <v>0.22504084712616163</v>
      </c>
      <c r="K80" s="58">
        <f t="shared" si="6"/>
        <v>1.4991364421416235E-2</v>
      </c>
      <c r="L80" s="58">
        <f t="shared" si="7"/>
        <v>0</v>
      </c>
      <c r="M80">
        <f t="shared" si="9"/>
        <v>15.011365263369537</v>
      </c>
      <c r="N80" s="47">
        <f t="shared" si="8"/>
        <v>6.3565108960275521E-2</v>
      </c>
      <c r="O80" s="47"/>
      <c r="P80" s="63">
        <f t="shared" si="10"/>
        <v>0.41642420283831127</v>
      </c>
      <c r="Q80" s="86">
        <f t="shared" si="11"/>
        <v>6.3565108960275521E-2</v>
      </c>
      <c r="R80" s="67">
        <f t="shared" si="21"/>
        <v>0.52001068820141327</v>
      </c>
      <c r="S80" s="47"/>
      <c r="T80" s="47"/>
      <c r="U80" s="47"/>
      <c r="V80" s="47"/>
      <c r="W80" s="47"/>
      <c r="X80" s="47"/>
      <c r="Y80" s="47"/>
      <c r="AB80" s="91">
        <f t="shared" si="22"/>
        <v>2006.2857142857142</v>
      </c>
      <c r="AC80" s="91">
        <f t="shared" si="22"/>
        <v>154.85714285714286</v>
      </c>
      <c r="AD80" s="90">
        <f t="shared" si="16"/>
        <v>123.33000000000001</v>
      </c>
      <c r="AE80" s="45">
        <f t="shared" si="17"/>
        <v>1.2556323916090395</v>
      </c>
    </row>
    <row r="81" spans="1:31" ht="13.8" x14ac:dyDescent="0.25">
      <c r="A81" s="4">
        <v>43939</v>
      </c>
      <c r="B81">
        <v>36658</v>
      </c>
      <c r="C81">
        <v>2354</v>
      </c>
      <c r="D81">
        <v>14026</v>
      </c>
      <c r="F81">
        <f t="shared" si="23"/>
        <v>2976</v>
      </c>
      <c r="G81">
        <f t="shared" si="23"/>
        <v>213</v>
      </c>
      <c r="H81">
        <f t="shared" si="23"/>
        <v>0</v>
      </c>
      <c r="I81">
        <f t="shared" si="20"/>
        <v>20278</v>
      </c>
      <c r="J81" s="58">
        <f t="shared" si="5"/>
        <v>0.16993843273674075</v>
      </c>
      <c r="K81" s="58">
        <f t="shared" si="6"/>
        <v>1.2161004852983158E-2</v>
      </c>
      <c r="L81" s="58">
        <f t="shared" si="7"/>
        <v>0</v>
      </c>
      <c r="M81">
        <f t="shared" si="9"/>
        <v>13.974045302272367</v>
      </c>
      <c r="N81" s="47">
        <f t="shared" si="8"/>
        <v>6.4215178133013251E-2</v>
      </c>
      <c r="O81" s="47"/>
      <c r="P81" s="63">
        <f t="shared" si="10"/>
        <v>0.38261770964046049</v>
      </c>
      <c r="Q81" s="86">
        <f t="shared" si="11"/>
        <v>6.4215178133013251E-2</v>
      </c>
      <c r="R81" s="67">
        <f t="shared" si="21"/>
        <v>0.55316711222652626</v>
      </c>
      <c r="S81" s="47"/>
      <c r="T81" s="47"/>
      <c r="U81" s="47"/>
      <c r="V81" s="47"/>
      <c r="W81" s="47"/>
      <c r="X81" s="47"/>
      <c r="Y81" s="47"/>
      <c r="AB81" s="91">
        <f t="shared" si="22"/>
        <v>2275.8571428571427</v>
      </c>
      <c r="AC81" s="91">
        <f t="shared" si="22"/>
        <v>175.71428571428572</v>
      </c>
      <c r="AD81" s="90">
        <f t="shared" si="16"/>
        <v>140.44</v>
      </c>
      <c r="AE81" s="45">
        <f t="shared" si="17"/>
        <v>1.251169792895797</v>
      </c>
    </row>
    <row r="82" spans="1:31" ht="13.8" x14ac:dyDescent="0.25">
      <c r="A82" s="4">
        <v>43940</v>
      </c>
      <c r="B82">
        <v>38654</v>
      </c>
      <c r="C82">
        <v>2462</v>
      </c>
      <c r="D82">
        <v>22130</v>
      </c>
      <c r="F82">
        <f t="shared" si="23"/>
        <v>1996</v>
      </c>
      <c r="G82">
        <f t="shared" si="23"/>
        <v>108</v>
      </c>
      <c r="H82">
        <f t="shared" si="23"/>
        <v>8104</v>
      </c>
      <c r="I82">
        <f t="shared" si="20"/>
        <v>14062</v>
      </c>
      <c r="J82" s="58">
        <f t="shared" si="5"/>
        <v>9.8448776485049308E-2</v>
      </c>
      <c r="K82" s="58">
        <f t="shared" si="6"/>
        <v>5.3259690304763782E-3</v>
      </c>
      <c r="L82" s="58">
        <f t="shared" si="7"/>
        <v>0.39964493539796825</v>
      </c>
      <c r="M82">
        <f t="shared" si="9"/>
        <v>0.24310086331756331</v>
      </c>
      <c r="N82" s="47">
        <f t="shared" si="8"/>
        <v>6.3693278832721065E-2</v>
      </c>
      <c r="O82" s="47"/>
      <c r="P82" s="63">
        <f t="shared" si="10"/>
        <v>0.57251513426812228</v>
      </c>
      <c r="Q82" s="86">
        <f t="shared" si="11"/>
        <v>6.3693278832721065E-2</v>
      </c>
      <c r="R82" s="67">
        <f t="shared" si="21"/>
        <v>0.36379158689915669</v>
      </c>
      <c r="S82" s="47"/>
      <c r="T82" s="47"/>
      <c r="U82" s="47"/>
      <c r="V82" s="47"/>
      <c r="W82" s="47"/>
      <c r="X82" s="47"/>
      <c r="Y82" s="47"/>
      <c r="AB82" s="91">
        <f t="shared" si="22"/>
        <v>2351.7142857142858</v>
      </c>
      <c r="AC82" s="91">
        <f t="shared" si="22"/>
        <v>177</v>
      </c>
      <c r="AD82" s="90">
        <f t="shared" si="16"/>
        <v>159.31</v>
      </c>
      <c r="AE82" s="45">
        <f t="shared" si="17"/>
        <v>1.1110413658904024</v>
      </c>
    </row>
    <row r="83" spans="1:31" ht="13.8" x14ac:dyDescent="0.25">
      <c r="A83" s="4">
        <v>43941</v>
      </c>
      <c r="B83">
        <v>40743</v>
      </c>
      <c r="C83">
        <v>2587</v>
      </c>
      <c r="D83">
        <v>22130</v>
      </c>
      <c r="F83">
        <f t="shared" si="23"/>
        <v>2089</v>
      </c>
      <c r="G83">
        <f t="shared" si="23"/>
        <v>125</v>
      </c>
      <c r="H83">
        <f t="shared" si="23"/>
        <v>0</v>
      </c>
      <c r="I83">
        <f t="shared" si="20"/>
        <v>16026</v>
      </c>
      <c r="J83" s="58">
        <f t="shared" si="5"/>
        <v>0.14858341305880884</v>
      </c>
      <c r="K83" s="58">
        <f t="shared" si="6"/>
        <v>8.8892049495093162E-3</v>
      </c>
      <c r="L83" s="58">
        <f t="shared" si="7"/>
        <v>0</v>
      </c>
      <c r="M83">
        <f t="shared" si="9"/>
        <v>16.715039635463761</v>
      </c>
      <c r="N83" s="47">
        <f t="shared" si="8"/>
        <v>6.3495569791129761E-2</v>
      </c>
      <c r="O83" s="47"/>
      <c r="P83" s="63">
        <f t="shared" si="10"/>
        <v>0.54316078835628201</v>
      </c>
      <c r="Q83" s="86">
        <f t="shared" si="11"/>
        <v>6.3495569791129761E-2</v>
      </c>
      <c r="R83" s="67">
        <f t="shared" si="21"/>
        <v>0.39334364185258819</v>
      </c>
      <c r="S83" s="47"/>
      <c r="T83" s="47"/>
      <c r="U83" s="47"/>
      <c r="V83" s="47"/>
      <c r="W83" s="47"/>
      <c r="X83" s="47"/>
      <c r="Y83" s="47"/>
      <c r="AB83" s="91">
        <f t="shared" si="22"/>
        <v>2473.2857142857142</v>
      </c>
      <c r="AC83" s="91">
        <f t="shared" si="22"/>
        <v>179.85714285714286</v>
      </c>
      <c r="AD83" s="90">
        <f t="shared" si="16"/>
        <v>164.62000000000003</v>
      </c>
      <c r="AE83" s="45">
        <f t="shared" si="17"/>
        <v>1.0925594876512139</v>
      </c>
    </row>
    <row r="84" spans="1:31" ht="13.8" x14ac:dyDescent="0.25">
      <c r="A84" s="4">
        <v>43942</v>
      </c>
      <c r="B84">
        <v>43079</v>
      </c>
      <c r="C84">
        <v>2741</v>
      </c>
      <c r="D84">
        <v>22991</v>
      </c>
      <c r="F84">
        <f t="shared" si="23"/>
        <v>2336</v>
      </c>
      <c r="G84">
        <f t="shared" si="23"/>
        <v>154</v>
      </c>
      <c r="H84">
        <f t="shared" si="23"/>
        <v>861</v>
      </c>
      <c r="I84">
        <f t="shared" si="20"/>
        <v>17347</v>
      </c>
      <c r="J84" s="58">
        <f t="shared" si="5"/>
        <v>0.14579107987312467</v>
      </c>
      <c r="K84" s="58">
        <f t="shared" si="6"/>
        <v>9.6093847497816052E-3</v>
      </c>
      <c r="L84" s="58">
        <f t="shared" si="7"/>
        <v>5.3725196555597154E-2</v>
      </c>
      <c r="M84">
        <f t="shared" si="9"/>
        <v>2.3019190601445279</v>
      </c>
      <c r="N84" s="47">
        <f t="shared" si="8"/>
        <v>6.3627289398546852E-2</v>
      </c>
      <c r="O84" s="47"/>
      <c r="P84" s="63">
        <f t="shared" si="10"/>
        <v>0.53369391118642495</v>
      </c>
      <c r="Q84" s="86">
        <f t="shared" si="11"/>
        <v>6.3627289398546852E-2</v>
      </c>
      <c r="R84" s="67">
        <f t="shared" si="21"/>
        <v>0.40267879941502815</v>
      </c>
      <c r="S84" s="47"/>
      <c r="T84" s="47"/>
      <c r="U84" s="47"/>
      <c r="V84" s="47"/>
      <c r="W84" s="47"/>
      <c r="X84" s="47"/>
      <c r="Y84" s="47"/>
      <c r="AB84" s="91">
        <f t="shared" si="22"/>
        <v>2545.2857142857142</v>
      </c>
      <c r="AC84" s="91">
        <f t="shared" si="22"/>
        <v>172.71428571428572</v>
      </c>
      <c r="AD84" s="90">
        <f t="shared" si="16"/>
        <v>173.13000000000002</v>
      </c>
      <c r="AE84" s="45">
        <f t="shared" si="17"/>
        <v>0.99759883159640561</v>
      </c>
    </row>
    <row r="85" spans="1:31" ht="13.8" x14ac:dyDescent="0.25">
      <c r="A85" s="4">
        <v>43943</v>
      </c>
      <c r="B85">
        <v>45757</v>
      </c>
      <c r="C85">
        <v>2906</v>
      </c>
      <c r="D85">
        <v>25318</v>
      </c>
      <c r="F85">
        <f t="shared" si="23"/>
        <v>2678</v>
      </c>
      <c r="G85">
        <f t="shared" si="23"/>
        <v>165</v>
      </c>
      <c r="H85">
        <f t="shared" si="23"/>
        <v>2327</v>
      </c>
      <c r="I85">
        <f t="shared" si="20"/>
        <v>17533</v>
      </c>
      <c r="J85" s="58">
        <f t="shared" si="5"/>
        <v>0.15440957255001464</v>
      </c>
      <c r="K85" s="58">
        <f t="shared" si="6"/>
        <v>9.5117311350665819E-3</v>
      </c>
      <c r="L85" s="58">
        <f t="shared" si="7"/>
        <v>0.13414423243212084</v>
      </c>
      <c r="M85">
        <f t="shared" si="9"/>
        <v>1.0748566833969115</v>
      </c>
      <c r="N85" s="47">
        <f t="shared" si="8"/>
        <v>6.3509408396529493E-2</v>
      </c>
      <c r="O85" s="47"/>
      <c r="P85" s="63">
        <f t="shared" si="10"/>
        <v>0.55331424700045895</v>
      </c>
      <c r="Q85" s="86">
        <f t="shared" si="11"/>
        <v>6.3509408396529493E-2</v>
      </c>
      <c r="R85" s="67">
        <f t="shared" si="21"/>
        <v>0.38317634460301153</v>
      </c>
      <c r="S85" s="47"/>
      <c r="T85" s="47"/>
      <c r="U85" s="47"/>
      <c r="V85" s="47"/>
      <c r="W85" s="47"/>
      <c r="X85" s="47"/>
      <c r="Y85" s="47"/>
      <c r="AB85" s="91">
        <f t="shared" si="22"/>
        <v>2491</v>
      </c>
      <c r="AC85" s="91">
        <f t="shared" si="22"/>
        <v>167.14285714285714</v>
      </c>
      <c r="AD85" s="90">
        <f t="shared" si="16"/>
        <v>178.17000000000002</v>
      </c>
      <c r="AE85" s="45">
        <f t="shared" si="17"/>
        <v>0.93810886873692045</v>
      </c>
    </row>
    <row r="86" spans="1:31" ht="13.8" x14ac:dyDescent="0.25">
      <c r="A86" s="4">
        <v>43944</v>
      </c>
      <c r="B86">
        <v>50036</v>
      </c>
      <c r="C86">
        <v>3331</v>
      </c>
      <c r="D86">
        <v>26573</v>
      </c>
      <c r="F86">
        <f t="shared" si="23"/>
        <v>4279</v>
      </c>
      <c r="G86">
        <f t="shared" si="23"/>
        <v>425</v>
      </c>
      <c r="H86">
        <f t="shared" si="23"/>
        <v>1255</v>
      </c>
      <c r="I86">
        <f t="shared" si="20"/>
        <v>20132</v>
      </c>
      <c r="J86" s="58">
        <f t="shared" si="5"/>
        <v>0.24410661753606061</v>
      </c>
      <c r="K86" s="58">
        <f t="shared" si="6"/>
        <v>2.4240004562824387E-2</v>
      </c>
      <c r="L86" s="58">
        <f t="shared" si="7"/>
        <v>7.1579307591399077E-2</v>
      </c>
      <c r="M86">
        <f t="shared" si="9"/>
        <v>2.5475722174165183</v>
      </c>
      <c r="N86" s="47">
        <f t="shared" si="8"/>
        <v>6.6572068110960114E-2</v>
      </c>
      <c r="O86" s="47"/>
      <c r="P86" s="63">
        <f t="shared" si="10"/>
        <v>0.5310776241106403</v>
      </c>
      <c r="Q86" s="86">
        <f t="shared" si="11"/>
        <v>6.6572068110960114E-2</v>
      </c>
      <c r="R86" s="67">
        <f t="shared" si="21"/>
        <v>0.40235030777839964</v>
      </c>
      <c r="S86" s="47"/>
      <c r="T86" s="47"/>
      <c r="U86" s="47"/>
      <c r="V86" s="47"/>
      <c r="W86" s="47"/>
      <c r="X86" s="47"/>
      <c r="Y86" s="47"/>
      <c r="AB86" s="91">
        <f t="shared" si="22"/>
        <v>2801.5714285714284</v>
      </c>
      <c r="AC86" s="91">
        <f t="shared" si="22"/>
        <v>201</v>
      </c>
      <c r="AD86" s="90">
        <f t="shared" si="16"/>
        <v>174.37</v>
      </c>
      <c r="AE86" s="45">
        <f t="shared" si="17"/>
        <v>1.1527212249813614</v>
      </c>
    </row>
    <row r="87" spans="1:31" ht="13.8" x14ac:dyDescent="0.25">
      <c r="A87" s="4">
        <v>43945</v>
      </c>
      <c r="B87">
        <v>54043</v>
      </c>
      <c r="C87">
        <v>3704</v>
      </c>
      <c r="D87">
        <v>27655</v>
      </c>
      <c r="F87">
        <f t="shared" si="23"/>
        <v>4007</v>
      </c>
      <c r="G87">
        <f t="shared" si="23"/>
        <v>373</v>
      </c>
      <c r="H87">
        <f t="shared" si="23"/>
        <v>1082</v>
      </c>
      <c r="I87">
        <f t="shared" si="20"/>
        <v>22684</v>
      </c>
      <c r="J87" s="58">
        <f t="shared" si="5"/>
        <v>0.19908322375881418</v>
      </c>
      <c r="K87" s="58">
        <f t="shared" si="6"/>
        <v>1.8527717067355454E-2</v>
      </c>
      <c r="L87" s="58">
        <f t="shared" si="7"/>
        <v>5.3745281144446655E-2</v>
      </c>
      <c r="M87">
        <f t="shared" si="9"/>
        <v>2.754600316640857</v>
      </c>
      <c r="N87" s="47">
        <f t="shared" si="8"/>
        <v>6.8538016024276963E-2</v>
      </c>
      <c r="O87" s="47"/>
      <c r="P87" s="63">
        <f t="shared" si="10"/>
        <v>0.51172214717909814</v>
      </c>
      <c r="Q87" s="86">
        <f t="shared" si="11"/>
        <v>6.8538016024276963E-2</v>
      </c>
      <c r="R87" s="67">
        <f t="shared" si="21"/>
        <v>0.41973983679662485</v>
      </c>
      <c r="S87" s="47"/>
      <c r="T87" s="47"/>
      <c r="U87" s="47"/>
      <c r="V87" s="47"/>
      <c r="W87" s="47"/>
      <c r="X87" s="47"/>
      <c r="Y87" s="47"/>
      <c r="AB87" s="91">
        <f t="shared" si="22"/>
        <v>2908.7142857142858</v>
      </c>
      <c r="AC87" s="91">
        <f t="shared" si="22"/>
        <v>223.28571428571428</v>
      </c>
      <c r="AD87" s="90">
        <f t="shared" si="16"/>
        <v>196.11</v>
      </c>
      <c r="AE87" s="45">
        <f t="shared" si="17"/>
        <v>1.1385738324701151</v>
      </c>
    </row>
    <row r="88" spans="1:31" ht="13.8" x14ac:dyDescent="0.25">
      <c r="A88" s="4">
        <v>43946</v>
      </c>
      <c r="B88">
        <v>59324</v>
      </c>
      <c r="C88">
        <v>4057</v>
      </c>
      <c r="D88">
        <v>29160</v>
      </c>
      <c r="F88">
        <f t="shared" si="23"/>
        <v>5281</v>
      </c>
      <c r="G88">
        <f t="shared" si="23"/>
        <v>353</v>
      </c>
      <c r="H88">
        <f t="shared" si="23"/>
        <v>1505</v>
      </c>
      <c r="I88">
        <f t="shared" si="20"/>
        <v>26107</v>
      </c>
      <c r="J88" s="58">
        <f t="shared" si="5"/>
        <v>0.23286647107897915</v>
      </c>
      <c r="K88" s="58">
        <f t="shared" si="6"/>
        <v>1.5561629342267678E-2</v>
      </c>
      <c r="L88" s="58">
        <f t="shared" si="7"/>
        <v>6.6346323399753132E-2</v>
      </c>
      <c r="M88">
        <f t="shared" si="9"/>
        <v>2.8430263885659648</v>
      </c>
      <c r="N88" s="47">
        <f t="shared" si="8"/>
        <v>6.8387162025487155E-2</v>
      </c>
      <c r="O88" s="47"/>
      <c r="P88" s="63">
        <f t="shared" si="10"/>
        <v>0.49153799474074572</v>
      </c>
      <c r="Q88" s="86">
        <f t="shared" si="11"/>
        <v>6.8387162025487155E-2</v>
      </c>
      <c r="R88" s="67">
        <f t="shared" si="21"/>
        <v>0.44007484323376711</v>
      </c>
      <c r="S88" s="47"/>
      <c r="T88" s="47"/>
      <c r="U88" s="47"/>
      <c r="V88" s="47"/>
      <c r="W88" s="47"/>
      <c r="X88" s="47"/>
      <c r="Y88" s="47"/>
      <c r="AB88" s="91">
        <f t="shared" si="22"/>
        <v>3238</v>
      </c>
      <c r="AC88" s="91">
        <f t="shared" si="22"/>
        <v>243.28571428571428</v>
      </c>
      <c r="AD88" s="90">
        <f t="shared" si="16"/>
        <v>203.61</v>
      </c>
      <c r="AE88" s="45">
        <f t="shared" si="17"/>
        <v>1.1948613245209678</v>
      </c>
    </row>
    <row r="89" spans="1:31" ht="13.8" x14ac:dyDescent="0.25">
      <c r="A89" s="4">
        <v>43947</v>
      </c>
      <c r="B89">
        <v>63100</v>
      </c>
      <c r="C89">
        <v>4286</v>
      </c>
      <c r="D89">
        <v>30152</v>
      </c>
      <c r="F89">
        <f t="shared" si="23"/>
        <v>3776</v>
      </c>
      <c r="G89">
        <f t="shared" si="23"/>
        <v>229</v>
      </c>
      <c r="H89">
        <f t="shared" si="23"/>
        <v>992</v>
      </c>
      <c r="I89">
        <f t="shared" si="20"/>
        <v>28662</v>
      </c>
      <c r="J89" s="58">
        <f t="shared" si="5"/>
        <v>0.14467591650217118</v>
      </c>
      <c r="K89" s="58">
        <f t="shared" si="6"/>
        <v>8.7715938254108086E-3</v>
      </c>
      <c r="L89" s="58">
        <f t="shared" si="7"/>
        <v>3.7997471942390927E-2</v>
      </c>
      <c r="M89">
        <f t="shared" si="9"/>
        <v>3.0934104439985122</v>
      </c>
      <c r="N89" s="47">
        <f t="shared" si="8"/>
        <v>6.7923930269413624E-2</v>
      </c>
      <c r="O89" s="47"/>
      <c r="P89" s="63">
        <f t="shared" si="10"/>
        <v>0.4778446909667195</v>
      </c>
      <c r="Q89" s="86">
        <f t="shared" si="11"/>
        <v>6.7923930269413624E-2</v>
      </c>
      <c r="R89" s="67">
        <f t="shared" si="21"/>
        <v>0.45423137876386688</v>
      </c>
      <c r="S89" s="47"/>
      <c r="T89" s="47"/>
      <c r="U89" s="47"/>
      <c r="V89" s="47"/>
      <c r="W89" s="47"/>
      <c r="X89" s="47"/>
      <c r="Y89" s="47"/>
      <c r="AB89" s="91">
        <f t="shared" si="22"/>
        <v>3492.2857142857142</v>
      </c>
      <c r="AC89" s="91">
        <f t="shared" si="22"/>
        <v>260.57142857142856</v>
      </c>
      <c r="AD89" s="90">
        <f t="shared" si="16"/>
        <v>226.66000000000003</v>
      </c>
      <c r="AE89" s="45">
        <f t="shared" si="17"/>
        <v>1.1496136440987759</v>
      </c>
    </row>
    <row r="90" spans="1:31" ht="13.8" x14ac:dyDescent="0.25">
      <c r="A90" s="4">
        <v>43948</v>
      </c>
      <c r="B90">
        <v>67446</v>
      </c>
      <c r="C90">
        <v>4603</v>
      </c>
      <c r="D90">
        <v>31142</v>
      </c>
      <c r="F90">
        <f t="shared" si="23"/>
        <v>4346</v>
      </c>
      <c r="G90">
        <f t="shared" si="23"/>
        <v>317</v>
      </c>
      <c r="H90">
        <f t="shared" si="23"/>
        <v>990</v>
      </c>
      <c r="I90">
        <f t="shared" si="20"/>
        <v>31701</v>
      </c>
      <c r="J90" s="58">
        <f t="shared" si="5"/>
        <v>0.15167436078152541</v>
      </c>
      <c r="K90" s="58">
        <f t="shared" si="6"/>
        <v>1.1059939990230968E-2</v>
      </c>
      <c r="L90" s="58">
        <f t="shared" si="7"/>
        <v>3.4540506594096715E-2</v>
      </c>
      <c r="M90">
        <f t="shared" si="9"/>
        <v>3.3261595476052643</v>
      </c>
      <c r="N90" s="47">
        <f t="shared" si="8"/>
        <v>6.8247190344868494E-2</v>
      </c>
      <c r="O90" s="47"/>
      <c r="P90" s="63">
        <f t="shared" si="10"/>
        <v>0.46173234884203657</v>
      </c>
      <c r="Q90" s="86">
        <f t="shared" si="11"/>
        <v>6.8247190344868494E-2</v>
      </c>
      <c r="R90" s="67">
        <f t="shared" si="21"/>
        <v>0.4700204608130949</v>
      </c>
      <c r="S90" s="47"/>
      <c r="T90" s="47"/>
      <c r="U90" s="47"/>
      <c r="V90" s="47"/>
      <c r="W90" s="47"/>
      <c r="X90" s="47"/>
      <c r="Y90" s="47"/>
      <c r="AB90" s="91">
        <f t="shared" si="22"/>
        <v>3814.7142857142858</v>
      </c>
      <c r="AC90" s="91">
        <f t="shared" si="22"/>
        <v>288</v>
      </c>
      <c r="AD90" s="90">
        <f t="shared" si="16"/>
        <v>244.46</v>
      </c>
      <c r="AE90" s="45">
        <f t="shared" si="17"/>
        <v>1.1781068477460526</v>
      </c>
    </row>
    <row r="91" spans="1:31" ht="13.8" x14ac:dyDescent="0.25">
      <c r="A91" s="4">
        <v>43949</v>
      </c>
      <c r="B91">
        <v>73235</v>
      </c>
      <c r="C91">
        <v>5083</v>
      </c>
      <c r="D91">
        <v>32544</v>
      </c>
      <c r="F91">
        <f t="shared" si="23"/>
        <v>5789</v>
      </c>
      <c r="G91">
        <f t="shared" si="23"/>
        <v>480</v>
      </c>
      <c r="H91">
        <f t="shared" si="23"/>
        <v>1402</v>
      </c>
      <c r="I91">
        <f t="shared" si="20"/>
        <v>35608</v>
      </c>
      <c r="J91" s="58">
        <f t="shared" si="5"/>
        <v>0.18267049800202162</v>
      </c>
      <c r="K91" s="58">
        <f t="shared" si="6"/>
        <v>1.5141478186807987E-2</v>
      </c>
      <c r="L91" s="58">
        <f t="shared" si="7"/>
        <v>4.4225734203968331E-2</v>
      </c>
      <c r="M91">
        <f t="shared" si="9"/>
        <v>3.0769593289915447</v>
      </c>
      <c r="N91" s="47">
        <f t="shared" si="8"/>
        <v>6.9406704444596165E-2</v>
      </c>
      <c r="O91" s="47"/>
      <c r="P91" s="63">
        <f t="shared" si="10"/>
        <v>0.4443776882638083</v>
      </c>
      <c r="Q91" s="86">
        <f t="shared" si="11"/>
        <v>6.9406704444596165E-2</v>
      </c>
      <c r="R91" s="67">
        <f t="shared" si="21"/>
        <v>0.48621560729159552</v>
      </c>
      <c r="S91" s="47"/>
      <c r="T91" s="47"/>
      <c r="U91" s="47"/>
      <c r="V91" s="47"/>
      <c r="W91" s="47"/>
      <c r="X91" s="47"/>
      <c r="Y91" s="47"/>
      <c r="AB91" s="91">
        <f t="shared" si="22"/>
        <v>4308</v>
      </c>
      <c r="AC91" s="91">
        <f t="shared" si="22"/>
        <v>334.57142857142856</v>
      </c>
      <c r="AD91" s="90">
        <f t="shared" si="16"/>
        <v>267.03000000000003</v>
      </c>
      <c r="AE91" s="45">
        <f t="shared" si="17"/>
        <v>1.2529357322077239</v>
      </c>
    </row>
    <row r="92" spans="1:31" ht="13.8" x14ac:dyDescent="0.25">
      <c r="A92" s="4">
        <v>43950</v>
      </c>
      <c r="B92">
        <v>79685</v>
      </c>
      <c r="C92">
        <v>5513</v>
      </c>
      <c r="D92">
        <v>34132</v>
      </c>
      <c r="F92">
        <f t="shared" si="23"/>
        <v>6450</v>
      </c>
      <c r="G92">
        <f t="shared" si="23"/>
        <v>430</v>
      </c>
      <c r="H92">
        <f t="shared" si="23"/>
        <v>1588</v>
      </c>
      <c r="I92">
        <f t="shared" si="20"/>
        <v>40040</v>
      </c>
      <c r="J92" s="58">
        <f t="shared" si="5"/>
        <v>0.18120150084818973</v>
      </c>
      <c r="K92" s="58">
        <f t="shared" si="6"/>
        <v>1.2075937991462593E-2</v>
      </c>
      <c r="L92" s="58">
        <f t="shared" si="7"/>
        <v>4.4596719838238597E-2</v>
      </c>
      <c r="M92">
        <f t="shared" si="9"/>
        <v>3.1973355015868878</v>
      </c>
      <c r="N92" s="47">
        <f t="shared" si="8"/>
        <v>6.9184915605195463E-2</v>
      </c>
      <c r="O92" s="47"/>
      <c r="P92" s="63">
        <f t="shared" si="10"/>
        <v>0.42833657526510638</v>
      </c>
      <c r="Q92" s="86">
        <f t="shared" si="11"/>
        <v>6.9184915605195463E-2</v>
      </c>
      <c r="R92" s="67">
        <f t="shared" si="21"/>
        <v>0.50247850912969816</v>
      </c>
      <c r="S92" s="47"/>
      <c r="T92" s="47"/>
      <c r="U92" s="47"/>
      <c r="V92" s="47"/>
      <c r="W92" s="47"/>
      <c r="X92" s="47"/>
      <c r="Y92" s="47"/>
      <c r="AB92" s="91">
        <f t="shared" ref="AB92:AC107" si="24">AVERAGE(F86:F92)</f>
        <v>4846.8571428571431</v>
      </c>
      <c r="AC92" s="91">
        <f t="shared" si="24"/>
        <v>372.42857142857144</v>
      </c>
      <c r="AD92" s="90">
        <f t="shared" si="16"/>
        <v>301.56</v>
      </c>
      <c r="AE92" s="45">
        <f t="shared" si="17"/>
        <v>1.2350065374339152</v>
      </c>
    </row>
    <row r="93" spans="1:31" ht="13.8" x14ac:dyDescent="0.25">
      <c r="A93" s="4">
        <v>43951</v>
      </c>
      <c r="B93">
        <v>87187</v>
      </c>
      <c r="C93">
        <v>6006</v>
      </c>
      <c r="D93">
        <v>35935</v>
      </c>
      <c r="F93">
        <f t="shared" si="23"/>
        <v>7502</v>
      </c>
      <c r="G93">
        <f t="shared" si="23"/>
        <v>493</v>
      </c>
      <c r="H93">
        <f t="shared" si="23"/>
        <v>1803</v>
      </c>
      <c r="I93">
        <f t="shared" si="20"/>
        <v>45246</v>
      </c>
      <c r="J93" s="58">
        <f t="shared" si="5"/>
        <v>0.18743290284922148</v>
      </c>
      <c r="K93" s="58">
        <f t="shared" si="6"/>
        <v>1.2312687312687313E-2</v>
      </c>
      <c r="L93" s="58">
        <f t="shared" si="7"/>
        <v>4.5029970029970029E-2</v>
      </c>
      <c r="M93">
        <f t="shared" si="9"/>
        <v>3.2686469643217895</v>
      </c>
      <c r="N93" s="47">
        <f t="shared" si="8"/>
        <v>6.8886416552926474E-2</v>
      </c>
      <c r="O93" s="47"/>
      <c r="P93" s="63">
        <f t="shared" si="10"/>
        <v>0.41216006973516695</v>
      </c>
      <c r="Q93" s="86">
        <f t="shared" si="11"/>
        <v>6.8886416552926474E-2</v>
      </c>
      <c r="R93" s="67">
        <f t="shared" si="21"/>
        <v>0.51895351371190657</v>
      </c>
      <c r="S93" s="47"/>
      <c r="T93" s="47"/>
      <c r="U93" s="47"/>
      <c r="V93" s="47"/>
      <c r="W93" s="47"/>
      <c r="X93" s="47"/>
      <c r="Y93" s="47"/>
      <c r="AB93" s="91">
        <f t="shared" si="24"/>
        <v>5307.2857142857147</v>
      </c>
      <c r="AC93" s="91">
        <f t="shared" si="24"/>
        <v>382.14285714285717</v>
      </c>
      <c r="AD93" s="90">
        <f t="shared" si="16"/>
        <v>339.28000000000003</v>
      </c>
      <c r="AE93" s="45">
        <f t="shared" si="17"/>
        <v>1.1263347593222623</v>
      </c>
    </row>
    <row r="94" spans="1:31" ht="13.8" x14ac:dyDescent="0.25">
      <c r="A94" s="4">
        <v>43952</v>
      </c>
      <c r="B94">
        <v>92202</v>
      </c>
      <c r="C94">
        <v>6412</v>
      </c>
      <c r="D94">
        <v>38039</v>
      </c>
      <c r="F94">
        <f t="shared" ref="F94:H109" si="25">B94-B93</f>
        <v>5015</v>
      </c>
      <c r="G94">
        <f t="shared" si="25"/>
        <v>406</v>
      </c>
      <c r="H94">
        <f t="shared" si="25"/>
        <v>2104</v>
      </c>
      <c r="I94">
        <f t="shared" si="20"/>
        <v>47751</v>
      </c>
      <c r="J94" s="58">
        <f t="shared" si="5"/>
        <v>0.11088400924123412</v>
      </c>
      <c r="K94" s="58">
        <f t="shared" si="6"/>
        <v>8.9731688989081911E-3</v>
      </c>
      <c r="L94" s="58">
        <f t="shared" si="7"/>
        <v>4.650134818547496E-2</v>
      </c>
      <c r="M94">
        <f t="shared" si="9"/>
        <v>1.9988278414856091</v>
      </c>
      <c r="N94" s="47">
        <f t="shared" si="8"/>
        <v>6.9542960022559164E-2</v>
      </c>
      <c r="O94" s="47"/>
      <c r="P94" s="63">
        <f t="shared" si="10"/>
        <v>0.41256154964100561</v>
      </c>
      <c r="Q94" s="86">
        <f t="shared" si="11"/>
        <v>6.9542960022559164E-2</v>
      </c>
      <c r="R94" s="67">
        <f t="shared" si="21"/>
        <v>0.51789549033643523</v>
      </c>
      <c r="S94" s="47"/>
      <c r="T94" s="47"/>
      <c r="U94" s="47"/>
      <c r="V94" s="47"/>
      <c r="W94" s="47"/>
      <c r="X94" s="47"/>
      <c r="Y94" s="47"/>
      <c r="AB94" s="91">
        <f t="shared" si="24"/>
        <v>5451.2857142857147</v>
      </c>
      <c r="AC94" s="91">
        <f t="shared" si="24"/>
        <v>386.85714285714283</v>
      </c>
      <c r="AD94" s="90">
        <f t="shared" si="16"/>
        <v>371.51000000000005</v>
      </c>
      <c r="AE94" s="45">
        <f t="shared" si="17"/>
        <v>1.04131017430794</v>
      </c>
    </row>
    <row r="95" spans="1:31" ht="13.8" x14ac:dyDescent="0.25">
      <c r="A95" s="4">
        <v>43953</v>
      </c>
      <c r="B95">
        <v>97100</v>
      </c>
      <c r="C95">
        <v>6761</v>
      </c>
      <c r="D95">
        <v>40937</v>
      </c>
      <c r="F95">
        <f t="shared" si="25"/>
        <v>4898</v>
      </c>
      <c r="G95">
        <f t="shared" si="25"/>
        <v>349</v>
      </c>
      <c r="H95">
        <f t="shared" si="25"/>
        <v>2898</v>
      </c>
      <c r="I95">
        <f t="shared" si="20"/>
        <v>49402</v>
      </c>
      <c r="J95" s="58">
        <f t="shared" si="5"/>
        <v>0.10261828086941149</v>
      </c>
      <c r="K95" s="58">
        <f t="shared" si="6"/>
        <v>7.3087474607861618E-3</v>
      </c>
      <c r="L95" s="58">
        <f t="shared" si="7"/>
        <v>6.0689828485267328E-2</v>
      </c>
      <c r="M95">
        <f t="shared" si="9"/>
        <v>1.509123969755241</v>
      </c>
      <c r="N95" s="47">
        <f t="shared" si="8"/>
        <v>6.9629248197734292E-2</v>
      </c>
      <c r="O95" s="47"/>
      <c r="P95" s="63">
        <f t="shared" si="10"/>
        <v>0.42159629248197733</v>
      </c>
      <c r="Q95" s="86">
        <f t="shared" si="11"/>
        <v>6.9629248197734292E-2</v>
      </c>
      <c r="R95" s="67">
        <f t="shared" si="21"/>
        <v>0.50877445932028831</v>
      </c>
      <c r="S95" s="47"/>
      <c r="T95" s="47"/>
      <c r="U95" s="47"/>
      <c r="V95" s="47"/>
      <c r="W95" s="47"/>
      <c r="X95" s="47"/>
      <c r="Y95" s="47"/>
      <c r="AB95" s="91">
        <f t="shared" si="24"/>
        <v>5396.5714285714284</v>
      </c>
      <c r="AC95" s="91">
        <f t="shared" si="24"/>
        <v>386.28571428571428</v>
      </c>
      <c r="AD95" s="90">
        <f t="shared" si="16"/>
        <v>381.59000000000009</v>
      </c>
      <c r="AE95" s="45">
        <f t="shared" si="17"/>
        <v>1.0123056534126005</v>
      </c>
    </row>
    <row r="96" spans="1:31" ht="13.8" x14ac:dyDescent="0.25">
      <c r="A96" s="4">
        <v>43954</v>
      </c>
      <c r="B96">
        <v>101826</v>
      </c>
      <c r="C96">
        <v>7051</v>
      </c>
      <c r="D96">
        <v>42991</v>
      </c>
      <c r="F96">
        <f t="shared" si="25"/>
        <v>4726</v>
      </c>
      <c r="G96">
        <f t="shared" si="25"/>
        <v>290</v>
      </c>
      <c r="H96">
        <f t="shared" si="25"/>
        <v>2054</v>
      </c>
      <c r="I96">
        <f t="shared" si="20"/>
        <v>51784</v>
      </c>
      <c r="J96" s="58">
        <f t="shared" si="5"/>
        <v>9.5707863791275175E-2</v>
      </c>
      <c r="K96" s="58">
        <f t="shared" si="6"/>
        <v>5.8702076838994376E-3</v>
      </c>
      <c r="L96" s="58">
        <f t="shared" si="7"/>
        <v>4.1577264078377391E-2</v>
      </c>
      <c r="M96">
        <f t="shared" si="9"/>
        <v>2.0171330576009283</v>
      </c>
      <c r="N96" s="47">
        <f t="shared" si="8"/>
        <v>6.9245575786144986E-2</v>
      </c>
      <c r="O96" s="47"/>
      <c r="P96" s="63">
        <f t="shared" si="10"/>
        <v>0.42220061673835757</v>
      </c>
      <c r="Q96" s="86">
        <f t="shared" si="11"/>
        <v>6.9245575786144986E-2</v>
      </c>
      <c r="R96" s="67">
        <f t="shared" si="21"/>
        <v>0.50855380747549739</v>
      </c>
      <c r="S96" s="47"/>
      <c r="T96" s="47"/>
      <c r="U96" s="47"/>
      <c r="V96" s="47"/>
      <c r="W96" s="47"/>
      <c r="X96" s="47"/>
      <c r="Y96" s="47"/>
      <c r="AB96" s="91">
        <f t="shared" si="24"/>
        <v>5532.2857142857147</v>
      </c>
      <c r="AC96" s="91">
        <f t="shared" si="24"/>
        <v>395</v>
      </c>
      <c r="AD96" s="90">
        <f t="shared" si="16"/>
        <v>377.76000000000005</v>
      </c>
      <c r="AE96" s="45">
        <f t="shared" si="17"/>
        <v>1.0456374417619652</v>
      </c>
    </row>
    <row r="97" spans="1:31" ht="13.8" x14ac:dyDescent="0.25">
      <c r="A97" s="4">
        <v>43955</v>
      </c>
      <c r="B97">
        <v>108620</v>
      </c>
      <c r="C97">
        <v>7367</v>
      </c>
      <c r="D97">
        <v>45815</v>
      </c>
      <c r="F97">
        <f t="shared" si="25"/>
        <v>6794</v>
      </c>
      <c r="G97">
        <f t="shared" si="25"/>
        <v>316</v>
      </c>
      <c r="H97">
        <f t="shared" si="25"/>
        <v>2824</v>
      </c>
      <c r="I97">
        <f t="shared" si="20"/>
        <v>55438</v>
      </c>
      <c r="J97" s="58">
        <f t="shared" ref="J97:J160" si="26">F97/I96*$B$2/($B$2-B96)</f>
        <v>0.13126170644909374</v>
      </c>
      <c r="K97" s="58">
        <f t="shared" ref="K97:K160" si="27">G97/I96</f>
        <v>6.1022709717287191E-3</v>
      </c>
      <c r="L97" s="58">
        <f t="shared" ref="L97:L160" si="28">H97/I96</f>
        <v>5.4534219063803492E-2</v>
      </c>
      <c r="M97">
        <f t="shared" si="9"/>
        <v>2.1647312760381752</v>
      </c>
      <c r="N97" s="47">
        <f t="shared" ref="N97:N160" si="29">C97/B97</f>
        <v>6.7823605229239553E-2</v>
      </c>
      <c r="O97" s="47"/>
      <c r="P97" s="63">
        <f t="shared" si="10"/>
        <v>0.42179156693058367</v>
      </c>
      <c r="Q97" s="86">
        <f t="shared" si="11"/>
        <v>6.7823605229239553E-2</v>
      </c>
      <c r="R97" s="67">
        <f t="shared" si="21"/>
        <v>0.5103848278401768</v>
      </c>
      <c r="S97" s="47"/>
      <c r="T97" s="47"/>
      <c r="U97" s="47"/>
      <c r="V97" s="47"/>
      <c r="W97" s="47"/>
      <c r="X97" s="47"/>
      <c r="Y97" s="47"/>
      <c r="AB97" s="91">
        <f t="shared" si="24"/>
        <v>5882</v>
      </c>
      <c r="AC97" s="91">
        <f t="shared" si="24"/>
        <v>394.85714285714283</v>
      </c>
      <c r="AD97" s="90">
        <f t="shared" si="16"/>
        <v>387.26000000000005</v>
      </c>
      <c r="AE97" s="45">
        <f t="shared" si="17"/>
        <v>1.0196176802591097</v>
      </c>
    </row>
    <row r="98" spans="1:31" ht="13.8" x14ac:dyDescent="0.25">
      <c r="A98" s="4">
        <v>43956</v>
      </c>
      <c r="B98">
        <v>115455</v>
      </c>
      <c r="C98">
        <v>7938</v>
      </c>
      <c r="D98">
        <v>48221</v>
      </c>
      <c r="F98">
        <f t="shared" si="25"/>
        <v>6835</v>
      </c>
      <c r="G98">
        <f t="shared" si="25"/>
        <v>571</v>
      </c>
      <c r="H98">
        <f t="shared" si="25"/>
        <v>2406</v>
      </c>
      <c r="I98">
        <f t="shared" si="20"/>
        <v>59296</v>
      </c>
      <c r="J98" s="58">
        <f t="shared" si="26"/>
        <v>0.12335391860260017</v>
      </c>
      <c r="K98" s="58">
        <f t="shared" si="27"/>
        <v>1.0299794364876078E-2</v>
      </c>
      <c r="L98" s="58">
        <f t="shared" si="28"/>
        <v>4.3399834048847362E-2</v>
      </c>
      <c r="M98">
        <f t="shared" ref="M98:M161" si="30">J98/(K98+L98)</f>
        <v>2.2971093515253433</v>
      </c>
      <c r="N98" s="47">
        <f t="shared" si="29"/>
        <v>6.875406002338573E-2</v>
      </c>
      <c r="O98" s="47"/>
      <c r="P98" s="63">
        <f t="shared" ref="P98:P161" si="31">D98/B98</f>
        <v>0.41766056039149452</v>
      </c>
      <c r="Q98" s="86">
        <f t="shared" ref="Q98:Q161" si="32">N98</f>
        <v>6.875406002338573E-2</v>
      </c>
      <c r="R98" s="67">
        <f t="shared" si="21"/>
        <v>0.51358537958511974</v>
      </c>
      <c r="S98" s="47"/>
      <c r="T98" s="47"/>
      <c r="U98" s="47"/>
      <c r="V98" s="47"/>
      <c r="W98" s="47"/>
      <c r="X98" s="47"/>
      <c r="Y98" s="47"/>
      <c r="AB98" s="91">
        <f t="shared" si="24"/>
        <v>6031.4285714285716</v>
      </c>
      <c r="AC98" s="91">
        <f t="shared" si="24"/>
        <v>407.85714285714283</v>
      </c>
      <c r="AD98" s="90">
        <f t="shared" si="16"/>
        <v>411.74000000000007</v>
      </c>
      <c r="AE98" s="45">
        <f t="shared" si="17"/>
        <v>0.99056963825992805</v>
      </c>
    </row>
    <row r="99" spans="1:31" ht="13.8" x14ac:dyDescent="0.25">
      <c r="A99" s="4">
        <v>43957</v>
      </c>
      <c r="B99">
        <v>126611</v>
      </c>
      <c r="C99">
        <v>8588</v>
      </c>
      <c r="D99">
        <v>51370</v>
      </c>
      <c r="F99">
        <f t="shared" si="25"/>
        <v>11156</v>
      </c>
      <c r="G99">
        <f t="shared" si="25"/>
        <v>650</v>
      </c>
      <c r="H99">
        <f t="shared" si="25"/>
        <v>3149</v>
      </c>
      <c r="I99">
        <f t="shared" si="20"/>
        <v>66653</v>
      </c>
      <c r="J99" s="58">
        <f t="shared" si="26"/>
        <v>0.1882430998801638</v>
      </c>
      <c r="K99" s="58">
        <f t="shared" si="27"/>
        <v>1.0961953588774959E-2</v>
      </c>
      <c r="L99" s="58">
        <f t="shared" si="28"/>
        <v>5.3106449001618997E-2</v>
      </c>
      <c r="M99">
        <f t="shared" si="30"/>
        <v>2.9381581601722013</v>
      </c>
      <c r="N99" s="47">
        <f t="shared" si="29"/>
        <v>6.7829809416243461E-2</v>
      </c>
      <c r="O99" s="47"/>
      <c r="P99" s="63">
        <f t="shared" si="31"/>
        <v>0.40573093964979345</v>
      </c>
      <c r="Q99" s="86">
        <f t="shared" si="32"/>
        <v>6.7829809416243461E-2</v>
      </c>
      <c r="R99" s="67">
        <f t="shared" si="21"/>
        <v>0.52643925093396304</v>
      </c>
      <c r="S99" s="47"/>
      <c r="T99" s="47"/>
      <c r="U99" s="47"/>
      <c r="V99" s="47"/>
      <c r="W99" s="47"/>
      <c r="X99" s="47"/>
      <c r="Y99" s="47"/>
      <c r="AB99" s="91">
        <f t="shared" si="24"/>
        <v>6703.7142857142853</v>
      </c>
      <c r="AC99" s="91">
        <f t="shared" si="24"/>
        <v>439.28571428571428</v>
      </c>
      <c r="AD99" s="90">
        <f t="shared" si="16"/>
        <v>422.20000000000005</v>
      </c>
      <c r="AE99" s="45">
        <f t="shared" si="17"/>
        <v>1.0404682953238138</v>
      </c>
    </row>
    <row r="100" spans="1:31" ht="13.8" x14ac:dyDescent="0.25">
      <c r="A100" s="4">
        <v>43958</v>
      </c>
      <c r="B100">
        <v>135773</v>
      </c>
      <c r="C100">
        <v>9190</v>
      </c>
      <c r="D100">
        <v>55350</v>
      </c>
      <c r="F100">
        <f t="shared" si="25"/>
        <v>9162</v>
      </c>
      <c r="G100">
        <f t="shared" si="25"/>
        <v>602</v>
      </c>
      <c r="H100">
        <f t="shared" si="25"/>
        <v>3980</v>
      </c>
      <c r="I100">
        <f t="shared" si="20"/>
        <v>71233</v>
      </c>
      <c r="J100" s="58">
        <f t="shared" si="26"/>
        <v>0.1375401046792028</v>
      </c>
      <c r="K100" s="58">
        <f t="shared" si="27"/>
        <v>9.0318515295635601E-3</v>
      </c>
      <c r="L100" s="58">
        <f t="shared" si="28"/>
        <v>5.9712241009406926E-2</v>
      </c>
      <c r="M100">
        <f t="shared" si="30"/>
        <v>2.0007552590970983</v>
      </c>
      <c r="N100" s="47">
        <f t="shared" si="29"/>
        <v>6.7686506153653528E-2</v>
      </c>
      <c r="O100" s="47"/>
      <c r="P100" s="63">
        <f t="shared" si="31"/>
        <v>0.4076657361920264</v>
      </c>
      <c r="Q100" s="86">
        <f t="shared" si="32"/>
        <v>6.7686506153653528E-2</v>
      </c>
      <c r="R100" s="67">
        <f t="shared" si="21"/>
        <v>0.52464775765432003</v>
      </c>
      <c r="AB100" s="91">
        <f t="shared" si="24"/>
        <v>6940.8571428571431</v>
      </c>
      <c r="AC100" s="91">
        <f t="shared" si="24"/>
        <v>454.85714285714283</v>
      </c>
      <c r="AD100" s="90">
        <f t="shared" si="16"/>
        <v>469.26</v>
      </c>
      <c r="AE100" s="45">
        <f t="shared" si="17"/>
        <v>0.96930729842122243</v>
      </c>
    </row>
    <row r="101" spans="1:31" ht="13.8" x14ac:dyDescent="0.25">
      <c r="A101" s="4">
        <v>43959</v>
      </c>
      <c r="B101">
        <v>146894</v>
      </c>
      <c r="C101">
        <v>10017</v>
      </c>
      <c r="D101">
        <v>59297</v>
      </c>
      <c r="F101">
        <f t="shared" si="25"/>
        <v>11121</v>
      </c>
      <c r="G101">
        <f t="shared" si="25"/>
        <v>827</v>
      </c>
      <c r="H101">
        <f t="shared" si="25"/>
        <v>3947</v>
      </c>
      <c r="I101">
        <f t="shared" si="20"/>
        <v>77580</v>
      </c>
      <c r="J101" s="58">
        <f t="shared" si="26"/>
        <v>0.1562212473749475</v>
      </c>
      <c r="K101" s="58">
        <f t="shared" si="27"/>
        <v>1.160978759844454E-2</v>
      </c>
      <c r="L101" s="58">
        <f t="shared" si="28"/>
        <v>5.5409711790883436E-2</v>
      </c>
      <c r="M101">
        <f t="shared" si="30"/>
        <v>2.3309820096899112</v>
      </c>
      <c r="N101" s="47">
        <f t="shared" si="29"/>
        <v>6.819202962680572E-2</v>
      </c>
      <c r="O101" s="47"/>
      <c r="P101" s="63">
        <f t="shared" si="31"/>
        <v>0.40367203561752013</v>
      </c>
      <c r="Q101" s="86">
        <f t="shared" si="32"/>
        <v>6.819202962680572E-2</v>
      </c>
      <c r="R101" s="67">
        <f t="shared" si="21"/>
        <v>0.52813593475567422</v>
      </c>
      <c r="AB101" s="91">
        <f t="shared" si="24"/>
        <v>7813.1428571428569</v>
      </c>
      <c r="AC101" s="91">
        <f>AVERAGE(G95:G101)</f>
        <v>515</v>
      </c>
      <c r="AD101" s="90">
        <f t="shared" si="16"/>
        <v>485.86000000000007</v>
      </c>
      <c r="AE101" s="45">
        <f t="shared" si="17"/>
        <v>1.0599761248096158</v>
      </c>
    </row>
    <row r="102" spans="1:31" ht="13.8" x14ac:dyDescent="0.25">
      <c r="A102" s="4">
        <v>43960</v>
      </c>
      <c r="B102">
        <v>156061</v>
      </c>
      <c r="C102">
        <v>10656</v>
      </c>
      <c r="D102">
        <v>61685</v>
      </c>
      <c r="F102">
        <f t="shared" si="25"/>
        <v>9167</v>
      </c>
      <c r="G102">
        <f t="shared" si="25"/>
        <v>639</v>
      </c>
      <c r="H102">
        <f t="shared" si="25"/>
        <v>2388</v>
      </c>
      <c r="I102">
        <f t="shared" si="20"/>
        <v>83720</v>
      </c>
      <c r="J102" s="58">
        <f t="shared" si="26"/>
        <v>0.11824361232297859</v>
      </c>
      <c r="K102" s="58">
        <f t="shared" si="27"/>
        <v>8.2366589327146165E-3</v>
      </c>
      <c r="L102" s="58">
        <f t="shared" si="28"/>
        <v>3.0781129156999227E-2</v>
      </c>
      <c r="M102">
        <f t="shared" si="30"/>
        <v>3.0305052672668249</v>
      </c>
      <c r="N102" s="47">
        <f t="shared" si="29"/>
        <v>6.8280992688756315E-2</v>
      </c>
      <c r="O102" s="47"/>
      <c r="P102" s="63">
        <f t="shared" si="31"/>
        <v>0.39526210904710335</v>
      </c>
      <c r="Q102" s="86">
        <f t="shared" si="32"/>
        <v>6.8280992688756315E-2</v>
      </c>
      <c r="R102" s="67">
        <f t="shared" si="21"/>
        <v>0.53645689826414034</v>
      </c>
      <c r="AB102" s="91">
        <f t="shared" si="24"/>
        <v>8423</v>
      </c>
      <c r="AC102" s="91">
        <f t="shared" si="24"/>
        <v>556.42857142857144</v>
      </c>
      <c r="AD102" s="90">
        <f t="shared" si="16"/>
        <v>546.92000000000007</v>
      </c>
      <c r="AE102" s="45">
        <f t="shared" si="17"/>
        <v>1.0173856714484228</v>
      </c>
    </row>
    <row r="103" spans="1:31" ht="13.8" x14ac:dyDescent="0.25">
      <c r="A103" s="4">
        <v>43961</v>
      </c>
      <c r="B103">
        <v>162699</v>
      </c>
      <c r="C103">
        <v>11123</v>
      </c>
      <c r="D103">
        <v>64957</v>
      </c>
      <c r="F103">
        <f t="shared" si="25"/>
        <v>6638</v>
      </c>
      <c r="G103">
        <f t="shared" si="25"/>
        <v>467</v>
      </c>
      <c r="H103">
        <f t="shared" si="25"/>
        <v>3272</v>
      </c>
      <c r="I103">
        <f t="shared" si="20"/>
        <v>86619</v>
      </c>
      <c r="J103" s="58">
        <f t="shared" si="26"/>
        <v>7.9346359251835807E-2</v>
      </c>
      <c r="K103" s="58">
        <f t="shared" si="27"/>
        <v>5.5781175346392734E-3</v>
      </c>
      <c r="L103" s="58">
        <f t="shared" si="28"/>
        <v>3.9082656473960822E-2</v>
      </c>
      <c r="M103">
        <f t="shared" si="30"/>
        <v>1.7766454122930446</v>
      </c>
      <c r="N103" s="47">
        <f t="shared" si="29"/>
        <v>6.8365509314746858E-2</v>
      </c>
      <c r="O103" s="47"/>
      <c r="P103" s="63">
        <f t="shared" si="31"/>
        <v>0.39924646125667645</v>
      </c>
      <c r="Q103" s="86">
        <f t="shared" si="32"/>
        <v>6.8365509314746858E-2</v>
      </c>
      <c r="R103" s="67">
        <f t="shared" si="21"/>
        <v>0.53238802942857666</v>
      </c>
      <c r="AB103" s="91">
        <f t="shared" si="24"/>
        <v>8696.1428571428569</v>
      </c>
      <c r="AC103" s="91">
        <f t="shared" si="24"/>
        <v>581.71428571428567</v>
      </c>
      <c r="AD103" s="90">
        <f t="shared" si="16"/>
        <v>589.61</v>
      </c>
      <c r="AE103" s="45">
        <f t="shared" si="17"/>
        <v>0.98660858145941499</v>
      </c>
    </row>
    <row r="104" spans="1:31" ht="13.8" x14ac:dyDescent="0.25">
      <c r="A104" s="4">
        <v>43962</v>
      </c>
      <c r="B104">
        <v>169594</v>
      </c>
      <c r="C104">
        <v>11653</v>
      </c>
      <c r="D104">
        <v>67384</v>
      </c>
      <c r="F104">
        <f t="shared" si="25"/>
        <v>6895</v>
      </c>
      <c r="G104">
        <f t="shared" si="25"/>
        <v>530</v>
      </c>
      <c r="H104">
        <f t="shared" si="25"/>
        <v>2427</v>
      </c>
      <c r="I104">
        <f t="shared" si="20"/>
        <v>90557</v>
      </c>
      <c r="J104" s="58">
        <f t="shared" si="26"/>
        <v>7.966244901337656E-2</v>
      </c>
      <c r="K104" s="58">
        <f t="shared" si="27"/>
        <v>6.1187499278449299E-3</v>
      </c>
      <c r="L104" s="58">
        <f t="shared" si="28"/>
        <v>2.8019256745055933E-2</v>
      </c>
      <c r="M104">
        <f t="shared" si="30"/>
        <v>2.3335413158909923</v>
      </c>
      <c r="N104" s="47">
        <f t="shared" si="29"/>
        <v>6.8711157234336115E-2</v>
      </c>
      <c r="O104" s="47"/>
      <c r="P104" s="63">
        <f t="shared" si="31"/>
        <v>0.39732537707701926</v>
      </c>
      <c r="Q104" s="86">
        <f t="shared" si="32"/>
        <v>6.8711157234336115E-2</v>
      </c>
      <c r="R104" s="67">
        <f t="shared" si="21"/>
        <v>0.53396346568864461</v>
      </c>
      <c r="AB104" s="91">
        <f t="shared" si="24"/>
        <v>8710.5714285714294</v>
      </c>
      <c r="AC104" s="91">
        <f t="shared" si="24"/>
        <v>612.28571428571433</v>
      </c>
      <c r="AD104" s="90">
        <f t="shared" si="16"/>
        <v>608.73</v>
      </c>
      <c r="AE104" s="45">
        <f t="shared" si="17"/>
        <v>1.0058412010016169</v>
      </c>
    </row>
    <row r="105" spans="1:31" ht="13.8" x14ac:dyDescent="0.25">
      <c r="A105" s="4">
        <v>43963</v>
      </c>
      <c r="B105">
        <v>178214</v>
      </c>
      <c r="C105">
        <v>12461</v>
      </c>
      <c r="D105">
        <v>72597</v>
      </c>
      <c r="F105">
        <f t="shared" si="25"/>
        <v>8620</v>
      </c>
      <c r="G105">
        <f t="shared" si="25"/>
        <v>808</v>
      </c>
      <c r="H105">
        <f t="shared" si="25"/>
        <v>5213</v>
      </c>
      <c r="I105">
        <f t="shared" si="20"/>
        <v>93156</v>
      </c>
      <c r="J105" s="58">
        <f t="shared" si="26"/>
        <v>9.5264674177356026E-2</v>
      </c>
      <c r="K105" s="58">
        <f t="shared" si="27"/>
        <v>8.9225570635069629E-3</v>
      </c>
      <c r="L105" s="58">
        <f t="shared" si="28"/>
        <v>5.7565952935720047E-2</v>
      </c>
      <c r="M105">
        <f t="shared" si="30"/>
        <v>1.4327990532268442</v>
      </c>
      <c r="N105" s="47">
        <f t="shared" si="29"/>
        <v>6.9921554984456888E-2</v>
      </c>
      <c r="O105" s="47"/>
      <c r="P105" s="63">
        <f t="shared" si="31"/>
        <v>0.40735856891153333</v>
      </c>
      <c r="Q105" s="86">
        <f t="shared" si="32"/>
        <v>6.9921554984456888E-2</v>
      </c>
      <c r="R105" s="67">
        <f t="shared" si="21"/>
        <v>0.52271987610400972</v>
      </c>
      <c r="AB105" s="91">
        <f t="shared" si="24"/>
        <v>8965.5714285714294</v>
      </c>
      <c r="AC105" s="91">
        <f t="shared" si="24"/>
        <v>646.14285714285711</v>
      </c>
      <c r="AD105" s="90">
        <f t="shared" si="16"/>
        <v>609.74000000000012</v>
      </c>
      <c r="AE105" s="45">
        <f t="shared" si="17"/>
        <v>1.0597022618539984</v>
      </c>
    </row>
    <row r="106" spans="1:31" ht="13.8" x14ac:dyDescent="0.25">
      <c r="A106" s="4">
        <v>43964</v>
      </c>
      <c r="B106">
        <v>190137</v>
      </c>
      <c r="C106">
        <v>13240</v>
      </c>
      <c r="D106">
        <v>78424</v>
      </c>
      <c r="F106">
        <f t="shared" si="25"/>
        <v>11923</v>
      </c>
      <c r="G106">
        <f t="shared" si="25"/>
        <v>779</v>
      </c>
      <c r="H106">
        <f t="shared" si="25"/>
        <v>5827</v>
      </c>
      <c r="I106">
        <f t="shared" si="20"/>
        <v>98473</v>
      </c>
      <c r="J106" s="58">
        <f t="shared" si="26"/>
        <v>0.12809700788153414</v>
      </c>
      <c r="K106" s="58">
        <f t="shared" si="27"/>
        <v>8.3623169736785612E-3</v>
      </c>
      <c r="L106" s="58">
        <f t="shared" si="28"/>
        <v>6.2550989737644377E-2</v>
      </c>
      <c r="M106">
        <f t="shared" si="30"/>
        <v>1.8063888686364207</v>
      </c>
      <c r="N106" s="47">
        <f t="shared" si="29"/>
        <v>6.9634000746829919E-2</v>
      </c>
      <c r="O106" s="47"/>
      <c r="P106" s="63">
        <f t="shared" si="31"/>
        <v>0.41246048901581489</v>
      </c>
      <c r="Q106" s="86">
        <f t="shared" si="32"/>
        <v>6.9634000746829919E-2</v>
      </c>
      <c r="R106" s="67">
        <f t="shared" si="21"/>
        <v>0.5179055102373552</v>
      </c>
      <c r="AB106" s="91">
        <f t="shared" si="24"/>
        <v>9075.1428571428569</v>
      </c>
      <c r="AC106" s="91">
        <f t="shared" si="24"/>
        <v>664.57142857142856</v>
      </c>
      <c r="AD106" s="90">
        <f t="shared" si="16"/>
        <v>627.59000000000015</v>
      </c>
      <c r="AE106" s="45">
        <f t="shared" si="17"/>
        <v>1.058926095972575</v>
      </c>
    </row>
    <row r="107" spans="1:31" ht="13.8" x14ac:dyDescent="0.25">
      <c r="A107" s="4">
        <v>43965</v>
      </c>
      <c r="B107">
        <v>203165</v>
      </c>
      <c r="C107">
        <v>13999</v>
      </c>
      <c r="D107">
        <v>79479</v>
      </c>
      <c r="F107">
        <f t="shared" si="25"/>
        <v>13028</v>
      </c>
      <c r="G107">
        <f t="shared" si="25"/>
        <v>759</v>
      </c>
      <c r="H107">
        <f t="shared" si="25"/>
        <v>1055</v>
      </c>
      <c r="I107">
        <f t="shared" si="20"/>
        <v>109687</v>
      </c>
      <c r="J107" s="58">
        <f t="shared" si="26"/>
        <v>0.13241867455204606</v>
      </c>
      <c r="K107" s="58">
        <f t="shared" si="27"/>
        <v>7.7076965259512756E-3</v>
      </c>
      <c r="L107" s="58">
        <f t="shared" si="28"/>
        <v>1.0713596620393407E-2</v>
      </c>
      <c r="M107">
        <f t="shared" si="30"/>
        <v>7.1883484780394875</v>
      </c>
      <c r="N107" s="47">
        <f t="shared" si="29"/>
        <v>6.8904584943272715E-2</v>
      </c>
      <c r="O107" s="47"/>
      <c r="P107" s="63">
        <f t="shared" si="31"/>
        <v>0.39120419363571479</v>
      </c>
      <c r="Q107" s="86">
        <f t="shared" si="32"/>
        <v>6.8904584943272715E-2</v>
      </c>
      <c r="R107" s="67">
        <f t="shared" si="21"/>
        <v>0.53989122142101253</v>
      </c>
      <c r="AB107" s="91">
        <f t="shared" si="24"/>
        <v>9627.4285714285706</v>
      </c>
      <c r="AC107" s="91">
        <f t="shared" si="24"/>
        <v>687</v>
      </c>
      <c r="AD107" s="90">
        <f t="shared" si="16"/>
        <v>635.26</v>
      </c>
      <c r="AE107" s="45">
        <f t="shared" si="17"/>
        <v>1.0814469665963542</v>
      </c>
    </row>
    <row r="108" spans="1:31" ht="13.8" x14ac:dyDescent="0.25">
      <c r="A108" s="4">
        <v>43966</v>
      </c>
      <c r="B108">
        <v>220291</v>
      </c>
      <c r="C108">
        <v>14962</v>
      </c>
      <c r="D108">
        <v>84970</v>
      </c>
      <c r="F108">
        <f t="shared" si="25"/>
        <v>17126</v>
      </c>
      <c r="G108">
        <f t="shared" si="25"/>
        <v>963</v>
      </c>
      <c r="H108">
        <f t="shared" si="25"/>
        <v>5491</v>
      </c>
      <c r="I108">
        <f t="shared" si="20"/>
        <v>120359</v>
      </c>
      <c r="J108" s="58">
        <f t="shared" si="26"/>
        <v>0.15628456196760229</v>
      </c>
      <c r="K108" s="58">
        <f t="shared" si="27"/>
        <v>8.7795272001239891E-3</v>
      </c>
      <c r="L108" s="58">
        <f t="shared" si="28"/>
        <v>5.006062705698943E-2</v>
      </c>
      <c r="M108">
        <f t="shared" si="30"/>
        <v>2.6560868838767266</v>
      </c>
      <c r="N108" s="47">
        <f t="shared" si="29"/>
        <v>6.7919252261781013E-2</v>
      </c>
      <c r="O108" s="47"/>
      <c r="P108" s="63">
        <f t="shared" si="31"/>
        <v>0.38571707423362733</v>
      </c>
      <c r="Q108" s="86">
        <f t="shared" si="32"/>
        <v>6.7919252261781013E-2</v>
      </c>
      <c r="R108" s="67">
        <f t="shared" si="21"/>
        <v>0.54636367350459158</v>
      </c>
      <c r="AB108" s="91">
        <f t="shared" ref="AB108:AC123" si="33">AVERAGE(F102:F108)</f>
        <v>10485.285714285714</v>
      </c>
      <c r="AC108" s="91">
        <f t="shared" si="33"/>
        <v>706.42857142857144</v>
      </c>
      <c r="AD108" s="90">
        <f t="shared" ref="AD108:AD162" si="34">INDEX(AB87:AB108,$AE$3)*$AD$2</f>
        <v>673.92</v>
      </c>
      <c r="AE108" s="45">
        <f t="shared" ref="AE108:AE162" si="35">AC108/AD108</f>
        <v>1.0482380274046941</v>
      </c>
    </row>
    <row r="109" spans="1:31" ht="13.8" x14ac:dyDescent="0.25">
      <c r="A109" s="4">
        <v>43967</v>
      </c>
      <c r="B109">
        <v>233511</v>
      </c>
      <c r="C109">
        <v>15662</v>
      </c>
      <c r="D109">
        <v>89672</v>
      </c>
      <c r="F109">
        <f t="shared" si="25"/>
        <v>13220</v>
      </c>
      <c r="G109">
        <f t="shared" si="25"/>
        <v>700</v>
      </c>
      <c r="H109">
        <f t="shared" si="25"/>
        <v>4702</v>
      </c>
      <c r="I109">
        <f t="shared" si="20"/>
        <v>128177</v>
      </c>
      <c r="J109" s="58">
        <f t="shared" si="26"/>
        <v>0.10995201916693192</v>
      </c>
      <c r="K109" s="58">
        <f t="shared" si="27"/>
        <v>5.8159339974576058E-3</v>
      </c>
      <c r="L109" s="58">
        <f t="shared" si="28"/>
        <v>3.9066459508636665E-2</v>
      </c>
      <c r="M109">
        <f t="shared" si="30"/>
        <v>2.4497806506687816</v>
      </c>
      <c r="N109" s="47">
        <f t="shared" si="29"/>
        <v>6.7071786768075167E-2</v>
      </c>
      <c r="O109" s="47"/>
      <c r="P109" s="63">
        <f t="shared" si="31"/>
        <v>0.38401617054442833</v>
      </c>
      <c r="Q109" s="86">
        <f t="shared" si="32"/>
        <v>6.7071786768075167E-2</v>
      </c>
      <c r="R109" s="67">
        <f t="shared" si="21"/>
        <v>0.54891204268749649</v>
      </c>
      <c r="AB109" s="91">
        <f t="shared" si="33"/>
        <v>11064.285714285714</v>
      </c>
      <c r="AC109" s="91">
        <f t="shared" si="33"/>
        <v>715.14285714285711</v>
      </c>
      <c r="AD109" s="90">
        <f t="shared" si="34"/>
        <v>733.97</v>
      </c>
      <c r="AE109" s="45">
        <f t="shared" si="35"/>
        <v>0.97434889320116225</v>
      </c>
    </row>
    <row r="110" spans="1:31" ht="13.8" x14ac:dyDescent="0.25">
      <c r="A110" s="4">
        <v>43968</v>
      </c>
      <c r="B110">
        <v>241080</v>
      </c>
      <c r="C110">
        <v>16118</v>
      </c>
      <c r="D110">
        <v>94122</v>
      </c>
      <c r="F110">
        <f t="shared" ref="F110:H144" si="36">B110-B109</f>
        <v>7569</v>
      </c>
      <c r="G110">
        <f t="shared" si="36"/>
        <v>456</v>
      </c>
      <c r="H110">
        <f t="shared" si="36"/>
        <v>4450</v>
      </c>
      <c r="I110">
        <f t="shared" si="20"/>
        <v>130840</v>
      </c>
      <c r="J110" s="58">
        <f t="shared" si="26"/>
        <v>5.9116098885446194E-2</v>
      </c>
      <c r="K110" s="58">
        <f t="shared" si="27"/>
        <v>3.5575805331689771E-3</v>
      </c>
      <c r="L110" s="58">
        <f t="shared" si="28"/>
        <v>3.4717617045179713E-2</v>
      </c>
      <c r="M110">
        <f t="shared" si="30"/>
        <v>1.5445014689848831</v>
      </c>
      <c r="N110" s="47">
        <f t="shared" si="29"/>
        <v>6.6857474697195954E-2</v>
      </c>
      <c r="O110" s="47"/>
      <c r="P110" s="63">
        <f t="shared" si="31"/>
        <v>0.39041811846689894</v>
      </c>
      <c r="Q110" s="86">
        <f t="shared" si="32"/>
        <v>6.6857474697195954E-2</v>
      </c>
      <c r="R110" s="67">
        <f t="shared" si="21"/>
        <v>0.54272440683590517</v>
      </c>
      <c r="AB110" s="91">
        <f t="shared" si="33"/>
        <v>11197.285714285714</v>
      </c>
      <c r="AC110" s="91">
        <f t="shared" si="33"/>
        <v>713.57142857142856</v>
      </c>
      <c r="AD110" s="90">
        <f t="shared" si="34"/>
        <v>774.5</v>
      </c>
      <c r="AE110" s="45">
        <f t="shared" si="35"/>
        <v>0.92133173475975283</v>
      </c>
    </row>
    <row r="111" spans="1:31" ht="13.8" x14ac:dyDescent="0.25">
      <c r="A111" s="4">
        <v>43969</v>
      </c>
      <c r="B111">
        <v>255368</v>
      </c>
      <c r="C111">
        <v>16853</v>
      </c>
      <c r="D111">
        <v>100459</v>
      </c>
      <c r="F111">
        <f t="shared" si="36"/>
        <v>14288</v>
      </c>
      <c r="G111">
        <f t="shared" si="36"/>
        <v>735</v>
      </c>
      <c r="H111">
        <f t="shared" si="36"/>
        <v>6337</v>
      </c>
      <c r="I111">
        <f t="shared" si="20"/>
        <v>138056</v>
      </c>
      <c r="J111" s="58">
        <f t="shared" si="26"/>
        <v>0.10932607399260995</v>
      </c>
      <c r="K111" s="58">
        <f t="shared" si="27"/>
        <v>5.6175481504127179E-3</v>
      </c>
      <c r="L111" s="58">
        <f t="shared" si="28"/>
        <v>4.8433200856007337E-2</v>
      </c>
      <c r="M111">
        <f t="shared" si="30"/>
        <v>2.0226560408926875</v>
      </c>
      <c r="N111" s="47">
        <f t="shared" si="29"/>
        <v>6.5994956298361579E-2</v>
      </c>
      <c r="O111" s="47"/>
      <c r="P111" s="63">
        <f t="shared" si="31"/>
        <v>0.39338914820964255</v>
      </c>
      <c r="Q111" s="86">
        <f t="shared" si="32"/>
        <v>6.5994956298361579E-2</v>
      </c>
      <c r="R111" s="67">
        <f t="shared" si="21"/>
        <v>0.54061589549199585</v>
      </c>
      <c r="AB111" s="91">
        <f t="shared" si="33"/>
        <v>12253.428571428571</v>
      </c>
      <c r="AC111" s="91">
        <f t="shared" si="33"/>
        <v>742.85714285714289</v>
      </c>
      <c r="AD111" s="90">
        <f t="shared" si="34"/>
        <v>783.81000000000006</v>
      </c>
      <c r="AE111" s="45">
        <f t="shared" si="35"/>
        <v>0.94775155057621474</v>
      </c>
    </row>
    <row r="112" spans="1:31" ht="13.8" x14ac:dyDescent="0.25">
      <c r="A112" s="4">
        <v>43970</v>
      </c>
      <c r="B112">
        <v>271885</v>
      </c>
      <c r="C112">
        <v>17983</v>
      </c>
      <c r="D112">
        <v>106794</v>
      </c>
      <c r="F112">
        <f t="shared" si="36"/>
        <v>16517</v>
      </c>
      <c r="G112">
        <f t="shared" si="36"/>
        <v>1130</v>
      </c>
      <c r="H112">
        <f t="shared" si="36"/>
        <v>6335</v>
      </c>
      <c r="I112">
        <f t="shared" si="20"/>
        <v>147108</v>
      </c>
      <c r="J112" s="58">
        <f t="shared" si="26"/>
        <v>0.11978376400635167</v>
      </c>
      <c r="K112" s="58">
        <f t="shared" si="27"/>
        <v>8.1850843136118678E-3</v>
      </c>
      <c r="L112" s="58">
        <f t="shared" si="28"/>
        <v>4.5887176218346176E-2</v>
      </c>
      <c r="M112">
        <f t="shared" si="30"/>
        <v>2.2152534927877947</v>
      </c>
      <c r="N112" s="47">
        <f t="shared" si="29"/>
        <v>6.6141935009287015E-2</v>
      </c>
      <c r="O112" s="47"/>
      <c r="P112" s="63">
        <f t="shared" si="31"/>
        <v>0.39279106975375616</v>
      </c>
      <c r="Q112" s="86">
        <f t="shared" si="32"/>
        <v>6.6141935009287015E-2</v>
      </c>
      <c r="R112" s="67">
        <f t="shared" si="21"/>
        <v>0.54106699523695689</v>
      </c>
      <c r="AB112" s="91">
        <f t="shared" si="33"/>
        <v>13381.571428571429</v>
      </c>
      <c r="AC112" s="91">
        <f t="shared" si="33"/>
        <v>788.85714285714289</v>
      </c>
      <c r="AD112" s="90">
        <f t="shared" si="34"/>
        <v>857.74</v>
      </c>
      <c r="AE112" s="45">
        <f t="shared" si="35"/>
        <v>0.91969261414547865</v>
      </c>
    </row>
    <row r="113" spans="1:31" ht="13.8" x14ac:dyDescent="0.25">
      <c r="A113" s="4">
        <v>43971</v>
      </c>
      <c r="B113">
        <v>291579</v>
      </c>
      <c r="C113">
        <v>18859</v>
      </c>
      <c r="D113">
        <v>116683</v>
      </c>
      <c r="F113">
        <f t="shared" si="36"/>
        <v>19694</v>
      </c>
      <c r="G113">
        <f t="shared" si="36"/>
        <v>876</v>
      </c>
      <c r="H113">
        <f t="shared" si="36"/>
        <v>9889</v>
      </c>
      <c r="I113">
        <f t="shared" si="20"/>
        <v>156037</v>
      </c>
      <c r="J113" s="58">
        <f t="shared" si="26"/>
        <v>0.13404589064601158</v>
      </c>
      <c r="K113" s="58">
        <f t="shared" si="27"/>
        <v>5.954808711966718E-3</v>
      </c>
      <c r="L113" s="58">
        <f t="shared" si="28"/>
        <v>6.7222720722190502E-2</v>
      </c>
      <c r="M113">
        <f t="shared" si="30"/>
        <v>1.8317903280216881</v>
      </c>
      <c r="N113" s="47">
        <f t="shared" si="29"/>
        <v>6.4678869191539853E-2</v>
      </c>
      <c r="O113" s="47"/>
      <c r="P113" s="63">
        <f t="shared" si="31"/>
        <v>0.40017628155662788</v>
      </c>
      <c r="Q113" s="86">
        <f t="shared" si="32"/>
        <v>6.4678869191539853E-2</v>
      </c>
      <c r="R113" s="67">
        <f t="shared" si="21"/>
        <v>0.53514484925183226</v>
      </c>
      <c r="AB113" s="91">
        <f t="shared" si="33"/>
        <v>14491.714285714286</v>
      </c>
      <c r="AC113" s="91">
        <f t="shared" si="33"/>
        <v>802.71428571428567</v>
      </c>
      <c r="AD113" s="90">
        <f t="shared" si="34"/>
        <v>936.71000000000015</v>
      </c>
      <c r="AE113" s="45">
        <f t="shared" si="35"/>
        <v>0.85695069521440526</v>
      </c>
    </row>
    <row r="114" spans="1:31" ht="13.8" x14ac:dyDescent="0.25">
      <c r="A114" s="4">
        <v>43972</v>
      </c>
      <c r="B114">
        <v>310087</v>
      </c>
      <c r="C114">
        <v>20047</v>
      </c>
      <c r="D114">
        <v>125960</v>
      </c>
      <c r="F114">
        <f t="shared" si="36"/>
        <v>18508</v>
      </c>
      <c r="G114">
        <f t="shared" si="36"/>
        <v>1188</v>
      </c>
      <c r="H114">
        <f t="shared" si="36"/>
        <v>9277</v>
      </c>
      <c r="I114">
        <f t="shared" si="20"/>
        <v>164080</v>
      </c>
      <c r="J114" s="58">
        <f t="shared" si="26"/>
        <v>0.11877582417898412</v>
      </c>
      <c r="K114" s="58">
        <f t="shared" si="27"/>
        <v>7.6135788306619587E-3</v>
      </c>
      <c r="L114" s="58">
        <f t="shared" si="28"/>
        <v>5.9453847484891402E-2</v>
      </c>
      <c r="M114">
        <f t="shared" si="30"/>
        <v>1.7709912353001573</v>
      </c>
      <c r="N114" s="47">
        <f t="shared" si="29"/>
        <v>6.4649598338530803E-2</v>
      </c>
      <c r="O114" s="47"/>
      <c r="P114" s="63">
        <f t="shared" si="31"/>
        <v>0.4062085801726612</v>
      </c>
      <c r="Q114" s="86">
        <f t="shared" si="32"/>
        <v>6.4649598338530803E-2</v>
      </c>
      <c r="R114" s="67">
        <f t="shared" si="21"/>
        <v>0.52914182148880795</v>
      </c>
      <c r="AB114" s="91">
        <f t="shared" si="33"/>
        <v>15274.571428571429</v>
      </c>
      <c r="AC114" s="91">
        <f t="shared" si="33"/>
        <v>864</v>
      </c>
      <c r="AD114" s="90">
        <f t="shared" si="34"/>
        <v>1014.4200000000002</v>
      </c>
      <c r="AE114" s="45">
        <f t="shared" si="35"/>
        <v>0.85171822322115087</v>
      </c>
    </row>
    <row r="115" spans="1:31" ht="13.8" x14ac:dyDescent="0.25">
      <c r="A115" s="4">
        <v>43973</v>
      </c>
      <c r="B115">
        <v>330890</v>
      </c>
      <c r="C115">
        <v>21048</v>
      </c>
      <c r="D115">
        <v>135430</v>
      </c>
      <c r="F115">
        <f t="shared" si="36"/>
        <v>20803</v>
      </c>
      <c r="G115">
        <f t="shared" si="36"/>
        <v>1001</v>
      </c>
      <c r="H115">
        <f t="shared" si="36"/>
        <v>9470</v>
      </c>
      <c r="I115">
        <f t="shared" si="20"/>
        <v>174412</v>
      </c>
      <c r="J115" s="58">
        <f t="shared" si="26"/>
        <v>0.12697094267623837</v>
      </c>
      <c r="K115" s="58">
        <f t="shared" si="27"/>
        <v>6.1006825938566553E-3</v>
      </c>
      <c r="L115" s="58">
        <f t="shared" si="28"/>
        <v>5.7715748415407116E-2</v>
      </c>
      <c r="M115">
        <f t="shared" si="30"/>
        <v>1.9896277599386105</v>
      </c>
      <c r="N115" s="47">
        <f t="shared" si="29"/>
        <v>6.3610263229472025E-2</v>
      </c>
      <c r="O115" s="47"/>
      <c r="P115" s="63">
        <f t="shared" si="31"/>
        <v>0.40929009640666081</v>
      </c>
      <c r="Q115" s="86">
        <f t="shared" si="32"/>
        <v>6.3610263229472025E-2</v>
      </c>
      <c r="R115" s="67">
        <f t="shared" si="21"/>
        <v>0.52709964036386714</v>
      </c>
      <c r="AB115" s="91">
        <f t="shared" si="33"/>
        <v>15799.857142857143</v>
      </c>
      <c r="AC115" s="91">
        <f t="shared" si="33"/>
        <v>869.42857142857144</v>
      </c>
      <c r="AD115" s="90">
        <f t="shared" si="34"/>
        <v>1069.2200000000003</v>
      </c>
      <c r="AE115" s="45">
        <f t="shared" si="35"/>
        <v>0.81314282507675806</v>
      </c>
    </row>
    <row r="116" spans="1:31" ht="13.8" x14ac:dyDescent="0.25">
      <c r="A116" s="4">
        <v>43974</v>
      </c>
      <c r="B116">
        <v>347398</v>
      </c>
      <c r="C116">
        <v>22013</v>
      </c>
      <c r="D116">
        <v>142587</v>
      </c>
      <c r="F116">
        <f t="shared" si="36"/>
        <v>16508</v>
      </c>
      <c r="G116">
        <f t="shared" si="36"/>
        <v>965</v>
      </c>
      <c r="H116">
        <f t="shared" si="36"/>
        <v>7157</v>
      </c>
      <c r="I116">
        <f t="shared" si="20"/>
        <v>182798</v>
      </c>
      <c r="J116" s="58">
        <f t="shared" si="26"/>
        <v>9.4797020692984499E-2</v>
      </c>
      <c r="K116" s="58">
        <f t="shared" si="27"/>
        <v>5.5328761782446161E-3</v>
      </c>
      <c r="L116" s="58">
        <f t="shared" si="28"/>
        <v>4.1035020526110591E-2</v>
      </c>
      <c r="M116">
        <f t="shared" si="30"/>
        <v>2.035673229882395</v>
      </c>
      <c r="N116" s="47">
        <f t="shared" si="29"/>
        <v>6.3365361919182031E-2</v>
      </c>
      <c r="O116" s="47"/>
      <c r="P116" s="63">
        <f t="shared" si="31"/>
        <v>0.41044277744834456</v>
      </c>
      <c r="Q116" s="86">
        <f t="shared" si="32"/>
        <v>6.3365361919182031E-2</v>
      </c>
      <c r="R116" s="67">
        <f t="shared" si="21"/>
        <v>0.52619186063247336</v>
      </c>
      <c r="AB116" s="91">
        <f t="shared" si="33"/>
        <v>16269.571428571429</v>
      </c>
      <c r="AC116" s="91">
        <f t="shared" si="33"/>
        <v>907.28571428571433</v>
      </c>
      <c r="AD116" s="90">
        <f t="shared" si="34"/>
        <v>1105.9900000000002</v>
      </c>
      <c r="AE116" s="45">
        <f t="shared" si="35"/>
        <v>0.82033808107280726</v>
      </c>
    </row>
    <row r="117" spans="1:31" ht="13.8" x14ac:dyDescent="0.25">
      <c r="A117" s="4">
        <v>43975</v>
      </c>
      <c r="B117">
        <v>363211</v>
      </c>
      <c r="C117">
        <v>22666</v>
      </c>
      <c r="D117">
        <v>149911</v>
      </c>
      <c r="F117">
        <f t="shared" si="36"/>
        <v>15813</v>
      </c>
      <c r="G117">
        <f t="shared" si="36"/>
        <v>653</v>
      </c>
      <c r="H117">
        <f t="shared" si="36"/>
        <v>7324</v>
      </c>
      <c r="I117">
        <f t="shared" si="20"/>
        <v>190634</v>
      </c>
      <c r="J117" s="58">
        <f t="shared" si="26"/>
        <v>8.6646934851636229E-2</v>
      </c>
      <c r="K117" s="58">
        <f t="shared" si="27"/>
        <v>3.5722491493342377E-3</v>
      </c>
      <c r="L117" s="58">
        <f t="shared" si="28"/>
        <v>4.0066083874002997E-2</v>
      </c>
      <c r="M117">
        <f t="shared" si="30"/>
        <v>1.9855693113964397</v>
      </c>
      <c r="N117" s="47">
        <f t="shared" si="29"/>
        <v>6.2404497661139119E-2</v>
      </c>
      <c r="O117" s="47"/>
      <c r="P117" s="63">
        <f t="shared" si="31"/>
        <v>0.41273805033437866</v>
      </c>
      <c r="Q117" s="86">
        <f t="shared" si="32"/>
        <v>6.2404497661139119E-2</v>
      </c>
      <c r="R117" s="67">
        <f t="shared" si="21"/>
        <v>0.52485745200448219</v>
      </c>
      <c r="AB117" s="91">
        <f t="shared" si="33"/>
        <v>17447.285714285714</v>
      </c>
      <c r="AC117" s="91">
        <f t="shared" si="33"/>
        <v>935.42857142857144</v>
      </c>
      <c r="AD117" s="90">
        <f t="shared" si="34"/>
        <v>1138.8700000000001</v>
      </c>
      <c r="AE117" s="45">
        <f t="shared" si="35"/>
        <v>0.8213655390242709</v>
      </c>
    </row>
    <row r="118" spans="1:31" ht="13.8" x14ac:dyDescent="0.25">
      <c r="A118" s="4">
        <v>43976</v>
      </c>
      <c r="B118">
        <v>374898</v>
      </c>
      <c r="C118">
        <v>23473</v>
      </c>
      <c r="D118">
        <v>153833</v>
      </c>
      <c r="F118">
        <f t="shared" si="36"/>
        <v>11687</v>
      </c>
      <c r="G118">
        <f t="shared" si="36"/>
        <v>807</v>
      </c>
      <c r="H118">
        <f t="shared" si="36"/>
        <v>3922</v>
      </c>
      <c r="I118">
        <f t="shared" si="20"/>
        <v>197592</v>
      </c>
      <c r="J118" s="58">
        <f t="shared" si="26"/>
        <v>6.1410893906542044E-2</v>
      </c>
      <c r="K118" s="58">
        <f t="shared" si="27"/>
        <v>4.2332427583746867E-3</v>
      </c>
      <c r="L118" s="58">
        <f t="shared" si="28"/>
        <v>2.0573454892621464E-2</v>
      </c>
      <c r="M118">
        <f t="shared" si="30"/>
        <v>2.4755771514019318</v>
      </c>
      <c r="N118" s="47">
        <f t="shared" si="29"/>
        <v>6.261169704826379E-2</v>
      </c>
      <c r="O118" s="47"/>
      <c r="P118" s="63">
        <f t="shared" si="31"/>
        <v>0.41033294389407254</v>
      </c>
      <c r="Q118" s="86">
        <f t="shared" si="32"/>
        <v>6.261169704826379E-2</v>
      </c>
      <c r="R118" s="67">
        <f t="shared" si="21"/>
        <v>0.52705535905766365</v>
      </c>
      <c r="AB118" s="91">
        <f t="shared" si="33"/>
        <v>17075.714285714286</v>
      </c>
      <c r="AC118" s="91">
        <f t="shared" si="33"/>
        <v>945.71428571428567</v>
      </c>
      <c r="AD118" s="90">
        <f t="shared" si="34"/>
        <v>1221.3100000000002</v>
      </c>
      <c r="AE118" s="45">
        <f t="shared" si="35"/>
        <v>0.77434417610130557</v>
      </c>
    </row>
    <row r="119" spans="1:31" ht="13.8" x14ac:dyDescent="0.25">
      <c r="A119" s="4">
        <v>43977</v>
      </c>
      <c r="B119">
        <v>391222</v>
      </c>
      <c r="C119">
        <v>24512</v>
      </c>
      <c r="D119">
        <v>158593</v>
      </c>
      <c r="F119">
        <f t="shared" si="36"/>
        <v>16324</v>
      </c>
      <c r="G119">
        <f t="shared" si="36"/>
        <v>1039</v>
      </c>
      <c r="H119">
        <f t="shared" si="36"/>
        <v>4760</v>
      </c>
      <c r="I119">
        <f t="shared" si="20"/>
        <v>208117</v>
      </c>
      <c r="J119" s="58">
        <f t="shared" si="26"/>
        <v>8.2760648420356742E-2</v>
      </c>
      <c r="K119" s="58">
        <f t="shared" si="27"/>
        <v>5.2583100530385844E-3</v>
      </c>
      <c r="L119" s="58">
        <f t="shared" si="28"/>
        <v>2.4090044131341349E-2</v>
      </c>
      <c r="M119">
        <f t="shared" si="30"/>
        <v>2.8199417214476856</v>
      </c>
      <c r="N119" s="47">
        <f t="shared" si="29"/>
        <v>6.2654963166693084E-2</v>
      </c>
      <c r="O119" s="47"/>
      <c r="P119" s="63">
        <f t="shared" si="31"/>
        <v>0.40537853188215389</v>
      </c>
      <c r="Q119" s="86">
        <f t="shared" si="32"/>
        <v>6.2654963166693084E-2</v>
      </c>
      <c r="R119" s="67">
        <f t="shared" si="21"/>
        <v>0.53196650495115305</v>
      </c>
      <c r="AB119" s="91">
        <f t="shared" si="33"/>
        <v>17048.142857142859</v>
      </c>
      <c r="AC119" s="91">
        <f t="shared" si="33"/>
        <v>932.71428571428567</v>
      </c>
      <c r="AD119" s="90">
        <f t="shared" si="34"/>
        <v>1195.3000000000002</v>
      </c>
      <c r="AE119" s="45">
        <f t="shared" si="35"/>
        <v>0.78031815085274447</v>
      </c>
    </row>
    <row r="120" spans="1:31" ht="13.8" x14ac:dyDescent="0.25">
      <c r="A120" s="4">
        <v>43978</v>
      </c>
      <c r="B120">
        <v>411821</v>
      </c>
      <c r="C120">
        <v>25598</v>
      </c>
      <c r="D120">
        <v>166647</v>
      </c>
      <c r="F120">
        <f t="shared" si="36"/>
        <v>20599</v>
      </c>
      <c r="G120">
        <f t="shared" si="36"/>
        <v>1086</v>
      </c>
      <c r="H120">
        <f t="shared" si="36"/>
        <v>8054</v>
      </c>
      <c r="I120">
        <f t="shared" si="20"/>
        <v>219576</v>
      </c>
      <c r="J120" s="58">
        <f t="shared" si="26"/>
        <v>9.9160486591072877E-2</v>
      </c>
      <c r="K120" s="58">
        <f t="shared" si="27"/>
        <v>5.218218598192363E-3</v>
      </c>
      <c r="L120" s="58">
        <f t="shared" si="28"/>
        <v>3.8699385441842808E-2</v>
      </c>
      <c r="M120">
        <f t="shared" si="30"/>
        <v>2.2578756004238856</v>
      </c>
      <c r="N120" s="47">
        <f t="shared" si="29"/>
        <v>6.2158073531947133E-2</v>
      </c>
      <c r="O120" s="47"/>
      <c r="P120" s="63">
        <f t="shared" si="31"/>
        <v>0.40465882021557908</v>
      </c>
      <c r="Q120" s="86">
        <f t="shared" si="32"/>
        <v>6.2158073531947133E-2</v>
      </c>
      <c r="R120" s="67">
        <f t="shared" si="21"/>
        <v>0.53318310625247378</v>
      </c>
      <c r="AB120" s="91">
        <f>AVERAGE(F114:F120)</f>
        <v>17177.428571428572</v>
      </c>
      <c r="AC120" s="91">
        <f t="shared" si="33"/>
        <v>962.71428571428567</v>
      </c>
      <c r="AD120" s="90">
        <f t="shared" si="34"/>
        <v>1193.3700000000001</v>
      </c>
      <c r="AE120" s="45">
        <f t="shared" si="35"/>
        <v>0.80671902738822454</v>
      </c>
    </row>
    <row r="121" spans="1:31" ht="13.8" x14ac:dyDescent="0.25">
      <c r="A121" s="4">
        <v>43979</v>
      </c>
      <c r="B121">
        <v>438238</v>
      </c>
      <c r="C121">
        <v>26754</v>
      </c>
      <c r="D121">
        <v>177604</v>
      </c>
      <c r="F121">
        <f t="shared" si="36"/>
        <v>26417</v>
      </c>
      <c r="G121">
        <f t="shared" si="36"/>
        <v>1156</v>
      </c>
      <c r="H121">
        <f t="shared" si="36"/>
        <v>10957</v>
      </c>
      <c r="I121">
        <f t="shared" si="20"/>
        <v>233880</v>
      </c>
      <c r="J121" s="58">
        <f t="shared" si="26"/>
        <v>0.120542685408192</v>
      </c>
      <c r="K121" s="58">
        <f t="shared" si="27"/>
        <v>5.2646919517615768E-3</v>
      </c>
      <c r="L121" s="58">
        <f t="shared" si="28"/>
        <v>4.9900717746930445E-2</v>
      </c>
      <c r="M121">
        <f t="shared" si="30"/>
        <v>2.1851135714677761</v>
      </c>
      <c r="N121" s="47">
        <f t="shared" si="29"/>
        <v>6.1049019026191247E-2</v>
      </c>
      <c r="O121" s="47"/>
      <c r="P121" s="63">
        <f t="shared" si="31"/>
        <v>0.40526837015502992</v>
      </c>
      <c r="Q121" s="86">
        <f t="shared" si="32"/>
        <v>6.1049019026191247E-2</v>
      </c>
      <c r="R121" s="67">
        <f t="shared" si="21"/>
        <v>0.53368261081877888</v>
      </c>
      <c r="AB121" s="91">
        <f t="shared" si="33"/>
        <v>18307.285714285714</v>
      </c>
      <c r="AC121" s="91">
        <f t="shared" si="33"/>
        <v>958.14285714285711</v>
      </c>
      <c r="AD121" s="90">
        <f t="shared" si="34"/>
        <v>1202.4200000000003</v>
      </c>
      <c r="AE121" s="45">
        <f t="shared" si="35"/>
        <v>0.79684540937680415</v>
      </c>
    </row>
    <row r="122" spans="1:31" ht="13.8" x14ac:dyDescent="0.25">
      <c r="A122" s="4">
        <v>43980</v>
      </c>
      <c r="B122">
        <v>465166</v>
      </c>
      <c r="C122">
        <v>27878</v>
      </c>
      <c r="D122">
        <v>189476</v>
      </c>
      <c r="F122">
        <f t="shared" si="36"/>
        <v>26928</v>
      </c>
      <c r="G122">
        <f t="shared" si="36"/>
        <v>1124</v>
      </c>
      <c r="H122">
        <f t="shared" si="36"/>
        <v>11872</v>
      </c>
      <c r="I122">
        <f t="shared" si="20"/>
        <v>247812</v>
      </c>
      <c r="J122" s="58">
        <f t="shared" si="26"/>
        <v>0.11537383570653971</v>
      </c>
      <c r="K122" s="58">
        <f t="shared" si="27"/>
        <v>4.8058833589875146E-3</v>
      </c>
      <c r="L122" s="58">
        <f t="shared" si="28"/>
        <v>5.0761074055070979E-2</v>
      </c>
      <c r="M122">
        <f t="shared" si="30"/>
        <v>2.0763029159007007</v>
      </c>
      <c r="N122" s="47">
        <f t="shared" si="29"/>
        <v>5.9931293344741447E-2</v>
      </c>
      <c r="O122" s="47"/>
      <c r="P122" s="63">
        <f t="shared" si="31"/>
        <v>0.40732985643834674</v>
      </c>
      <c r="Q122" s="86">
        <f t="shared" si="32"/>
        <v>5.9931293344741447E-2</v>
      </c>
      <c r="R122" s="67">
        <f t="shared" si="21"/>
        <v>0.53273885021691181</v>
      </c>
      <c r="AB122" s="91">
        <f t="shared" si="33"/>
        <v>19182.285714285714</v>
      </c>
      <c r="AC122" s="91">
        <f t="shared" si="33"/>
        <v>975.71428571428567</v>
      </c>
      <c r="AD122" s="90">
        <f t="shared" si="34"/>
        <v>1281.51</v>
      </c>
      <c r="AE122" s="45">
        <f t="shared" si="35"/>
        <v>0.76137859690075427</v>
      </c>
    </row>
    <row r="123" spans="1:31" ht="13.8" x14ac:dyDescent="0.25">
      <c r="A123" s="4">
        <v>43981</v>
      </c>
      <c r="B123">
        <v>498440</v>
      </c>
      <c r="C123">
        <v>28834</v>
      </c>
      <c r="D123">
        <v>200892</v>
      </c>
      <c r="F123">
        <f t="shared" si="36"/>
        <v>33274</v>
      </c>
      <c r="G123">
        <f t="shared" si="36"/>
        <v>956</v>
      </c>
      <c r="H123">
        <f t="shared" si="36"/>
        <v>11416</v>
      </c>
      <c r="I123">
        <f t="shared" si="20"/>
        <v>268714</v>
      </c>
      <c r="J123" s="58">
        <f t="shared" si="26"/>
        <v>0.13456562505537692</v>
      </c>
      <c r="K123" s="58">
        <f t="shared" si="27"/>
        <v>3.857763143027779E-3</v>
      </c>
      <c r="L123" s="58">
        <f t="shared" si="28"/>
        <v>4.6067179959001177E-2</v>
      </c>
      <c r="M123">
        <f t="shared" si="30"/>
        <v>2.6953586062255956</v>
      </c>
      <c r="N123" s="47">
        <f t="shared" si="29"/>
        <v>5.7848487280314581E-2</v>
      </c>
      <c r="O123" s="47"/>
      <c r="P123" s="63">
        <f t="shared" si="31"/>
        <v>0.40304148944707485</v>
      </c>
      <c r="Q123" s="86">
        <f t="shared" si="32"/>
        <v>5.7848487280314581E-2</v>
      </c>
      <c r="R123" s="67">
        <f t="shared" si="21"/>
        <v>0.53911002327261059</v>
      </c>
      <c r="AB123" s="91">
        <f t="shared" si="33"/>
        <v>21577.428571428572</v>
      </c>
      <c r="AC123" s="91">
        <f t="shared" si="33"/>
        <v>974.42857142857144</v>
      </c>
      <c r="AD123" s="90">
        <f t="shared" si="34"/>
        <v>1342.76</v>
      </c>
      <c r="AE123" s="45">
        <f t="shared" si="35"/>
        <v>0.72569079465323028</v>
      </c>
    </row>
    <row r="124" spans="1:31" ht="13.8" x14ac:dyDescent="0.25">
      <c r="A124" s="4">
        <v>43982</v>
      </c>
      <c r="B124">
        <v>514849</v>
      </c>
      <c r="C124">
        <v>29314</v>
      </c>
      <c r="D124">
        <v>206555</v>
      </c>
      <c r="F124">
        <f t="shared" si="36"/>
        <v>16409</v>
      </c>
      <c r="G124">
        <f t="shared" si="36"/>
        <v>480</v>
      </c>
      <c r="H124">
        <f t="shared" si="36"/>
        <v>5663</v>
      </c>
      <c r="I124">
        <f t="shared" si="20"/>
        <v>278980</v>
      </c>
      <c r="J124" s="58">
        <f t="shared" si="26"/>
        <v>6.1208454463974465E-2</v>
      </c>
      <c r="K124" s="58">
        <f t="shared" si="27"/>
        <v>1.7862857908408196E-3</v>
      </c>
      <c r="L124" s="58">
        <f t="shared" si="28"/>
        <v>2.1074450903190753E-2</v>
      </c>
      <c r="M124">
        <f t="shared" si="30"/>
        <v>2.6774489065330354</v>
      </c>
      <c r="N124" s="47">
        <f t="shared" si="29"/>
        <v>5.6937082523225255E-2</v>
      </c>
      <c r="O124" s="47"/>
      <c r="P124" s="63">
        <f t="shared" si="31"/>
        <v>0.40119530192347658</v>
      </c>
      <c r="Q124" s="86">
        <f t="shared" si="32"/>
        <v>5.6937082523225255E-2</v>
      </c>
      <c r="R124" s="67">
        <f t="shared" si="21"/>
        <v>0.54186761555329821</v>
      </c>
      <c r="AB124" s="91">
        <f t="shared" ref="AB124:AC139" si="37">AVERAGE(F118:F124)</f>
        <v>21662.571428571428</v>
      </c>
      <c r="AC124" s="91">
        <f t="shared" si="37"/>
        <v>949.71428571428567</v>
      </c>
      <c r="AD124" s="90">
        <f t="shared" si="34"/>
        <v>1510.4200000000003</v>
      </c>
      <c r="AE124" s="45">
        <f t="shared" si="35"/>
        <v>0.62877496703849622</v>
      </c>
    </row>
    <row r="125" spans="1:31" ht="13.8" x14ac:dyDescent="0.25">
      <c r="A125" s="4">
        <v>43983</v>
      </c>
      <c r="B125">
        <v>526447</v>
      </c>
      <c r="C125">
        <v>29937</v>
      </c>
      <c r="D125">
        <v>211080</v>
      </c>
      <c r="F125">
        <f t="shared" si="36"/>
        <v>11598</v>
      </c>
      <c r="G125">
        <f t="shared" si="36"/>
        <v>623</v>
      </c>
      <c r="H125">
        <f t="shared" si="36"/>
        <v>4525</v>
      </c>
      <c r="I125">
        <f t="shared" si="20"/>
        <v>285430</v>
      </c>
      <c r="J125" s="58">
        <f t="shared" si="26"/>
        <v>4.1673812480943748E-2</v>
      </c>
      <c r="K125" s="58">
        <f t="shared" si="27"/>
        <v>2.2331349917556814E-3</v>
      </c>
      <c r="L125" s="58">
        <f t="shared" si="28"/>
        <v>1.6219800702559323E-2</v>
      </c>
      <c r="M125">
        <f t="shared" si="30"/>
        <v>2.2583838783864971</v>
      </c>
      <c r="N125" s="47">
        <f t="shared" si="29"/>
        <v>5.6866123275467424E-2</v>
      </c>
      <c r="O125" s="47"/>
      <c r="P125" s="63">
        <f t="shared" si="31"/>
        <v>0.40095204265576589</v>
      </c>
      <c r="Q125" s="86">
        <f t="shared" si="32"/>
        <v>5.6866123275467424E-2</v>
      </c>
      <c r="R125" s="67">
        <f t="shared" si="21"/>
        <v>0.54218183406876674</v>
      </c>
      <c r="AB125" s="91">
        <f t="shared" si="37"/>
        <v>21649.857142857141</v>
      </c>
      <c r="AC125" s="91">
        <f t="shared" si="37"/>
        <v>923.42857142857144</v>
      </c>
      <c r="AD125" s="90">
        <f t="shared" si="34"/>
        <v>1516.38</v>
      </c>
      <c r="AE125" s="45">
        <f t="shared" si="35"/>
        <v>0.60896910499252921</v>
      </c>
    </row>
    <row r="126" spans="1:31" ht="13.8" x14ac:dyDescent="0.25">
      <c r="A126" s="4">
        <v>43984</v>
      </c>
      <c r="B126">
        <v>555383</v>
      </c>
      <c r="C126">
        <v>31199</v>
      </c>
      <c r="D126">
        <v>223638</v>
      </c>
      <c r="F126">
        <f t="shared" si="36"/>
        <v>28936</v>
      </c>
      <c r="G126">
        <f t="shared" si="36"/>
        <v>1262</v>
      </c>
      <c r="H126">
        <f t="shared" si="36"/>
        <v>12558</v>
      </c>
      <c r="I126">
        <f t="shared" si="20"/>
        <v>300546</v>
      </c>
      <c r="J126" s="58">
        <f t="shared" si="26"/>
        <v>0.10162857399691907</v>
      </c>
      <c r="K126" s="58">
        <f t="shared" si="27"/>
        <v>4.4213992922958346E-3</v>
      </c>
      <c r="L126" s="58">
        <f t="shared" si="28"/>
        <v>4.3996776792908941E-2</v>
      </c>
      <c r="M126">
        <f t="shared" si="30"/>
        <v>2.0989756784327507</v>
      </c>
      <c r="N126" s="47">
        <f t="shared" si="29"/>
        <v>5.617564815631735E-2</v>
      </c>
      <c r="O126" s="47"/>
      <c r="P126" s="63">
        <f t="shared" si="31"/>
        <v>0.40267347037989998</v>
      </c>
      <c r="Q126" s="86">
        <f t="shared" si="32"/>
        <v>5.617564815631735E-2</v>
      </c>
      <c r="R126" s="67">
        <f t="shared" si="21"/>
        <v>0.54115088146378265</v>
      </c>
      <c r="AB126" s="91">
        <f t="shared" si="37"/>
        <v>23451.571428571428</v>
      </c>
      <c r="AC126" s="91">
        <f t="shared" si="37"/>
        <v>955.28571428571433</v>
      </c>
      <c r="AD126" s="90">
        <f t="shared" si="34"/>
        <v>1515.49</v>
      </c>
      <c r="AE126" s="45">
        <f t="shared" si="35"/>
        <v>0.63034775174083257</v>
      </c>
    </row>
    <row r="127" spans="1:31" ht="13.8" x14ac:dyDescent="0.25">
      <c r="A127" s="4">
        <v>43985</v>
      </c>
      <c r="B127">
        <v>584016</v>
      </c>
      <c r="C127">
        <v>32548</v>
      </c>
      <c r="D127">
        <v>238617</v>
      </c>
      <c r="F127">
        <f t="shared" si="36"/>
        <v>28633</v>
      </c>
      <c r="G127">
        <f t="shared" si="36"/>
        <v>1349</v>
      </c>
      <c r="H127">
        <f t="shared" si="36"/>
        <v>14979</v>
      </c>
      <c r="I127">
        <f t="shared" si="20"/>
        <v>312851</v>
      </c>
      <c r="J127" s="58">
        <f t="shared" si="26"/>
        <v>9.5519518922908511E-2</v>
      </c>
      <c r="K127" s="58">
        <f t="shared" si="27"/>
        <v>4.4884976010327871E-3</v>
      </c>
      <c r="L127" s="58">
        <f t="shared" si="28"/>
        <v>4.9839292487672437E-2</v>
      </c>
      <c r="M127">
        <f t="shared" si="30"/>
        <v>1.7582073330600478</v>
      </c>
      <c r="N127" s="47">
        <f t="shared" si="29"/>
        <v>5.5731349826032166E-2</v>
      </c>
      <c r="O127" s="47"/>
      <c r="P127" s="63">
        <f t="shared" si="31"/>
        <v>0.40857955946412428</v>
      </c>
      <c r="Q127" s="86">
        <f t="shared" si="32"/>
        <v>5.5731349826032166E-2</v>
      </c>
      <c r="R127" s="67">
        <f t="shared" si="21"/>
        <v>0.5356890907098435</v>
      </c>
      <c r="AB127" s="91">
        <f t="shared" si="37"/>
        <v>24599.285714285714</v>
      </c>
      <c r="AC127" s="91">
        <f t="shared" si="37"/>
        <v>992.85714285714289</v>
      </c>
      <c r="AD127" s="90">
        <f t="shared" si="34"/>
        <v>1641.6100000000001</v>
      </c>
      <c r="AE127" s="45">
        <f t="shared" si="35"/>
        <v>0.60480695345249047</v>
      </c>
    </row>
    <row r="128" spans="1:31" ht="13.8" x14ac:dyDescent="0.25">
      <c r="A128" s="4">
        <v>43986</v>
      </c>
      <c r="B128">
        <v>614941</v>
      </c>
      <c r="C128">
        <v>34021</v>
      </c>
      <c r="D128">
        <v>254963</v>
      </c>
      <c r="F128">
        <f t="shared" si="36"/>
        <v>30925</v>
      </c>
      <c r="G128">
        <f t="shared" si="36"/>
        <v>1473</v>
      </c>
      <c r="H128">
        <f t="shared" si="36"/>
        <v>16346</v>
      </c>
      <c r="I128">
        <f t="shared" si="20"/>
        <v>325957</v>
      </c>
      <c r="J128" s="58">
        <f t="shared" si="26"/>
        <v>9.9121312838478415E-2</v>
      </c>
      <c r="K128" s="58">
        <f t="shared" si="27"/>
        <v>4.7083116243834926E-3</v>
      </c>
      <c r="L128" s="58">
        <f t="shared" si="28"/>
        <v>5.2248514468548925E-2</v>
      </c>
      <c r="M128">
        <f t="shared" si="30"/>
        <v>1.7402885595617494</v>
      </c>
      <c r="N128" s="47">
        <f t="shared" si="29"/>
        <v>5.5324006693325052E-2</v>
      </c>
      <c r="O128" s="47"/>
      <c r="P128" s="63">
        <f t="shared" si="31"/>
        <v>0.41461375969401942</v>
      </c>
      <c r="Q128" s="86">
        <f t="shared" si="32"/>
        <v>5.5324006693325052E-2</v>
      </c>
      <c r="R128" s="67">
        <f t="shared" si="21"/>
        <v>0.53006223361265548</v>
      </c>
      <c r="AB128" s="91">
        <f t="shared" si="37"/>
        <v>25243.285714285714</v>
      </c>
      <c r="AC128" s="91">
        <f t="shared" si="37"/>
        <v>1038.1428571428571</v>
      </c>
      <c r="AD128" s="90">
        <f t="shared" si="34"/>
        <v>1721.95</v>
      </c>
      <c r="AE128" s="45">
        <f t="shared" si="35"/>
        <v>0.60288792191576823</v>
      </c>
    </row>
    <row r="129" spans="1:31" ht="13.8" x14ac:dyDescent="0.25">
      <c r="A129" s="4">
        <v>43987</v>
      </c>
      <c r="B129">
        <v>645771</v>
      </c>
      <c r="C129">
        <v>35026</v>
      </c>
      <c r="D129">
        <v>266940</v>
      </c>
      <c r="F129">
        <f t="shared" si="36"/>
        <v>30830</v>
      </c>
      <c r="G129">
        <f t="shared" si="36"/>
        <v>1005</v>
      </c>
      <c r="H129">
        <f t="shared" si="36"/>
        <v>11977</v>
      </c>
      <c r="I129">
        <f t="shared" si="20"/>
        <v>343805</v>
      </c>
      <c r="J129" s="58">
        <f t="shared" si="26"/>
        <v>9.4857453383618243E-2</v>
      </c>
      <c r="K129" s="58">
        <f t="shared" si="27"/>
        <v>3.0832287694389135E-3</v>
      </c>
      <c r="L129" s="58">
        <f t="shared" si="28"/>
        <v>3.6744110419472509E-2</v>
      </c>
      <c r="M129">
        <f t="shared" si="30"/>
        <v>2.3817170645943651</v>
      </c>
      <c r="N129" s="47">
        <f t="shared" si="29"/>
        <v>5.4239041393930668E-2</v>
      </c>
      <c r="O129" s="47"/>
      <c r="P129" s="63">
        <f t="shared" si="31"/>
        <v>0.41336634813269718</v>
      </c>
      <c r="Q129" s="86">
        <f t="shared" si="32"/>
        <v>5.4239041393930668E-2</v>
      </c>
      <c r="R129" s="67">
        <f t="shared" si="21"/>
        <v>0.53239461047337211</v>
      </c>
      <c r="AB129" s="91">
        <f t="shared" si="37"/>
        <v>25800.714285714286</v>
      </c>
      <c r="AC129" s="91">
        <f t="shared" si="37"/>
        <v>1021.1428571428571</v>
      </c>
      <c r="AD129" s="90">
        <f t="shared" si="34"/>
        <v>1767.0300000000002</v>
      </c>
      <c r="AE129" s="45">
        <f t="shared" si="35"/>
        <v>0.57788654247118443</v>
      </c>
    </row>
    <row r="130" spans="1:31" ht="13.8" x14ac:dyDescent="0.25">
      <c r="A130" s="4">
        <v>43988</v>
      </c>
      <c r="B130">
        <v>672846</v>
      </c>
      <c r="C130">
        <v>35930</v>
      </c>
      <c r="D130">
        <v>277149</v>
      </c>
      <c r="F130">
        <f t="shared" si="36"/>
        <v>27075</v>
      </c>
      <c r="G130">
        <f t="shared" si="36"/>
        <v>904</v>
      </c>
      <c r="H130">
        <f t="shared" si="36"/>
        <v>10209</v>
      </c>
      <c r="I130">
        <f t="shared" ref="I130:I162" si="38">B130-D130-C130</f>
        <v>359767</v>
      </c>
      <c r="J130" s="58">
        <f t="shared" si="26"/>
        <v>7.8991016663267494E-2</v>
      </c>
      <c r="K130" s="58">
        <f t="shared" si="27"/>
        <v>2.6293974782216662E-3</v>
      </c>
      <c r="L130" s="58">
        <f t="shared" si="28"/>
        <v>2.969415802562499E-2</v>
      </c>
      <c r="M130">
        <f t="shared" si="30"/>
        <v>2.4437601443277854</v>
      </c>
      <c r="N130" s="47">
        <f t="shared" si="29"/>
        <v>5.3400035074890835E-2</v>
      </c>
      <c r="O130" s="47"/>
      <c r="P130" s="63">
        <f t="shared" si="31"/>
        <v>0.41190554748040414</v>
      </c>
      <c r="Q130" s="86">
        <f t="shared" si="32"/>
        <v>5.3400035074890835E-2</v>
      </c>
      <c r="R130" s="67">
        <f t="shared" si="21"/>
        <v>0.53469441744470503</v>
      </c>
      <c r="AB130" s="91">
        <f t="shared" si="37"/>
        <v>24915.142857142859</v>
      </c>
      <c r="AC130" s="91">
        <f t="shared" si="37"/>
        <v>1013.7142857142857</v>
      </c>
      <c r="AD130" s="90">
        <f t="shared" si="34"/>
        <v>1806.0500000000002</v>
      </c>
      <c r="AE130" s="45">
        <f t="shared" si="35"/>
        <v>0.5612880516676092</v>
      </c>
    </row>
    <row r="131" spans="1:31" ht="13.8" x14ac:dyDescent="0.25">
      <c r="A131" s="4">
        <v>43989</v>
      </c>
      <c r="B131">
        <v>691758</v>
      </c>
      <c r="C131">
        <v>36455</v>
      </c>
      <c r="D131">
        <v>283952</v>
      </c>
      <c r="F131">
        <f t="shared" si="36"/>
        <v>18912</v>
      </c>
      <c r="G131">
        <f t="shared" si="36"/>
        <v>525</v>
      </c>
      <c r="H131">
        <f t="shared" si="36"/>
        <v>6803</v>
      </c>
      <c r="I131">
        <f t="shared" si="38"/>
        <v>371351</v>
      </c>
      <c r="J131" s="58">
        <f t="shared" si="26"/>
        <v>5.2734283781716337E-2</v>
      </c>
      <c r="K131" s="58">
        <f t="shared" si="27"/>
        <v>1.4592778103605945E-3</v>
      </c>
      <c r="L131" s="58">
        <f t="shared" si="28"/>
        <v>1.8909460845491666E-2</v>
      </c>
      <c r="M131">
        <f t="shared" si="30"/>
        <v>2.5889813145874374</v>
      </c>
      <c r="N131" s="47">
        <f t="shared" si="29"/>
        <v>5.2699065280054587E-2</v>
      </c>
      <c r="O131" s="47"/>
      <c r="P131" s="63">
        <f t="shared" si="31"/>
        <v>0.41047880906328515</v>
      </c>
      <c r="Q131" s="86">
        <f t="shared" si="32"/>
        <v>5.2699065280054587E-2</v>
      </c>
      <c r="R131" s="67">
        <f t="shared" si="21"/>
        <v>0.53682212565666032</v>
      </c>
      <c r="AB131" s="91">
        <f t="shared" si="37"/>
        <v>25272.714285714286</v>
      </c>
      <c r="AC131" s="91">
        <f t="shared" si="37"/>
        <v>1020.1428571428571</v>
      </c>
      <c r="AD131" s="90">
        <f t="shared" si="34"/>
        <v>1744.0600000000002</v>
      </c>
      <c r="AE131" s="45">
        <f t="shared" si="35"/>
        <v>0.58492417528230511</v>
      </c>
    </row>
    <row r="132" spans="1:31" ht="13.8" x14ac:dyDescent="0.25">
      <c r="A132" s="4">
        <v>43990</v>
      </c>
      <c r="B132">
        <v>707412</v>
      </c>
      <c r="C132">
        <v>37134</v>
      </c>
      <c r="D132">
        <v>378257</v>
      </c>
      <c r="F132">
        <f t="shared" si="36"/>
        <v>15654</v>
      </c>
      <c r="G132">
        <f t="shared" si="36"/>
        <v>679</v>
      </c>
      <c r="H132">
        <f t="shared" si="36"/>
        <v>94305</v>
      </c>
      <c r="I132">
        <f t="shared" si="38"/>
        <v>292021</v>
      </c>
      <c r="J132" s="58">
        <f t="shared" si="26"/>
        <v>4.2291823788695337E-2</v>
      </c>
      <c r="K132" s="58">
        <f t="shared" si="27"/>
        <v>1.8284587896626103E-3</v>
      </c>
      <c r="L132" s="58">
        <f t="shared" si="28"/>
        <v>0.25395111363642486</v>
      </c>
      <c r="M132">
        <f t="shared" si="30"/>
        <v>0.1653448060279184</v>
      </c>
      <c r="N132" s="47">
        <f t="shared" si="29"/>
        <v>5.2492748214618919E-2</v>
      </c>
      <c r="O132" s="47"/>
      <c r="P132" s="63">
        <f t="shared" si="31"/>
        <v>0.53470537678184704</v>
      </c>
      <c r="Q132" s="86">
        <f t="shared" si="32"/>
        <v>5.2492748214618919E-2</v>
      </c>
      <c r="R132" s="67">
        <f t="shared" si="21"/>
        <v>0.41280187500353405</v>
      </c>
      <c r="AB132" s="91">
        <f t="shared" si="37"/>
        <v>25852.142857142859</v>
      </c>
      <c r="AC132" s="91">
        <f t="shared" si="37"/>
        <v>1028.1428571428571</v>
      </c>
      <c r="AD132" s="90">
        <f t="shared" si="34"/>
        <v>1769.0900000000001</v>
      </c>
      <c r="AE132" s="45">
        <f t="shared" si="35"/>
        <v>0.5811704645568383</v>
      </c>
    </row>
    <row r="133" spans="1:31" ht="13.8" x14ac:dyDescent="0.25">
      <c r="A133" s="4">
        <v>43991</v>
      </c>
      <c r="B133">
        <v>739503</v>
      </c>
      <c r="C133">
        <v>38406</v>
      </c>
      <c r="D133">
        <v>396737</v>
      </c>
      <c r="F133">
        <f t="shared" si="36"/>
        <v>32091</v>
      </c>
      <c r="G133">
        <f t="shared" si="36"/>
        <v>1272</v>
      </c>
      <c r="H133">
        <f t="shared" si="36"/>
        <v>18480</v>
      </c>
      <c r="I133">
        <f t="shared" si="38"/>
        <v>304360</v>
      </c>
      <c r="J133" s="58">
        <f t="shared" si="26"/>
        <v>0.11025973347363394</v>
      </c>
      <c r="K133" s="58">
        <f t="shared" si="27"/>
        <v>4.3558511202961428E-3</v>
      </c>
      <c r="L133" s="58">
        <f t="shared" si="28"/>
        <v>6.3283120049585473E-2</v>
      </c>
      <c r="M133">
        <f t="shared" si="30"/>
        <v>1.6301213866294075</v>
      </c>
      <c r="N133" s="47">
        <f t="shared" si="29"/>
        <v>5.1934880588719722E-2</v>
      </c>
      <c r="O133" s="47"/>
      <c r="P133" s="63">
        <f t="shared" si="31"/>
        <v>0.53649140030534026</v>
      </c>
      <c r="Q133" s="86">
        <f t="shared" si="32"/>
        <v>5.1934880588719722E-2</v>
      </c>
      <c r="R133" s="67">
        <f t="shared" ref="R133:R162" si="39">IF(P133="","",1-SUM(P133:Q133))</f>
        <v>0.41157371910593998</v>
      </c>
      <c r="AB133" s="91">
        <f t="shared" si="37"/>
        <v>26302.857142857141</v>
      </c>
      <c r="AC133" s="91">
        <f t="shared" si="37"/>
        <v>1029.5714285714287</v>
      </c>
      <c r="AD133" s="90">
        <f t="shared" si="34"/>
        <v>1809.6500000000003</v>
      </c>
      <c r="AE133" s="45">
        <f t="shared" si="35"/>
        <v>0.56893400854940379</v>
      </c>
    </row>
    <row r="134" spans="1:31" ht="13.8" x14ac:dyDescent="0.25">
      <c r="A134" s="4">
        <v>43992</v>
      </c>
      <c r="B134">
        <v>772416</v>
      </c>
      <c r="C134">
        <v>39680</v>
      </c>
      <c r="D134">
        <v>413916</v>
      </c>
      <c r="F134">
        <f t="shared" si="36"/>
        <v>32913</v>
      </c>
      <c r="G134">
        <f t="shared" si="36"/>
        <v>1274</v>
      </c>
      <c r="H134">
        <f t="shared" si="36"/>
        <v>17179</v>
      </c>
      <c r="I134">
        <f t="shared" si="38"/>
        <v>318820</v>
      </c>
      <c r="J134" s="58">
        <f t="shared" si="26"/>
        <v>0.10851592012285624</v>
      </c>
      <c r="K134" s="58">
        <f t="shared" si="27"/>
        <v>4.1858325666973319E-3</v>
      </c>
      <c r="L134" s="58">
        <f t="shared" si="28"/>
        <v>5.6443027993165987E-2</v>
      </c>
      <c r="M134">
        <f t="shared" si="30"/>
        <v>1.7898393458295414</v>
      </c>
      <c r="N134" s="47">
        <f t="shared" si="29"/>
        <v>5.1371281796337723E-2</v>
      </c>
      <c r="O134" s="47"/>
      <c r="P134" s="63">
        <f t="shared" si="31"/>
        <v>0.5358718617946806</v>
      </c>
      <c r="Q134" s="86">
        <f t="shared" si="32"/>
        <v>5.1371281796337723E-2</v>
      </c>
      <c r="R134" s="67">
        <f t="shared" si="39"/>
        <v>0.41275685640898163</v>
      </c>
      <c r="AB134" s="91">
        <f t="shared" si="37"/>
        <v>26914.285714285714</v>
      </c>
      <c r="AC134" s="91">
        <f t="shared" si="37"/>
        <v>1018.8571428571429</v>
      </c>
      <c r="AD134" s="90">
        <f t="shared" si="34"/>
        <v>1841.2</v>
      </c>
      <c r="AE134" s="45">
        <f t="shared" si="35"/>
        <v>0.55336581732410539</v>
      </c>
    </row>
    <row r="135" spans="1:31" ht="13.8" x14ac:dyDescent="0.25">
      <c r="A135" s="4">
        <v>43993</v>
      </c>
      <c r="B135">
        <v>802828</v>
      </c>
      <c r="C135">
        <v>40919</v>
      </c>
      <c r="D135">
        <v>429965</v>
      </c>
      <c r="F135">
        <f t="shared" si="36"/>
        <v>30412</v>
      </c>
      <c r="G135">
        <f t="shared" si="36"/>
        <v>1239</v>
      </c>
      <c r="H135">
        <f t="shared" si="36"/>
        <v>16049</v>
      </c>
      <c r="I135">
        <f t="shared" si="38"/>
        <v>331944</v>
      </c>
      <c r="J135" s="58">
        <f t="shared" si="26"/>
        <v>9.5737145413250305E-2</v>
      </c>
      <c r="K135" s="58">
        <f t="shared" si="27"/>
        <v>3.8862053823474061E-3</v>
      </c>
      <c r="L135" s="58">
        <f t="shared" si="28"/>
        <v>5.0338749137444329E-2</v>
      </c>
      <c r="M135">
        <f t="shared" si="30"/>
        <v>1.7655551076268197</v>
      </c>
      <c r="N135" s="47">
        <f t="shared" si="29"/>
        <v>5.0968576083544673E-2</v>
      </c>
      <c r="O135" s="47"/>
      <c r="P135" s="63">
        <f t="shared" si="31"/>
        <v>0.53556303467243294</v>
      </c>
      <c r="Q135" s="86">
        <f t="shared" si="32"/>
        <v>5.0968576083544673E-2</v>
      </c>
      <c r="R135" s="67">
        <f t="shared" si="39"/>
        <v>0.41346838924402241</v>
      </c>
      <c r="AB135" s="91">
        <f t="shared" si="37"/>
        <v>26841</v>
      </c>
      <c r="AC135" s="91">
        <f t="shared" si="37"/>
        <v>985.42857142857144</v>
      </c>
      <c r="AD135" s="90">
        <f t="shared" si="34"/>
        <v>1884.0000000000002</v>
      </c>
      <c r="AE135" s="45">
        <f t="shared" si="35"/>
        <v>0.52305125872004843</v>
      </c>
    </row>
    <row r="136" spans="1:31" ht="13.8" x14ac:dyDescent="0.25">
      <c r="A136" s="4">
        <v>43994</v>
      </c>
      <c r="B136">
        <v>828810</v>
      </c>
      <c r="C136">
        <v>41828</v>
      </c>
      <c r="D136">
        <v>445123</v>
      </c>
      <c r="F136">
        <f t="shared" si="36"/>
        <v>25982</v>
      </c>
      <c r="G136">
        <f t="shared" si="36"/>
        <v>909</v>
      </c>
      <c r="H136">
        <f t="shared" si="36"/>
        <v>15158</v>
      </c>
      <c r="I136">
        <f t="shared" si="38"/>
        <v>341859</v>
      </c>
      <c r="J136" s="58">
        <f t="shared" si="26"/>
        <v>7.8568990471483233E-2</v>
      </c>
      <c r="K136" s="58">
        <f t="shared" si="27"/>
        <v>2.738413708336346E-3</v>
      </c>
      <c r="L136" s="58">
        <f t="shared" si="28"/>
        <v>4.5664328922950859E-2</v>
      </c>
      <c r="M136">
        <f t="shared" si="30"/>
        <v>1.6232342673222153</v>
      </c>
      <c r="N136" s="47">
        <f t="shared" si="29"/>
        <v>5.0467537795152083E-2</v>
      </c>
      <c r="O136" s="47"/>
      <c r="P136" s="63">
        <f t="shared" si="31"/>
        <v>0.53706277675221104</v>
      </c>
      <c r="Q136" s="86">
        <f t="shared" si="32"/>
        <v>5.0467537795152083E-2</v>
      </c>
      <c r="R136" s="67">
        <f t="shared" si="39"/>
        <v>0.41246968545263685</v>
      </c>
      <c r="AB136" s="91">
        <f t="shared" si="37"/>
        <v>26148.428571428572</v>
      </c>
      <c r="AC136" s="91">
        <f t="shared" si="37"/>
        <v>971.71428571428567</v>
      </c>
      <c r="AD136" s="90">
        <f t="shared" si="34"/>
        <v>1878.8700000000001</v>
      </c>
      <c r="AE136" s="45">
        <f t="shared" si="35"/>
        <v>0.51718015919903215</v>
      </c>
    </row>
    <row r="137" spans="1:31" ht="13.8" x14ac:dyDescent="0.25">
      <c r="A137" s="4">
        <v>43995</v>
      </c>
      <c r="B137">
        <v>850514</v>
      </c>
      <c r="C137">
        <v>42720</v>
      </c>
      <c r="D137">
        <v>459436</v>
      </c>
      <c r="F137">
        <f t="shared" si="36"/>
        <v>21704</v>
      </c>
      <c r="G137">
        <f t="shared" si="36"/>
        <v>892</v>
      </c>
      <c r="H137">
        <f t="shared" si="36"/>
        <v>14313</v>
      </c>
      <c r="I137">
        <f t="shared" si="38"/>
        <v>348358</v>
      </c>
      <c r="J137" s="58">
        <f t="shared" si="26"/>
        <v>6.3736684826683015E-2</v>
      </c>
      <c r="K137" s="58">
        <f t="shared" si="27"/>
        <v>2.6092628832354858E-3</v>
      </c>
      <c r="L137" s="58">
        <f t="shared" si="28"/>
        <v>4.1868138618553263E-2</v>
      </c>
      <c r="M137">
        <f t="shared" si="30"/>
        <v>1.4330127812012514</v>
      </c>
      <c r="N137" s="47">
        <f t="shared" si="29"/>
        <v>5.022845009018076E-2</v>
      </c>
      <c r="O137" s="47"/>
      <c r="P137" s="63">
        <f t="shared" si="31"/>
        <v>0.5401862873509431</v>
      </c>
      <c r="Q137" s="86">
        <f t="shared" si="32"/>
        <v>5.022845009018076E-2</v>
      </c>
      <c r="R137" s="67">
        <f t="shared" si="39"/>
        <v>0.40958526255887617</v>
      </c>
      <c r="AB137" s="91">
        <f t="shared" si="37"/>
        <v>25381.142857142859</v>
      </c>
      <c r="AC137" s="91">
        <f t="shared" si="37"/>
        <v>970</v>
      </c>
      <c r="AD137" s="90">
        <f t="shared" si="34"/>
        <v>1830.3900000000003</v>
      </c>
      <c r="AE137" s="45">
        <f t="shared" si="35"/>
        <v>0.52994170641229454</v>
      </c>
    </row>
    <row r="138" spans="1:31" ht="13.8" x14ac:dyDescent="0.25">
      <c r="A138" s="4">
        <v>43996</v>
      </c>
      <c r="B138">
        <v>867624</v>
      </c>
      <c r="C138">
        <v>43332</v>
      </c>
      <c r="D138">
        <v>469141</v>
      </c>
      <c r="F138">
        <f t="shared" si="36"/>
        <v>17110</v>
      </c>
      <c r="G138">
        <f t="shared" si="36"/>
        <v>612</v>
      </c>
      <c r="H138">
        <f t="shared" si="36"/>
        <v>9705</v>
      </c>
      <c r="I138">
        <f t="shared" si="38"/>
        <v>355151</v>
      </c>
      <c r="J138" s="58">
        <f t="shared" si="26"/>
        <v>4.931345708113629E-2</v>
      </c>
      <c r="K138" s="58">
        <f t="shared" si="27"/>
        <v>1.7568133931185734E-3</v>
      </c>
      <c r="L138" s="58">
        <f t="shared" si="28"/>
        <v>2.7859271209502868E-2</v>
      </c>
      <c r="M138">
        <f t="shared" si="30"/>
        <v>1.6650903636590555</v>
      </c>
      <c r="N138" s="47">
        <f t="shared" si="29"/>
        <v>4.9943293408204477E-2</v>
      </c>
      <c r="O138" s="47"/>
      <c r="P138" s="63">
        <f t="shared" si="31"/>
        <v>0.54071925165739998</v>
      </c>
      <c r="Q138" s="86">
        <f t="shared" si="32"/>
        <v>4.9943293408204477E-2</v>
      </c>
      <c r="R138" s="67">
        <f t="shared" si="39"/>
        <v>0.40933745493439555</v>
      </c>
      <c r="AB138" s="91">
        <f t="shared" si="37"/>
        <v>25123.714285714286</v>
      </c>
      <c r="AC138" s="91">
        <f t="shared" si="37"/>
        <v>982.42857142857144</v>
      </c>
      <c r="AD138" s="90">
        <f t="shared" si="34"/>
        <v>1776.6800000000003</v>
      </c>
      <c r="AE138" s="45">
        <f t="shared" si="35"/>
        <v>0.55295752269883791</v>
      </c>
    </row>
    <row r="139" spans="1:31" ht="13.8" x14ac:dyDescent="0.25">
      <c r="A139" s="4">
        <v>43997</v>
      </c>
      <c r="B139">
        <v>888271</v>
      </c>
      <c r="C139">
        <v>43959</v>
      </c>
      <c r="D139">
        <v>477709</v>
      </c>
      <c r="F139">
        <f t="shared" si="36"/>
        <v>20647</v>
      </c>
      <c r="G139">
        <f t="shared" si="36"/>
        <v>627</v>
      </c>
      <c r="H139">
        <f t="shared" si="36"/>
        <v>8568</v>
      </c>
      <c r="I139">
        <f t="shared" si="38"/>
        <v>366603</v>
      </c>
      <c r="J139" s="58">
        <f t="shared" si="26"/>
        <v>5.8374106324762441E-2</v>
      </c>
      <c r="K139" s="58">
        <f t="shared" si="27"/>
        <v>1.765446246807696E-3</v>
      </c>
      <c r="L139" s="58">
        <f t="shared" si="28"/>
        <v>2.4124949669295594E-2</v>
      </c>
      <c r="M139">
        <f t="shared" si="30"/>
        <v>2.2546625595808272</v>
      </c>
      <c r="N139" s="47">
        <f t="shared" si="29"/>
        <v>4.948827553753303E-2</v>
      </c>
      <c r="O139" s="47"/>
      <c r="P139" s="63">
        <f t="shared" si="31"/>
        <v>0.53779646076478915</v>
      </c>
      <c r="Q139" s="86">
        <f t="shared" si="32"/>
        <v>4.948827553753303E-2</v>
      </c>
      <c r="R139" s="67">
        <f t="shared" si="39"/>
        <v>0.41271526369767786</v>
      </c>
      <c r="AB139" s="91">
        <f t="shared" si="37"/>
        <v>25837</v>
      </c>
      <c r="AC139" s="91">
        <f t="shared" si="37"/>
        <v>975</v>
      </c>
      <c r="AD139" s="90">
        <f t="shared" si="34"/>
        <v>1758.6600000000003</v>
      </c>
      <c r="AE139" s="45">
        <f t="shared" si="35"/>
        <v>0.55439937224932612</v>
      </c>
    </row>
    <row r="140" spans="1:31" ht="13.8" x14ac:dyDescent="0.25">
      <c r="A140" s="4">
        <v>43998</v>
      </c>
      <c r="B140">
        <v>923189</v>
      </c>
      <c r="C140">
        <v>45241</v>
      </c>
      <c r="D140">
        <v>490005</v>
      </c>
      <c r="F140">
        <f t="shared" si="36"/>
        <v>34918</v>
      </c>
      <c r="G140">
        <f t="shared" si="36"/>
        <v>1282</v>
      </c>
      <c r="H140">
        <f t="shared" si="36"/>
        <v>12296</v>
      </c>
      <c r="I140">
        <f t="shared" si="38"/>
        <v>387943</v>
      </c>
      <c r="J140" s="58">
        <f t="shared" si="26"/>
        <v>9.5647150291087196E-2</v>
      </c>
      <c r="K140" s="58">
        <f t="shared" si="27"/>
        <v>3.4969708376636306E-3</v>
      </c>
      <c r="L140" s="58">
        <f t="shared" si="28"/>
        <v>3.3540369282302654E-2</v>
      </c>
      <c r="M140">
        <f t="shared" si="30"/>
        <v>2.5824519250378142</v>
      </c>
      <c r="N140" s="47">
        <f t="shared" si="29"/>
        <v>4.900513329339929E-2</v>
      </c>
      <c r="O140" s="47"/>
      <c r="P140" s="63">
        <f t="shared" si="31"/>
        <v>0.53077430515311597</v>
      </c>
      <c r="Q140" s="86">
        <f t="shared" si="32"/>
        <v>4.900513329339929E-2</v>
      </c>
      <c r="R140" s="67">
        <f t="shared" si="39"/>
        <v>0.42022056155348475</v>
      </c>
      <c r="AB140" s="91">
        <f t="shared" ref="AB140:AC162" si="40">AVERAGE(F134:F140)</f>
        <v>26240.857142857141</v>
      </c>
      <c r="AC140" s="91">
        <f t="shared" si="40"/>
        <v>976.42857142857144</v>
      </c>
      <c r="AD140" s="90">
        <f t="shared" si="34"/>
        <v>1808.5900000000001</v>
      </c>
      <c r="AE140" s="45">
        <f t="shared" si="35"/>
        <v>0.53988387165060703</v>
      </c>
    </row>
    <row r="141" spans="1:31" ht="13.8" x14ac:dyDescent="0.25">
      <c r="A141" s="4">
        <v>43999</v>
      </c>
      <c r="B141">
        <v>955377</v>
      </c>
      <c r="C141">
        <v>46510</v>
      </c>
      <c r="D141">
        <v>521046</v>
      </c>
      <c r="F141">
        <f t="shared" si="36"/>
        <v>32188</v>
      </c>
      <c r="G141">
        <f t="shared" si="36"/>
        <v>1269</v>
      </c>
      <c r="H141">
        <f t="shared" si="36"/>
        <v>31041</v>
      </c>
      <c r="I141">
        <f t="shared" si="38"/>
        <v>387821</v>
      </c>
      <c r="J141" s="58">
        <f t="shared" si="26"/>
        <v>8.3332883667093072E-2</v>
      </c>
      <c r="K141" s="58">
        <f t="shared" si="27"/>
        <v>3.2710991047653908E-3</v>
      </c>
      <c r="L141" s="58">
        <f t="shared" si="28"/>
        <v>8.0014332002381797E-2</v>
      </c>
      <c r="M141">
        <f t="shared" si="30"/>
        <v>1.0005697582316029</v>
      </c>
      <c r="N141" s="47">
        <f t="shared" si="29"/>
        <v>4.8682352621007202E-2</v>
      </c>
      <c r="O141" s="47"/>
      <c r="P141" s="63">
        <f t="shared" si="31"/>
        <v>0.54538260812223871</v>
      </c>
      <c r="Q141" s="86">
        <f t="shared" si="32"/>
        <v>4.8682352621007202E-2</v>
      </c>
      <c r="R141" s="67">
        <f t="shared" si="39"/>
        <v>0.40593503925675412</v>
      </c>
      <c r="AB141" s="91">
        <f t="shared" si="40"/>
        <v>26137.285714285714</v>
      </c>
      <c r="AC141" s="91">
        <f t="shared" si="40"/>
        <v>975.71428571428567</v>
      </c>
      <c r="AD141" s="90">
        <f t="shared" si="34"/>
        <v>1836.8600000000001</v>
      </c>
      <c r="AE141" s="45">
        <f t="shared" si="35"/>
        <v>0.53118598353401214</v>
      </c>
    </row>
    <row r="142" spans="1:31" ht="13.8" x14ac:dyDescent="0.25">
      <c r="A142" s="4">
        <v>44000</v>
      </c>
      <c r="B142">
        <v>978142</v>
      </c>
      <c r="C142">
        <v>47748</v>
      </c>
      <c r="D142">
        <v>534580</v>
      </c>
      <c r="F142">
        <f t="shared" si="36"/>
        <v>22765</v>
      </c>
      <c r="G142">
        <f t="shared" si="36"/>
        <v>1238</v>
      </c>
      <c r="H142">
        <f t="shared" si="36"/>
        <v>13534</v>
      </c>
      <c r="I142">
        <f t="shared" si="38"/>
        <v>395814</v>
      </c>
      <c r="J142" s="58">
        <f t="shared" si="26"/>
        <v>5.8964786165190498E-2</v>
      </c>
      <c r="K142" s="58">
        <f t="shared" si="27"/>
        <v>3.192194337078188E-3</v>
      </c>
      <c r="L142" s="58">
        <f t="shared" si="28"/>
        <v>3.4897542938623745E-2</v>
      </c>
      <c r="M142">
        <f t="shared" si="30"/>
        <v>1.5480491697380412</v>
      </c>
      <c r="N142" s="47">
        <f t="shared" si="29"/>
        <v>4.8814998231340646E-2</v>
      </c>
      <c r="O142" s="47"/>
      <c r="P142" s="63">
        <f t="shared" si="31"/>
        <v>0.54652596453275704</v>
      </c>
      <c r="Q142" s="86">
        <f t="shared" si="32"/>
        <v>4.8814998231340646E-2</v>
      </c>
      <c r="R142" s="67">
        <f t="shared" si="39"/>
        <v>0.40465903723590235</v>
      </c>
      <c r="AB142" s="91">
        <f t="shared" si="40"/>
        <v>25044.857142857141</v>
      </c>
      <c r="AC142" s="91">
        <f t="shared" si="40"/>
        <v>975.57142857142856</v>
      </c>
      <c r="AD142" s="90">
        <f t="shared" si="34"/>
        <v>1829.6100000000001</v>
      </c>
      <c r="AE142" s="45">
        <f t="shared" si="35"/>
        <v>0.53321277680567358</v>
      </c>
    </row>
    <row r="143" spans="1:31" ht="13.8" x14ac:dyDescent="0.25">
      <c r="A143" s="4">
        <v>44001</v>
      </c>
      <c r="B143">
        <v>1032913</v>
      </c>
      <c r="C143">
        <v>48954</v>
      </c>
      <c r="D143">
        <v>551631</v>
      </c>
      <c r="F143">
        <f t="shared" si="36"/>
        <v>54771</v>
      </c>
      <c r="G143">
        <f t="shared" si="36"/>
        <v>1206</v>
      </c>
      <c r="H143">
        <f t="shared" si="36"/>
        <v>17051</v>
      </c>
      <c r="I143">
        <f t="shared" si="38"/>
        <v>432328</v>
      </c>
      <c r="J143" s="58">
        <f t="shared" si="26"/>
        <v>0.13901531221753544</v>
      </c>
      <c r="K143" s="58">
        <f t="shared" si="27"/>
        <v>3.0468856584153162E-3</v>
      </c>
      <c r="L143" s="58">
        <f t="shared" si="28"/>
        <v>4.307831456189018E-2</v>
      </c>
      <c r="M143">
        <f t="shared" si="30"/>
        <v>3.0138690250354152</v>
      </c>
      <c r="N143" s="47">
        <f t="shared" si="29"/>
        <v>4.7394117413567263E-2</v>
      </c>
      <c r="O143" s="47"/>
      <c r="P143" s="63">
        <f t="shared" si="31"/>
        <v>0.53405369087231935</v>
      </c>
      <c r="Q143" s="86">
        <f t="shared" si="32"/>
        <v>4.7394117413567263E-2</v>
      </c>
      <c r="R143" s="67">
        <f t="shared" si="39"/>
        <v>0.4185521917141134</v>
      </c>
      <c r="AB143" s="91">
        <f t="shared" si="40"/>
        <v>29157.571428571428</v>
      </c>
      <c r="AC143" s="91">
        <f t="shared" si="40"/>
        <v>1018</v>
      </c>
      <c r="AD143" s="90">
        <f t="shared" si="34"/>
        <v>1753.14</v>
      </c>
      <c r="AE143" s="45">
        <f t="shared" si="35"/>
        <v>0.58067239353388778</v>
      </c>
    </row>
    <row r="144" spans="1:31" ht="13.8" x14ac:dyDescent="0.25">
      <c r="A144" s="4">
        <v>44002</v>
      </c>
      <c r="B144">
        <v>1067579</v>
      </c>
      <c r="C144">
        <v>49976</v>
      </c>
      <c r="D144">
        <v>576779</v>
      </c>
      <c r="F144">
        <f t="shared" si="36"/>
        <v>34666</v>
      </c>
      <c r="G144">
        <f t="shared" si="36"/>
        <v>1022</v>
      </c>
      <c r="H144">
        <f t="shared" si="36"/>
        <v>25148</v>
      </c>
      <c r="I144">
        <f t="shared" si="38"/>
        <v>440824</v>
      </c>
      <c r="J144" s="58">
        <f t="shared" si="26"/>
        <v>8.0576041440599586E-2</v>
      </c>
      <c r="K144" s="58">
        <f t="shared" si="27"/>
        <v>2.3639458929331433E-3</v>
      </c>
      <c r="L144" s="58">
        <f t="shared" si="28"/>
        <v>5.8168797764660163E-2</v>
      </c>
      <c r="M144">
        <f t="shared" si="30"/>
        <v>1.331114973019929</v>
      </c>
      <c r="N144" s="47">
        <f t="shared" si="29"/>
        <v>4.6812460717192826E-2</v>
      </c>
      <c r="O144" s="47"/>
      <c r="P144" s="63">
        <f t="shared" si="31"/>
        <v>0.54026821434291983</v>
      </c>
      <c r="Q144" s="86">
        <f t="shared" si="32"/>
        <v>4.6812460717192826E-2</v>
      </c>
      <c r="R144" s="67">
        <f t="shared" si="39"/>
        <v>0.41291932493988737</v>
      </c>
      <c r="AB144" s="91">
        <f t="shared" si="40"/>
        <v>31009.285714285714</v>
      </c>
      <c r="AC144" s="91">
        <f t="shared" si="40"/>
        <v>1036.5714285714287</v>
      </c>
      <c r="AD144" s="90">
        <f t="shared" si="34"/>
        <v>2041.0300000000002</v>
      </c>
      <c r="AE144" s="45">
        <f t="shared" si="35"/>
        <v>0.50786682634328184</v>
      </c>
    </row>
    <row r="145" spans="1:31" ht="13.8" x14ac:dyDescent="0.25">
      <c r="A145" s="4">
        <v>44003</v>
      </c>
      <c r="B145">
        <v>1083341</v>
      </c>
      <c r="C145">
        <v>50591</v>
      </c>
      <c r="D145">
        <v>588118</v>
      </c>
      <c r="F145">
        <f t="shared" ref="F145:H160" si="41">B145-B144</f>
        <v>15762</v>
      </c>
      <c r="G145">
        <f t="shared" si="41"/>
        <v>615</v>
      </c>
      <c r="H145">
        <f t="shared" si="41"/>
        <v>11339</v>
      </c>
      <c r="I145">
        <f t="shared" si="38"/>
        <v>444632</v>
      </c>
      <c r="J145" s="58">
        <f t="shared" si="26"/>
        <v>3.5936256206902391E-2</v>
      </c>
      <c r="K145" s="58">
        <f t="shared" si="27"/>
        <v>1.3951146035606047E-3</v>
      </c>
      <c r="L145" s="58">
        <f t="shared" si="28"/>
        <v>2.5722283723209262E-2</v>
      </c>
      <c r="M145">
        <f t="shared" si="30"/>
        <v>1.3252103234190682</v>
      </c>
      <c r="N145" s="47">
        <f t="shared" si="29"/>
        <v>4.6699054129770774E-2</v>
      </c>
      <c r="O145" s="47"/>
      <c r="P145" s="63">
        <f t="shared" si="31"/>
        <v>0.54287431196640767</v>
      </c>
      <c r="Q145" s="86">
        <f t="shared" si="32"/>
        <v>4.6699054129770774E-2</v>
      </c>
      <c r="R145" s="67">
        <f t="shared" si="39"/>
        <v>0.4104266339038215</v>
      </c>
      <c r="AB145" s="91">
        <f t="shared" si="40"/>
        <v>30816.714285714286</v>
      </c>
      <c r="AC145" s="91">
        <f t="shared" si="40"/>
        <v>1037</v>
      </c>
      <c r="AD145" s="90">
        <f t="shared" si="34"/>
        <v>2170.65</v>
      </c>
      <c r="AE145" s="45">
        <f t="shared" si="35"/>
        <v>0.47773708336212656</v>
      </c>
    </row>
    <row r="146" spans="1:31" ht="13.8" x14ac:dyDescent="0.25">
      <c r="A146" s="4">
        <v>44004</v>
      </c>
      <c r="B146">
        <v>1106470</v>
      </c>
      <c r="C146">
        <v>51271</v>
      </c>
      <c r="D146">
        <v>601736</v>
      </c>
      <c r="F146">
        <f t="shared" si="41"/>
        <v>23129</v>
      </c>
      <c r="G146">
        <f t="shared" si="41"/>
        <v>680</v>
      </c>
      <c r="H146">
        <f t="shared" si="41"/>
        <v>13618</v>
      </c>
      <c r="I146">
        <f t="shared" si="38"/>
        <v>453463</v>
      </c>
      <c r="J146" s="58">
        <f t="shared" si="26"/>
        <v>5.2284775490777979E-2</v>
      </c>
      <c r="K146" s="58">
        <f t="shared" si="27"/>
        <v>1.5293546123535868E-3</v>
      </c>
      <c r="L146" s="58">
        <f t="shared" si="28"/>
        <v>3.0627575163281094E-2</v>
      </c>
      <c r="M146">
        <f t="shared" si="30"/>
        <v>1.6259256047010486</v>
      </c>
      <c r="N146" s="47">
        <f t="shared" si="29"/>
        <v>4.6337451535061955E-2</v>
      </c>
      <c r="O146" s="47"/>
      <c r="P146" s="63">
        <f t="shared" si="31"/>
        <v>0.54383399459542514</v>
      </c>
      <c r="Q146" s="86">
        <f t="shared" si="32"/>
        <v>4.6337451535061955E-2</v>
      </c>
      <c r="R146" s="67">
        <f t="shared" si="39"/>
        <v>0.40982855386951289</v>
      </c>
      <c r="AB146" s="91">
        <f t="shared" si="40"/>
        <v>31171.285714285714</v>
      </c>
      <c r="AC146" s="91">
        <f t="shared" si="40"/>
        <v>1044.5714285714287</v>
      </c>
      <c r="AD146" s="90">
        <f t="shared" si="34"/>
        <v>2157.17</v>
      </c>
      <c r="AE146" s="45">
        <f t="shared" si="35"/>
        <v>0.48423231760659968</v>
      </c>
    </row>
    <row r="147" spans="1:31" ht="13.8" x14ac:dyDescent="0.25">
      <c r="A147" s="4">
        <v>44005</v>
      </c>
      <c r="B147">
        <v>1145906</v>
      </c>
      <c r="C147">
        <v>52645</v>
      </c>
      <c r="D147">
        <v>627963</v>
      </c>
      <c r="F147">
        <f t="shared" si="41"/>
        <v>39436</v>
      </c>
      <c r="G147">
        <f t="shared" si="41"/>
        <v>1374</v>
      </c>
      <c r="H147">
        <f t="shared" si="41"/>
        <v>26227</v>
      </c>
      <c r="I147">
        <f t="shared" si="38"/>
        <v>465298</v>
      </c>
      <c r="J147" s="58">
        <f t="shared" si="26"/>
        <v>8.7421370184181502E-2</v>
      </c>
      <c r="K147" s="58">
        <f t="shared" si="27"/>
        <v>3.0300156793387776E-3</v>
      </c>
      <c r="L147" s="58">
        <f t="shared" si="28"/>
        <v>5.7837133349358159E-2</v>
      </c>
      <c r="M147">
        <f t="shared" si="30"/>
        <v>1.4362652363258395</v>
      </c>
      <c r="N147" s="47">
        <f t="shared" si="29"/>
        <v>4.5941813726431316E-2</v>
      </c>
      <c r="O147" s="47"/>
      <c r="P147" s="63">
        <f t="shared" si="31"/>
        <v>0.5480056828396046</v>
      </c>
      <c r="Q147" s="86">
        <f t="shared" si="32"/>
        <v>4.5941813726431316E-2</v>
      </c>
      <c r="R147" s="67">
        <f t="shared" si="39"/>
        <v>0.40605250343396404</v>
      </c>
      <c r="AB147" s="91">
        <f t="shared" si="40"/>
        <v>31816.714285714286</v>
      </c>
      <c r="AC147" s="91">
        <f t="shared" si="40"/>
        <v>1057.7142857142858</v>
      </c>
      <c r="AD147" s="90">
        <f t="shared" si="34"/>
        <v>2181.9900000000002</v>
      </c>
      <c r="AE147" s="45">
        <f t="shared" si="35"/>
        <v>0.48474754041690643</v>
      </c>
    </row>
    <row r="148" spans="1:31" ht="13.8" x14ac:dyDescent="0.25">
      <c r="A148" s="4">
        <v>44006</v>
      </c>
      <c r="B148">
        <v>1188631</v>
      </c>
      <c r="C148">
        <v>53830</v>
      </c>
      <c r="D148">
        <v>660469</v>
      </c>
      <c r="F148">
        <f t="shared" si="41"/>
        <v>42725</v>
      </c>
      <c r="G148">
        <f t="shared" si="41"/>
        <v>1185</v>
      </c>
      <c r="H148">
        <f t="shared" si="41"/>
        <v>32506</v>
      </c>
      <c r="I148">
        <f t="shared" si="38"/>
        <v>474332</v>
      </c>
      <c r="J148" s="58">
        <f t="shared" si="26"/>
        <v>9.2320574229289673E-2</v>
      </c>
      <c r="K148" s="58">
        <f t="shared" si="27"/>
        <v>2.546754982828209E-3</v>
      </c>
      <c r="L148" s="58">
        <f t="shared" si="28"/>
        <v>6.9860605461446207E-2</v>
      </c>
      <c r="M148">
        <f t="shared" si="30"/>
        <v>1.2750164301368327</v>
      </c>
      <c r="N148" s="47">
        <f t="shared" si="29"/>
        <v>4.5287393648659677E-2</v>
      </c>
      <c r="O148" s="47"/>
      <c r="P148" s="63">
        <f t="shared" si="31"/>
        <v>0.55565520333896723</v>
      </c>
      <c r="Q148" s="86">
        <f t="shared" si="32"/>
        <v>4.5287393648659677E-2</v>
      </c>
      <c r="R148" s="67">
        <f t="shared" si="39"/>
        <v>0.39905740301237314</v>
      </c>
      <c r="AB148" s="91">
        <f t="shared" si="40"/>
        <v>33322</v>
      </c>
      <c r="AC148" s="91">
        <f t="shared" si="40"/>
        <v>1045.7142857142858</v>
      </c>
      <c r="AD148" s="90">
        <f t="shared" si="34"/>
        <v>2227.17</v>
      </c>
      <c r="AE148" s="45">
        <f t="shared" si="35"/>
        <v>0.46952602886815364</v>
      </c>
    </row>
    <row r="149" spans="1:31" ht="13.8" x14ac:dyDescent="0.25">
      <c r="A149" s="4">
        <v>44007</v>
      </c>
      <c r="B149">
        <v>1228114</v>
      </c>
      <c r="C149">
        <v>54971</v>
      </c>
      <c r="D149">
        <v>679524</v>
      </c>
      <c r="F149">
        <f t="shared" si="41"/>
        <v>39483</v>
      </c>
      <c r="G149">
        <f t="shared" si="41"/>
        <v>1141</v>
      </c>
      <c r="H149">
        <f t="shared" si="41"/>
        <v>19055</v>
      </c>
      <c r="I149">
        <f t="shared" si="38"/>
        <v>493619</v>
      </c>
      <c r="J149" s="58">
        <f t="shared" si="26"/>
        <v>8.3707256297420721E-2</v>
      </c>
      <c r="K149" s="58">
        <f t="shared" si="27"/>
        <v>2.405488139109316E-3</v>
      </c>
      <c r="L149" s="58">
        <f t="shared" si="28"/>
        <v>4.017228439152324E-2</v>
      </c>
      <c r="M149">
        <f t="shared" si="30"/>
        <v>1.9659848630455614</v>
      </c>
      <c r="N149" s="47">
        <f t="shared" si="29"/>
        <v>4.4760502689489737E-2</v>
      </c>
      <c r="O149" s="47"/>
      <c r="P149" s="63">
        <f t="shared" si="31"/>
        <v>0.55330694056089258</v>
      </c>
      <c r="Q149" s="86">
        <f t="shared" si="32"/>
        <v>4.4760502689489737E-2</v>
      </c>
      <c r="R149" s="67">
        <f t="shared" si="39"/>
        <v>0.4019325567496177</v>
      </c>
      <c r="AB149" s="91">
        <f t="shared" si="40"/>
        <v>35710.285714285717</v>
      </c>
      <c r="AC149" s="91">
        <f t="shared" si="40"/>
        <v>1031.8571428571429</v>
      </c>
      <c r="AD149" s="90">
        <f t="shared" si="34"/>
        <v>2332.5400000000004</v>
      </c>
      <c r="AE149" s="45">
        <f t="shared" si="35"/>
        <v>0.44237489726098705</v>
      </c>
    </row>
    <row r="150" spans="1:31" ht="13.8" x14ac:dyDescent="0.25">
      <c r="A150" s="4">
        <v>44008</v>
      </c>
      <c r="B150">
        <v>1274974</v>
      </c>
      <c r="C150">
        <v>55961</v>
      </c>
      <c r="D150">
        <v>702399</v>
      </c>
      <c r="F150">
        <f t="shared" si="41"/>
        <v>46860</v>
      </c>
      <c r="G150">
        <f t="shared" si="41"/>
        <v>990</v>
      </c>
      <c r="H150">
        <f t="shared" si="41"/>
        <v>22875</v>
      </c>
      <c r="I150">
        <f t="shared" si="38"/>
        <v>516614</v>
      </c>
      <c r="J150" s="58">
        <f t="shared" si="26"/>
        <v>9.5483193502264363E-2</v>
      </c>
      <c r="K150" s="58">
        <f t="shared" si="27"/>
        <v>2.0055954086046122E-3</v>
      </c>
      <c r="L150" s="58">
        <f t="shared" si="28"/>
        <v>4.6341409062455048E-2</v>
      </c>
      <c r="M150">
        <f t="shared" si="30"/>
        <v>1.9749557298719562</v>
      </c>
      <c r="N150" s="47">
        <f t="shared" si="29"/>
        <v>4.3891875442165877E-2</v>
      </c>
      <c r="O150" s="47"/>
      <c r="P150" s="63">
        <f t="shared" si="31"/>
        <v>0.55091241076288611</v>
      </c>
      <c r="Q150" s="86">
        <f t="shared" si="32"/>
        <v>4.3891875442165877E-2</v>
      </c>
      <c r="R150" s="67">
        <f t="shared" si="39"/>
        <v>0.40519571379494801</v>
      </c>
      <c r="AB150" s="91">
        <f t="shared" si="40"/>
        <v>34580.142857142855</v>
      </c>
      <c r="AC150" s="91">
        <f t="shared" si="40"/>
        <v>1001</v>
      </c>
      <c r="AD150" s="90">
        <f t="shared" si="34"/>
        <v>2499.7200000000003</v>
      </c>
      <c r="AE150" s="45">
        <f t="shared" si="35"/>
        <v>0.40044484982318018</v>
      </c>
    </row>
    <row r="151" spans="1:31" ht="13.8" x14ac:dyDescent="0.25">
      <c r="A151" s="4">
        <v>44009</v>
      </c>
      <c r="B151">
        <v>1313667</v>
      </c>
      <c r="C151">
        <v>57070</v>
      </c>
      <c r="D151">
        <v>727715</v>
      </c>
      <c r="F151">
        <f t="shared" si="41"/>
        <v>38693</v>
      </c>
      <c r="G151">
        <f t="shared" si="41"/>
        <v>1109</v>
      </c>
      <c r="H151">
        <f t="shared" si="41"/>
        <v>25316</v>
      </c>
      <c r="I151">
        <f t="shared" si="38"/>
        <v>528882</v>
      </c>
      <c r="J151" s="58">
        <f t="shared" si="26"/>
        <v>7.534927215454662E-2</v>
      </c>
      <c r="K151" s="58">
        <f t="shared" si="27"/>
        <v>2.1466704347927077E-3</v>
      </c>
      <c r="L151" s="58">
        <f t="shared" si="28"/>
        <v>4.9003704893789177E-2</v>
      </c>
      <c r="M151">
        <f t="shared" si="30"/>
        <v>1.4730932406754569</v>
      </c>
      <c r="N151" s="47">
        <f t="shared" si="29"/>
        <v>4.3443277482040729E-2</v>
      </c>
      <c r="O151" s="47"/>
      <c r="P151" s="63">
        <f t="shared" si="31"/>
        <v>0.55395697692033063</v>
      </c>
      <c r="Q151" s="86">
        <f t="shared" si="32"/>
        <v>4.3443277482040729E-2</v>
      </c>
      <c r="R151" s="67">
        <f t="shared" si="39"/>
        <v>0.40259974559762868</v>
      </c>
      <c r="AB151" s="91">
        <f t="shared" si="40"/>
        <v>35155.428571428572</v>
      </c>
      <c r="AC151" s="91">
        <f t="shared" si="40"/>
        <v>1013.4285714285714</v>
      </c>
      <c r="AD151" s="90">
        <f t="shared" si="34"/>
        <v>2420.61</v>
      </c>
      <c r="AE151" s="45">
        <f t="shared" si="35"/>
        <v>0.41866660528898558</v>
      </c>
    </row>
    <row r="152" spans="1:31" ht="13.8" x14ac:dyDescent="0.25">
      <c r="A152" s="4">
        <v>44010</v>
      </c>
      <c r="B152">
        <v>1344143</v>
      </c>
      <c r="C152">
        <v>57622</v>
      </c>
      <c r="D152">
        <v>746018</v>
      </c>
      <c r="F152">
        <f t="shared" si="41"/>
        <v>30476</v>
      </c>
      <c r="G152">
        <f t="shared" si="41"/>
        <v>552</v>
      </c>
      <c r="H152">
        <f t="shared" si="41"/>
        <v>18303</v>
      </c>
      <c r="I152">
        <f t="shared" si="38"/>
        <v>540503</v>
      </c>
      <c r="J152" s="58">
        <f t="shared" si="26"/>
        <v>5.7981780622488689E-2</v>
      </c>
      <c r="K152" s="58">
        <f t="shared" si="27"/>
        <v>1.0437110735475967E-3</v>
      </c>
      <c r="L152" s="58">
        <f t="shared" si="28"/>
        <v>3.4606963368010259E-2</v>
      </c>
      <c r="M152">
        <f t="shared" si="30"/>
        <v>1.6263866401051743</v>
      </c>
      <c r="N152" s="47">
        <f t="shared" si="29"/>
        <v>4.2868950699441952E-2</v>
      </c>
      <c r="O152" s="47"/>
      <c r="P152" s="63">
        <f t="shared" si="31"/>
        <v>0.55501386385228357</v>
      </c>
      <c r="Q152" s="86">
        <f t="shared" si="32"/>
        <v>4.2868950699441952E-2</v>
      </c>
      <c r="R152" s="67">
        <f t="shared" si="39"/>
        <v>0.40211718544827446</v>
      </c>
      <c r="AB152" s="91">
        <f t="shared" si="40"/>
        <v>37257.428571428572</v>
      </c>
      <c r="AC152" s="91">
        <f t="shared" si="40"/>
        <v>1004.4285714285714</v>
      </c>
      <c r="AD152" s="90">
        <f t="shared" si="34"/>
        <v>2460.88</v>
      </c>
      <c r="AE152" s="45">
        <f t="shared" si="35"/>
        <v>0.40815828948529442</v>
      </c>
    </row>
    <row r="153" spans="1:31" ht="13.8" x14ac:dyDescent="0.25">
      <c r="A153" s="4">
        <v>44011</v>
      </c>
      <c r="B153">
        <v>1368195</v>
      </c>
      <c r="C153">
        <v>58314</v>
      </c>
      <c r="D153">
        <v>757811</v>
      </c>
      <c r="F153">
        <f t="shared" si="41"/>
        <v>24052</v>
      </c>
      <c r="G153">
        <f t="shared" si="41"/>
        <v>692</v>
      </c>
      <c r="H153">
        <f t="shared" si="41"/>
        <v>11793</v>
      </c>
      <c r="I153">
        <f t="shared" si="38"/>
        <v>552070</v>
      </c>
      <c r="J153" s="58">
        <f t="shared" si="26"/>
        <v>4.4782477428376932E-2</v>
      </c>
      <c r="K153" s="58">
        <f t="shared" si="27"/>
        <v>1.2802889160652207E-3</v>
      </c>
      <c r="L153" s="58">
        <f t="shared" si="28"/>
        <v>2.1818565299360042E-2</v>
      </c>
      <c r="M153">
        <f t="shared" si="30"/>
        <v>1.9387315496571897</v>
      </c>
      <c r="N153" s="47">
        <f t="shared" si="29"/>
        <v>4.2621117603850331E-2</v>
      </c>
      <c r="O153" s="47"/>
      <c r="P153" s="63">
        <f t="shared" si="31"/>
        <v>0.55387645766868032</v>
      </c>
      <c r="Q153" s="86">
        <f t="shared" si="32"/>
        <v>4.2621117603850331E-2</v>
      </c>
      <c r="R153" s="67">
        <f t="shared" si="39"/>
        <v>0.40350242472746933</v>
      </c>
      <c r="AB153" s="91">
        <f t="shared" si="40"/>
        <v>37389.285714285717</v>
      </c>
      <c r="AC153" s="91">
        <f t="shared" si="40"/>
        <v>1006.1428571428571</v>
      </c>
      <c r="AD153" s="90">
        <f t="shared" si="34"/>
        <v>2608.0200000000004</v>
      </c>
      <c r="AE153" s="45">
        <f t="shared" si="35"/>
        <v>0.38578801433380761</v>
      </c>
    </row>
    <row r="154" spans="1:31" ht="13.8" x14ac:dyDescent="0.25">
      <c r="A154" s="4">
        <v>44012</v>
      </c>
      <c r="B154">
        <v>1402041</v>
      </c>
      <c r="C154">
        <v>59594</v>
      </c>
      <c r="D154">
        <v>788318</v>
      </c>
      <c r="F154">
        <f t="shared" si="41"/>
        <v>33846</v>
      </c>
      <c r="G154">
        <f t="shared" si="41"/>
        <v>1280</v>
      </c>
      <c r="H154">
        <f t="shared" si="41"/>
        <v>30507</v>
      </c>
      <c r="I154">
        <f t="shared" si="38"/>
        <v>554129</v>
      </c>
      <c r="J154" s="58">
        <f t="shared" si="26"/>
        <v>6.1704621037187768E-2</v>
      </c>
      <c r="K154" s="58">
        <f t="shared" si="27"/>
        <v>2.3185465611244953E-3</v>
      </c>
      <c r="L154" s="58">
        <f t="shared" si="28"/>
        <v>5.5259296828300761E-2</v>
      </c>
      <c r="M154">
        <f t="shared" si="30"/>
        <v>1.0716730152578176</v>
      </c>
      <c r="N154" s="47">
        <f t="shared" si="29"/>
        <v>4.2505176382145744E-2</v>
      </c>
      <c r="O154" s="47"/>
      <c r="P154" s="63">
        <f t="shared" si="31"/>
        <v>0.56226458427392634</v>
      </c>
      <c r="Q154" s="86">
        <f t="shared" si="32"/>
        <v>4.2505176382145744E-2</v>
      </c>
      <c r="R154" s="67">
        <f t="shared" si="39"/>
        <v>0.39523023934392787</v>
      </c>
      <c r="AB154" s="91">
        <f t="shared" si="40"/>
        <v>36590.714285714283</v>
      </c>
      <c r="AC154" s="91">
        <f t="shared" si="40"/>
        <v>992.71428571428567</v>
      </c>
      <c r="AD154" s="90">
        <f t="shared" si="34"/>
        <v>2617.2500000000005</v>
      </c>
      <c r="AE154" s="45">
        <f t="shared" si="35"/>
        <v>0.37929669909801716</v>
      </c>
    </row>
    <row r="155" spans="1:31" ht="13.8" x14ac:dyDescent="0.25">
      <c r="A155" s="4">
        <v>44013</v>
      </c>
      <c r="B155">
        <v>1448753</v>
      </c>
      <c r="C155">
        <v>60632</v>
      </c>
      <c r="D155">
        <v>817642</v>
      </c>
      <c r="F155">
        <f t="shared" si="41"/>
        <v>46712</v>
      </c>
      <c r="G155">
        <f t="shared" si="41"/>
        <v>1038</v>
      </c>
      <c r="H155">
        <f t="shared" si="41"/>
        <v>29324</v>
      </c>
      <c r="I155">
        <f t="shared" si="38"/>
        <v>570479</v>
      </c>
      <c r="J155" s="58">
        <f t="shared" si="26"/>
        <v>8.4857782125708242E-2</v>
      </c>
      <c r="K155" s="58">
        <f t="shared" si="27"/>
        <v>1.8732100287117261E-3</v>
      </c>
      <c r="L155" s="58">
        <f t="shared" si="28"/>
        <v>5.291908562807577E-2</v>
      </c>
      <c r="M155">
        <f t="shared" si="30"/>
        <v>1.5487174083241086</v>
      </c>
      <c r="N155" s="47">
        <f t="shared" si="29"/>
        <v>4.185116441519017E-2</v>
      </c>
      <c r="O155" s="47"/>
      <c r="P155" s="63">
        <f t="shared" si="31"/>
        <v>0.56437639818519791</v>
      </c>
      <c r="Q155" s="86">
        <f t="shared" si="32"/>
        <v>4.185116441519017E-2</v>
      </c>
      <c r="R155" s="67">
        <f t="shared" si="39"/>
        <v>0.39377243739961187</v>
      </c>
      <c r="AB155" s="91">
        <f t="shared" si="40"/>
        <v>37160.285714285717</v>
      </c>
      <c r="AC155" s="91">
        <f t="shared" si="40"/>
        <v>971.71428571428567</v>
      </c>
      <c r="AD155" s="90">
        <f t="shared" si="34"/>
        <v>2561.35</v>
      </c>
      <c r="AE155" s="45">
        <f t="shared" si="35"/>
        <v>0.37937583138356168</v>
      </c>
    </row>
    <row r="156" spans="1:31" ht="13.8" x14ac:dyDescent="0.25">
      <c r="A156" s="4">
        <v>44014</v>
      </c>
      <c r="B156">
        <v>1496858</v>
      </c>
      <c r="C156">
        <v>61884</v>
      </c>
      <c r="D156">
        <v>957692</v>
      </c>
      <c r="F156">
        <f t="shared" si="41"/>
        <v>48105</v>
      </c>
      <c r="G156">
        <f t="shared" si="41"/>
        <v>1252</v>
      </c>
      <c r="H156">
        <f t="shared" si="41"/>
        <v>140050</v>
      </c>
      <c r="I156">
        <f t="shared" si="38"/>
        <v>477282</v>
      </c>
      <c r="J156" s="58">
        <f t="shared" si="26"/>
        <v>8.4902550217029721E-2</v>
      </c>
      <c r="K156" s="58">
        <f t="shared" si="27"/>
        <v>2.1946469545767681E-3</v>
      </c>
      <c r="L156" s="58">
        <f t="shared" si="28"/>
        <v>0.24549545206747311</v>
      </c>
      <c r="M156">
        <f t="shared" si="30"/>
        <v>0.3427773276051358</v>
      </c>
      <c r="N156" s="47">
        <f t="shared" si="29"/>
        <v>4.1342598963963181E-2</v>
      </c>
      <c r="O156" s="47"/>
      <c r="P156" s="63">
        <f t="shared" si="31"/>
        <v>0.63980150421750093</v>
      </c>
      <c r="Q156" s="86">
        <f t="shared" si="32"/>
        <v>4.1342598963963181E-2</v>
      </c>
      <c r="R156" s="67">
        <f t="shared" si="39"/>
        <v>0.31885589681853588</v>
      </c>
      <c r="AB156" s="91">
        <f t="shared" si="40"/>
        <v>38392</v>
      </c>
      <c r="AC156" s="91">
        <f t="shared" si="40"/>
        <v>987.57142857142856</v>
      </c>
      <c r="AD156" s="90">
        <f t="shared" si="34"/>
        <v>2601.2200000000003</v>
      </c>
      <c r="AE156" s="45">
        <f t="shared" si="35"/>
        <v>0.37965701808052699</v>
      </c>
    </row>
    <row r="157" spans="1:31" ht="13.8" x14ac:dyDescent="0.25">
      <c r="A157" s="4">
        <v>44015</v>
      </c>
      <c r="B157">
        <v>1539081</v>
      </c>
      <c r="C157">
        <v>63174</v>
      </c>
      <c r="D157">
        <v>984615</v>
      </c>
      <c r="F157">
        <f t="shared" si="41"/>
        <v>42223</v>
      </c>
      <c r="G157">
        <f t="shared" si="41"/>
        <v>1290</v>
      </c>
      <c r="H157">
        <f t="shared" si="41"/>
        <v>26923</v>
      </c>
      <c r="I157">
        <f t="shared" si="38"/>
        <v>491292</v>
      </c>
      <c r="J157" s="58">
        <f t="shared" si="26"/>
        <v>8.9092917776975172E-2</v>
      </c>
      <c r="K157" s="58">
        <f t="shared" si="27"/>
        <v>2.7028046312243077E-3</v>
      </c>
      <c r="L157" s="58">
        <f t="shared" si="28"/>
        <v>5.6408999291823282E-2</v>
      </c>
      <c r="M157">
        <f t="shared" si="30"/>
        <v>1.5071933499603114</v>
      </c>
      <c r="N157" s="47">
        <f t="shared" si="29"/>
        <v>4.1046572597543601E-2</v>
      </c>
      <c r="O157" s="47"/>
      <c r="P157" s="63">
        <f t="shared" si="31"/>
        <v>0.63974215782015376</v>
      </c>
      <c r="Q157" s="86">
        <f t="shared" si="32"/>
        <v>4.1046572597543601E-2</v>
      </c>
      <c r="R157" s="67">
        <f t="shared" si="39"/>
        <v>0.31921126958230261</v>
      </c>
      <c r="AB157" s="91">
        <f t="shared" si="40"/>
        <v>37729.571428571428</v>
      </c>
      <c r="AC157" s="91">
        <f t="shared" si="40"/>
        <v>1030.4285714285713</v>
      </c>
      <c r="AD157" s="90">
        <f t="shared" si="34"/>
        <v>2687.44</v>
      </c>
      <c r="AE157" s="45">
        <f t="shared" si="35"/>
        <v>0.38342384255223233</v>
      </c>
    </row>
    <row r="158" spans="1:31" ht="13.8" x14ac:dyDescent="0.25">
      <c r="A158" s="4">
        <v>44016</v>
      </c>
      <c r="B158">
        <v>1577004</v>
      </c>
      <c r="C158">
        <v>64265</v>
      </c>
      <c r="D158">
        <v>990731</v>
      </c>
      <c r="F158">
        <f t="shared" si="41"/>
        <v>37923</v>
      </c>
      <c r="G158">
        <f t="shared" si="41"/>
        <v>1091</v>
      </c>
      <c r="H158">
        <f t="shared" si="41"/>
        <v>6116</v>
      </c>
      <c r="I158">
        <f t="shared" si="38"/>
        <v>522008</v>
      </c>
      <c r="J158" s="58">
        <f t="shared" si="26"/>
        <v>7.775333641009359E-2</v>
      </c>
      <c r="K158" s="58">
        <f t="shared" si="27"/>
        <v>2.2206752806884704E-3</v>
      </c>
      <c r="L158" s="58">
        <f t="shared" si="28"/>
        <v>1.2448808447929133E-2</v>
      </c>
      <c r="M158">
        <f t="shared" si="30"/>
        <v>5.3003457959744278</v>
      </c>
      <c r="N158" s="47">
        <f t="shared" si="29"/>
        <v>4.0751323395501853E-2</v>
      </c>
      <c r="O158" s="47"/>
      <c r="P158" s="63">
        <f t="shared" si="31"/>
        <v>0.62823619978135758</v>
      </c>
      <c r="Q158" s="86">
        <f t="shared" si="32"/>
        <v>4.0751323395501853E-2</v>
      </c>
      <c r="R158" s="67">
        <f t="shared" si="39"/>
        <v>0.33101247682314061</v>
      </c>
      <c r="AB158" s="91">
        <f t="shared" si="40"/>
        <v>37619.571428571428</v>
      </c>
      <c r="AC158" s="91">
        <f t="shared" si="40"/>
        <v>1027.8571428571429</v>
      </c>
      <c r="AD158" s="90">
        <f t="shared" si="34"/>
        <v>2641.07</v>
      </c>
      <c r="AE158" s="45">
        <f t="shared" si="35"/>
        <v>0.38918209015934557</v>
      </c>
    </row>
    <row r="159" spans="1:31" ht="13.8" x14ac:dyDescent="0.25">
      <c r="A159" s="4">
        <v>44017</v>
      </c>
      <c r="B159">
        <v>1603055</v>
      </c>
      <c r="C159">
        <v>64867</v>
      </c>
      <c r="D159">
        <v>1029045</v>
      </c>
      <c r="F159">
        <f t="shared" si="41"/>
        <v>26051</v>
      </c>
      <c r="G159">
        <f t="shared" si="41"/>
        <v>602</v>
      </c>
      <c r="H159">
        <f t="shared" si="41"/>
        <v>38314</v>
      </c>
      <c r="I159">
        <f t="shared" si="38"/>
        <v>509143</v>
      </c>
      <c r="J159" s="58">
        <f t="shared" si="26"/>
        <v>5.0278386862691753E-2</v>
      </c>
      <c r="K159" s="58">
        <f t="shared" si="27"/>
        <v>1.1532390308194511E-3</v>
      </c>
      <c r="L159" s="58">
        <f t="shared" si="28"/>
        <v>7.3397342569462537E-2</v>
      </c>
      <c r="M159">
        <f t="shared" si="30"/>
        <v>0.67441978028111826</v>
      </c>
      <c r="N159" s="47">
        <f t="shared" si="29"/>
        <v>4.0464612879782667E-2</v>
      </c>
      <c r="O159" s="47"/>
      <c r="P159" s="63">
        <f t="shared" si="31"/>
        <v>0.64192744478511343</v>
      </c>
      <c r="Q159" s="86">
        <f t="shared" si="32"/>
        <v>4.0464612879782667E-2</v>
      </c>
      <c r="R159" s="67">
        <f t="shared" si="39"/>
        <v>0.31760794233510392</v>
      </c>
      <c r="AB159" s="91">
        <f t="shared" si="40"/>
        <v>36987.428571428572</v>
      </c>
      <c r="AC159" s="91">
        <f t="shared" si="40"/>
        <v>1035</v>
      </c>
      <c r="AD159" s="90">
        <f t="shared" si="34"/>
        <v>2633.3700000000003</v>
      </c>
      <c r="AE159" s="45">
        <f t="shared" si="35"/>
        <v>0.39303250207908491</v>
      </c>
    </row>
    <row r="160" spans="1:31" ht="13.8" x14ac:dyDescent="0.25">
      <c r="A160" s="4">
        <v>44018</v>
      </c>
      <c r="B160">
        <v>1623284</v>
      </c>
      <c r="C160">
        <v>65487</v>
      </c>
      <c r="D160">
        <v>1062542</v>
      </c>
      <c r="F160">
        <f t="shared" si="41"/>
        <v>20229</v>
      </c>
      <c r="G160">
        <f t="shared" si="41"/>
        <v>620</v>
      </c>
      <c r="H160">
        <f t="shared" si="41"/>
        <v>33497</v>
      </c>
      <c r="I160">
        <f t="shared" si="38"/>
        <v>495255</v>
      </c>
      <c r="J160" s="58">
        <f t="shared" si="26"/>
        <v>4.003338932550287E-2</v>
      </c>
      <c r="K160" s="58">
        <f t="shared" si="27"/>
        <v>1.2177325427237535E-3</v>
      </c>
      <c r="L160" s="58">
        <f t="shared" si="28"/>
        <v>6.5790946747770279E-2</v>
      </c>
      <c r="M160">
        <f t="shared" si="30"/>
        <v>0.59743588068571407</v>
      </c>
      <c r="N160" s="47">
        <f t="shared" si="29"/>
        <v>4.0342293769913336E-2</v>
      </c>
      <c r="O160" s="47"/>
      <c r="P160" s="63">
        <f t="shared" si="31"/>
        <v>0.65456321875900947</v>
      </c>
      <c r="Q160" s="86">
        <f t="shared" si="32"/>
        <v>4.0342293769913336E-2</v>
      </c>
      <c r="R160" s="67">
        <f t="shared" si="39"/>
        <v>0.30509448747107715</v>
      </c>
      <c r="AB160" s="91">
        <f t="shared" si="40"/>
        <v>36441.285714285717</v>
      </c>
      <c r="AC160" s="91">
        <f t="shared" si="40"/>
        <v>1024.7142857142858</v>
      </c>
      <c r="AD160" s="90">
        <f t="shared" si="34"/>
        <v>2589.1200000000003</v>
      </c>
      <c r="AE160" s="45">
        <f t="shared" si="35"/>
        <v>0.39577705386937867</v>
      </c>
    </row>
    <row r="161" spans="1:31" ht="13.8" x14ac:dyDescent="0.25">
      <c r="A161" s="4">
        <v>44019</v>
      </c>
      <c r="B161">
        <v>1668589</v>
      </c>
      <c r="C161">
        <v>66741</v>
      </c>
      <c r="D161">
        <v>1107012</v>
      </c>
      <c r="F161">
        <f t="shared" ref="F161:H162" si="42">B161-B160</f>
        <v>45305</v>
      </c>
      <c r="G161">
        <f t="shared" si="42"/>
        <v>1254</v>
      </c>
      <c r="H161">
        <f t="shared" si="42"/>
        <v>44470</v>
      </c>
      <c r="I161">
        <f t="shared" si="38"/>
        <v>494836</v>
      </c>
      <c r="J161" s="58">
        <f t="shared" ref="J161:J162" si="43">F161/I160*$B$2/($B$2-B160)</f>
        <v>9.2182108195870763E-2</v>
      </c>
      <c r="K161" s="58">
        <f t="shared" ref="K161:K162" si="44">G161/I160</f>
        <v>2.5320289547808707E-3</v>
      </c>
      <c r="L161" s="58">
        <f t="shared" ref="L161:L162" si="45">H161/I160</f>
        <v>8.9792127287962764E-2</v>
      </c>
      <c r="M161">
        <f t="shared" si="30"/>
        <v>0.99846142057882026</v>
      </c>
      <c r="N161" s="47">
        <f t="shared" ref="N161:N162" si="46">C161/B161</f>
        <v>3.9998465769581368E-2</v>
      </c>
      <c r="O161" s="47"/>
      <c r="P161" s="63">
        <f t="shared" si="31"/>
        <v>0.66344198601333226</v>
      </c>
      <c r="Q161" s="86">
        <f t="shared" si="32"/>
        <v>3.9998465769581368E-2</v>
      </c>
      <c r="R161" s="67">
        <f t="shared" si="39"/>
        <v>0.29655954821708641</v>
      </c>
      <c r="AB161" s="91">
        <f t="shared" si="40"/>
        <v>38078.285714285717</v>
      </c>
      <c r="AC161" s="91">
        <f t="shared" si="40"/>
        <v>1021</v>
      </c>
      <c r="AD161" s="90">
        <f t="shared" si="34"/>
        <v>2550.8900000000003</v>
      </c>
      <c r="AE161" s="45">
        <f t="shared" si="35"/>
        <v>0.40025246090580147</v>
      </c>
    </row>
    <row r="162" spans="1:31" ht="13.8" x14ac:dyDescent="0.25">
      <c r="A162" s="4">
        <v>44020</v>
      </c>
      <c r="B162">
        <v>1713160</v>
      </c>
      <c r="C162">
        <v>67964</v>
      </c>
      <c r="D162">
        <v>1139844</v>
      </c>
      <c r="F162">
        <f t="shared" si="42"/>
        <v>44571</v>
      </c>
      <c r="G162">
        <f t="shared" si="42"/>
        <v>1223</v>
      </c>
      <c r="H162">
        <f t="shared" si="42"/>
        <v>32832</v>
      </c>
      <c r="I162">
        <f t="shared" si="38"/>
        <v>505352</v>
      </c>
      <c r="J162" s="58">
        <f t="shared" si="43"/>
        <v>9.0784927008994765E-2</v>
      </c>
      <c r="K162" s="58">
        <f t="shared" si="44"/>
        <v>2.4715259196986476E-3</v>
      </c>
      <c r="L162" s="58">
        <f t="shared" si="45"/>
        <v>6.634925510674243E-2</v>
      </c>
      <c r="M162">
        <f t="shared" ref="M162" si="47">J162/(K162+L162)</f>
        <v>1.3191499087189233</v>
      </c>
      <c r="N162" s="47">
        <f t="shared" si="46"/>
        <v>3.9671717761329939E-2</v>
      </c>
      <c r="O162" s="47"/>
      <c r="P162" s="63">
        <f t="shared" ref="P162" si="48">D162/B162</f>
        <v>0.66534591048121605</v>
      </c>
      <c r="Q162" s="86">
        <f t="shared" ref="Q162" si="49">N162</f>
        <v>3.9671717761329939E-2</v>
      </c>
      <c r="R162" s="67">
        <f t="shared" si="39"/>
        <v>0.29498237175745401</v>
      </c>
      <c r="AB162" s="91">
        <f t="shared" si="40"/>
        <v>37772.428571428572</v>
      </c>
      <c r="AC162" s="91">
        <f t="shared" si="40"/>
        <v>1047.4285714285713</v>
      </c>
      <c r="AD162" s="90">
        <f t="shared" si="34"/>
        <v>2665.4800000000005</v>
      </c>
      <c r="AE162" s="45">
        <f t="shared" si="35"/>
        <v>0.39296058174459053</v>
      </c>
    </row>
    <row r="163" spans="1:31" ht="13.8" x14ac:dyDescent="0.25">
      <c r="A163" s="4">
        <v>44021</v>
      </c>
      <c r="B163">
        <v>1755779</v>
      </c>
      <c r="C163">
        <v>69184</v>
      </c>
      <c r="D163">
        <v>1171447</v>
      </c>
      <c r="F163">
        <f t="shared" ref="F163:F169" si="50">B163-B162</f>
        <v>42619</v>
      </c>
      <c r="G163">
        <f t="shared" ref="G163:G169" si="51">C163-C162</f>
        <v>1220</v>
      </c>
      <c r="H163">
        <f t="shared" ref="H163:H169" si="52">D163-D162</f>
        <v>31603</v>
      </c>
      <c r="I163">
        <f t="shared" ref="I163:I169" si="53">B163-D163-C163</f>
        <v>515148</v>
      </c>
      <c r="J163" s="58">
        <f t="shared" ref="J163:J169" si="54">F163/I162*$B$2/($B$2-B162)</f>
        <v>8.502051298944989E-2</v>
      </c>
      <c r="K163" s="58">
        <f t="shared" ref="K163:K169" si="55">G163/I162</f>
        <v>2.4141588437366431E-3</v>
      </c>
      <c r="L163" s="58">
        <f t="shared" ref="L163:L169" si="56">H163/I162</f>
        <v>6.2536608146400927E-2</v>
      </c>
      <c r="M163">
        <f t="shared" ref="M163:M169" si="57">J163/(K163+L163)</f>
        <v>1.3089993687427863</v>
      </c>
      <c r="N163" s="47">
        <f t="shared" ref="N163:N169" si="58">C163/B163</f>
        <v>3.9403592365553977E-2</v>
      </c>
      <c r="O163" s="47"/>
      <c r="P163" s="63">
        <f t="shared" ref="P163:P169" si="59">D163/B163</f>
        <v>0.66719501714053986</v>
      </c>
      <c r="Q163" s="86">
        <f t="shared" ref="Q163:Q169" si="60">N163</f>
        <v>3.9403592365553977E-2</v>
      </c>
      <c r="R163" s="67">
        <f t="shared" ref="R163:R169" si="61">IF(P163="","",1-SUM(P163:Q163))</f>
        <v>0.29340139049390612</v>
      </c>
      <c r="AB163" s="91">
        <f t="shared" ref="AB163:AB169" si="62">AVERAGE(F157:F163)</f>
        <v>36988.714285714283</v>
      </c>
      <c r="AC163" s="91">
        <f t="shared" ref="AC163:AC169" si="63">AVERAGE(G157:G163)</f>
        <v>1042.8571428571429</v>
      </c>
      <c r="AD163" s="90">
        <f t="shared" ref="AD163:AD169" si="64">INDEX(AB142:AB163,$AE$3)*$AD$2</f>
        <v>2644.07</v>
      </c>
      <c r="AE163" s="45">
        <f t="shared" ref="AE163:AE169" si="65">AC163/AD163</f>
        <v>0.39441359073592713</v>
      </c>
    </row>
    <row r="164" spans="1:31" ht="13.8" x14ac:dyDescent="0.25">
      <c r="A164" s="4">
        <v>44022</v>
      </c>
      <c r="B164">
        <v>1800827</v>
      </c>
      <c r="C164">
        <v>70398</v>
      </c>
      <c r="D164">
        <v>1217361</v>
      </c>
      <c r="F164">
        <f t="shared" si="50"/>
        <v>45048</v>
      </c>
      <c r="G164">
        <f t="shared" si="51"/>
        <v>1214</v>
      </c>
      <c r="H164">
        <f t="shared" si="52"/>
        <v>45914</v>
      </c>
      <c r="I164">
        <f t="shared" si="53"/>
        <v>513068</v>
      </c>
      <c r="J164" s="58">
        <f t="shared" si="54"/>
        <v>8.8175056158954282E-2</v>
      </c>
      <c r="K164" s="58">
        <f t="shared" si="55"/>
        <v>2.3566043156529773E-3</v>
      </c>
      <c r="L164" s="58">
        <f t="shared" si="56"/>
        <v>8.9127784636648111E-2</v>
      </c>
      <c r="M164">
        <f t="shared" si="57"/>
        <v>0.96382625679368916</v>
      </c>
      <c r="N164" s="47">
        <f t="shared" si="58"/>
        <v>3.9092039379685001E-2</v>
      </c>
      <c r="O164" s="47"/>
      <c r="P164" s="63">
        <f t="shared" si="59"/>
        <v>0.67600108172522955</v>
      </c>
      <c r="Q164" s="86">
        <f t="shared" si="60"/>
        <v>3.9092039379685001E-2</v>
      </c>
      <c r="R164" s="67">
        <f t="shared" si="61"/>
        <v>0.28490687889508548</v>
      </c>
      <c r="AB164" s="91">
        <f t="shared" si="62"/>
        <v>37392.285714285717</v>
      </c>
      <c r="AC164" s="91">
        <f t="shared" si="63"/>
        <v>1032</v>
      </c>
      <c r="AD164" s="90">
        <f t="shared" si="64"/>
        <v>2589.21</v>
      </c>
      <c r="AE164" s="45">
        <f t="shared" si="65"/>
        <v>0.3985771721876557</v>
      </c>
    </row>
    <row r="165" spans="1:31" ht="13.8" x14ac:dyDescent="0.25">
      <c r="A165" s="4">
        <v>44023</v>
      </c>
      <c r="B165">
        <v>1839850</v>
      </c>
      <c r="C165">
        <v>71469</v>
      </c>
      <c r="D165">
        <v>1244088</v>
      </c>
      <c r="F165">
        <f t="shared" si="50"/>
        <v>39023</v>
      </c>
      <c r="G165">
        <f t="shared" si="51"/>
        <v>1071</v>
      </c>
      <c r="H165">
        <f t="shared" si="52"/>
        <v>26727</v>
      </c>
      <c r="I165">
        <f t="shared" si="53"/>
        <v>524293</v>
      </c>
      <c r="J165" s="58">
        <f t="shared" si="54"/>
        <v>7.6708023236039119E-2</v>
      </c>
      <c r="K165" s="58">
        <f t="shared" si="55"/>
        <v>2.0874426002011428E-3</v>
      </c>
      <c r="L165" s="58">
        <f t="shared" si="56"/>
        <v>5.209251015459939E-2</v>
      </c>
      <c r="M165">
        <f t="shared" si="57"/>
        <v>1.4158008513442737</v>
      </c>
      <c r="N165" s="47">
        <f t="shared" si="58"/>
        <v>3.8845014539228742E-2</v>
      </c>
      <c r="O165" s="47"/>
      <c r="P165" s="63">
        <f t="shared" si="59"/>
        <v>0.67618990678587931</v>
      </c>
      <c r="Q165" s="86">
        <f t="shared" si="60"/>
        <v>3.8845014539228742E-2</v>
      </c>
      <c r="R165" s="67">
        <f t="shared" si="61"/>
        <v>0.28496507867489196</v>
      </c>
      <c r="AB165" s="91">
        <f t="shared" si="62"/>
        <v>37549.428571428572</v>
      </c>
      <c r="AC165" s="91">
        <f t="shared" si="63"/>
        <v>1029.1428571428571</v>
      </c>
      <c r="AD165" s="90">
        <f t="shared" si="64"/>
        <v>2617.4600000000005</v>
      </c>
      <c r="AE165" s="45">
        <f t="shared" si="65"/>
        <v>0.39318379541343779</v>
      </c>
    </row>
    <row r="166" spans="1:31" ht="13.8" x14ac:dyDescent="0.25">
      <c r="A166" s="4">
        <v>44024</v>
      </c>
      <c r="B166">
        <v>1864681</v>
      </c>
      <c r="C166">
        <v>72100</v>
      </c>
      <c r="D166">
        <v>1264843</v>
      </c>
      <c r="F166">
        <f t="shared" si="50"/>
        <v>24831</v>
      </c>
      <c r="G166">
        <f t="shared" si="51"/>
        <v>631</v>
      </c>
      <c r="H166">
        <f t="shared" si="52"/>
        <v>20755</v>
      </c>
      <c r="I166">
        <f t="shared" si="53"/>
        <v>527738</v>
      </c>
      <c r="J166" s="58">
        <f t="shared" si="54"/>
        <v>4.7774443359143055E-2</v>
      </c>
      <c r="K166" s="58">
        <f t="shared" si="55"/>
        <v>1.2035255095910111E-3</v>
      </c>
      <c r="L166" s="58">
        <f t="shared" si="56"/>
        <v>3.9586643346373115E-2</v>
      </c>
      <c r="M166">
        <f t="shared" si="57"/>
        <v>1.1712244567518559</v>
      </c>
      <c r="N166" s="47">
        <f t="shared" si="58"/>
        <v>3.8666131096954388E-2</v>
      </c>
      <c r="O166" s="47"/>
      <c r="P166" s="63">
        <f t="shared" si="59"/>
        <v>0.67831602295513282</v>
      </c>
      <c r="Q166" s="86">
        <f t="shared" si="60"/>
        <v>3.8666131096954388E-2</v>
      </c>
      <c r="R166" s="67">
        <f t="shared" si="61"/>
        <v>0.28301784594791279</v>
      </c>
      <c r="AB166" s="91">
        <f t="shared" si="62"/>
        <v>37375.142857142855</v>
      </c>
      <c r="AC166" s="91">
        <f t="shared" si="63"/>
        <v>1033.2857142857142</v>
      </c>
      <c r="AD166" s="90">
        <f t="shared" si="64"/>
        <v>2628.4600000000005</v>
      </c>
      <c r="AE166" s="45">
        <f t="shared" si="65"/>
        <v>0.39311449072297622</v>
      </c>
    </row>
    <row r="167" spans="1:31" ht="13.8" x14ac:dyDescent="0.25">
      <c r="A167" s="4">
        <v>44025</v>
      </c>
      <c r="B167">
        <v>1884967</v>
      </c>
      <c r="C167">
        <v>72833</v>
      </c>
      <c r="D167">
        <v>1291251</v>
      </c>
      <c r="F167">
        <f t="shared" si="50"/>
        <v>20286</v>
      </c>
      <c r="G167">
        <f t="shared" si="51"/>
        <v>733</v>
      </c>
      <c r="H167">
        <f t="shared" si="52"/>
        <v>26408</v>
      </c>
      <c r="I167">
        <f t="shared" si="53"/>
        <v>520883</v>
      </c>
      <c r="J167" s="58">
        <f t="shared" si="54"/>
        <v>3.8779724479697616E-2</v>
      </c>
      <c r="K167" s="58">
        <f t="shared" si="55"/>
        <v>1.3889467879894947E-3</v>
      </c>
      <c r="L167" s="58">
        <f t="shared" si="56"/>
        <v>5.0039981960745675E-2</v>
      </c>
      <c r="M167">
        <f t="shared" si="57"/>
        <v>0.75404495919334802</v>
      </c>
      <c r="N167" s="47">
        <f t="shared" si="58"/>
        <v>3.863887272297075E-2</v>
      </c>
      <c r="O167" s="47"/>
      <c r="P167" s="63">
        <f t="shared" si="59"/>
        <v>0.68502578559730753</v>
      </c>
      <c r="Q167" s="86">
        <f t="shared" si="60"/>
        <v>3.863887272297075E-2</v>
      </c>
      <c r="R167" s="67">
        <f t="shared" si="61"/>
        <v>0.27633534167972174</v>
      </c>
      <c r="AB167" s="91">
        <f t="shared" si="62"/>
        <v>37383.285714285717</v>
      </c>
      <c r="AC167" s="91">
        <f t="shared" si="63"/>
        <v>1049.4285714285713</v>
      </c>
      <c r="AD167" s="90">
        <f t="shared" si="64"/>
        <v>2616.2600000000002</v>
      </c>
      <c r="AE167" s="45">
        <f t="shared" si="65"/>
        <v>0.40111784433831932</v>
      </c>
    </row>
    <row r="168" spans="1:31" ht="13.8" x14ac:dyDescent="0.25">
      <c r="A168" s="4">
        <v>44026</v>
      </c>
      <c r="B168">
        <v>1926824</v>
      </c>
      <c r="C168">
        <v>74133</v>
      </c>
      <c r="D168">
        <v>1323425</v>
      </c>
      <c r="F168">
        <f t="shared" si="50"/>
        <v>41857</v>
      </c>
      <c r="G168">
        <f t="shared" si="51"/>
        <v>1300</v>
      </c>
      <c r="H168">
        <f t="shared" si="52"/>
        <v>32174</v>
      </c>
      <c r="I168">
        <f t="shared" si="53"/>
        <v>529266</v>
      </c>
      <c r="J168" s="58">
        <f t="shared" si="54"/>
        <v>8.1076762028077481E-2</v>
      </c>
      <c r="K168" s="58">
        <f t="shared" si="55"/>
        <v>2.4957620041352858E-3</v>
      </c>
      <c r="L168" s="58">
        <f t="shared" si="56"/>
        <v>6.1768189785422062E-2</v>
      </c>
      <c r="M168">
        <f t="shared" si="57"/>
        <v>1.2616211697278807</v>
      </c>
      <c r="N168" s="47">
        <f t="shared" si="58"/>
        <v>3.8474193802859005E-2</v>
      </c>
      <c r="O168" s="47"/>
      <c r="P168" s="63">
        <f t="shared" si="59"/>
        <v>0.68684270073447284</v>
      </c>
      <c r="Q168" s="86">
        <f t="shared" si="60"/>
        <v>3.8474193802859005E-2</v>
      </c>
      <c r="R168" s="67">
        <f t="shared" si="61"/>
        <v>0.27468310546266816</v>
      </c>
      <c r="AB168" s="91">
        <f t="shared" si="62"/>
        <v>36890.714285714283</v>
      </c>
      <c r="AC168" s="91">
        <f t="shared" si="63"/>
        <v>1056</v>
      </c>
      <c r="AD168" s="90">
        <f t="shared" si="64"/>
        <v>2616.8300000000004</v>
      </c>
      <c r="AE168" s="45">
        <f t="shared" si="65"/>
        <v>0.40354168975439741</v>
      </c>
    </row>
    <row r="169" spans="1:31" ht="13.8" x14ac:dyDescent="0.25">
      <c r="A169" s="4">
        <v>44027</v>
      </c>
      <c r="B169">
        <v>1966748</v>
      </c>
      <c r="C169">
        <v>75366</v>
      </c>
      <c r="D169">
        <v>1350098</v>
      </c>
      <c r="F169">
        <f t="shared" si="50"/>
        <v>39924</v>
      </c>
      <c r="G169">
        <f t="shared" si="51"/>
        <v>1233</v>
      </c>
      <c r="H169">
        <f t="shared" si="52"/>
        <v>26673</v>
      </c>
      <c r="I169">
        <f t="shared" si="53"/>
        <v>541284</v>
      </c>
      <c r="J169" s="58">
        <f t="shared" si="54"/>
        <v>7.6122812742693391E-2</v>
      </c>
      <c r="K169" s="58">
        <f t="shared" si="55"/>
        <v>2.3296414279398263E-3</v>
      </c>
      <c r="L169" s="58">
        <f t="shared" si="56"/>
        <v>5.0396209089569328E-2</v>
      </c>
      <c r="M169">
        <f t="shared" si="57"/>
        <v>1.4437474596529192</v>
      </c>
      <c r="N169" s="47">
        <f t="shared" si="58"/>
        <v>3.8320110151376791E-2</v>
      </c>
      <c r="O169" s="47"/>
      <c r="P169" s="63">
        <f t="shared" si="59"/>
        <v>0.68646211919371469</v>
      </c>
      <c r="Q169" s="86">
        <f t="shared" si="60"/>
        <v>3.8320110151376791E-2</v>
      </c>
      <c r="R169" s="67">
        <f t="shared" si="61"/>
        <v>0.27521777065490849</v>
      </c>
      <c r="AB169" s="91">
        <f t="shared" si="62"/>
        <v>36226.857142857145</v>
      </c>
      <c r="AC169" s="91">
        <f t="shared" si="63"/>
        <v>1057.4285714285713</v>
      </c>
      <c r="AD169" s="90">
        <f t="shared" si="64"/>
        <v>2582.35</v>
      </c>
      <c r="AE169" s="45">
        <f t="shared" si="65"/>
        <v>0.40948305668424939</v>
      </c>
    </row>
    <row r="170" spans="1:31" ht="13.8" x14ac:dyDescent="0.25">
      <c r="A170" s="4">
        <v>44028</v>
      </c>
      <c r="J170" s="58"/>
      <c r="K170" s="58"/>
      <c r="L170" s="58"/>
      <c r="N170" s="47"/>
      <c r="O170" s="47"/>
      <c r="P170" s="63"/>
      <c r="Q170" s="86"/>
      <c r="R170" s="67"/>
      <c r="AB170" s="91"/>
      <c r="AC170" s="91"/>
      <c r="AD170" s="90"/>
      <c r="AE170" s="45"/>
    </row>
    <row r="171" spans="1:31" ht="13.8" x14ac:dyDescent="0.25">
      <c r="A171" s="4">
        <v>44029</v>
      </c>
      <c r="J171" s="58"/>
      <c r="K171" s="58"/>
      <c r="L171" s="58"/>
      <c r="N171" s="47"/>
      <c r="O171" s="47"/>
      <c r="P171" s="63"/>
      <c r="Q171" s="86"/>
      <c r="R171" s="67"/>
      <c r="AB171" s="91"/>
      <c r="AC171" s="91"/>
      <c r="AD171" s="90"/>
      <c r="AE171" s="45"/>
    </row>
    <row r="172" spans="1:31" ht="13.8" x14ac:dyDescent="0.25">
      <c r="A172" s="4">
        <v>44030</v>
      </c>
      <c r="J172" s="58"/>
      <c r="K172" s="58"/>
      <c r="L172" s="58"/>
      <c r="N172" s="47"/>
      <c r="O172" s="47"/>
      <c r="P172" s="63"/>
      <c r="Q172" s="86"/>
      <c r="R172" s="67"/>
      <c r="AB172" s="91"/>
      <c r="AC172" s="91"/>
      <c r="AD172" s="90"/>
      <c r="AE172" s="45"/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E169"/>
  <sheetViews>
    <sheetView workbookViewId="0">
      <pane xSplit="1" ySplit="3" topLeftCell="AD85" activePane="bottomRight" state="frozen"/>
      <selection pane="topRight" activeCell="B1" sqref="B1"/>
      <selection pane="bottomLeft" activeCell="A4" sqref="A4"/>
      <selection pane="bottomRight" activeCell="AS93" sqref="AS93"/>
    </sheetView>
  </sheetViews>
  <sheetFormatPr defaultColWidth="10.6640625" defaultRowHeight="13.2" x14ac:dyDescent="0.25"/>
  <cols>
    <col min="2" max="2" width="11.109375" bestFit="1" customWidth="1"/>
  </cols>
  <sheetData>
    <row r="1" spans="1:31" ht="27.6" x14ac:dyDescent="0.25">
      <c r="A1" s="2" t="s">
        <v>215</v>
      </c>
      <c r="B1" s="69">
        <f>B105/B2</f>
        <v>1.467058149527356E-3</v>
      </c>
      <c r="C1" s="69">
        <f>C105/B2</f>
        <v>3.1509596104268119E-5</v>
      </c>
      <c r="D1" t="s">
        <v>186</v>
      </c>
      <c r="AC1" s="37">
        <f>SUM(AC4:AC162)</f>
        <v>312.85714285714289</v>
      </c>
      <c r="AD1" s="37">
        <f>SUM(AD4:AD162)</f>
        <v>292.07142857142867</v>
      </c>
      <c r="AE1" s="95" t="s">
        <v>212</v>
      </c>
    </row>
    <row r="2" spans="1:31" ht="13.8" x14ac:dyDescent="0.25">
      <c r="A2" t="s">
        <v>70</v>
      </c>
      <c r="B2" s="36">
        <v>6982000</v>
      </c>
      <c r="D2" s="24" t="s">
        <v>71</v>
      </c>
      <c r="E2" s="24"/>
      <c r="N2" s="45">
        <f>N134/'Country Statistics'!$M$30</f>
        <v>1.1448481304591775</v>
      </c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AC2" t="s">
        <v>213</v>
      </c>
      <c r="AD2" s="96">
        <v>0.02</v>
      </c>
      <c r="AE2" s="90"/>
    </row>
    <row r="3" spans="1:31" s="2" customFormat="1" ht="13.8" x14ac:dyDescent="0.25">
      <c r="A3" s="2" t="s">
        <v>20</v>
      </c>
      <c r="B3" s="2" t="s">
        <v>21</v>
      </c>
      <c r="C3" s="2" t="s">
        <v>22</v>
      </c>
      <c r="D3" s="2" t="s">
        <v>8</v>
      </c>
      <c r="F3" s="2" t="s">
        <v>23</v>
      </c>
      <c r="G3" s="2" t="s">
        <v>24</v>
      </c>
      <c r="H3" s="2" t="s">
        <v>25</v>
      </c>
      <c r="I3" s="2" t="s">
        <v>53</v>
      </c>
      <c r="J3" s="2" t="s">
        <v>26</v>
      </c>
      <c r="K3" s="2" t="s">
        <v>27</v>
      </c>
      <c r="L3" s="2" t="s">
        <v>28</v>
      </c>
      <c r="M3" s="2" t="s">
        <v>69</v>
      </c>
      <c r="N3" s="2" t="s">
        <v>66</v>
      </c>
      <c r="P3" s="61" t="s">
        <v>195</v>
      </c>
      <c r="Q3" s="64" t="s">
        <v>196</v>
      </c>
      <c r="R3" s="68" t="s">
        <v>197</v>
      </c>
      <c r="AB3" s="89" t="s">
        <v>21</v>
      </c>
      <c r="AC3" s="89" t="s">
        <v>22</v>
      </c>
      <c r="AD3" s="94">
        <v>5</v>
      </c>
      <c r="AE3" s="91">
        <f>COUNT(AB11:AB32)-AD3</f>
        <v>17</v>
      </c>
    </row>
    <row r="4" spans="1:31" ht="13.8" x14ac:dyDescent="0.25">
      <c r="A4" s="4">
        <v>43862</v>
      </c>
      <c r="B4">
        <v>0</v>
      </c>
      <c r="C4">
        <v>0</v>
      </c>
      <c r="D4">
        <v>0</v>
      </c>
      <c r="I4">
        <f>B4-C4-D4</f>
        <v>0</v>
      </c>
      <c r="J4" s="58"/>
      <c r="K4" s="58"/>
      <c r="L4" s="58"/>
      <c r="P4" s="62"/>
      <c r="Q4" s="65"/>
      <c r="R4" s="67" t="str">
        <f>IF(P4="","",1-SUM(P4:Q4))</f>
        <v/>
      </c>
      <c r="AB4" s="90"/>
      <c r="AC4" s="90"/>
    </row>
    <row r="5" spans="1:31" ht="13.8" x14ac:dyDescent="0.25">
      <c r="A5" s="4">
        <v>43863</v>
      </c>
      <c r="B5">
        <v>0</v>
      </c>
      <c r="C5">
        <v>0</v>
      </c>
      <c r="D5">
        <v>0</v>
      </c>
      <c r="F5">
        <f t="shared" ref="F5:H36" si="0">B5-B4</f>
        <v>0</v>
      </c>
      <c r="G5">
        <f t="shared" si="0"/>
        <v>0</v>
      </c>
      <c r="H5">
        <f t="shared" si="0"/>
        <v>0</v>
      </c>
      <c r="I5">
        <f t="shared" ref="I5:I63" si="1">B5-C5-D5</f>
        <v>0</v>
      </c>
      <c r="J5" s="58"/>
      <c r="K5" s="58"/>
      <c r="L5" s="58"/>
      <c r="P5" s="63"/>
      <c r="Q5" s="66"/>
      <c r="R5" s="67" t="str">
        <f t="shared" ref="R5:R68" si="2">IF(P5="","",1-SUM(P5:Q5))</f>
        <v/>
      </c>
      <c r="AB5" s="90"/>
      <c r="AC5" s="90"/>
    </row>
    <row r="6" spans="1:31" ht="13.8" x14ac:dyDescent="0.25">
      <c r="A6" s="4">
        <v>43864</v>
      </c>
      <c r="B6">
        <v>0</v>
      </c>
      <c r="C6">
        <v>0</v>
      </c>
      <c r="D6">
        <v>0</v>
      </c>
      <c r="F6">
        <f t="shared" si="0"/>
        <v>0</v>
      </c>
      <c r="G6">
        <f t="shared" si="0"/>
        <v>0</v>
      </c>
      <c r="H6">
        <f t="shared" si="0"/>
        <v>0</v>
      </c>
      <c r="I6">
        <f t="shared" si="1"/>
        <v>0</v>
      </c>
      <c r="J6" s="58"/>
      <c r="K6" s="58"/>
      <c r="L6" s="58"/>
      <c r="P6" s="63"/>
      <c r="Q6" s="66"/>
      <c r="R6" s="67" t="str">
        <f t="shared" si="2"/>
        <v/>
      </c>
      <c r="AB6" s="90"/>
      <c r="AC6" s="90"/>
    </row>
    <row r="7" spans="1:31" ht="13.8" x14ac:dyDescent="0.25">
      <c r="A7" s="4">
        <v>43865</v>
      </c>
      <c r="B7">
        <v>0</v>
      </c>
      <c r="C7">
        <v>0</v>
      </c>
      <c r="D7">
        <v>0</v>
      </c>
      <c r="F7">
        <f t="shared" si="0"/>
        <v>0</v>
      </c>
      <c r="G7">
        <f t="shared" si="0"/>
        <v>0</v>
      </c>
      <c r="H7">
        <f t="shared" si="0"/>
        <v>0</v>
      </c>
      <c r="I7">
        <f t="shared" si="1"/>
        <v>0</v>
      </c>
      <c r="J7" s="58"/>
      <c r="K7" s="58"/>
      <c r="L7" s="58"/>
      <c r="P7" s="63"/>
      <c r="Q7" s="66"/>
      <c r="R7" s="67" t="str">
        <f t="shared" si="2"/>
        <v/>
      </c>
      <c r="AB7" s="90"/>
      <c r="AC7" s="90"/>
    </row>
    <row r="8" spans="1:31" ht="13.8" x14ac:dyDescent="0.25">
      <c r="A8" s="4">
        <v>43866</v>
      </c>
      <c r="B8">
        <v>0</v>
      </c>
      <c r="C8">
        <v>0</v>
      </c>
      <c r="D8">
        <v>0</v>
      </c>
      <c r="F8">
        <f t="shared" si="0"/>
        <v>0</v>
      </c>
      <c r="G8">
        <f t="shared" si="0"/>
        <v>0</v>
      </c>
      <c r="H8">
        <f t="shared" si="0"/>
        <v>0</v>
      </c>
      <c r="I8">
        <f t="shared" si="1"/>
        <v>0</v>
      </c>
      <c r="J8" s="58"/>
      <c r="K8" s="58"/>
      <c r="L8" s="58"/>
      <c r="P8" s="63"/>
      <c r="Q8" s="66"/>
      <c r="R8" s="67" t="str">
        <f t="shared" si="2"/>
        <v/>
      </c>
      <c r="AB8" s="90"/>
      <c r="AC8" s="90"/>
    </row>
    <row r="9" spans="1:31" ht="13.8" x14ac:dyDescent="0.25">
      <c r="A9" s="4">
        <v>43867</v>
      </c>
      <c r="B9">
        <v>0</v>
      </c>
      <c r="C9">
        <v>0</v>
      </c>
      <c r="D9">
        <v>0</v>
      </c>
      <c r="F9">
        <f t="shared" si="0"/>
        <v>0</v>
      </c>
      <c r="G9">
        <f t="shared" si="0"/>
        <v>0</v>
      </c>
      <c r="H9">
        <f t="shared" si="0"/>
        <v>0</v>
      </c>
      <c r="I9">
        <f t="shared" si="1"/>
        <v>0</v>
      </c>
      <c r="J9" s="58"/>
      <c r="K9" s="58"/>
      <c r="L9" s="58"/>
      <c r="P9" s="63"/>
      <c r="Q9" s="66"/>
      <c r="R9" s="67" t="str">
        <f t="shared" si="2"/>
        <v/>
      </c>
      <c r="AB9" s="90"/>
      <c r="AC9" s="90"/>
    </row>
    <row r="10" spans="1:31" ht="13.8" x14ac:dyDescent="0.25">
      <c r="A10" s="4">
        <v>43868</v>
      </c>
      <c r="B10">
        <v>0</v>
      </c>
      <c r="C10">
        <v>0</v>
      </c>
      <c r="D10">
        <v>0</v>
      </c>
      <c r="F10">
        <f t="shared" si="0"/>
        <v>0</v>
      </c>
      <c r="G10">
        <f t="shared" si="0"/>
        <v>0</v>
      </c>
      <c r="H10">
        <f t="shared" si="0"/>
        <v>0</v>
      </c>
      <c r="I10">
        <f t="shared" si="1"/>
        <v>0</v>
      </c>
      <c r="J10" s="58"/>
      <c r="K10" s="58"/>
      <c r="L10" s="58"/>
      <c r="P10" s="63"/>
      <c r="Q10" s="66"/>
      <c r="R10" s="67" t="str">
        <f t="shared" si="2"/>
        <v/>
      </c>
      <c r="AB10" s="90"/>
      <c r="AC10" s="90"/>
    </row>
    <row r="11" spans="1:31" ht="13.8" x14ac:dyDescent="0.25">
      <c r="A11" s="4">
        <v>43869</v>
      </c>
      <c r="B11">
        <v>0</v>
      </c>
      <c r="C11">
        <v>0</v>
      </c>
      <c r="D11">
        <v>0</v>
      </c>
      <c r="F11">
        <f t="shared" si="0"/>
        <v>0</v>
      </c>
      <c r="G11">
        <f t="shared" si="0"/>
        <v>0</v>
      </c>
      <c r="H11">
        <f t="shared" si="0"/>
        <v>0</v>
      </c>
      <c r="I11">
        <f t="shared" si="1"/>
        <v>0</v>
      </c>
      <c r="J11" s="58"/>
      <c r="K11" s="58"/>
      <c r="L11" s="58"/>
      <c r="P11" s="63"/>
      <c r="Q11" s="66"/>
      <c r="R11" s="67" t="str">
        <f t="shared" si="2"/>
        <v/>
      </c>
      <c r="AB11" s="91">
        <f>AVERAGE(F5:F11)</f>
        <v>0</v>
      </c>
      <c r="AC11" s="91">
        <f>AVERAGE(G5:G11)</f>
        <v>0</v>
      </c>
      <c r="AD11" s="90"/>
      <c r="AE11" s="90"/>
    </row>
    <row r="12" spans="1:31" ht="13.8" x14ac:dyDescent="0.25">
      <c r="A12" s="4">
        <v>43870</v>
      </c>
      <c r="B12">
        <v>0</v>
      </c>
      <c r="C12">
        <v>0</v>
      </c>
      <c r="D12">
        <v>0</v>
      </c>
      <c r="F12">
        <f t="shared" si="0"/>
        <v>0</v>
      </c>
      <c r="G12">
        <f t="shared" si="0"/>
        <v>0</v>
      </c>
      <c r="H12">
        <f t="shared" si="0"/>
        <v>0</v>
      </c>
      <c r="I12">
        <f t="shared" si="1"/>
        <v>0</v>
      </c>
      <c r="J12" s="58"/>
      <c r="K12" s="58"/>
      <c r="L12" s="58"/>
      <c r="P12" s="63"/>
      <c r="Q12" s="66"/>
      <c r="R12" s="67" t="str">
        <f t="shared" si="2"/>
        <v/>
      </c>
      <c r="AB12" s="91">
        <f t="shared" ref="AB12:AC27" si="3">AVERAGE(F6:F12)</f>
        <v>0</v>
      </c>
      <c r="AC12" s="91">
        <f t="shared" si="3"/>
        <v>0</v>
      </c>
      <c r="AD12" s="90"/>
      <c r="AE12" s="90"/>
    </row>
    <row r="13" spans="1:31" ht="13.8" x14ac:dyDescent="0.25">
      <c r="A13" s="4">
        <v>43871</v>
      </c>
      <c r="B13">
        <v>0</v>
      </c>
      <c r="C13">
        <v>0</v>
      </c>
      <c r="D13">
        <v>0</v>
      </c>
      <c r="F13">
        <f t="shared" si="0"/>
        <v>0</v>
      </c>
      <c r="G13">
        <f t="shared" si="0"/>
        <v>0</v>
      </c>
      <c r="H13">
        <f t="shared" si="0"/>
        <v>0</v>
      </c>
      <c r="I13">
        <f t="shared" si="1"/>
        <v>0</v>
      </c>
      <c r="J13" s="58"/>
      <c r="K13" s="58"/>
      <c r="L13" s="58"/>
      <c r="P13" s="63"/>
      <c r="Q13" s="66"/>
      <c r="R13" s="67" t="str">
        <f t="shared" si="2"/>
        <v/>
      </c>
      <c r="AB13" s="91">
        <f t="shared" si="3"/>
        <v>0</v>
      </c>
      <c r="AC13" s="91">
        <f t="shared" si="3"/>
        <v>0</v>
      </c>
      <c r="AD13" s="90"/>
      <c r="AE13" s="90"/>
    </row>
    <row r="14" spans="1:31" ht="13.8" x14ac:dyDescent="0.25">
      <c r="A14" s="4">
        <v>43872</v>
      </c>
      <c r="B14">
        <v>0</v>
      </c>
      <c r="C14">
        <v>0</v>
      </c>
      <c r="D14">
        <v>0</v>
      </c>
      <c r="F14">
        <f t="shared" si="0"/>
        <v>0</v>
      </c>
      <c r="G14">
        <f t="shared" si="0"/>
        <v>0</v>
      </c>
      <c r="H14">
        <f t="shared" si="0"/>
        <v>0</v>
      </c>
      <c r="I14">
        <f t="shared" si="1"/>
        <v>0</v>
      </c>
      <c r="J14" s="58"/>
      <c r="K14" s="58"/>
      <c r="L14" s="58"/>
      <c r="P14" s="63"/>
      <c r="Q14" s="66"/>
      <c r="R14" s="67" t="str">
        <f t="shared" si="2"/>
        <v/>
      </c>
      <c r="AB14" s="91">
        <f t="shared" si="3"/>
        <v>0</v>
      </c>
      <c r="AC14" s="91">
        <f t="shared" si="3"/>
        <v>0</v>
      </c>
      <c r="AD14" s="90"/>
      <c r="AE14" s="90"/>
    </row>
    <row r="15" spans="1:31" ht="13.8" x14ac:dyDescent="0.25">
      <c r="A15" s="4">
        <v>43873</v>
      </c>
      <c r="B15">
        <v>0</v>
      </c>
      <c r="C15">
        <v>0</v>
      </c>
      <c r="D15">
        <v>0</v>
      </c>
      <c r="F15">
        <f t="shared" si="0"/>
        <v>0</v>
      </c>
      <c r="G15">
        <f t="shared" si="0"/>
        <v>0</v>
      </c>
      <c r="H15">
        <f t="shared" si="0"/>
        <v>0</v>
      </c>
      <c r="I15">
        <f t="shared" si="1"/>
        <v>0</v>
      </c>
      <c r="J15" s="58"/>
      <c r="K15" s="58"/>
      <c r="L15" s="58"/>
      <c r="P15" s="63"/>
      <c r="Q15" s="66"/>
      <c r="R15" s="67" t="str">
        <f t="shared" si="2"/>
        <v/>
      </c>
      <c r="AB15" s="91">
        <f t="shared" si="3"/>
        <v>0</v>
      </c>
      <c r="AC15" s="91">
        <f t="shared" si="3"/>
        <v>0</v>
      </c>
      <c r="AD15" s="90"/>
      <c r="AE15" s="90"/>
    </row>
    <row r="16" spans="1:31" ht="13.8" x14ac:dyDescent="0.25">
      <c r="A16" s="4">
        <v>43874</v>
      </c>
      <c r="B16">
        <v>0</v>
      </c>
      <c r="C16">
        <v>0</v>
      </c>
      <c r="D16">
        <v>0</v>
      </c>
      <c r="F16">
        <f t="shared" si="0"/>
        <v>0</v>
      </c>
      <c r="G16">
        <f t="shared" si="0"/>
        <v>0</v>
      </c>
      <c r="H16">
        <f t="shared" si="0"/>
        <v>0</v>
      </c>
      <c r="I16">
        <f t="shared" si="1"/>
        <v>0</v>
      </c>
      <c r="J16" s="58"/>
      <c r="K16" s="58"/>
      <c r="L16" s="58"/>
      <c r="P16" s="63"/>
      <c r="Q16" s="66"/>
      <c r="R16" s="67" t="str">
        <f t="shared" si="2"/>
        <v/>
      </c>
      <c r="AB16" s="91">
        <f t="shared" si="3"/>
        <v>0</v>
      </c>
      <c r="AC16" s="91">
        <f t="shared" si="3"/>
        <v>0</v>
      </c>
      <c r="AD16" s="90"/>
      <c r="AE16" s="90"/>
    </row>
    <row r="17" spans="1:31" ht="13.8" x14ac:dyDescent="0.25">
      <c r="A17" s="4">
        <v>43875</v>
      </c>
      <c r="B17">
        <v>0</v>
      </c>
      <c r="C17">
        <v>0</v>
      </c>
      <c r="D17">
        <v>0</v>
      </c>
      <c r="F17">
        <f t="shared" si="0"/>
        <v>0</v>
      </c>
      <c r="G17">
        <f t="shared" si="0"/>
        <v>0</v>
      </c>
      <c r="H17">
        <f t="shared" si="0"/>
        <v>0</v>
      </c>
      <c r="I17">
        <f t="shared" si="1"/>
        <v>0</v>
      </c>
      <c r="J17" s="58"/>
      <c r="K17" s="58"/>
      <c r="L17" s="58"/>
      <c r="P17" s="63"/>
      <c r="Q17" s="66"/>
      <c r="R17" s="67" t="str">
        <f t="shared" si="2"/>
        <v/>
      </c>
      <c r="AB17" s="91">
        <f t="shared" si="3"/>
        <v>0</v>
      </c>
      <c r="AC17" s="91">
        <f t="shared" si="3"/>
        <v>0</v>
      </c>
      <c r="AD17" s="90"/>
      <c r="AE17" s="90"/>
    </row>
    <row r="18" spans="1:31" ht="13.8" x14ac:dyDescent="0.25">
      <c r="A18" s="4">
        <v>43876</v>
      </c>
      <c r="B18">
        <v>0</v>
      </c>
      <c r="C18">
        <v>0</v>
      </c>
      <c r="D18">
        <v>0</v>
      </c>
      <c r="F18">
        <f t="shared" si="0"/>
        <v>0</v>
      </c>
      <c r="G18">
        <f t="shared" si="0"/>
        <v>0</v>
      </c>
      <c r="H18">
        <f t="shared" si="0"/>
        <v>0</v>
      </c>
      <c r="I18">
        <f t="shared" si="1"/>
        <v>0</v>
      </c>
      <c r="J18" s="58"/>
      <c r="K18" s="58"/>
      <c r="L18" s="58"/>
      <c r="P18" s="63"/>
      <c r="Q18" s="66"/>
      <c r="R18" s="67" t="str">
        <f t="shared" si="2"/>
        <v/>
      </c>
      <c r="AB18" s="91">
        <f t="shared" si="3"/>
        <v>0</v>
      </c>
      <c r="AC18" s="91">
        <f t="shared" si="3"/>
        <v>0</v>
      </c>
      <c r="AD18" s="90"/>
      <c r="AE18" s="90"/>
    </row>
    <row r="19" spans="1:31" ht="13.8" x14ac:dyDescent="0.25">
      <c r="A19" s="4">
        <v>43877</v>
      </c>
      <c r="B19">
        <v>0</v>
      </c>
      <c r="C19">
        <v>0</v>
      </c>
      <c r="D19">
        <v>0</v>
      </c>
      <c r="F19">
        <f t="shared" si="0"/>
        <v>0</v>
      </c>
      <c r="G19">
        <f t="shared" si="0"/>
        <v>0</v>
      </c>
      <c r="H19">
        <f t="shared" si="0"/>
        <v>0</v>
      </c>
      <c r="I19">
        <f t="shared" si="1"/>
        <v>0</v>
      </c>
      <c r="J19" s="58"/>
      <c r="K19" s="58"/>
      <c r="L19" s="58"/>
      <c r="P19" s="63"/>
      <c r="Q19" s="66"/>
      <c r="R19" s="67" t="str">
        <f t="shared" si="2"/>
        <v/>
      </c>
      <c r="AB19" s="91">
        <f t="shared" si="3"/>
        <v>0</v>
      </c>
      <c r="AC19" s="91">
        <f t="shared" si="3"/>
        <v>0</v>
      </c>
      <c r="AD19" s="90"/>
      <c r="AE19" s="90"/>
    </row>
    <row r="20" spans="1:31" ht="13.8" x14ac:dyDescent="0.25">
      <c r="A20" s="4">
        <v>43878</v>
      </c>
      <c r="B20">
        <v>0</v>
      </c>
      <c r="C20">
        <v>0</v>
      </c>
      <c r="D20">
        <v>0</v>
      </c>
      <c r="F20">
        <f t="shared" si="0"/>
        <v>0</v>
      </c>
      <c r="G20">
        <f t="shared" si="0"/>
        <v>0</v>
      </c>
      <c r="H20">
        <f t="shared" si="0"/>
        <v>0</v>
      </c>
      <c r="I20">
        <f t="shared" si="1"/>
        <v>0</v>
      </c>
      <c r="J20" s="58"/>
      <c r="K20" s="58"/>
      <c r="L20" s="58"/>
      <c r="P20" s="63"/>
      <c r="Q20" s="66"/>
      <c r="R20" s="67" t="str">
        <f t="shared" si="2"/>
        <v/>
      </c>
      <c r="AB20" s="91">
        <f t="shared" si="3"/>
        <v>0</v>
      </c>
      <c r="AC20" s="91">
        <f t="shared" si="3"/>
        <v>0</v>
      </c>
      <c r="AD20" s="90"/>
      <c r="AE20" s="90"/>
    </row>
    <row r="21" spans="1:31" ht="13.8" x14ac:dyDescent="0.25">
      <c r="A21" s="4">
        <v>43879</v>
      </c>
      <c r="B21">
        <v>0</v>
      </c>
      <c r="C21">
        <v>0</v>
      </c>
      <c r="D21">
        <v>0</v>
      </c>
      <c r="F21">
        <f t="shared" si="0"/>
        <v>0</v>
      </c>
      <c r="G21">
        <f t="shared" si="0"/>
        <v>0</v>
      </c>
      <c r="H21">
        <f t="shared" si="0"/>
        <v>0</v>
      </c>
      <c r="I21">
        <f t="shared" si="1"/>
        <v>0</v>
      </c>
      <c r="J21" s="58"/>
      <c r="K21" s="58"/>
      <c r="L21" s="58"/>
      <c r="P21" s="63"/>
      <c r="Q21" s="66"/>
      <c r="R21" s="67" t="str">
        <f t="shared" si="2"/>
        <v/>
      </c>
      <c r="AB21" s="91">
        <f t="shared" si="3"/>
        <v>0</v>
      </c>
      <c r="AC21" s="91">
        <f t="shared" si="3"/>
        <v>0</v>
      </c>
      <c r="AD21" s="90"/>
    </row>
    <row r="22" spans="1:31" ht="13.8" x14ac:dyDescent="0.25">
      <c r="A22" s="4">
        <v>43880</v>
      </c>
      <c r="B22">
        <v>0</v>
      </c>
      <c r="C22">
        <v>0</v>
      </c>
      <c r="D22">
        <v>0</v>
      </c>
      <c r="F22">
        <f t="shared" si="0"/>
        <v>0</v>
      </c>
      <c r="G22">
        <f t="shared" si="0"/>
        <v>0</v>
      </c>
      <c r="H22">
        <f t="shared" si="0"/>
        <v>0</v>
      </c>
      <c r="I22">
        <f t="shared" si="1"/>
        <v>0</v>
      </c>
      <c r="J22" s="58"/>
      <c r="K22" s="58"/>
      <c r="L22" s="58"/>
      <c r="P22" s="63"/>
      <c r="Q22" s="66"/>
      <c r="R22" s="67" t="str">
        <f t="shared" si="2"/>
        <v/>
      </c>
      <c r="AB22" s="91">
        <f t="shared" si="3"/>
        <v>0</v>
      </c>
      <c r="AC22" s="91">
        <f t="shared" si="3"/>
        <v>0</v>
      </c>
      <c r="AD22" s="90"/>
    </row>
    <row r="23" spans="1:31" ht="13.8" x14ac:dyDescent="0.25">
      <c r="A23" s="4">
        <v>43881</v>
      </c>
      <c r="B23">
        <v>0</v>
      </c>
      <c r="C23">
        <v>0</v>
      </c>
      <c r="D23">
        <v>0</v>
      </c>
      <c r="F23">
        <f t="shared" si="0"/>
        <v>0</v>
      </c>
      <c r="G23">
        <f t="shared" si="0"/>
        <v>0</v>
      </c>
      <c r="H23">
        <f t="shared" si="0"/>
        <v>0</v>
      </c>
      <c r="I23">
        <f t="shared" si="1"/>
        <v>0</v>
      </c>
      <c r="J23" s="58"/>
      <c r="K23" s="58"/>
      <c r="L23" s="58"/>
      <c r="P23" s="63"/>
      <c r="Q23" s="66"/>
      <c r="R23" s="67" t="str">
        <f t="shared" si="2"/>
        <v/>
      </c>
      <c r="AB23" s="91">
        <f t="shared" si="3"/>
        <v>0</v>
      </c>
      <c r="AC23" s="91">
        <f t="shared" si="3"/>
        <v>0</v>
      </c>
      <c r="AD23" s="90"/>
    </row>
    <row r="24" spans="1:31" ht="13.8" x14ac:dyDescent="0.25">
      <c r="A24" s="4">
        <v>43882</v>
      </c>
      <c r="B24">
        <v>0</v>
      </c>
      <c r="C24">
        <v>0</v>
      </c>
      <c r="D24">
        <v>0</v>
      </c>
      <c r="F24">
        <f t="shared" si="0"/>
        <v>0</v>
      </c>
      <c r="G24">
        <f t="shared" si="0"/>
        <v>0</v>
      </c>
      <c r="H24">
        <f t="shared" si="0"/>
        <v>0</v>
      </c>
      <c r="I24">
        <f t="shared" si="1"/>
        <v>0</v>
      </c>
      <c r="J24" s="58"/>
      <c r="K24" s="58"/>
      <c r="L24" s="58"/>
      <c r="P24" s="63"/>
      <c r="Q24" s="66"/>
      <c r="R24" s="67" t="str">
        <f t="shared" si="2"/>
        <v/>
      </c>
      <c r="AB24" s="91">
        <f t="shared" si="3"/>
        <v>0</v>
      </c>
      <c r="AC24" s="91">
        <f t="shared" si="3"/>
        <v>0</v>
      </c>
      <c r="AD24" s="90"/>
    </row>
    <row r="25" spans="1:31" ht="13.8" x14ac:dyDescent="0.25">
      <c r="A25" s="4">
        <v>43883</v>
      </c>
      <c r="B25">
        <v>0</v>
      </c>
      <c r="C25">
        <v>0</v>
      </c>
      <c r="D25">
        <v>0</v>
      </c>
      <c r="F25">
        <f t="shared" si="0"/>
        <v>0</v>
      </c>
      <c r="G25">
        <f t="shared" si="0"/>
        <v>0</v>
      </c>
      <c r="H25">
        <f t="shared" si="0"/>
        <v>0</v>
      </c>
      <c r="I25">
        <f t="shared" si="1"/>
        <v>0</v>
      </c>
      <c r="J25" s="58"/>
      <c r="K25" s="58"/>
      <c r="L25" s="58"/>
      <c r="P25" s="63"/>
      <c r="Q25" s="66"/>
      <c r="R25" s="67" t="str">
        <f t="shared" si="2"/>
        <v/>
      </c>
      <c r="AB25" s="91">
        <f t="shared" si="3"/>
        <v>0</v>
      </c>
      <c r="AC25" s="91">
        <f t="shared" si="3"/>
        <v>0</v>
      </c>
      <c r="AD25" s="90"/>
    </row>
    <row r="26" spans="1:31" ht="13.8" x14ac:dyDescent="0.25">
      <c r="A26" s="4">
        <v>43884</v>
      </c>
      <c r="B26">
        <v>0</v>
      </c>
      <c r="C26">
        <v>0</v>
      </c>
      <c r="D26">
        <v>0</v>
      </c>
      <c r="F26">
        <f t="shared" si="0"/>
        <v>0</v>
      </c>
      <c r="G26">
        <f t="shared" si="0"/>
        <v>0</v>
      </c>
      <c r="H26">
        <f t="shared" si="0"/>
        <v>0</v>
      </c>
      <c r="I26">
        <f t="shared" si="1"/>
        <v>0</v>
      </c>
      <c r="J26" s="58"/>
      <c r="K26" s="58"/>
      <c r="L26" s="58"/>
      <c r="P26" s="63"/>
      <c r="Q26" s="66"/>
      <c r="R26" s="67" t="str">
        <f t="shared" si="2"/>
        <v/>
      </c>
      <c r="AB26" s="91">
        <f t="shared" si="3"/>
        <v>0</v>
      </c>
      <c r="AC26" s="91">
        <f t="shared" si="3"/>
        <v>0</v>
      </c>
      <c r="AD26" s="90"/>
    </row>
    <row r="27" spans="1:31" ht="13.8" x14ac:dyDescent="0.25">
      <c r="A27" s="4">
        <v>43885</v>
      </c>
      <c r="B27">
        <v>0</v>
      </c>
      <c r="C27">
        <v>0</v>
      </c>
      <c r="D27">
        <v>0</v>
      </c>
      <c r="F27">
        <f t="shared" si="0"/>
        <v>0</v>
      </c>
      <c r="G27">
        <f t="shared" si="0"/>
        <v>0</v>
      </c>
      <c r="H27">
        <f t="shared" si="0"/>
        <v>0</v>
      </c>
      <c r="I27">
        <f t="shared" si="1"/>
        <v>0</v>
      </c>
      <c r="J27" s="58"/>
      <c r="K27" s="58"/>
      <c r="L27" s="58"/>
      <c r="P27" s="63"/>
      <c r="Q27" s="66"/>
      <c r="R27" s="67" t="str">
        <f t="shared" si="2"/>
        <v/>
      </c>
      <c r="AB27" s="91">
        <f t="shared" si="3"/>
        <v>0</v>
      </c>
      <c r="AC27" s="91">
        <f t="shared" si="3"/>
        <v>0</v>
      </c>
      <c r="AD27" s="90"/>
    </row>
    <row r="28" spans="1:31" ht="13.8" x14ac:dyDescent="0.25">
      <c r="A28" s="4">
        <v>43886</v>
      </c>
      <c r="B28">
        <v>0</v>
      </c>
      <c r="C28">
        <v>0</v>
      </c>
      <c r="D28">
        <v>0</v>
      </c>
      <c r="F28">
        <f t="shared" si="0"/>
        <v>0</v>
      </c>
      <c r="G28">
        <f t="shared" si="0"/>
        <v>0</v>
      </c>
      <c r="H28">
        <f t="shared" si="0"/>
        <v>0</v>
      </c>
      <c r="I28">
        <f t="shared" si="1"/>
        <v>0</v>
      </c>
      <c r="J28" s="58"/>
      <c r="K28" s="58"/>
      <c r="L28" s="58"/>
      <c r="P28" s="63"/>
      <c r="Q28" s="66"/>
      <c r="R28" s="67" t="str">
        <f t="shared" si="2"/>
        <v/>
      </c>
      <c r="AB28" s="91">
        <f t="shared" ref="AB28:AC43" si="4">AVERAGE(F22:F28)</f>
        <v>0</v>
      </c>
      <c r="AC28" s="91">
        <f t="shared" si="4"/>
        <v>0</v>
      </c>
      <c r="AD28" s="90"/>
    </row>
    <row r="29" spans="1:31" ht="13.8" x14ac:dyDescent="0.25">
      <c r="A29" s="4">
        <v>43887</v>
      </c>
      <c r="B29">
        <v>0</v>
      </c>
      <c r="C29">
        <v>0</v>
      </c>
      <c r="D29">
        <v>0</v>
      </c>
      <c r="F29">
        <f t="shared" si="0"/>
        <v>0</v>
      </c>
      <c r="G29">
        <f t="shared" si="0"/>
        <v>0</v>
      </c>
      <c r="H29">
        <f t="shared" si="0"/>
        <v>0</v>
      </c>
      <c r="I29">
        <f t="shared" si="1"/>
        <v>0</v>
      </c>
      <c r="J29" s="58"/>
      <c r="K29" s="58"/>
      <c r="L29" s="58"/>
      <c r="P29" s="63"/>
      <c r="Q29" s="66"/>
      <c r="R29" s="67" t="str">
        <f t="shared" si="2"/>
        <v/>
      </c>
      <c r="AB29" s="91">
        <f t="shared" si="4"/>
        <v>0</v>
      </c>
      <c r="AC29" s="91">
        <f t="shared" si="4"/>
        <v>0</v>
      </c>
      <c r="AD29" s="90"/>
    </row>
    <row r="30" spans="1:31" ht="13.8" x14ac:dyDescent="0.25">
      <c r="A30" s="4">
        <v>43888</v>
      </c>
      <c r="B30">
        <v>0</v>
      </c>
      <c r="C30">
        <v>0</v>
      </c>
      <c r="D30">
        <v>0</v>
      </c>
      <c r="F30">
        <f t="shared" si="0"/>
        <v>0</v>
      </c>
      <c r="G30">
        <f t="shared" si="0"/>
        <v>0</v>
      </c>
      <c r="H30">
        <f t="shared" si="0"/>
        <v>0</v>
      </c>
      <c r="I30">
        <f t="shared" si="1"/>
        <v>0</v>
      </c>
      <c r="J30" s="58"/>
      <c r="K30" s="58"/>
      <c r="L30" s="58"/>
      <c r="P30" s="63"/>
      <c r="Q30" s="66"/>
      <c r="R30" s="67" t="str">
        <f t="shared" si="2"/>
        <v/>
      </c>
      <c r="AB30" s="91">
        <f t="shared" si="4"/>
        <v>0</v>
      </c>
      <c r="AC30" s="91">
        <f t="shared" si="4"/>
        <v>0</v>
      </c>
      <c r="AD30" s="90"/>
    </row>
    <row r="31" spans="1:31" ht="13.8" x14ac:dyDescent="0.25">
      <c r="A31" s="4">
        <v>43889</v>
      </c>
      <c r="B31">
        <v>0</v>
      </c>
      <c r="C31">
        <v>0</v>
      </c>
      <c r="D31">
        <v>0</v>
      </c>
      <c r="F31">
        <f t="shared" si="0"/>
        <v>0</v>
      </c>
      <c r="G31">
        <f t="shared" si="0"/>
        <v>0</v>
      </c>
      <c r="H31">
        <f t="shared" si="0"/>
        <v>0</v>
      </c>
      <c r="I31">
        <f t="shared" si="1"/>
        <v>0</v>
      </c>
      <c r="J31" s="58"/>
      <c r="K31" s="58"/>
      <c r="L31" s="58"/>
      <c r="P31" s="63"/>
      <c r="Q31" s="66"/>
      <c r="R31" s="67" t="str">
        <f t="shared" si="2"/>
        <v/>
      </c>
      <c r="AB31" s="91">
        <f t="shared" si="4"/>
        <v>0</v>
      </c>
      <c r="AC31" s="91">
        <f t="shared" si="4"/>
        <v>0</v>
      </c>
      <c r="AD31" s="90"/>
    </row>
    <row r="32" spans="1:31" ht="13.8" x14ac:dyDescent="0.25">
      <c r="A32" s="4">
        <v>43890</v>
      </c>
      <c r="B32">
        <v>0</v>
      </c>
      <c r="C32">
        <v>0</v>
      </c>
      <c r="D32">
        <v>0</v>
      </c>
      <c r="F32">
        <f t="shared" si="0"/>
        <v>0</v>
      </c>
      <c r="G32">
        <f t="shared" si="0"/>
        <v>0</v>
      </c>
      <c r="H32">
        <f t="shared" si="0"/>
        <v>0</v>
      </c>
      <c r="I32">
        <f t="shared" si="1"/>
        <v>0</v>
      </c>
      <c r="J32" s="58"/>
      <c r="K32" s="58"/>
      <c r="L32" s="58"/>
      <c r="P32" s="63"/>
      <c r="Q32" s="66"/>
      <c r="R32" s="67" t="str">
        <f t="shared" si="2"/>
        <v/>
      </c>
      <c r="AB32" s="91">
        <f t="shared" si="4"/>
        <v>0</v>
      </c>
      <c r="AC32" s="91">
        <f t="shared" si="4"/>
        <v>0</v>
      </c>
      <c r="AD32" s="90"/>
      <c r="AE32" s="45"/>
    </row>
    <row r="33" spans="1:31" ht="13.8" x14ac:dyDescent="0.25">
      <c r="A33" s="4">
        <v>43891</v>
      </c>
      <c r="B33">
        <v>0</v>
      </c>
      <c r="C33">
        <v>0</v>
      </c>
      <c r="D33">
        <v>0</v>
      </c>
      <c r="F33">
        <f t="shared" si="0"/>
        <v>0</v>
      </c>
      <c r="G33">
        <f t="shared" si="0"/>
        <v>0</v>
      </c>
      <c r="H33">
        <f t="shared" si="0"/>
        <v>0</v>
      </c>
      <c r="I33">
        <f t="shared" si="1"/>
        <v>0</v>
      </c>
      <c r="J33" s="58" t="e">
        <f t="shared" ref="J33:J96" si="5">F33/I32*$B$2/($B$2-B32)</f>
        <v>#DIV/0!</v>
      </c>
      <c r="K33" s="58" t="e">
        <f t="shared" ref="K33:K96" si="6">G33/I32</f>
        <v>#DIV/0!</v>
      </c>
      <c r="L33" s="58" t="e">
        <f t="shared" ref="L33:L96" si="7">H33/I32</f>
        <v>#DIV/0!</v>
      </c>
      <c r="M33" s="19">
        <v>0</v>
      </c>
      <c r="N33" s="47" t="e">
        <f t="shared" ref="N33:N96" si="8">C33/B33</f>
        <v>#DIV/0!</v>
      </c>
      <c r="O33" s="47"/>
      <c r="P33" s="63" t="e">
        <f>D33/B33</f>
        <v>#DIV/0!</v>
      </c>
      <c r="Q33" s="86" t="e">
        <f>N33</f>
        <v>#DIV/0!</v>
      </c>
      <c r="R33" s="67" t="e">
        <f t="shared" si="2"/>
        <v>#DIV/0!</v>
      </c>
      <c r="S33" s="47"/>
      <c r="T33" s="47"/>
      <c r="U33" s="47"/>
      <c r="V33" s="47"/>
      <c r="W33" s="47"/>
      <c r="X33" s="47"/>
      <c r="Y33" s="47"/>
      <c r="AB33" s="91">
        <f t="shared" si="4"/>
        <v>0</v>
      </c>
      <c r="AC33" s="91">
        <f t="shared" si="4"/>
        <v>0</v>
      </c>
      <c r="AD33" s="90"/>
      <c r="AE33" s="45"/>
    </row>
    <row r="34" spans="1:31" ht="13.8" x14ac:dyDescent="0.25">
      <c r="A34" s="4">
        <v>43892</v>
      </c>
      <c r="B34">
        <v>0</v>
      </c>
      <c r="C34">
        <v>0</v>
      </c>
      <c r="D34">
        <v>0</v>
      </c>
      <c r="F34">
        <f t="shared" si="0"/>
        <v>0</v>
      </c>
      <c r="G34">
        <f t="shared" si="0"/>
        <v>0</v>
      </c>
      <c r="H34">
        <f t="shared" si="0"/>
        <v>0</v>
      </c>
      <c r="I34">
        <f t="shared" si="1"/>
        <v>0</v>
      </c>
      <c r="J34" s="58" t="e">
        <f t="shared" si="5"/>
        <v>#DIV/0!</v>
      </c>
      <c r="K34" s="58" t="e">
        <f t="shared" si="6"/>
        <v>#DIV/0!</v>
      </c>
      <c r="L34" s="58" t="e">
        <f t="shared" si="7"/>
        <v>#DIV/0!</v>
      </c>
      <c r="M34" t="e">
        <f t="shared" ref="M34:M97" si="9">J34/(K34+L34)</f>
        <v>#DIV/0!</v>
      </c>
      <c r="N34" s="47" t="e">
        <f t="shared" si="8"/>
        <v>#DIV/0!</v>
      </c>
      <c r="O34" s="47"/>
      <c r="P34" s="63" t="e">
        <f t="shared" ref="P34:P97" si="10">D34/B34</f>
        <v>#DIV/0!</v>
      </c>
      <c r="Q34" s="86" t="e">
        <f t="shared" ref="Q34:Q97" si="11">N34</f>
        <v>#DIV/0!</v>
      </c>
      <c r="R34" s="67" t="e">
        <f t="shared" si="2"/>
        <v>#DIV/0!</v>
      </c>
      <c r="S34" s="47"/>
      <c r="T34" s="47"/>
      <c r="U34" s="47"/>
      <c r="V34" s="47"/>
      <c r="W34" s="47"/>
      <c r="X34" s="47"/>
      <c r="Y34" s="47"/>
      <c r="AB34" s="91">
        <f t="shared" si="4"/>
        <v>0</v>
      </c>
      <c r="AC34" s="91">
        <f t="shared" si="4"/>
        <v>0</v>
      </c>
      <c r="AD34" s="90"/>
      <c r="AE34" s="45"/>
    </row>
    <row r="35" spans="1:31" ht="13.8" x14ac:dyDescent="0.25">
      <c r="A35" s="4">
        <v>43893</v>
      </c>
      <c r="B35">
        <v>0</v>
      </c>
      <c r="C35">
        <v>0</v>
      </c>
      <c r="D35">
        <v>0</v>
      </c>
      <c r="F35">
        <f t="shared" si="0"/>
        <v>0</v>
      </c>
      <c r="G35">
        <f t="shared" si="0"/>
        <v>0</v>
      </c>
      <c r="H35">
        <f t="shared" si="0"/>
        <v>0</v>
      </c>
      <c r="I35">
        <f t="shared" si="1"/>
        <v>0</v>
      </c>
      <c r="J35" s="58" t="e">
        <f t="shared" si="5"/>
        <v>#DIV/0!</v>
      </c>
      <c r="K35" s="58" t="e">
        <f t="shared" si="6"/>
        <v>#DIV/0!</v>
      </c>
      <c r="L35" s="58" t="e">
        <f t="shared" si="7"/>
        <v>#DIV/0!</v>
      </c>
      <c r="M35" t="e">
        <f t="shared" si="9"/>
        <v>#DIV/0!</v>
      </c>
      <c r="N35" s="47" t="e">
        <f t="shared" si="8"/>
        <v>#DIV/0!</v>
      </c>
      <c r="O35" s="47"/>
      <c r="P35" s="63" t="e">
        <f t="shared" si="10"/>
        <v>#DIV/0!</v>
      </c>
      <c r="Q35" s="86" t="e">
        <f t="shared" si="11"/>
        <v>#DIV/0!</v>
      </c>
      <c r="R35" s="67" t="e">
        <f t="shared" si="2"/>
        <v>#DIV/0!</v>
      </c>
      <c r="S35" s="47"/>
      <c r="T35" s="47"/>
      <c r="U35" s="47"/>
      <c r="V35" s="47"/>
      <c r="W35" s="47"/>
      <c r="X35" s="47"/>
      <c r="Y35" s="47"/>
      <c r="AB35" s="91">
        <f t="shared" si="4"/>
        <v>0</v>
      </c>
      <c r="AC35" s="91">
        <f t="shared" si="4"/>
        <v>0</v>
      </c>
      <c r="AD35" s="90"/>
      <c r="AE35" s="45"/>
    </row>
    <row r="36" spans="1:31" ht="13.8" x14ac:dyDescent="0.25">
      <c r="A36" s="4">
        <v>43894</v>
      </c>
      <c r="B36">
        <v>0</v>
      </c>
      <c r="C36">
        <v>0</v>
      </c>
      <c r="D36">
        <v>0</v>
      </c>
      <c r="F36">
        <f t="shared" si="0"/>
        <v>0</v>
      </c>
      <c r="G36">
        <f t="shared" si="0"/>
        <v>0</v>
      </c>
      <c r="H36">
        <f t="shared" si="0"/>
        <v>0</v>
      </c>
      <c r="I36">
        <f t="shared" si="1"/>
        <v>0</v>
      </c>
      <c r="J36" s="58" t="e">
        <f t="shared" si="5"/>
        <v>#DIV/0!</v>
      </c>
      <c r="K36" s="58" t="e">
        <f t="shared" si="6"/>
        <v>#DIV/0!</v>
      </c>
      <c r="L36" s="58" t="e">
        <f t="shared" si="7"/>
        <v>#DIV/0!</v>
      </c>
      <c r="M36" t="e">
        <f t="shared" si="9"/>
        <v>#DIV/0!</v>
      </c>
      <c r="N36" s="47" t="e">
        <f t="shared" si="8"/>
        <v>#DIV/0!</v>
      </c>
      <c r="O36" s="47"/>
      <c r="P36" s="63" t="e">
        <f t="shared" si="10"/>
        <v>#DIV/0!</v>
      </c>
      <c r="Q36" s="86" t="e">
        <f t="shared" si="11"/>
        <v>#DIV/0!</v>
      </c>
      <c r="R36" s="67" t="e">
        <f t="shared" si="2"/>
        <v>#DIV/0!</v>
      </c>
      <c r="S36" s="47"/>
      <c r="T36" s="47"/>
      <c r="U36" s="47"/>
      <c r="V36" s="47"/>
      <c r="W36" s="47"/>
      <c r="X36" s="47"/>
      <c r="Y36" s="47"/>
      <c r="AB36" s="91">
        <f t="shared" si="4"/>
        <v>0</v>
      </c>
      <c r="AC36" s="91">
        <f t="shared" si="4"/>
        <v>0</v>
      </c>
      <c r="AD36" s="90"/>
      <c r="AE36" s="45"/>
    </row>
    <row r="37" spans="1:31" ht="13.8" x14ac:dyDescent="0.25">
      <c r="A37" s="4">
        <v>43895</v>
      </c>
      <c r="B37">
        <v>0</v>
      </c>
      <c r="C37">
        <v>0</v>
      </c>
      <c r="D37">
        <v>0</v>
      </c>
      <c r="F37">
        <f t="shared" ref="F37:H61" si="12">B37-B36</f>
        <v>0</v>
      </c>
      <c r="G37">
        <f t="shared" si="12"/>
        <v>0</v>
      </c>
      <c r="H37">
        <f t="shared" si="12"/>
        <v>0</v>
      </c>
      <c r="I37">
        <f t="shared" si="1"/>
        <v>0</v>
      </c>
      <c r="J37" s="58" t="e">
        <f t="shared" si="5"/>
        <v>#DIV/0!</v>
      </c>
      <c r="K37" s="58" t="e">
        <f t="shared" si="6"/>
        <v>#DIV/0!</v>
      </c>
      <c r="L37" s="58" t="e">
        <f t="shared" si="7"/>
        <v>#DIV/0!</v>
      </c>
      <c r="M37" t="e">
        <f t="shared" si="9"/>
        <v>#DIV/0!</v>
      </c>
      <c r="N37" s="47" t="e">
        <f t="shared" si="8"/>
        <v>#DIV/0!</v>
      </c>
      <c r="O37" s="47"/>
      <c r="P37" s="63" t="e">
        <f t="shared" si="10"/>
        <v>#DIV/0!</v>
      </c>
      <c r="Q37" s="86" t="e">
        <f t="shared" si="11"/>
        <v>#DIV/0!</v>
      </c>
      <c r="R37" s="67" t="e">
        <f t="shared" si="2"/>
        <v>#DIV/0!</v>
      </c>
      <c r="S37" s="47"/>
      <c r="T37" s="47"/>
      <c r="U37" s="47"/>
      <c r="V37" s="47"/>
      <c r="W37" s="47"/>
      <c r="X37" s="47"/>
      <c r="Y37" s="47"/>
      <c r="AB37" s="91">
        <f t="shared" si="4"/>
        <v>0</v>
      </c>
      <c r="AC37" s="91">
        <f t="shared" si="4"/>
        <v>0</v>
      </c>
      <c r="AD37" s="90"/>
      <c r="AE37" s="45"/>
    </row>
    <row r="38" spans="1:31" ht="13.8" x14ac:dyDescent="0.25">
      <c r="A38" s="4">
        <v>43896</v>
      </c>
      <c r="B38">
        <v>1</v>
      </c>
      <c r="C38">
        <v>0</v>
      </c>
      <c r="D38">
        <v>0</v>
      </c>
      <c r="F38">
        <f t="shared" si="12"/>
        <v>1</v>
      </c>
      <c r="G38">
        <f t="shared" si="12"/>
        <v>0</v>
      </c>
      <c r="H38">
        <f t="shared" si="12"/>
        <v>0</v>
      </c>
      <c r="I38">
        <f t="shared" si="1"/>
        <v>1</v>
      </c>
      <c r="J38" s="58" t="e">
        <f t="shared" si="5"/>
        <v>#DIV/0!</v>
      </c>
      <c r="K38" s="58" t="e">
        <f t="shared" si="6"/>
        <v>#DIV/0!</v>
      </c>
      <c r="L38" s="58" t="e">
        <f t="shared" si="7"/>
        <v>#DIV/0!</v>
      </c>
      <c r="M38" t="e">
        <f t="shared" si="9"/>
        <v>#DIV/0!</v>
      </c>
      <c r="N38" s="47">
        <f t="shared" si="8"/>
        <v>0</v>
      </c>
      <c r="O38" s="47"/>
      <c r="P38" s="63">
        <f t="shared" si="10"/>
        <v>0</v>
      </c>
      <c r="Q38" s="86">
        <f t="shared" si="11"/>
        <v>0</v>
      </c>
      <c r="R38" s="67">
        <f t="shared" si="2"/>
        <v>1</v>
      </c>
      <c r="S38" s="47"/>
      <c r="T38" s="47"/>
      <c r="U38" s="47"/>
      <c r="V38" s="47"/>
      <c r="W38" s="47"/>
      <c r="X38" s="47"/>
      <c r="Y38" s="47"/>
      <c r="AB38" s="91">
        <f t="shared" si="4"/>
        <v>0.14285714285714285</v>
      </c>
      <c r="AC38" s="91">
        <f t="shared" si="4"/>
        <v>0</v>
      </c>
      <c r="AD38" s="90"/>
      <c r="AE38" s="45"/>
    </row>
    <row r="39" spans="1:31" ht="13.8" x14ac:dyDescent="0.25">
      <c r="A39" s="4">
        <v>43897</v>
      </c>
      <c r="B39">
        <v>1</v>
      </c>
      <c r="C39">
        <v>0</v>
      </c>
      <c r="D39">
        <v>0</v>
      </c>
      <c r="F39">
        <f t="shared" si="12"/>
        <v>0</v>
      </c>
      <c r="G39">
        <f t="shared" si="12"/>
        <v>0</v>
      </c>
      <c r="H39">
        <f t="shared" si="12"/>
        <v>0</v>
      </c>
      <c r="I39">
        <f t="shared" si="1"/>
        <v>1</v>
      </c>
      <c r="J39" s="58">
        <f t="shared" si="5"/>
        <v>0</v>
      </c>
      <c r="K39" s="58">
        <f t="shared" si="6"/>
        <v>0</v>
      </c>
      <c r="L39" s="58">
        <f t="shared" si="7"/>
        <v>0</v>
      </c>
      <c r="M39" t="e">
        <f t="shared" si="9"/>
        <v>#DIV/0!</v>
      </c>
      <c r="N39" s="47">
        <f t="shared" si="8"/>
        <v>0</v>
      </c>
      <c r="O39" s="47"/>
      <c r="P39" s="63">
        <f t="shared" si="10"/>
        <v>0</v>
      </c>
      <c r="Q39" s="86">
        <f t="shared" si="11"/>
        <v>0</v>
      </c>
      <c r="R39" s="67">
        <f t="shared" si="2"/>
        <v>1</v>
      </c>
      <c r="S39" s="47"/>
      <c r="T39" s="47"/>
      <c r="U39" s="47"/>
      <c r="V39" s="47"/>
      <c r="W39" s="47"/>
      <c r="X39" s="47"/>
      <c r="Y39" s="47"/>
      <c r="AB39" s="91">
        <f t="shared" si="4"/>
        <v>0.14285714285714285</v>
      </c>
      <c r="AC39" s="91">
        <f t="shared" si="4"/>
        <v>0</v>
      </c>
      <c r="AD39" s="90"/>
      <c r="AE39" s="45"/>
    </row>
    <row r="40" spans="1:31" ht="13.8" x14ac:dyDescent="0.25">
      <c r="A40" s="4">
        <v>43898</v>
      </c>
      <c r="B40">
        <v>1</v>
      </c>
      <c r="C40">
        <v>0</v>
      </c>
      <c r="D40">
        <v>0</v>
      </c>
      <c r="F40">
        <f t="shared" si="12"/>
        <v>0</v>
      </c>
      <c r="G40">
        <f t="shared" si="12"/>
        <v>0</v>
      </c>
      <c r="H40">
        <f t="shared" si="12"/>
        <v>0</v>
      </c>
      <c r="I40">
        <f t="shared" si="1"/>
        <v>1</v>
      </c>
      <c r="J40" s="58">
        <f t="shared" si="5"/>
        <v>0</v>
      </c>
      <c r="K40" s="58">
        <f t="shared" si="6"/>
        <v>0</v>
      </c>
      <c r="L40" s="58">
        <f t="shared" si="7"/>
        <v>0</v>
      </c>
      <c r="M40" t="e">
        <f t="shared" si="9"/>
        <v>#DIV/0!</v>
      </c>
      <c r="N40" s="47">
        <f t="shared" si="8"/>
        <v>0</v>
      </c>
      <c r="O40" s="47"/>
      <c r="P40" s="63">
        <f t="shared" si="10"/>
        <v>0</v>
      </c>
      <c r="Q40" s="86">
        <f t="shared" si="11"/>
        <v>0</v>
      </c>
      <c r="R40" s="67">
        <f t="shared" si="2"/>
        <v>1</v>
      </c>
      <c r="S40" s="47"/>
      <c r="T40" s="47"/>
      <c r="U40" s="47"/>
      <c r="V40" s="47"/>
      <c r="W40" s="47"/>
      <c r="X40" s="47"/>
      <c r="Y40" s="47"/>
      <c r="AB40" s="91">
        <f t="shared" si="4"/>
        <v>0.14285714285714285</v>
      </c>
      <c r="AC40" s="91">
        <f t="shared" si="4"/>
        <v>0</v>
      </c>
      <c r="AD40" s="90"/>
      <c r="AE40" s="45"/>
    </row>
    <row r="41" spans="1:31" ht="13.8" x14ac:dyDescent="0.25">
      <c r="A41" s="4">
        <v>43899</v>
      </c>
      <c r="B41">
        <v>1</v>
      </c>
      <c r="C41">
        <v>0</v>
      </c>
      <c r="D41">
        <v>0</v>
      </c>
      <c r="F41">
        <f t="shared" si="12"/>
        <v>0</v>
      </c>
      <c r="G41">
        <f t="shared" si="12"/>
        <v>0</v>
      </c>
      <c r="H41">
        <f t="shared" si="12"/>
        <v>0</v>
      </c>
      <c r="I41">
        <f t="shared" si="1"/>
        <v>1</v>
      </c>
      <c r="J41" s="58">
        <f t="shared" si="5"/>
        <v>0</v>
      </c>
      <c r="K41" s="58">
        <f t="shared" si="6"/>
        <v>0</v>
      </c>
      <c r="L41" s="58">
        <f t="shared" si="7"/>
        <v>0</v>
      </c>
      <c r="M41" t="e">
        <f t="shared" si="9"/>
        <v>#DIV/0!</v>
      </c>
      <c r="N41" s="47">
        <f t="shared" si="8"/>
        <v>0</v>
      </c>
      <c r="O41" s="47"/>
      <c r="P41" s="63">
        <f t="shared" si="10"/>
        <v>0</v>
      </c>
      <c r="Q41" s="86">
        <f t="shared" si="11"/>
        <v>0</v>
      </c>
      <c r="R41" s="67">
        <f t="shared" si="2"/>
        <v>1</v>
      </c>
      <c r="S41" s="47"/>
      <c r="T41" s="47"/>
      <c r="U41" s="47"/>
      <c r="V41" s="47"/>
      <c r="W41" s="47"/>
      <c r="X41" s="47"/>
      <c r="Y41" s="47"/>
      <c r="AB41" s="91">
        <f t="shared" si="4"/>
        <v>0.14285714285714285</v>
      </c>
      <c r="AC41" s="91">
        <f t="shared" si="4"/>
        <v>0</v>
      </c>
      <c r="AD41" s="90"/>
      <c r="AE41" s="45"/>
    </row>
    <row r="42" spans="1:31" ht="13.8" x14ac:dyDescent="0.25">
      <c r="A42" s="4">
        <v>43900</v>
      </c>
      <c r="B42">
        <v>5</v>
      </c>
      <c r="C42">
        <v>0</v>
      </c>
      <c r="D42">
        <v>0</v>
      </c>
      <c r="F42">
        <f t="shared" si="12"/>
        <v>4</v>
      </c>
      <c r="G42">
        <f t="shared" si="12"/>
        <v>0</v>
      </c>
      <c r="H42">
        <f t="shared" si="12"/>
        <v>0</v>
      </c>
      <c r="I42">
        <f t="shared" si="1"/>
        <v>5</v>
      </c>
      <c r="J42" s="58">
        <f t="shared" si="5"/>
        <v>4.0000005729018291</v>
      </c>
      <c r="K42" s="58">
        <f t="shared" si="6"/>
        <v>0</v>
      </c>
      <c r="L42" s="58">
        <f t="shared" si="7"/>
        <v>0</v>
      </c>
      <c r="M42" t="e">
        <f t="shared" si="9"/>
        <v>#DIV/0!</v>
      </c>
      <c r="N42" s="47">
        <f t="shared" si="8"/>
        <v>0</v>
      </c>
      <c r="O42" s="47"/>
      <c r="P42" s="63">
        <f t="shared" si="10"/>
        <v>0</v>
      </c>
      <c r="Q42" s="86">
        <f t="shared" si="11"/>
        <v>0</v>
      </c>
      <c r="R42" s="67">
        <f t="shared" si="2"/>
        <v>1</v>
      </c>
      <c r="S42" s="47"/>
      <c r="T42" s="47"/>
      <c r="U42" s="47"/>
      <c r="V42" s="47"/>
      <c r="W42" s="47"/>
      <c r="X42" s="47"/>
      <c r="Y42" s="47"/>
      <c r="AB42" s="91">
        <f t="shared" si="4"/>
        <v>0.7142857142857143</v>
      </c>
      <c r="AC42" s="91">
        <f t="shared" si="4"/>
        <v>0</v>
      </c>
      <c r="AD42" s="90">
        <f t="shared" ref="AD42:AD105" si="13">INDEX(AB21:AB42,$AE$3)*$AD$2</f>
        <v>0</v>
      </c>
      <c r="AE42" s="45" t="e">
        <f t="shared" ref="AE42:AE105" si="14">AC42/AD42</f>
        <v>#DIV/0!</v>
      </c>
    </row>
    <row r="43" spans="1:31" ht="13.8" x14ac:dyDescent="0.25">
      <c r="A43" s="4">
        <v>43901</v>
      </c>
      <c r="B43">
        <v>12</v>
      </c>
      <c r="C43">
        <v>0</v>
      </c>
      <c r="D43">
        <v>0</v>
      </c>
      <c r="F43">
        <f t="shared" si="12"/>
        <v>7</v>
      </c>
      <c r="G43">
        <f t="shared" si="12"/>
        <v>0</v>
      </c>
      <c r="H43">
        <f t="shared" si="12"/>
        <v>0</v>
      </c>
      <c r="I43">
        <f t="shared" si="1"/>
        <v>12</v>
      </c>
      <c r="J43" s="58">
        <f t="shared" si="5"/>
        <v>1.4000010025787759</v>
      </c>
      <c r="K43" s="58">
        <f t="shared" si="6"/>
        <v>0</v>
      </c>
      <c r="L43" s="58">
        <f t="shared" si="7"/>
        <v>0</v>
      </c>
      <c r="M43" t="e">
        <f t="shared" si="9"/>
        <v>#DIV/0!</v>
      </c>
      <c r="N43" s="47">
        <f t="shared" si="8"/>
        <v>0</v>
      </c>
      <c r="O43" s="47"/>
      <c r="P43" s="63">
        <f t="shared" si="10"/>
        <v>0</v>
      </c>
      <c r="Q43" s="86">
        <f t="shared" si="11"/>
        <v>0</v>
      </c>
      <c r="R43" s="67">
        <f t="shared" si="2"/>
        <v>1</v>
      </c>
      <c r="S43" s="47"/>
      <c r="T43" s="47"/>
      <c r="U43" s="47"/>
      <c r="V43" s="47"/>
      <c r="W43" s="47"/>
      <c r="X43" s="47"/>
      <c r="Y43" s="47"/>
      <c r="AB43" s="91">
        <f t="shared" si="4"/>
        <v>1.7142857142857142</v>
      </c>
      <c r="AC43" s="91">
        <f t="shared" si="4"/>
        <v>0</v>
      </c>
      <c r="AD43" s="90">
        <f t="shared" si="13"/>
        <v>2.8571428571428571E-3</v>
      </c>
      <c r="AE43" s="45">
        <f t="shared" si="14"/>
        <v>0</v>
      </c>
    </row>
    <row r="44" spans="1:31" ht="13.8" x14ac:dyDescent="0.25">
      <c r="A44" s="4">
        <v>43902</v>
      </c>
      <c r="B44">
        <v>19</v>
      </c>
      <c r="C44">
        <v>0</v>
      </c>
      <c r="D44">
        <v>0</v>
      </c>
      <c r="F44">
        <f t="shared" si="12"/>
        <v>7</v>
      </c>
      <c r="G44">
        <f t="shared" si="12"/>
        <v>0</v>
      </c>
      <c r="H44">
        <f t="shared" si="12"/>
        <v>0</v>
      </c>
      <c r="I44">
        <f t="shared" si="1"/>
        <v>19</v>
      </c>
      <c r="J44" s="58">
        <f t="shared" si="5"/>
        <v>0.58333433591311434</v>
      </c>
      <c r="K44" s="58">
        <f t="shared" si="6"/>
        <v>0</v>
      </c>
      <c r="L44" s="58">
        <f t="shared" si="7"/>
        <v>0</v>
      </c>
      <c r="M44" t="e">
        <f t="shared" si="9"/>
        <v>#DIV/0!</v>
      </c>
      <c r="N44" s="47">
        <f t="shared" si="8"/>
        <v>0</v>
      </c>
      <c r="O44" s="47"/>
      <c r="P44" s="63">
        <f t="shared" si="10"/>
        <v>0</v>
      </c>
      <c r="Q44" s="86">
        <f t="shared" si="11"/>
        <v>0</v>
      </c>
      <c r="R44" s="67">
        <f t="shared" si="2"/>
        <v>1</v>
      </c>
      <c r="S44" s="47"/>
      <c r="T44" s="47"/>
      <c r="U44" s="47"/>
      <c r="V44" s="47"/>
      <c r="W44" s="47"/>
      <c r="X44" s="47"/>
      <c r="Y44" s="47"/>
      <c r="AB44" s="91">
        <f t="shared" ref="AB44:AC59" si="15">AVERAGE(F38:F44)</f>
        <v>2.7142857142857144</v>
      </c>
      <c r="AC44" s="91">
        <f t="shared" si="15"/>
        <v>0</v>
      </c>
      <c r="AD44" s="90">
        <f t="shared" si="13"/>
        <v>2.8571428571428571E-3</v>
      </c>
      <c r="AE44" s="45">
        <f t="shared" si="14"/>
        <v>0</v>
      </c>
    </row>
    <row r="45" spans="1:31" ht="13.8" x14ac:dyDescent="0.25">
      <c r="A45" s="4">
        <v>43903</v>
      </c>
      <c r="B45">
        <v>35</v>
      </c>
      <c r="C45">
        <v>0</v>
      </c>
      <c r="D45">
        <v>0</v>
      </c>
      <c r="F45">
        <f t="shared" si="12"/>
        <v>16</v>
      </c>
      <c r="G45">
        <f t="shared" si="12"/>
        <v>0</v>
      </c>
      <c r="H45">
        <f t="shared" si="12"/>
        <v>0</v>
      </c>
      <c r="I45">
        <f t="shared" si="1"/>
        <v>35</v>
      </c>
      <c r="J45" s="58">
        <f t="shared" si="5"/>
        <v>0.8421075547711202</v>
      </c>
      <c r="K45" s="58">
        <f t="shared" si="6"/>
        <v>0</v>
      </c>
      <c r="L45" s="58">
        <f t="shared" si="7"/>
        <v>0</v>
      </c>
      <c r="M45" t="e">
        <f t="shared" si="9"/>
        <v>#DIV/0!</v>
      </c>
      <c r="N45" s="47">
        <f t="shared" si="8"/>
        <v>0</v>
      </c>
      <c r="O45" s="47"/>
      <c r="P45" s="63">
        <f t="shared" si="10"/>
        <v>0</v>
      </c>
      <c r="Q45" s="86">
        <f t="shared" si="11"/>
        <v>0</v>
      </c>
      <c r="R45" s="67">
        <f t="shared" si="2"/>
        <v>1</v>
      </c>
      <c r="S45" s="47"/>
      <c r="T45" s="47"/>
      <c r="U45" s="47"/>
      <c r="V45" s="47"/>
      <c r="W45" s="47"/>
      <c r="X45" s="47"/>
      <c r="Y45" s="47"/>
      <c r="AB45" s="91">
        <f t="shared" si="15"/>
        <v>4.8571428571428568</v>
      </c>
      <c r="AC45" s="91">
        <f t="shared" si="15"/>
        <v>0</v>
      </c>
      <c r="AD45" s="90">
        <f t="shared" si="13"/>
        <v>2.8571428571428571E-3</v>
      </c>
      <c r="AE45" s="45">
        <f t="shared" si="14"/>
        <v>0</v>
      </c>
    </row>
    <row r="46" spans="1:31" ht="13.8" x14ac:dyDescent="0.25">
      <c r="A46" s="4">
        <v>43904</v>
      </c>
      <c r="B46">
        <v>46</v>
      </c>
      <c r="C46">
        <v>0</v>
      </c>
      <c r="D46">
        <v>0</v>
      </c>
      <c r="F46">
        <f t="shared" si="12"/>
        <v>11</v>
      </c>
      <c r="G46">
        <f t="shared" si="12"/>
        <v>0</v>
      </c>
      <c r="H46">
        <f t="shared" si="12"/>
        <v>0</v>
      </c>
      <c r="I46">
        <f t="shared" si="1"/>
        <v>46</v>
      </c>
      <c r="J46" s="58">
        <f t="shared" si="5"/>
        <v>0.31428728977341724</v>
      </c>
      <c r="K46" s="59">
        <f t="shared" si="6"/>
        <v>0</v>
      </c>
      <c r="L46" s="59">
        <f t="shared" si="7"/>
        <v>0</v>
      </c>
      <c r="M46" t="e">
        <f t="shared" si="9"/>
        <v>#DIV/0!</v>
      </c>
      <c r="N46" s="47">
        <f t="shared" si="8"/>
        <v>0</v>
      </c>
      <c r="O46" s="47"/>
      <c r="P46" s="63">
        <f t="shared" si="10"/>
        <v>0</v>
      </c>
      <c r="Q46" s="86">
        <f t="shared" si="11"/>
        <v>0</v>
      </c>
      <c r="R46" s="67">
        <f t="shared" si="2"/>
        <v>1</v>
      </c>
      <c r="S46" s="47"/>
      <c r="T46" s="47"/>
      <c r="U46" s="47"/>
      <c r="V46" s="47"/>
      <c r="W46" s="47"/>
      <c r="X46" s="47"/>
      <c r="Y46" s="47"/>
      <c r="AB46" s="91">
        <f t="shared" si="15"/>
        <v>6.4285714285714288</v>
      </c>
      <c r="AC46" s="91">
        <f t="shared" si="15"/>
        <v>0</v>
      </c>
      <c r="AD46" s="90">
        <f t="shared" si="13"/>
        <v>2.8571428571428571E-3</v>
      </c>
      <c r="AE46" s="45">
        <f t="shared" si="14"/>
        <v>0</v>
      </c>
    </row>
    <row r="47" spans="1:31" ht="13.8" x14ac:dyDescent="0.25">
      <c r="A47" s="4">
        <v>43905</v>
      </c>
      <c r="B47">
        <v>48</v>
      </c>
      <c r="C47">
        <v>0</v>
      </c>
      <c r="D47">
        <v>0</v>
      </c>
      <c r="F47">
        <f t="shared" si="12"/>
        <v>2</v>
      </c>
      <c r="G47">
        <f t="shared" si="12"/>
        <v>0</v>
      </c>
      <c r="H47">
        <f t="shared" si="12"/>
        <v>0</v>
      </c>
      <c r="I47">
        <f t="shared" si="1"/>
        <v>48</v>
      </c>
      <c r="J47" s="60">
        <f t="shared" si="5"/>
        <v>4.3478547322326144E-2</v>
      </c>
      <c r="K47" s="60">
        <f t="shared" si="6"/>
        <v>0</v>
      </c>
      <c r="L47" s="60">
        <f t="shared" si="7"/>
        <v>0</v>
      </c>
      <c r="M47" t="e">
        <f t="shared" si="9"/>
        <v>#DIV/0!</v>
      </c>
      <c r="N47" s="47">
        <f t="shared" si="8"/>
        <v>0</v>
      </c>
      <c r="O47" s="47"/>
      <c r="P47" s="63">
        <f t="shared" si="10"/>
        <v>0</v>
      </c>
      <c r="Q47" s="86">
        <f t="shared" si="11"/>
        <v>0</v>
      </c>
      <c r="R47" s="67">
        <f t="shared" si="2"/>
        <v>1</v>
      </c>
      <c r="S47" s="47"/>
      <c r="T47" s="47"/>
      <c r="U47" s="47"/>
      <c r="V47" s="47"/>
      <c r="W47" s="47"/>
      <c r="X47" s="47"/>
      <c r="Y47" s="47"/>
      <c r="AB47" s="91">
        <f t="shared" si="15"/>
        <v>6.7142857142857144</v>
      </c>
      <c r="AC47" s="91">
        <f t="shared" si="15"/>
        <v>0</v>
      </c>
      <c r="AD47" s="90">
        <f t="shared" si="13"/>
        <v>1.4285714285714287E-2</v>
      </c>
      <c r="AE47" s="45">
        <f t="shared" si="14"/>
        <v>0</v>
      </c>
    </row>
    <row r="48" spans="1:31" ht="13.8" x14ac:dyDescent="0.25">
      <c r="A48" s="4">
        <v>43906</v>
      </c>
      <c r="B48">
        <v>55</v>
      </c>
      <c r="C48">
        <v>0</v>
      </c>
      <c r="D48">
        <v>1</v>
      </c>
      <c r="F48">
        <f t="shared" si="12"/>
        <v>7</v>
      </c>
      <c r="G48">
        <f t="shared" si="12"/>
        <v>0</v>
      </c>
      <c r="H48">
        <f t="shared" si="12"/>
        <v>1</v>
      </c>
      <c r="I48">
        <f t="shared" si="1"/>
        <v>54</v>
      </c>
      <c r="J48" s="58">
        <f t="shared" si="5"/>
        <v>0.14583433591828379</v>
      </c>
      <c r="K48" s="59">
        <f t="shared" si="6"/>
        <v>0</v>
      </c>
      <c r="L48" s="59">
        <f t="shared" si="7"/>
        <v>2.0833333333333332E-2</v>
      </c>
      <c r="M48">
        <f t="shared" si="9"/>
        <v>7.0000481240776224</v>
      </c>
      <c r="N48" s="47">
        <f t="shared" si="8"/>
        <v>0</v>
      </c>
      <c r="O48" s="47"/>
      <c r="P48" s="63">
        <f t="shared" si="10"/>
        <v>1.8181818181818181E-2</v>
      </c>
      <c r="Q48" s="86">
        <f t="shared" si="11"/>
        <v>0</v>
      </c>
      <c r="R48" s="67">
        <f t="shared" si="2"/>
        <v>0.98181818181818181</v>
      </c>
      <c r="S48" s="47"/>
      <c r="T48" s="47"/>
      <c r="U48" s="47"/>
      <c r="V48" s="47"/>
      <c r="W48" s="47"/>
      <c r="X48" s="47"/>
      <c r="Y48" s="47"/>
      <c r="AB48" s="91">
        <f t="shared" si="15"/>
        <v>7.7142857142857144</v>
      </c>
      <c r="AC48" s="91">
        <f t="shared" si="15"/>
        <v>0</v>
      </c>
      <c r="AD48" s="90">
        <f t="shared" si="13"/>
        <v>3.4285714285714287E-2</v>
      </c>
      <c r="AE48" s="45">
        <f t="shared" si="14"/>
        <v>0</v>
      </c>
    </row>
    <row r="49" spans="1:31" ht="13.8" x14ac:dyDescent="0.25">
      <c r="A49" s="4">
        <v>43907</v>
      </c>
      <c r="B49">
        <v>65</v>
      </c>
      <c r="C49">
        <v>0</v>
      </c>
      <c r="D49">
        <v>1</v>
      </c>
      <c r="F49">
        <f t="shared" si="12"/>
        <v>10</v>
      </c>
      <c r="G49">
        <f t="shared" si="12"/>
        <v>0</v>
      </c>
      <c r="H49">
        <f t="shared" si="12"/>
        <v>0</v>
      </c>
      <c r="I49">
        <f t="shared" si="1"/>
        <v>64</v>
      </c>
      <c r="J49" s="58">
        <f t="shared" si="5"/>
        <v>0.18518664397427406</v>
      </c>
      <c r="K49" s="59">
        <f t="shared" si="6"/>
        <v>0</v>
      </c>
      <c r="L49" s="59">
        <f t="shared" si="7"/>
        <v>0</v>
      </c>
      <c r="M49" t="e">
        <f t="shared" si="9"/>
        <v>#DIV/0!</v>
      </c>
      <c r="N49" s="47">
        <f t="shared" si="8"/>
        <v>0</v>
      </c>
      <c r="O49" s="47"/>
      <c r="P49" s="63">
        <f t="shared" si="10"/>
        <v>1.5384615384615385E-2</v>
      </c>
      <c r="Q49" s="86">
        <f t="shared" si="11"/>
        <v>0</v>
      </c>
      <c r="R49" s="67">
        <f t="shared" si="2"/>
        <v>0.98461538461538467</v>
      </c>
      <c r="S49" s="47"/>
      <c r="T49" s="47"/>
      <c r="U49" s="47"/>
      <c r="V49" s="47"/>
      <c r="W49" s="47"/>
      <c r="X49" s="47"/>
      <c r="Y49" s="47"/>
      <c r="AB49" s="91">
        <f t="shared" si="15"/>
        <v>8.5714285714285712</v>
      </c>
      <c r="AC49" s="91">
        <f t="shared" si="15"/>
        <v>0</v>
      </c>
      <c r="AD49" s="90">
        <f t="shared" si="13"/>
        <v>5.4285714285714291E-2</v>
      </c>
      <c r="AE49" s="45">
        <f t="shared" si="14"/>
        <v>0</v>
      </c>
    </row>
    <row r="50" spans="1:31" ht="13.8" x14ac:dyDescent="0.25">
      <c r="A50" s="4">
        <v>43908</v>
      </c>
      <c r="B50">
        <v>83</v>
      </c>
      <c r="C50">
        <v>0</v>
      </c>
      <c r="D50">
        <v>1</v>
      </c>
      <c r="F50">
        <f t="shared" si="12"/>
        <v>18</v>
      </c>
      <c r="G50">
        <f t="shared" si="12"/>
        <v>0</v>
      </c>
      <c r="H50">
        <f t="shared" si="12"/>
        <v>0</v>
      </c>
      <c r="I50">
        <f t="shared" si="1"/>
        <v>82</v>
      </c>
      <c r="J50" s="58">
        <f t="shared" si="5"/>
        <v>0.28125261836439325</v>
      </c>
      <c r="K50" s="59">
        <f t="shared" si="6"/>
        <v>0</v>
      </c>
      <c r="L50" s="59">
        <f t="shared" si="7"/>
        <v>0</v>
      </c>
      <c r="M50" t="e">
        <f t="shared" si="9"/>
        <v>#DIV/0!</v>
      </c>
      <c r="N50" s="47">
        <f t="shared" si="8"/>
        <v>0</v>
      </c>
      <c r="O50" s="47"/>
      <c r="P50" s="63">
        <f t="shared" si="10"/>
        <v>1.2048192771084338E-2</v>
      </c>
      <c r="Q50" s="86">
        <f t="shared" si="11"/>
        <v>0</v>
      </c>
      <c r="R50" s="67">
        <f t="shared" si="2"/>
        <v>0.98795180722891562</v>
      </c>
      <c r="S50" s="47"/>
      <c r="T50" s="47"/>
      <c r="U50" s="47"/>
      <c r="V50" s="47"/>
      <c r="W50" s="47"/>
      <c r="X50" s="47"/>
      <c r="Y50" s="47"/>
      <c r="AB50" s="91">
        <f t="shared" si="15"/>
        <v>10.142857142857142</v>
      </c>
      <c r="AC50" s="91">
        <f t="shared" si="15"/>
        <v>0</v>
      </c>
      <c r="AD50" s="90">
        <f t="shared" si="13"/>
        <v>9.7142857142857142E-2</v>
      </c>
      <c r="AE50" s="45">
        <f t="shared" si="14"/>
        <v>0</v>
      </c>
    </row>
    <row r="51" spans="1:31" ht="13.8" x14ac:dyDescent="0.25">
      <c r="A51" s="4">
        <v>43909</v>
      </c>
      <c r="B51">
        <v>103</v>
      </c>
      <c r="C51">
        <v>0</v>
      </c>
      <c r="D51">
        <v>1</v>
      </c>
      <c r="F51">
        <f t="shared" si="12"/>
        <v>20</v>
      </c>
      <c r="G51">
        <f t="shared" si="12"/>
        <v>0</v>
      </c>
      <c r="H51">
        <f t="shared" si="12"/>
        <v>0</v>
      </c>
      <c r="I51">
        <f t="shared" si="1"/>
        <v>102</v>
      </c>
      <c r="J51" s="58">
        <f t="shared" si="5"/>
        <v>0.24390533850062851</v>
      </c>
      <c r="K51" s="59">
        <f t="shared" si="6"/>
        <v>0</v>
      </c>
      <c r="L51" s="59">
        <f t="shared" si="7"/>
        <v>0</v>
      </c>
      <c r="M51" t="e">
        <f t="shared" si="9"/>
        <v>#DIV/0!</v>
      </c>
      <c r="N51" s="47">
        <f t="shared" si="8"/>
        <v>0</v>
      </c>
      <c r="O51" s="47"/>
      <c r="P51" s="63">
        <f t="shared" si="10"/>
        <v>9.7087378640776691E-3</v>
      </c>
      <c r="Q51" s="86">
        <f t="shared" si="11"/>
        <v>0</v>
      </c>
      <c r="R51" s="67">
        <f t="shared" si="2"/>
        <v>0.99029126213592233</v>
      </c>
      <c r="S51" s="47"/>
      <c r="T51" s="47"/>
      <c r="U51" s="47"/>
      <c r="V51" s="47"/>
      <c r="W51" s="47"/>
      <c r="X51" s="47"/>
      <c r="Y51" s="47"/>
      <c r="AB51" s="91">
        <f t="shared" si="15"/>
        <v>12</v>
      </c>
      <c r="AC51" s="91">
        <f t="shared" si="15"/>
        <v>0</v>
      </c>
      <c r="AD51" s="90">
        <f t="shared" si="13"/>
        <v>0.12857142857142859</v>
      </c>
      <c r="AE51" s="45">
        <f t="shared" si="14"/>
        <v>0</v>
      </c>
    </row>
    <row r="52" spans="1:31" ht="13.8" x14ac:dyDescent="0.25">
      <c r="A52" s="4">
        <v>43910</v>
      </c>
      <c r="B52">
        <v>135</v>
      </c>
      <c r="C52">
        <v>1</v>
      </c>
      <c r="D52">
        <v>1</v>
      </c>
      <c r="F52">
        <f t="shared" si="12"/>
        <v>32</v>
      </c>
      <c r="G52">
        <f t="shared" si="12"/>
        <v>1</v>
      </c>
      <c r="H52">
        <f t="shared" si="12"/>
        <v>0</v>
      </c>
      <c r="I52">
        <f t="shared" si="1"/>
        <v>133</v>
      </c>
      <c r="J52" s="58">
        <f t="shared" si="5"/>
        <v>0.31373011841180409</v>
      </c>
      <c r="K52" s="59">
        <f>G52/I51</f>
        <v>9.8039215686274508E-3</v>
      </c>
      <c r="L52" s="59">
        <f t="shared" si="7"/>
        <v>0</v>
      </c>
      <c r="M52">
        <f t="shared" si="9"/>
        <v>32.000472078004016</v>
      </c>
      <c r="N52" s="47">
        <f t="shared" si="8"/>
        <v>7.4074074074074077E-3</v>
      </c>
      <c r="O52" s="47"/>
      <c r="P52" s="63">
        <f t="shared" si="10"/>
        <v>7.4074074074074077E-3</v>
      </c>
      <c r="Q52" s="86">
        <f t="shared" si="11"/>
        <v>7.4074074074074077E-3</v>
      </c>
      <c r="R52" s="67">
        <f t="shared" si="2"/>
        <v>0.98518518518518516</v>
      </c>
      <c r="S52" s="47"/>
      <c r="T52" s="47"/>
      <c r="U52" s="47"/>
      <c r="V52" s="47"/>
      <c r="W52" s="47"/>
      <c r="X52" s="47"/>
      <c r="Y52" s="47"/>
      <c r="AB52" s="91">
        <f t="shared" si="15"/>
        <v>14.285714285714286</v>
      </c>
      <c r="AC52" s="91">
        <f t="shared" si="15"/>
        <v>0.14285714285714285</v>
      </c>
      <c r="AD52" s="90">
        <f t="shared" si="13"/>
        <v>0.13428571428571429</v>
      </c>
      <c r="AE52" s="45">
        <f t="shared" si="14"/>
        <v>1.0638297872340425</v>
      </c>
    </row>
    <row r="53" spans="1:31" ht="13.8" x14ac:dyDescent="0.25">
      <c r="A53" s="4">
        <v>43911</v>
      </c>
      <c r="B53">
        <v>171</v>
      </c>
      <c r="C53">
        <v>1</v>
      </c>
      <c r="D53">
        <v>1</v>
      </c>
      <c r="F53">
        <f t="shared" si="12"/>
        <v>36</v>
      </c>
      <c r="G53">
        <f t="shared" si="12"/>
        <v>0</v>
      </c>
      <c r="H53">
        <f t="shared" si="12"/>
        <v>0</v>
      </c>
      <c r="I53">
        <f t="shared" si="1"/>
        <v>169</v>
      </c>
      <c r="J53" s="58">
        <f t="shared" si="5"/>
        <v>0.27068192548182113</v>
      </c>
      <c r="K53" s="59">
        <f t="shared" si="6"/>
        <v>0</v>
      </c>
      <c r="L53" s="59">
        <f t="shared" si="7"/>
        <v>0</v>
      </c>
      <c r="M53" t="e">
        <f t="shared" si="9"/>
        <v>#DIV/0!</v>
      </c>
      <c r="N53" s="47">
        <f t="shared" si="8"/>
        <v>5.8479532163742687E-3</v>
      </c>
      <c r="O53" s="47"/>
      <c r="P53" s="63">
        <f t="shared" si="10"/>
        <v>5.8479532163742687E-3</v>
      </c>
      <c r="Q53" s="86">
        <f t="shared" si="11"/>
        <v>5.8479532163742687E-3</v>
      </c>
      <c r="R53" s="67">
        <f t="shared" si="2"/>
        <v>0.98830409356725146</v>
      </c>
      <c r="S53" s="47"/>
      <c r="T53" s="47"/>
      <c r="U53" s="47"/>
      <c r="V53" s="47"/>
      <c r="W53" s="47"/>
      <c r="X53" s="47"/>
      <c r="Y53" s="47"/>
      <c r="AB53" s="91">
        <f t="shared" si="15"/>
        <v>17.857142857142858</v>
      </c>
      <c r="AC53" s="91">
        <f t="shared" si="15"/>
        <v>0.14285714285714285</v>
      </c>
      <c r="AD53" s="90">
        <f t="shared" si="13"/>
        <v>0.1542857142857143</v>
      </c>
      <c r="AE53" s="45">
        <f t="shared" si="14"/>
        <v>0.92592592592592582</v>
      </c>
    </row>
    <row r="54" spans="1:31" ht="13.8" x14ac:dyDescent="0.25">
      <c r="A54" s="4">
        <v>43912</v>
      </c>
      <c r="B54">
        <v>222</v>
      </c>
      <c r="C54">
        <v>2</v>
      </c>
      <c r="D54">
        <v>1</v>
      </c>
      <c r="F54">
        <f t="shared" si="12"/>
        <v>51</v>
      </c>
      <c r="G54">
        <f t="shared" si="12"/>
        <v>1</v>
      </c>
      <c r="H54">
        <f t="shared" si="12"/>
        <v>0</v>
      </c>
      <c r="I54">
        <f t="shared" si="1"/>
        <v>219</v>
      </c>
      <c r="J54" s="58">
        <f t="shared" si="5"/>
        <v>0.30178253905104757</v>
      </c>
      <c r="K54" s="58">
        <f t="shared" si="6"/>
        <v>5.9171597633136093E-3</v>
      </c>
      <c r="L54" s="58">
        <f t="shared" si="7"/>
        <v>0</v>
      </c>
      <c r="M54">
        <f t="shared" si="9"/>
        <v>51.001249099627039</v>
      </c>
      <c r="N54" s="47">
        <f t="shared" si="8"/>
        <v>9.0090090090090089E-3</v>
      </c>
      <c r="O54" s="47"/>
      <c r="P54" s="63">
        <f t="shared" si="10"/>
        <v>4.5045045045045045E-3</v>
      </c>
      <c r="Q54" s="86">
        <f t="shared" si="11"/>
        <v>9.0090090090090089E-3</v>
      </c>
      <c r="R54" s="67">
        <f t="shared" si="2"/>
        <v>0.98648648648648651</v>
      </c>
      <c r="S54" s="47"/>
      <c r="T54" s="47"/>
      <c r="U54" s="47"/>
      <c r="V54" s="47"/>
      <c r="W54" s="47"/>
      <c r="X54" s="47"/>
      <c r="Y54" s="47"/>
      <c r="AB54" s="91">
        <f t="shared" si="15"/>
        <v>24.857142857142858</v>
      </c>
      <c r="AC54" s="91">
        <f t="shared" si="15"/>
        <v>0.2857142857142857</v>
      </c>
      <c r="AD54" s="90">
        <f t="shared" si="13"/>
        <v>0.17142857142857143</v>
      </c>
      <c r="AE54" s="45">
        <f t="shared" si="14"/>
        <v>1.6666666666666665</v>
      </c>
    </row>
    <row r="55" spans="1:31" ht="13.8" x14ac:dyDescent="0.25">
      <c r="A55" s="4">
        <v>43913</v>
      </c>
      <c r="B55">
        <v>249</v>
      </c>
      <c r="C55">
        <v>3</v>
      </c>
      <c r="D55">
        <v>1</v>
      </c>
      <c r="F55">
        <f t="shared" si="12"/>
        <v>27</v>
      </c>
      <c r="G55">
        <f t="shared" si="12"/>
        <v>1</v>
      </c>
      <c r="H55">
        <f t="shared" si="12"/>
        <v>0</v>
      </c>
      <c r="I55">
        <f t="shared" si="1"/>
        <v>245</v>
      </c>
      <c r="J55" s="58">
        <f t="shared" si="5"/>
        <v>0.12329159141810943</v>
      </c>
      <c r="K55" s="58">
        <f t="shared" si="6"/>
        <v>4.5662100456621002E-3</v>
      </c>
      <c r="L55" s="58">
        <f t="shared" si="7"/>
        <v>0</v>
      </c>
      <c r="M55">
        <f t="shared" si="9"/>
        <v>27.000858520565966</v>
      </c>
      <c r="N55" s="47">
        <f t="shared" si="8"/>
        <v>1.2048192771084338E-2</v>
      </c>
      <c r="O55" s="47"/>
      <c r="P55" s="63">
        <f t="shared" si="10"/>
        <v>4.0160642570281121E-3</v>
      </c>
      <c r="Q55" s="86">
        <f t="shared" si="11"/>
        <v>1.2048192771084338E-2</v>
      </c>
      <c r="R55" s="67">
        <f t="shared" si="2"/>
        <v>0.98393574297188757</v>
      </c>
      <c r="S55" s="47"/>
      <c r="T55" s="47"/>
      <c r="U55" s="47"/>
      <c r="V55" s="47"/>
      <c r="W55" s="47"/>
      <c r="X55" s="47"/>
      <c r="Y55" s="47"/>
      <c r="AB55" s="91">
        <f t="shared" si="15"/>
        <v>27.714285714285715</v>
      </c>
      <c r="AC55" s="91">
        <f t="shared" si="15"/>
        <v>0.42857142857142855</v>
      </c>
      <c r="AD55" s="90">
        <f t="shared" si="13"/>
        <v>0.20285714285714285</v>
      </c>
      <c r="AE55" s="45">
        <f t="shared" si="14"/>
        <v>2.112676056338028</v>
      </c>
    </row>
    <row r="56" spans="1:31" ht="13.8" x14ac:dyDescent="0.25">
      <c r="A56" s="4">
        <v>43914</v>
      </c>
      <c r="B56">
        <v>303</v>
      </c>
      <c r="C56">
        <v>3</v>
      </c>
      <c r="D56">
        <v>15</v>
      </c>
      <c r="F56">
        <f t="shared" si="12"/>
        <v>54</v>
      </c>
      <c r="G56">
        <f t="shared" si="12"/>
        <v>0</v>
      </c>
      <c r="H56">
        <f t="shared" si="12"/>
        <v>14</v>
      </c>
      <c r="I56">
        <f t="shared" si="1"/>
        <v>285</v>
      </c>
      <c r="J56" s="58">
        <f t="shared" si="5"/>
        <v>0.22041602399145535</v>
      </c>
      <c r="K56" s="58">
        <f t="shared" si="6"/>
        <v>0</v>
      </c>
      <c r="L56" s="58">
        <f t="shared" si="7"/>
        <v>5.7142857142857141E-2</v>
      </c>
      <c r="M56">
        <f t="shared" si="9"/>
        <v>3.8572804198504689</v>
      </c>
      <c r="N56" s="47">
        <f t="shared" si="8"/>
        <v>9.9009900990099011E-3</v>
      </c>
      <c r="O56" s="47"/>
      <c r="P56" s="63">
        <f t="shared" si="10"/>
        <v>4.9504950495049507E-2</v>
      </c>
      <c r="Q56" s="86">
        <f t="shared" si="11"/>
        <v>9.9009900990099011E-3</v>
      </c>
      <c r="R56" s="67">
        <f t="shared" si="2"/>
        <v>0.94059405940594054</v>
      </c>
      <c r="S56" s="47"/>
      <c r="T56" s="47"/>
      <c r="U56" s="47"/>
      <c r="V56" s="47"/>
      <c r="W56" s="47"/>
      <c r="X56" s="47"/>
      <c r="Y56" s="47"/>
      <c r="AB56" s="91">
        <f t="shared" si="15"/>
        <v>34</v>
      </c>
      <c r="AC56" s="91">
        <f t="shared" si="15"/>
        <v>0.42857142857142855</v>
      </c>
      <c r="AD56" s="90">
        <f t="shared" si="13"/>
        <v>0.24</v>
      </c>
      <c r="AE56" s="45">
        <f t="shared" si="14"/>
        <v>1.7857142857142856</v>
      </c>
    </row>
    <row r="57" spans="1:31" ht="13.8" x14ac:dyDescent="0.25">
      <c r="A57" s="4">
        <v>43915</v>
      </c>
      <c r="B57">
        <v>384</v>
      </c>
      <c r="C57">
        <v>4</v>
      </c>
      <c r="D57">
        <v>15</v>
      </c>
      <c r="F57">
        <f t="shared" si="12"/>
        <v>81</v>
      </c>
      <c r="G57">
        <f t="shared" si="12"/>
        <v>1</v>
      </c>
      <c r="H57">
        <f t="shared" si="12"/>
        <v>0</v>
      </c>
      <c r="I57">
        <f t="shared" si="1"/>
        <v>365</v>
      </c>
      <c r="J57" s="58">
        <f t="shared" si="5"/>
        <v>0.28422286082263981</v>
      </c>
      <c r="K57" s="58">
        <f t="shared" si="6"/>
        <v>3.5087719298245615E-3</v>
      </c>
      <c r="L57" s="58">
        <f t="shared" si="7"/>
        <v>0</v>
      </c>
      <c r="M57">
        <f t="shared" si="9"/>
        <v>81.003515334452345</v>
      </c>
      <c r="N57" s="47">
        <f t="shared" si="8"/>
        <v>1.0416666666666666E-2</v>
      </c>
      <c r="O57" s="47"/>
      <c r="P57" s="63">
        <f t="shared" si="10"/>
        <v>3.90625E-2</v>
      </c>
      <c r="Q57" s="86">
        <f t="shared" si="11"/>
        <v>1.0416666666666666E-2</v>
      </c>
      <c r="R57" s="67">
        <f t="shared" si="2"/>
        <v>0.95052083333333337</v>
      </c>
      <c r="S57" s="47"/>
      <c r="T57" s="47"/>
      <c r="U57" s="47"/>
      <c r="V57" s="47"/>
      <c r="W57" s="47"/>
      <c r="X57" s="47"/>
      <c r="Y57" s="47"/>
      <c r="AB57" s="91">
        <f t="shared" si="15"/>
        <v>43</v>
      </c>
      <c r="AC57" s="91">
        <f t="shared" si="15"/>
        <v>0.5714285714285714</v>
      </c>
      <c r="AD57" s="90">
        <f t="shared" si="13"/>
        <v>0.28571428571428575</v>
      </c>
      <c r="AE57" s="45">
        <f t="shared" si="14"/>
        <v>1.9999999999999996</v>
      </c>
    </row>
    <row r="58" spans="1:31" ht="13.8" x14ac:dyDescent="0.25">
      <c r="A58" s="4">
        <v>43916</v>
      </c>
      <c r="B58">
        <v>384</v>
      </c>
      <c r="C58">
        <v>1</v>
      </c>
      <c r="D58">
        <v>0</v>
      </c>
      <c r="F58">
        <f t="shared" si="12"/>
        <v>0</v>
      </c>
      <c r="G58">
        <f t="shared" si="12"/>
        <v>-3</v>
      </c>
      <c r="H58">
        <f t="shared" si="12"/>
        <v>-15</v>
      </c>
      <c r="I58">
        <f t="shared" si="1"/>
        <v>383</v>
      </c>
      <c r="J58" s="58">
        <f t="shared" si="5"/>
        <v>0</v>
      </c>
      <c r="K58" s="58">
        <f t="shared" si="6"/>
        <v>-8.21917808219178E-3</v>
      </c>
      <c r="L58" s="58">
        <f t="shared" si="7"/>
        <v>-4.1095890410958902E-2</v>
      </c>
      <c r="M58">
        <f t="shared" si="9"/>
        <v>0</v>
      </c>
      <c r="N58" s="47">
        <f t="shared" si="8"/>
        <v>2.6041666666666665E-3</v>
      </c>
      <c r="O58" s="47"/>
      <c r="P58" s="63">
        <f t="shared" si="10"/>
        <v>0</v>
      </c>
      <c r="Q58" s="86">
        <f t="shared" si="11"/>
        <v>2.6041666666666665E-3</v>
      </c>
      <c r="R58" s="67">
        <f t="shared" si="2"/>
        <v>0.99739583333333337</v>
      </c>
      <c r="S58" s="47"/>
      <c r="T58" s="47"/>
      <c r="U58" s="47"/>
      <c r="V58" s="47"/>
      <c r="W58" s="47"/>
      <c r="X58" s="47"/>
      <c r="Y58" s="47"/>
      <c r="AB58" s="91">
        <f t="shared" si="15"/>
        <v>40.142857142857146</v>
      </c>
      <c r="AC58" s="91">
        <f t="shared" si="15"/>
        <v>0.14285714285714285</v>
      </c>
      <c r="AD58" s="90">
        <f t="shared" si="13"/>
        <v>0.35714285714285715</v>
      </c>
      <c r="AE58" s="45">
        <f t="shared" si="14"/>
        <v>0.39999999999999997</v>
      </c>
    </row>
    <row r="59" spans="1:31" ht="13.8" x14ac:dyDescent="0.25">
      <c r="A59" s="4">
        <v>43917</v>
      </c>
      <c r="B59">
        <v>457</v>
      </c>
      <c r="C59">
        <v>1</v>
      </c>
      <c r="D59">
        <v>0</v>
      </c>
      <c r="F59">
        <f t="shared" si="12"/>
        <v>73</v>
      </c>
      <c r="G59">
        <f t="shared" si="12"/>
        <v>0</v>
      </c>
      <c r="H59">
        <f t="shared" si="12"/>
        <v>0</v>
      </c>
      <c r="I59">
        <f t="shared" si="1"/>
        <v>456</v>
      </c>
      <c r="J59" s="58">
        <f t="shared" si="5"/>
        <v>0.19061100552551194</v>
      </c>
      <c r="K59" s="58">
        <f t="shared" si="6"/>
        <v>0</v>
      </c>
      <c r="L59" s="58">
        <f t="shared" si="7"/>
        <v>0</v>
      </c>
      <c r="M59" t="e">
        <f t="shared" si="9"/>
        <v>#DIV/0!</v>
      </c>
      <c r="N59" s="47">
        <f t="shared" si="8"/>
        <v>2.1881838074398249E-3</v>
      </c>
      <c r="O59" s="47"/>
      <c r="P59" s="63">
        <f t="shared" si="10"/>
        <v>0</v>
      </c>
      <c r="Q59" s="86">
        <f t="shared" si="11"/>
        <v>2.1881838074398249E-3</v>
      </c>
      <c r="R59" s="67">
        <f t="shared" si="2"/>
        <v>0.99781181619256021</v>
      </c>
      <c r="S59" s="47"/>
      <c r="T59" s="47"/>
      <c r="U59" s="47"/>
      <c r="V59" s="47"/>
      <c r="W59" s="47"/>
      <c r="X59" s="47"/>
      <c r="Y59" s="47"/>
      <c r="AB59" s="91">
        <f t="shared" si="15"/>
        <v>46</v>
      </c>
      <c r="AC59" s="91">
        <f t="shared" si="15"/>
        <v>0</v>
      </c>
      <c r="AD59" s="90">
        <f t="shared" si="13"/>
        <v>0.49714285714285716</v>
      </c>
      <c r="AE59" s="45">
        <f t="shared" si="14"/>
        <v>0</v>
      </c>
    </row>
    <row r="60" spans="1:31" ht="13.8" x14ac:dyDescent="0.25">
      <c r="A60" s="4">
        <v>43918</v>
      </c>
      <c r="B60">
        <v>659</v>
      </c>
      <c r="C60">
        <v>10</v>
      </c>
      <c r="D60">
        <v>0</v>
      </c>
      <c r="F60">
        <f t="shared" si="12"/>
        <v>202</v>
      </c>
      <c r="G60">
        <f t="shared" si="12"/>
        <v>9</v>
      </c>
      <c r="H60">
        <f t="shared" si="12"/>
        <v>0</v>
      </c>
      <c r="I60">
        <f t="shared" si="1"/>
        <v>649</v>
      </c>
      <c r="J60" s="58">
        <f t="shared" si="5"/>
        <v>0.44301145302291056</v>
      </c>
      <c r="K60" s="58">
        <f t="shared" si="6"/>
        <v>1.9736842105263157E-2</v>
      </c>
      <c r="L60" s="58">
        <f t="shared" si="7"/>
        <v>0</v>
      </c>
      <c r="M60">
        <f t="shared" si="9"/>
        <v>22.445913619827468</v>
      </c>
      <c r="N60" s="47">
        <f t="shared" si="8"/>
        <v>1.5174506828528073E-2</v>
      </c>
      <c r="O60" s="47"/>
      <c r="P60" s="63">
        <f t="shared" si="10"/>
        <v>0</v>
      </c>
      <c r="Q60" s="86">
        <f t="shared" si="11"/>
        <v>1.5174506828528073E-2</v>
      </c>
      <c r="R60" s="67">
        <f t="shared" si="2"/>
        <v>0.98482549317147194</v>
      </c>
      <c r="S60" s="47"/>
      <c r="T60" s="47"/>
      <c r="U60" s="47"/>
      <c r="V60" s="47"/>
      <c r="W60" s="47"/>
      <c r="X60" s="47"/>
      <c r="Y60" s="47"/>
      <c r="AB60" s="91">
        <f t="shared" ref="AB60:AC75" si="16">AVERAGE(F54:F60)</f>
        <v>69.714285714285708</v>
      </c>
      <c r="AC60" s="91">
        <f t="shared" si="16"/>
        <v>1.2857142857142858</v>
      </c>
      <c r="AD60" s="90">
        <f t="shared" si="13"/>
        <v>0.55428571428571427</v>
      </c>
      <c r="AE60" s="45">
        <f t="shared" si="14"/>
        <v>2.3195876288659796</v>
      </c>
    </row>
    <row r="61" spans="1:31" ht="13.8" x14ac:dyDescent="0.25">
      <c r="A61" s="4">
        <v>43919</v>
      </c>
      <c r="B61">
        <v>741</v>
      </c>
      <c r="C61">
        <v>13</v>
      </c>
      <c r="D61">
        <v>0</v>
      </c>
      <c r="F61">
        <f t="shared" si="12"/>
        <v>82</v>
      </c>
      <c r="G61">
        <f t="shared" si="12"/>
        <v>3</v>
      </c>
      <c r="H61">
        <f t="shared" si="12"/>
        <v>0</v>
      </c>
      <c r="I61">
        <f t="shared" si="1"/>
        <v>728</v>
      </c>
      <c r="J61" s="58">
        <f t="shared" si="5"/>
        <v>0.12636015461746197</v>
      </c>
      <c r="K61" s="58">
        <f t="shared" si="6"/>
        <v>4.6224961479198771E-3</v>
      </c>
      <c r="L61" s="58">
        <f t="shared" si="7"/>
        <v>0</v>
      </c>
      <c r="M61">
        <f t="shared" si="9"/>
        <v>27.335913448910937</v>
      </c>
      <c r="N61" s="47">
        <f t="shared" si="8"/>
        <v>1.7543859649122806E-2</v>
      </c>
      <c r="O61" s="47"/>
      <c r="P61" s="63">
        <f t="shared" si="10"/>
        <v>0</v>
      </c>
      <c r="Q61" s="86">
        <f t="shared" si="11"/>
        <v>1.7543859649122806E-2</v>
      </c>
      <c r="R61" s="67">
        <f t="shared" si="2"/>
        <v>0.98245614035087714</v>
      </c>
      <c r="S61" s="47"/>
      <c r="T61" s="47"/>
      <c r="U61" s="47"/>
      <c r="V61" s="47"/>
      <c r="W61" s="47"/>
      <c r="X61" s="47"/>
      <c r="Y61" s="47"/>
      <c r="AB61" s="91">
        <f t="shared" si="16"/>
        <v>74.142857142857139</v>
      </c>
      <c r="AC61" s="91">
        <f t="shared" si="16"/>
        <v>1.5714285714285714</v>
      </c>
      <c r="AD61" s="90">
        <f t="shared" si="13"/>
        <v>0.68</v>
      </c>
      <c r="AE61" s="45">
        <f t="shared" si="14"/>
        <v>2.3109243697478989</v>
      </c>
    </row>
    <row r="62" spans="1:31" ht="13.8" x14ac:dyDescent="0.25">
      <c r="A62" s="4">
        <v>43920</v>
      </c>
      <c r="B62">
        <v>785</v>
      </c>
      <c r="C62">
        <v>16</v>
      </c>
      <c r="D62">
        <v>0</v>
      </c>
      <c r="F62">
        <f t="shared" ref="F62:H77" si="17">B62-B61</f>
        <v>44</v>
      </c>
      <c r="G62">
        <f t="shared" si="17"/>
        <v>3</v>
      </c>
      <c r="H62">
        <f t="shared" si="17"/>
        <v>0</v>
      </c>
      <c r="I62">
        <f t="shared" si="1"/>
        <v>769</v>
      </c>
      <c r="J62" s="58">
        <f t="shared" si="5"/>
        <v>6.0445975573891614E-2</v>
      </c>
      <c r="K62" s="58">
        <f t="shared" si="6"/>
        <v>4.120879120879121E-3</v>
      </c>
      <c r="L62" s="58">
        <f t="shared" si="7"/>
        <v>0</v>
      </c>
      <c r="M62">
        <f t="shared" si="9"/>
        <v>14.66822340593103</v>
      </c>
      <c r="N62" s="47">
        <f t="shared" si="8"/>
        <v>2.038216560509554E-2</v>
      </c>
      <c r="O62" s="47"/>
      <c r="P62" s="63">
        <f t="shared" si="10"/>
        <v>0</v>
      </c>
      <c r="Q62" s="86">
        <f t="shared" si="11"/>
        <v>2.038216560509554E-2</v>
      </c>
      <c r="R62" s="67">
        <f t="shared" si="2"/>
        <v>0.97961783439490446</v>
      </c>
      <c r="S62" s="47"/>
      <c r="T62" s="47"/>
      <c r="U62" s="47"/>
      <c r="V62" s="47"/>
      <c r="W62" s="47"/>
      <c r="X62" s="47"/>
      <c r="Y62" s="47"/>
      <c r="AB62" s="91">
        <f t="shared" si="16"/>
        <v>76.571428571428569</v>
      </c>
      <c r="AC62" s="91">
        <f t="shared" si="16"/>
        <v>1.8571428571428572</v>
      </c>
      <c r="AD62" s="90">
        <f t="shared" si="13"/>
        <v>0.86</v>
      </c>
      <c r="AE62" s="45">
        <f t="shared" si="14"/>
        <v>2.1594684385382061</v>
      </c>
    </row>
    <row r="63" spans="1:31" ht="13.8" x14ac:dyDescent="0.25">
      <c r="A63" s="4">
        <v>43921</v>
      </c>
      <c r="B63">
        <v>900</v>
      </c>
      <c r="C63">
        <v>16</v>
      </c>
      <c r="D63">
        <v>0</v>
      </c>
      <c r="F63">
        <f t="shared" si="17"/>
        <v>115</v>
      </c>
      <c r="G63">
        <f t="shared" si="17"/>
        <v>0</v>
      </c>
      <c r="H63">
        <f t="shared" si="17"/>
        <v>0</v>
      </c>
      <c r="I63">
        <f t="shared" si="1"/>
        <v>884</v>
      </c>
      <c r="J63" s="58">
        <f t="shared" si="5"/>
        <v>0.14956167897292971</v>
      </c>
      <c r="K63" s="58">
        <f t="shared" si="6"/>
        <v>0</v>
      </c>
      <c r="L63" s="58">
        <f t="shared" si="7"/>
        <v>0</v>
      </c>
      <c r="M63" t="e">
        <f t="shared" si="9"/>
        <v>#DIV/0!</v>
      </c>
      <c r="N63" s="47">
        <f t="shared" si="8"/>
        <v>1.7777777777777778E-2</v>
      </c>
      <c r="O63" s="47"/>
      <c r="P63" s="63">
        <f t="shared" si="10"/>
        <v>0</v>
      </c>
      <c r="Q63" s="86">
        <f t="shared" si="11"/>
        <v>1.7777777777777778E-2</v>
      </c>
      <c r="R63" s="67">
        <f t="shared" si="2"/>
        <v>0.98222222222222222</v>
      </c>
      <c r="S63" s="47"/>
      <c r="T63" s="47"/>
      <c r="U63" s="47"/>
      <c r="V63" s="47"/>
      <c r="W63" s="47"/>
      <c r="X63" s="47"/>
      <c r="Y63" s="47"/>
      <c r="AB63" s="91">
        <f t="shared" si="16"/>
        <v>85.285714285714292</v>
      </c>
      <c r="AC63" s="91">
        <f t="shared" si="16"/>
        <v>1.8571428571428572</v>
      </c>
      <c r="AD63" s="90">
        <f t="shared" si="13"/>
        <v>0.80285714285714294</v>
      </c>
      <c r="AE63" s="45">
        <f t="shared" si="14"/>
        <v>2.3131672597864767</v>
      </c>
    </row>
    <row r="64" spans="1:31" ht="13.8" x14ac:dyDescent="0.25">
      <c r="A64" s="4">
        <v>43922</v>
      </c>
      <c r="B64">
        <v>1060</v>
      </c>
      <c r="C64">
        <v>28</v>
      </c>
      <c r="D64">
        <v>0</v>
      </c>
      <c r="F64">
        <f t="shared" si="17"/>
        <v>160</v>
      </c>
      <c r="G64">
        <f t="shared" si="17"/>
        <v>12</v>
      </c>
      <c r="H64">
        <f t="shared" si="17"/>
        <v>0</v>
      </c>
      <c r="I64">
        <f>B64-D64-C64</f>
        <v>1032</v>
      </c>
      <c r="J64" s="58">
        <f t="shared" si="5"/>
        <v>0.18101880896131253</v>
      </c>
      <c r="K64" s="58">
        <f t="shared" si="6"/>
        <v>1.3574660633484163E-2</v>
      </c>
      <c r="L64" s="58">
        <f t="shared" si="7"/>
        <v>0</v>
      </c>
      <c r="M64">
        <f t="shared" si="9"/>
        <v>13.335052260150023</v>
      </c>
      <c r="N64" s="47">
        <f t="shared" si="8"/>
        <v>2.6415094339622643E-2</v>
      </c>
      <c r="O64" s="47"/>
      <c r="P64" s="63">
        <f t="shared" si="10"/>
        <v>0</v>
      </c>
      <c r="Q64" s="86">
        <f t="shared" si="11"/>
        <v>2.6415094339622643E-2</v>
      </c>
      <c r="R64" s="67">
        <f t="shared" si="2"/>
        <v>0.97358490566037736</v>
      </c>
      <c r="S64" s="47"/>
      <c r="T64" s="47"/>
      <c r="U64" s="47"/>
      <c r="V64" s="47"/>
      <c r="W64" s="47"/>
      <c r="X64" s="47"/>
      <c r="Y64" s="47"/>
      <c r="AB64" s="91">
        <f t="shared" si="16"/>
        <v>96.571428571428569</v>
      </c>
      <c r="AC64" s="91">
        <f t="shared" si="16"/>
        <v>3.4285714285714284</v>
      </c>
      <c r="AD64" s="90">
        <f t="shared" si="13"/>
        <v>0.92</v>
      </c>
      <c r="AE64" s="45">
        <f t="shared" si="14"/>
        <v>3.726708074534161</v>
      </c>
    </row>
    <row r="65" spans="1:31" ht="13.8" x14ac:dyDescent="0.25">
      <c r="A65" s="4">
        <v>43923</v>
      </c>
      <c r="B65">
        <v>1171</v>
      </c>
      <c r="C65">
        <v>31</v>
      </c>
      <c r="D65">
        <v>0</v>
      </c>
      <c r="F65">
        <f t="shared" si="17"/>
        <v>111</v>
      </c>
      <c r="G65">
        <f t="shared" si="17"/>
        <v>3</v>
      </c>
      <c r="H65">
        <f t="shared" si="17"/>
        <v>0</v>
      </c>
      <c r="I65">
        <f>B65-D65-C65</f>
        <v>1140</v>
      </c>
      <c r="J65" s="58">
        <f t="shared" si="5"/>
        <v>0.107574471379579</v>
      </c>
      <c r="K65" s="58">
        <f t="shared" si="6"/>
        <v>2.9069767441860465E-3</v>
      </c>
      <c r="L65" s="58">
        <f t="shared" si="7"/>
        <v>0</v>
      </c>
      <c r="M65">
        <f t="shared" si="9"/>
        <v>37.005618154575174</v>
      </c>
      <c r="N65" s="47">
        <f t="shared" si="8"/>
        <v>2.6473099914602904E-2</v>
      </c>
      <c r="O65" s="47"/>
      <c r="P65" s="63">
        <f t="shared" si="10"/>
        <v>0</v>
      </c>
      <c r="Q65" s="86">
        <f t="shared" si="11"/>
        <v>2.6473099914602904E-2</v>
      </c>
      <c r="R65" s="67">
        <f t="shared" si="2"/>
        <v>0.97352690008539711</v>
      </c>
      <c r="S65" s="47"/>
      <c r="T65" s="47"/>
      <c r="U65" s="47"/>
      <c r="V65" s="47"/>
      <c r="W65" s="47"/>
      <c r="X65" s="47"/>
      <c r="Y65" s="47"/>
      <c r="AB65" s="91">
        <f t="shared" si="16"/>
        <v>112.42857142857143</v>
      </c>
      <c r="AC65" s="91">
        <f t="shared" si="16"/>
        <v>4.2857142857142856</v>
      </c>
      <c r="AD65" s="90">
        <f t="shared" si="13"/>
        <v>1.3942857142857141</v>
      </c>
      <c r="AE65" s="45">
        <f t="shared" si="14"/>
        <v>3.0737704918032791</v>
      </c>
    </row>
    <row r="66" spans="1:31" ht="13.8" x14ac:dyDescent="0.25">
      <c r="A66" s="4">
        <v>43924</v>
      </c>
      <c r="B66">
        <v>1476</v>
      </c>
      <c r="C66">
        <v>39</v>
      </c>
      <c r="D66">
        <v>0</v>
      </c>
      <c r="F66">
        <f t="shared" si="17"/>
        <v>305</v>
      </c>
      <c r="G66">
        <f t="shared" si="17"/>
        <v>8</v>
      </c>
      <c r="H66">
        <f t="shared" si="17"/>
        <v>0</v>
      </c>
      <c r="I66">
        <f t="shared" ref="I66:I129" si="18">B66-D66-C66</f>
        <v>1437</v>
      </c>
      <c r="J66" s="58">
        <f t="shared" si="5"/>
        <v>0.2675887388260299</v>
      </c>
      <c r="K66" s="58">
        <f t="shared" si="6"/>
        <v>7.0175438596491229E-3</v>
      </c>
      <c r="L66" s="58">
        <f t="shared" si="7"/>
        <v>0</v>
      </c>
      <c r="M66">
        <f t="shared" si="9"/>
        <v>38.131395282709263</v>
      </c>
      <c r="N66" s="47">
        <f t="shared" si="8"/>
        <v>2.6422764227642278E-2</v>
      </c>
      <c r="O66" s="47"/>
      <c r="P66" s="63">
        <f t="shared" si="10"/>
        <v>0</v>
      </c>
      <c r="Q66" s="86">
        <f t="shared" si="11"/>
        <v>2.6422764227642278E-2</v>
      </c>
      <c r="R66" s="67">
        <f t="shared" si="2"/>
        <v>0.97357723577235777</v>
      </c>
      <c r="S66" s="47"/>
      <c r="T66" s="47"/>
      <c r="U66" s="47"/>
      <c r="V66" s="47"/>
      <c r="W66" s="47"/>
      <c r="X66" s="47"/>
      <c r="Y66" s="47"/>
      <c r="AB66" s="91">
        <f t="shared" si="16"/>
        <v>145.57142857142858</v>
      </c>
      <c r="AC66" s="91">
        <f t="shared" si="16"/>
        <v>5.4285714285714288</v>
      </c>
      <c r="AD66" s="90">
        <f t="shared" si="13"/>
        <v>1.4828571428571429</v>
      </c>
      <c r="AE66" s="45">
        <f t="shared" si="14"/>
        <v>3.6608863198458574</v>
      </c>
    </row>
    <row r="67" spans="1:31" ht="13.8" x14ac:dyDescent="0.25">
      <c r="A67" s="4">
        <v>43925</v>
      </c>
      <c r="B67">
        <v>1624</v>
      </c>
      <c r="C67">
        <v>44</v>
      </c>
      <c r="D67">
        <v>0</v>
      </c>
      <c r="F67">
        <f t="shared" si="17"/>
        <v>148</v>
      </c>
      <c r="G67">
        <f t="shared" si="17"/>
        <v>5</v>
      </c>
      <c r="H67">
        <f t="shared" si="17"/>
        <v>0</v>
      </c>
      <c r="I67">
        <f t="shared" si="18"/>
        <v>1580</v>
      </c>
      <c r="J67" s="58">
        <f t="shared" si="5"/>
        <v>0.10301412242573801</v>
      </c>
      <c r="K67" s="58">
        <f t="shared" si="6"/>
        <v>3.4794711203897009E-3</v>
      </c>
      <c r="L67" s="58">
        <f t="shared" si="7"/>
        <v>0</v>
      </c>
      <c r="M67">
        <f t="shared" si="9"/>
        <v>29.606258785157106</v>
      </c>
      <c r="N67" s="47">
        <f t="shared" si="8"/>
        <v>2.7093596059113302E-2</v>
      </c>
      <c r="O67" s="47"/>
      <c r="P67" s="63">
        <f t="shared" si="10"/>
        <v>0</v>
      </c>
      <c r="Q67" s="86">
        <f t="shared" si="11"/>
        <v>2.7093596059113302E-2</v>
      </c>
      <c r="R67" s="67">
        <f t="shared" si="2"/>
        <v>0.97290640394088668</v>
      </c>
      <c r="S67" s="47"/>
      <c r="T67" s="47"/>
      <c r="U67" s="47"/>
      <c r="V67" s="47"/>
      <c r="W67" s="47"/>
      <c r="X67" s="47"/>
      <c r="Y67" s="47"/>
      <c r="AB67" s="91">
        <f t="shared" si="16"/>
        <v>137.85714285714286</v>
      </c>
      <c r="AC67" s="91">
        <f t="shared" si="16"/>
        <v>4.8571428571428568</v>
      </c>
      <c r="AD67" s="90">
        <f t="shared" si="13"/>
        <v>1.5314285714285714</v>
      </c>
      <c r="AE67" s="45">
        <f t="shared" si="14"/>
        <v>3.1716417910447761</v>
      </c>
    </row>
    <row r="68" spans="1:31" ht="13.8" x14ac:dyDescent="0.25">
      <c r="A68" s="4">
        <v>43926</v>
      </c>
      <c r="B68">
        <v>1908</v>
      </c>
      <c r="C68">
        <v>51</v>
      </c>
      <c r="D68">
        <v>0</v>
      </c>
      <c r="F68">
        <f t="shared" si="17"/>
        <v>284</v>
      </c>
      <c r="G68">
        <f t="shared" si="17"/>
        <v>7</v>
      </c>
      <c r="H68">
        <f t="shared" si="17"/>
        <v>0</v>
      </c>
      <c r="I68">
        <f t="shared" si="18"/>
        <v>1857</v>
      </c>
      <c r="J68" s="58">
        <f t="shared" si="5"/>
        <v>0.17978865394404128</v>
      </c>
      <c r="K68" s="58">
        <f t="shared" si="6"/>
        <v>4.4303797468354432E-3</v>
      </c>
      <c r="L68" s="58">
        <f t="shared" si="7"/>
        <v>0</v>
      </c>
      <c r="M68">
        <f t="shared" si="9"/>
        <v>40.580867604512171</v>
      </c>
      <c r="N68" s="47">
        <f t="shared" si="8"/>
        <v>2.6729559748427674E-2</v>
      </c>
      <c r="O68" s="47"/>
      <c r="P68" s="63">
        <f t="shared" si="10"/>
        <v>0</v>
      </c>
      <c r="Q68" s="86">
        <f t="shared" si="11"/>
        <v>2.6729559748427674E-2</v>
      </c>
      <c r="R68" s="67">
        <f t="shared" si="2"/>
        <v>0.97327044025157228</v>
      </c>
      <c r="S68" s="47"/>
      <c r="T68" s="47"/>
      <c r="U68" s="47"/>
      <c r="V68" s="47"/>
      <c r="W68" s="47"/>
      <c r="X68" s="47"/>
      <c r="Y68" s="47"/>
      <c r="AB68" s="91">
        <f t="shared" si="16"/>
        <v>166.71428571428572</v>
      </c>
      <c r="AC68" s="91">
        <f t="shared" si="16"/>
        <v>5.4285714285714288</v>
      </c>
      <c r="AD68" s="90">
        <f t="shared" si="13"/>
        <v>1.705714285714286</v>
      </c>
      <c r="AE68" s="45">
        <f t="shared" si="14"/>
        <v>3.1825795644891119</v>
      </c>
    </row>
    <row r="69" spans="1:31" ht="13.8" x14ac:dyDescent="0.25">
      <c r="A69" s="4">
        <v>43927</v>
      </c>
      <c r="B69">
        <v>2200</v>
      </c>
      <c r="C69">
        <v>58</v>
      </c>
      <c r="D69">
        <v>0</v>
      </c>
      <c r="F69">
        <f t="shared" si="17"/>
        <v>292</v>
      </c>
      <c r="G69">
        <f t="shared" si="17"/>
        <v>7</v>
      </c>
      <c r="H69">
        <f t="shared" si="17"/>
        <v>0</v>
      </c>
      <c r="I69">
        <f t="shared" si="18"/>
        <v>2142</v>
      </c>
      <c r="J69" s="58">
        <f t="shared" si="5"/>
        <v>0.1572858469893022</v>
      </c>
      <c r="K69" s="58">
        <f t="shared" si="6"/>
        <v>3.7695207323640281E-3</v>
      </c>
      <c r="L69" s="58">
        <f t="shared" si="7"/>
        <v>0</v>
      </c>
      <c r="M69">
        <f t="shared" si="9"/>
        <v>41.725688265590598</v>
      </c>
      <c r="N69" s="47">
        <f t="shared" si="8"/>
        <v>2.6363636363636363E-2</v>
      </c>
      <c r="O69" s="47"/>
      <c r="P69" s="63">
        <f t="shared" si="10"/>
        <v>0</v>
      </c>
      <c r="Q69" s="86">
        <f t="shared" si="11"/>
        <v>2.6363636363636363E-2</v>
      </c>
      <c r="R69" s="67">
        <f t="shared" ref="R69:R132" si="19">IF(P69="","",1-SUM(P69:Q69))</f>
        <v>0.97363636363636363</v>
      </c>
      <c r="S69" s="47"/>
      <c r="T69" s="47"/>
      <c r="U69" s="47"/>
      <c r="V69" s="47"/>
      <c r="W69" s="47"/>
      <c r="X69" s="47"/>
      <c r="Y69" s="47"/>
      <c r="AB69" s="91">
        <f t="shared" si="16"/>
        <v>202.14285714285714</v>
      </c>
      <c r="AC69" s="91">
        <f t="shared" si="16"/>
        <v>6</v>
      </c>
      <c r="AD69" s="90">
        <f t="shared" si="13"/>
        <v>1.9314285714285715</v>
      </c>
      <c r="AE69" s="45">
        <f t="shared" si="14"/>
        <v>3.1065088757396451</v>
      </c>
    </row>
    <row r="70" spans="1:31" ht="13.8" x14ac:dyDescent="0.25">
      <c r="A70" s="4">
        <v>43928</v>
      </c>
      <c r="B70">
        <v>2447</v>
      </c>
      <c r="C70">
        <v>61</v>
      </c>
      <c r="D70">
        <v>0</v>
      </c>
      <c r="F70">
        <f t="shared" si="17"/>
        <v>247</v>
      </c>
      <c r="G70">
        <f t="shared" si="17"/>
        <v>3</v>
      </c>
      <c r="H70">
        <f t="shared" si="17"/>
        <v>0</v>
      </c>
      <c r="I70">
        <f t="shared" si="18"/>
        <v>2386</v>
      </c>
      <c r="J70" s="58">
        <f t="shared" si="5"/>
        <v>0.11534913783082026</v>
      </c>
      <c r="K70" s="58">
        <f t="shared" si="6"/>
        <v>1.4005602240896359E-3</v>
      </c>
      <c r="L70" s="58">
        <f t="shared" si="7"/>
        <v>0</v>
      </c>
      <c r="M70">
        <f t="shared" si="9"/>
        <v>82.359284411205664</v>
      </c>
      <c r="N70" s="47">
        <f t="shared" si="8"/>
        <v>2.4928483857785042E-2</v>
      </c>
      <c r="O70" s="47"/>
      <c r="P70" s="63">
        <f t="shared" si="10"/>
        <v>0</v>
      </c>
      <c r="Q70" s="86">
        <f t="shared" si="11"/>
        <v>2.4928483857785042E-2</v>
      </c>
      <c r="R70" s="67">
        <f t="shared" si="19"/>
        <v>0.97507151614221499</v>
      </c>
      <c r="S70" s="47"/>
      <c r="T70" s="47"/>
      <c r="U70" s="47"/>
      <c r="V70" s="47"/>
      <c r="W70" s="47"/>
      <c r="X70" s="47"/>
      <c r="Y70" s="47"/>
      <c r="AB70" s="91">
        <f t="shared" si="16"/>
        <v>221</v>
      </c>
      <c r="AC70" s="91">
        <f t="shared" si="16"/>
        <v>6.4285714285714288</v>
      </c>
      <c r="AD70" s="90">
        <f t="shared" si="13"/>
        <v>2.2485714285714287</v>
      </c>
      <c r="AE70" s="45">
        <f t="shared" si="14"/>
        <v>2.8589580686149936</v>
      </c>
    </row>
    <row r="71" spans="1:31" ht="13.8" x14ac:dyDescent="0.25">
      <c r="A71" s="4">
        <v>43929</v>
      </c>
      <c r="B71">
        <v>2666</v>
      </c>
      <c r="C71">
        <v>65</v>
      </c>
      <c r="D71">
        <v>0</v>
      </c>
      <c r="F71">
        <f t="shared" si="17"/>
        <v>219</v>
      </c>
      <c r="G71">
        <f t="shared" si="17"/>
        <v>4</v>
      </c>
      <c r="H71">
        <f t="shared" si="17"/>
        <v>0</v>
      </c>
      <c r="I71">
        <f t="shared" si="18"/>
        <v>2601</v>
      </c>
      <c r="J71" s="58">
        <f t="shared" si="5"/>
        <v>9.1817594475464989E-2</v>
      </c>
      <c r="K71" s="58">
        <f t="shared" si="6"/>
        <v>1.6764459346186086E-3</v>
      </c>
      <c r="L71" s="58">
        <f t="shared" si="7"/>
        <v>0</v>
      </c>
      <c r="M71">
        <f t="shared" si="9"/>
        <v>54.769195104614866</v>
      </c>
      <c r="N71" s="47">
        <f t="shared" si="8"/>
        <v>2.4381095273818456E-2</v>
      </c>
      <c r="O71" s="47"/>
      <c r="P71" s="63">
        <f t="shared" si="10"/>
        <v>0</v>
      </c>
      <c r="Q71" s="86">
        <f t="shared" si="11"/>
        <v>2.4381095273818456E-2</v>
      </c>
      <c r="R71" s="67">
        <f t="shared" si="19"/>
        <v>0.97561890472618151</v>
      </c>
      <c r="S71" s="47"/>
      <c r="T71" s="47"/>
      <c r="U71" s="47"/>
      <c r="V71" s="47"/>
      <c r="W71" s="47"/>
      <c r="X71" s="47"/>
      <c r="Y71" s="47"/>
      <c r="AB71" s="91">
        <f t="shared" si="16"/>
        <v>229.42857142857142</v>
      </c>
      <c r="AC71" s="91">
        <f t="shared" si="16"/>
        <v>5.2857142857142856</v>
      </c>
      <c r="AD71" s="90">
        <f t="shared" si="13"/>
        <v>2.9114285714285719</v>
      </c>
      <c r="AE71" s="45">
        <f t="shared" si="14"/>
        <v>1.8155053974484785</v>
      </c>
    </row>
    <row r="72" spans="1:31" ht="13.8" x14ac:dyDescent="0.25">
      <c r="A72" s="4">
        <v>43930</v>
      </c>
      <c r="B72">
        <v>2867</v>
      </c>
      <c r="C72">
        <v>66</v>
      </c>
      <c r="D72">
        <v>0</v>
      </c>
      <c r="F72">
        <f t="shared" si="17"/>
        <v>201</v>
      </c>
      <c r="G72">
        <f t="shared" si="17"/>
        <v>1</v>
      </c>
      <c r="H72">
        <f t="shared" si="17"/>
        <v>0</v>
      </c>
      <c r="I72">
        <f t="shared" si="18"/>
        <v>2801</v>
      </c>
      <c r="J72" s="58">
        <f t="shared" si="5"/>
        <v>7.7307489026965978E-2</v>
      </c>
      <c r="K72" s="58">
        <f t="shared" si="6"/>
        <v>3.8446751249519417E-4</v>
      </c>
      <c r="L72" s="58">
        <f t="shared" si="7"/>
        <v>0</v>
      </c>
      <c r="M72">
        <f t="shared" si="9"/>
        <v>201.07677895913849</v>
      </c>
      <c r="N72" s="47">
        <f t="shared" si="8"/>
        <v>2.3020579002441578E-2</v>
      </c>
      <c r="O72" s="47"/>
      <c r="P72" s="63">
        <f t="shared" si="10"/>
        <v>0</v>
      </c>
      <c r="Q72" s="86">
        <f t="shared" si="11"/>
        <v>2.3020579002441578E-2</v>
      </c>
      <c r="R72" s="67">
        <f t="shared" si="19"/>
        <v>0.97697942099755841</v>
      </c>
      <c r="S72" s="47"/>
      <c r="T72" s="47"/>
      <c r="U72" s="47"/>
      <c r="V72" s="47"/>
      <c r="W72" s="47"/>
      <c r="X72" s="47"/>
      <c r="Y72" s="47"/>
      <c r="AB72" s="91">
        <f t="shared" si="16"/>
        <v>242.28571428571428</v>
      </c>
      <c r="AC72" s="91">
        <f t="shared" si="16"/>
        <v>5</v>
      </c>
      <c r="AD72" s="90">
        <f t="shared" si="13"/>
        <v>2.7571428571428571</v>
      </c>
      <c r="AE72" s="45">
        <f t="shared" si="14"/>
        <v>1.8134715025906736</v>
      </c>
    </row>
    <row r="73" spans="1:31" ht="13.8" x14ac:dyDescent="0.25">
      <c r="A73" s="4">
        <v>43931</v>
      </c>
      <c r="B73">
        <v>3105</v>
      </c>
      <c r="C73">
        <v>71</v>
      </c>
      <c r="D73">
        <v>0</v>
      </c>
      <c r="F73">
        <f t="shared" si="17"/>
        <v>238</v>
      </c>
      <c r="G73">
        <f t="shared" si="17"/>
        <v>5</v>
      </c>
      <c r="H73">
        <f t="shared" si="17"/>
        <v>0</v>
      </c>
      <c r="I73">
        <f t="shared" si="18"/>
        <v>3034</v>
      </c>
      <c r="J73" s="58">
        <f t="shared" si="5"/>
        <v>8.5004558889943821E-2</v>
      </c>
      <c r="K73" s="58">
        <f t="shared" si="6"/>
        <v>1.785076758300607E-3</v>
      </c>
      <c r="L73" s="58">
        <f t="shared" si="7"/>
        <v>0</v>
      </c>
      <c r="M73">
        <f t="shared" si="9"/>
        <v>47.619553890146527</v>
      </c>
      <c r="N73" s="47">
        <f t="shared" si="8"/>
        <v>2.2866344605475042E-2</v>
      </c>
      <c r="O73" s="47"/>
      <c r="P73" s="63">
        <f t="shared" si="10"/>
        <v>0</v>
      </c>
      <c r="Q73" s="86">
        <f t="shared" si="11"/>
        <v>2.2866344605475042E-2</v>
      </c>
      <c r="R73" s="67">
        <f t="shared" si="19"/>
        <v>0.9771336553945249</v>
      </c>
      <c r="S73" s="47"/>
      <c r="T73" s="47"/>
      <c r="U73" s="47"/>
      <c r="V73" s="47"/>
      <c r="W73" s="47"/>
      <c r="X73" s="47"/>
      <c r="Y73" s="47"/>
      <c r="AB73" s="91">
        <f t="shared" si="16"/>
        <v>232.71428571428572</v>
      </c>
      <c r="AC73" s="91">
        <f t="shared" si="16"/>
        <v>4.5714285714285712</v>
      </c>
      <c r="AD73" s="90">
        <f t="shared" si="13"/>
        <v>3.3342857142857145</v>
      </c>
      <c r="AE73" s="45">
        <f t="shared" si="14"/>
        <v>1.3710368466152527</v>
      </c>
    </row>
    <row r="74" spans="1:31" ht="13.8" x14ac:dyDescent="0.25">
      <c r="A74" s="4">
        <v>43932</v>
      </c>
      <c r="B74">
        <v>3380</v>
      </c>
      <c r="C74">
        <v>74</v>
      </c>
      <c r="D74">
        <v>0</v>
      </c>
      <c r="F74">
        <f t="shared" si="17"/>
        <v>275</v>
      </c>
      <c r="G74">
        <f t="shared" si="17"/>
        <v>3</v>
      </c>
      <c r="H74">
        <f t="shared" si="17"/>
        <v>0</v>
      </c>
      <c r="I74">
        <f t="shared" si="18"/>
        <v>3306</v>
      </c>
      <c r="J74" s="58">
        <f t="shared" si="5"/>
        <v>9.0679746549510956E-2</v>
      </c>
      <c r="K74" s="58">
        <f t="shared" si="6"/>
        <v>9.8879367172050102E-4</v>
      </c>
      <c r="L74" s="58">
        <f t="shared" si="7"/>
        <v>0</v>
      </c>
      <c r="M74">
        <f t="shared" si="9"/>
        <v>91.707450343738742</v>
      </c>
      <c r="N74" s="47">
        <f t="shared" si="8"/>
        <v>2.1893491124260357E-2</v>
      </c>
      <c r="O74" s="47"/>
      <c r="P74" s="63">
        <f t="shared" si="10"/>
        <v>0</v>
      </c>
      <c r="Q74" s="86">
        <f t="shared" si="11"/>
        <v>2.1893491124260357E-2</v>
      </c>
      <c r="R74" s="67">
        <f t="shared" si="19"/>
        <v>0.97810650887573969</v>
      </c>
      <c r="S74" s="47"/>
      <c r="T74" s="47"/>
      <c r="U74" s="47"/>
      <c r="V74" s="47"/>
      <c r="W74" s="47"/>
      <c r="X74" s="47"/>
      <c r="Y74" s="47"/>
      <c r="AB74" s="91">
        <f t="shared" si="16"/>
        <v>250.85714285714286</v>
      </c>
      <c r="AC74" s="91">
        <f t="shared" si="16"/>
        <v>4.2857142857142856</v>
      </c>
      <c r="AD74" s="90">
        <f t="shared" si="13"/>
        <v>4.0428571428571427</v>
      </c>
      <c r="AE74" s="45">
        <f t="shared" si="14"/>
        <v>1.0600706713780919</v>
      </c>
    </row>
    <row r="75" spans="1:31" ht="13.8" x14ac:dyDescent="0.25">
      <c r="A75" s="4">
        <v>43933</v>
      </c>
      <c r="B75">
        <v>3630</v>
      </c>
      <c r="C75">
        <v>80</v>
      </c>
      <c r="D75">
        <v>0</v>
      </c>
      <c r="F75">
        <f t="shared" si="17"/>
        <v>250</v>
      </c>
      <c r="G75">
        <f t="shared" si="17"/>
        <v>6</v>
      </c>
      <c r="H75">
        <f t="shared" si="17"/>
        <v>0</v>
      </c>
      <c r="I75">
        <f t="shared" si="18"/>
        <v>3550</v>
      </c>
      <c r="J75" s="58">
        <f t="shared" si="5"/>
        <v>7.5656710257466814E-2</v>
      </c>
      <c r="K75" s="58">
        <f t="shared" si="6"/>
        <v>1.8148820326678765E-3</v>
      </c>
      <c r="L75" s="58">
        <f t="shared" si="7"/>
        <v>0</v>
      </c>
      <c r="M75">
        <f t="shared" si="9"/>
        <v>41.686847351864216</v>
      </c>
      <c r="N75" s="47">
        <f t="shared" si="8"/>
        <v>2.2038567493112948E-2</v>
      </c>
      <c r="O75" s="47"/>
      <c r="P75" s="63">
        <f t="shared" si="10"/>
        <v>0</v>
      </c>
      <c r="Q75" s="86">
        <f t="shared" si="11"/>
        <v>2.2038567493112948E-2</v>
      </c>
      <c r="R75" s="67">
        <f t="shared" si="19"/>
        <v>0.97796143250688705</v>
      </c>
      <c r="S75" s="47"/>
      <c r="T75" s="47"/>
      <c r="U75" s="47"/>
      <c r="V75" s="47"/>
      <c r="W75" s="47"/>
      <c r="X75" s="47"/>
      <c r="Y75" s="47"/>
      <c r="AB75" s="91">
        <f t="shared" si="16"/>
        <v>246</v>
      </c>
      <c r="AC75" s="91">
        <f t="shared" si="16"/>
        <v>4.1428571428571432</v>
      </c>
      <c r="AD75" s="90">
        <f t="shared" si="13"/>
        <v>4.42</v>
      </c>
      <c r="AE75" s="45">
        <f t="shared" si="14"/>
        <v>0.93729799612152565</v>
      </c>
    </row>
    <row r="76" spans="1:31" ht="13.8" x14ac:dyDescent="0.25">
      <c r="A76" s="4">
        <v>43934</v>
      </c>
      <c r="B76">
        <v>4054</v>
      </c>
      <c r="C76">
        <v>85</v>
      </c>
      <c r="D76">
        <v>0</v>
      </c>
      <c r="F76">
        <f t="shared" si="17"/>
        <v>424</v>
      </c>
      <c r="G76">
        <f t="shared" si="17"/>
        <v>5</v>
      </c>
      <c r="H76">
        <f t="shared" si="17"/>
        <v>0</v>
      </c>
      <c r="I76">
        <f t="shared" si="18"/>
        <v>3969</v>
      </c>
      <c r="J76" s="58">
        <f t="shared" si="5"/>
        <v>0.11949874811356226</v>
      </c>
      <c r="K76" s="58">
        <f t="shared" si="6"/>
        <v>1.4084507042253522E-3</v>
      </c>
      <c r="L76" s="58">
        <f t="shared" si="7"/>
        <v>0</v>
      </c>
      <c r="M76">
        <f t="shared" si="9"/>
        <v>84.844111160629197</v>
      </c>
      <c r="N76" s="47">
        <f t="shared" si="8"/>
        <v>2.0966946225949679E-2</v>
      </c>
      <c r="O76" s="47"/>
      <c r="P76" s="63">
        <f t="shared" si="10"/>
        <v>0</v>
      </c>
      <c r="Q76" s="86">
        <f t="shared" si="11"/>
        <v>2.0966946225949679E-2</v>
      </c>
      <c r="R76" s="67">
        <f t="shared" si="19"/>
        <v>0.97903305377405037</v>
      </c>
      <c r="S76" s="47"/>
      <c r="T76" s="47"/>
      <c r="U76" s="47"/>
      <c r="V76" s="47"/>
      <c r="W76" s="47"/>
      <c r="X76" s="47"/>
      <c r="Y76" s="47"/>
      <c r="AB76" s="91">
        <f t="shared" ref="AB76:AC91" si="20">AVERAGE(F70:F76)</f>
        <v>264.85714285714283</v>
      </c>
      <c r="AC76" s="91">
        <f t="shared" si="20"/>
        <v>3.8571428571428572</v>
      </c>
      <c r="AD76" s="90">
        <f t="shared" si="13"/>
        <v>4.5885714285714281</v>
      </c>
      <c r="AE76" s="45">
        <f t="shared" si="14"/>
        <v>0.84059775840597772</v>
      </c>
    </row>
    <row r="77" spans="1:31" ht="13.8" x14ac:dyDescent="0.25">
      <c r="A77" s="4">
        <v>43935</v>
      </c>
      <c r="B77">
        <v>4465</v>
      </c>
      <c r="C77">
        <v>94</v>
      </c>
      <c r="D77">
        <v>0</v>
      </c>
      <c r="F77">
        <f t="shared" si="17"/>
        <v>411</v>
      </c>
      <c r="G77">
        <f t="shared" si="17"/>
        <v>9</v>
      </c>
      <c r="H77">
        <f t="shared" si="17"/>
        <v>0</v>
      </c>
      <c r="I77">
        <f t="shared" si="18"/>
        <v>4371</v>
      </c>
      <c r="J77" s="58">
        <f t="shared" si="5"/>
        <v>0.10361269337559986</v>
      </c>
      <c r="K77" s="58">
        <f t="shared" si="6"/>
        <v>2.2675736961451248E-3</v>
      </c>
      <c r="L77" s="58">
        <f t="shared" si="7"/>
        <v>0</v>
      </c>
      <c r="M77">
        <f t="shared" si="9"/>
        <v>45.693197778639536</v>
      </c>
      <c r="N77" s="47">
        <f t="shared" si="8"/>
        <v>2.1052631578947368E-2</v>
      </c>
      <c r="O77" s="47"/>
      <c r="P77" s="63">
        <f t="shared" si="10"/>
        <v>0</v>
      </c>
      <c r="Q77" s="86">
        <f t="shared" si="11"/>
        <v>2.1052631578947368E-2</v>
      </c>
      <c r="R77" s="67">
        <f t="shared" si="19"/>
        <v>0.97894736842105268</v>
      </c>
      <c r="S77" s="47"/>
      <c r="T77" s="47"/>
      <c r="U77" s="47"/>
      <c r="V77" s="47"/>
      <c r="W77" s="47"/>
      <c r="X77" s="47"/>
      <c r="Y77" s="47"/>
      <c r="AB77" s="91">
        <f t="shared" si="20"/>
        <v>288.28571428571428</v>
      </c>
      <c r="AC77" s="91">
        <f t="shared" si="20"/>
        <v>4.7142857142857144</v>
      </c>
      <c r="AD77" s="90">
        <f t="shared" si="13"/>
        <v>4.8457142857142861</v>
      </c>
      <c r="AE77" s="45">
        <f t="shared" si="14"/>
        <v>0.972877358490566</v>
      </c>
    </row>
    <row r="78" spans="1:31" ht="13.8" x14ac:dyDescent="0.25">
      <c r="A78" s="4">
        <v>43936</v>
      </c>
      <c r="B78">
        <v>4873</v>
      </c>
      <c r="C78">
        <v>99</v>
      </c>
      <c r="D78">
        <v>0</v>
      </c>
      <c r="F78">
        <f t="shared" ref="F78:H93" si="21">B78-B77</f>
        <v>408</v>
      </c>
      <c r="G78">
        <f t="shared" si="21"/>
        <v>5</v>
      </c>
      <c r="H78">
        <f t="shared" si="21"/>
        <v>0</v>
      </c>
      <c r="I78">
        <f t="shared" si="18"/>
        <v>4774</v>
      </c>
      <c r="J78" s="58">
        <f t="shared" si="5"/>
        <v>9.3402215421224719E-2</v>
      </c>
      <c r="K78" s="58">
        <f t="shared" si="6"/>
        <v>1.1439029970258523E-3</v>
      </c>
      <c r="L78" s="58">
        <f t="shared" si="7"/>
        <v>0</v>
      </c>
      <c r="M78">
        <f t="shared" si="9"/>
        <v>81.652216721234637</v>
      </c>
      <c r="N78" s="47">
        <f t="shared" si="8"/>
        <v>2.0316027088036117E-2</v>
      </c>
      <c r="O78" s="47"/>
      <c r="P78" s="63">
        <f t="shared" si="10"/>
        <v>0</v>
      </c>
      <c r="Q78" s="86">
        <f t="shared" si="11"/>
        <v>2.0316027088036117E-2</v>
      </c>
      <c r="R78" s="67">
        <f t="shared" si="19"/>
        <v>0.97968397291196385</v>
      </c>
      <c r="S78" s="47"/>
      <c r="T78" s="47"/>
      <c r="U78" s="47"/>
      <c r="V78" s="47"/>
      <c r="W78" s="47"/>
      <c r="X78" s="47"/>
      <c r="Y78" s="47"/>
      <c r="AB78" s="91">
        <f t="shared" si="20"/>
        <v>315.28571428571428</v>
      </c>
      <c r="AC78" s="91">
        <f t="shared" si="20"/>
        <v>4.8571428571428568</v>
      </c>
      <c r="AD78" s="90">
        <f t="shared" si="13"/>
        <v>4.6542857142857148</v>
      </c>
      <c r="AE78" s="45">
        <f t="shared" si="14"/>
        <v>1.0435850214855737</v>
      </c>
    </row>
    <row r="79" spans="1:31" ht="13.8" x14ac:dyDescent="0.25">
      <c r="A79" s="4">
        <v>43937</v>
      </c>
      <c r="B79">
        <v>5318</v>
      </c>
      <c r="C79">
        <v>103</v>
      </c>
      <c r="D79">
        <v>0</v>
      </c>
      <c r="F79">
        <f t="shared" si="21"/>
        <v>445</v>
      </c>
      <c r="G79">
        <f t="shared" si="21"/>
        <v>4</v>
      </c>
      <c r="H79">
        <f t="shared" si="21"/>
        <v>0</v>
      </c>
      <c r="I79">
        <f t="shared" si="18"/>
        <v>5215</v>
      </c>
      <c r="J79" s="58">
        <f t="shared" si="5"/>
        <v>9.3278340831542753E-2</v>
      </c>
      <c r="K79" s="58">
        <f t="shared" si="6"/>
        <v>8.378718056137411E-4</v>
      </c>
      <c r="L79" s="58">
        <f t="shared" si="7"/>
        <v>0</v>
      </c>
      <c r="M79">
        <f t="shared" si="9"/>
        <v>111.32769978244627</v>
      </c>
      <c r="N79" s="47">
        <f t="shared" si="8"/>
        <v>1.9368183527641969E-2</v>
      </c>
      <c r="O79" s="47"/>
      <c r="P79" s="63">
        <f t="shared" si="10"/>
        <v>0</v>
      </c>
      <c r="Q79" s="86">
        <f t="shared" si="11"/>
        <v>1.9368183527641969E-2</v>
      </c>
      <c r="R79" s="67">
        <f t="shared" si="19"/>
        <v>0.98063181647235798</v>
      </c>
      <c r="S79" s="47"/>
      <c r="T79" s="47"/>
      <c r="U79" s="47"/>
      <c r="V79" s="47"/>
      <c r="W79" s="47"/>
      <c r="X79" s="47"/>
      <c r="Y79" s="47"/>
      <c r="AB79" s="91">
        <f t="shared" si="20"/>
        <v>350.14285714285717</v>
      </c>
      <c r="AC79" s="91">
        <f t="shared" si="20"/>
        <v>5.2857142857142856</v>
      </c>
      <c r="AD79" s="90">
        <f t="shared" si="13"/>
        <v>5.0171428571428569</v>
      </c>
      <c r="AE79" s="45">
        <f t="shared" si="14"/>
        <v>1.0535307517084282</v>
      </c>
    </row>
    <row r="80" spans="1:31" ht="13.8" x14ac:dyDescent="0.25">
      <c r="A80" s="4">
        <v>43938</v>
      </c>
      <c r="B80">
        <v>5690</v>
      </c>
      <c r="C80">
        <v>110</v>
      </c>
      <c r="D80">
        <v>534</v>
      </c>
      <c r="F80">
        <f t="shared" si="21"/>
        <v>372</v>
      </c>
      <c r="G80">
        <f t="shared" si="21"/>
        <v>7</v>
      </c>
      <c r="H80">
        <f t="shared" si="21"/>
        <v>534</v>
      </c>
      <c r="I80">
        <f t="shared" si="18"/>
        <v>5046</v>
      </c>
      <c r="J80" s="58">
        <f t="shared" si="5"/>
        <v>7.1387067744477381E-2</v>
      </c>
      <c r="K80" s="58">
        <f t="shared" si="6"/>
        <v>1.3422818791946308E-3</v>
      </c>
      <c r="L80" s="58">
        <f t="shared" si="7"/>
        <v>0.10239693192713327</v>
      </c>
      <c r="M80">
        <f t="shared" si="9"/>
        <v>0.68813966411728189</v>
      </c>
      <c r="N80" s="47">
        <f t="shared" si="8"/>
        <v>1.9332161687170474E-2</v>
      </c>
      <c r="O80" s="47"/>
      <c r="P80" s="63">
        <f t="shared" si="10"/>
        <v>9.3848857644991207E-2</v>
      </c>
      <c r="Q80" s="86">
        <f t="shared" si="11"/>
        <v>1.9332161687170474E-2</v>
      </c>
      <c r="R80" s="67">
        <f t="shared" si="19"/>
        <v>0.88681898066783837</v>
      </c>
      <c r="S80" s="47"/>
      <c r="T80" s="47"/>
      <c r="U80" s="47"/>
      <c r="V80" s="47"/>
      <c r="W80" s="47"/>
      <c r="X80" s="47"/>
      <c r="Y80" s="47"/>
      <c r="AB80" s="91">
        <f t="shared" si="20"/>
        <v>369.28571428571428</v>
      </c>
      <c r="AC80" s="91">
        <f t="shared" si="20"/>
        <v>5.5714285714285712</v>
      </c>
      <c r="AD80" s="90">
        <f t="shared" si="13"/>
        <v>4.92</v>
      </c>
      <c r="AE80" s="45">
        <f t="shared" si="14"/>
        <v>1.132404181184669</v>
      </c>
    </row>
    <row r="81" spans="1:31" ht="13.8" x14ac:dyDescent="0.25">
      <c r="A81" s="4">
        <v>43939</v>
      </c>
      <c r="B81">
        <v>5994</v>
      </c>
      <c r="C81">
        <v>117</v>
      </c>
      <c r="D81">
        <v>637</v>
      </c>
      <c r="F81">
        <f t="shared" si="21"/>
        <v>304</v>
      </c>
      <c r="G81">
        <f t="shared" si="21"/>
        <v>7</v>
      </c>
      <c r="H81">
        <f t="shared" si="21"/>
        <v>103</v>
      </c>
      <c r="I81">
        <f t="shared" si="18"/>
        <v>5240</v>
      </c>
      <c r="J81" s="58">
        <f t="shared" si="5"/>
        <v>6.0294876674054372E-2</v>
      </c>
      <c r="K81" s="58">
        <f t="shared" si="6"/>
        <v>1.3872374157748713E-3</v>
      </c>
      <c r="L81" s="58">
        <f t="shared" si="7"/>
        <v>2.0412207689258818E-2</v>
      </c>
      <c r="M81">
        <f t="shared" si="9"/>
        <v>2.7658904336116215</v>
      </c>
      <c r="N81" s="47">
        <f t="shared" si="8"/>
        <v>1.951951951951952E-2</v>
      </c>
      <c r="O81" s="47"/>
      <c r="P81" s="63">
        <f t="shared" si="10"/>
        <v>0.10627293960627295</v>
      </c>
      <c r="Q81" s="86">
        <f t="shared" si="11"/>
        <v>1.951951951951952E-2</v>
      </c>
      <c r="R81" s="67">
        <f t="shared" si="19"/>
        <v>0.8742075408742076</v>
      </c>
      <c r="S81" s="47"/>
      <c r="T81" s="47"/>
      <c r="U81" s="47"/>
      <c r="V81" s="47"/>
      <c r="W81" s="47"/>
      <c r="X81" s="47"/>
      <c r="Y81" s="47"/>
      <c r="AB81" s="91">
        <f t="shared" si="20"/>
        <v>373.42857142857144</v>
      </c>
      <c r="AC81" s="91">
        <f t="shared" si="20"/>
        <v>6.1428571428571432</v>
      </c>
      <c r="AD81" s="90">
        <f t="shared" si="13"/>
        <v>5.2971428571428572</v>
      </c>
      <c r="AE81" s="45">
        <f t="shared" si="14"/>
        <v>1.1596548004314995</v>
      </c>
    </row>
    <row r="82" spans="1:31" ht="13.8" x14ac:dyDescent="0.25">
      <c r="A82" s="4">
        <v>43940</v>
      </c>
      <c r="B82">
        <v>6318</v>
      </c>
      <c r="C82">
        <v>122</v>
      </c>
      <c r="D82">
        <v>753</v>
      </c>
      <c r="F82">
        <f t="shared" si="21"/>
        <v>324</v>
      </c>
      <c r="G82">
        <f t="shared" si="21"/>
        <v>5</v>
      </c>
      <c r="H82">
        <f t="shared" si="21"/>
        <v>116</v>
      </c>
      <c r="I82">
        <f t="shared" si="18"/>
        <v>5443</v>
      </c>
      <c r="J82" s="58">
        <f t="shared" si="5"/>
        <v>6.1885189086947366E-2</v>
      </c>
      <c r="K82" s="58">
        <f t="shared" si="6"/>
        <v>9.5419847328244271E-4</v>
      </c>
      <c r="L82" s="58">
        <f t="shared" si="7"/>
        <v>2.2137404580152672E-2</v>
      </c>
      <c r="M82">
        <f t="shared" si="9"/>
        <v>2.6799867009554066</v>
      </c>
      <c r="N82" s="47">
        <f t="shared" si="8"/>
        <v>1.9309908198797087E-2</v>
      </c>
      <c r="O82" s="47"/>
      <c r="P82" s="63">
        <f t="shared" si="10"/>
        <v>0.11918328584995251</v>
      </c>
      <c r="Q82" s="86">
        <f t="shared" si="11"/>
        <v>1.9309908198797087E-2</v>
      </c>
      <c r="R82" s="67">
        <f t="shared" si="19"/>
        <v>0.8615068059512504</v>
      </c>
      <c r="S82" s="47"/>
      <c r="T82" s="47"/>
      <c r="U82" s="47"/>
      <c r="V82" s="47"/>
      <c r="W82" s="47"/>
      <c r="X82" s="47"/>
      <c r="Y82" s="47"/>
      <c r="AB82" s="91">
        <f t="shared" si="20"/>
        <v>384</v>
      </c>
      <c r="AC82" s="91">
        <f t="shared" si="20"/>
        <v>6</v>
      </c>
      <c r="AD82" s="90">
        <f t="shared" si="13"/>
        <v>5.765714285714286</v>
      </c>
      <c r="AE82" s="45">
        <f t="shared" si="14"/>
        <v>1.0406342913776014</v>
      </c>
    </row>
    <row r="83" spans="1:31" ht="13.8" x14ac:dyDescent="0.25">
      <c r="A83" s="4">
        <v>43941</v>
      </c>
      <c r="B83">
        <v>6630</v>
      </c>
      <c r="C83">
        <v>125</v>
      </c>
      <c r="D83">
        <v>870</v>
      </c>
      <c r="F83">
        <f t="shared" si="21"/>
        <v>312</v>
      </c>
      <c r="G83">
        <f t="shared" si="21"/>
        <v>3</v>
      </c>
      <c r="H83">
        <f t="shared" si="21"/>
        <v>117</v>
      </c>
      <c r="I83">
        <f t="shared" si="18"/>
        <v>5635</v>
      </c>
      <c r="J83" s="58">
        <f t="shared" si="5"/>
        <v>5.7373247103154397E-2</v>
      </c>
      <c r="K83" s="58">
        <f t="shared" si="6"/>
        <v>5.5116663604629795E-4</v>
      </c>
      <c r="L83" s="58">
        <f t="shared" si="7"/>
        <v>2.1495498805805622E-2</v>
      </c>
      <c r="M83">
        <f t="shared" si="9"/>
        <v>2.602354866520578</v>
      </c>
      <c r="N83" s="47">
        <f t="shared" si="8"/>
        <v>1.8853695324283559E-2</v>
      </c>
      <c r="O83" s="47"/>
      <c r="P83" s="63">
        <f t="shared" si="10"/>
        <v>0.13122171945701358</v>
      </c>
      <c r="Q83" s="86">
        <f t="shared" si="11"/>
        <v>1.8853695324283559E-2</v>
      </c>
      <c r="R83" s="67">
        <f t="shared" si="19"/>
        <v>0.84992458521870284</v>
      </c>
      <c r="S83" s="47"/>
      <c r="T83" s="47"/>
      <c r="U83" s="47"/>
      <c r="V83" s="47"/>
      <c r="W83" s="47"/>
      <c r="X83" s="47"/>
      <c r="Y83" s="47"/>
      <c r="AB83" s="91">
        <f t="shared" si="20"/>
        <v>368</v>
      </c>
      <c r="AC83" s="91">
        <f t="shared" si="20"/>
        <v>5.7142857142857144</v>
      </c>
      <c r="AD83" s="90">
        <f t="shared" si="13"/>
        <v>6.305714285714286</v>
      </c>
      <c r="AE83" s="45">
        <f t="shared" si="14"/>
        <v>0.90620752152242856</v>
      </c>
    </row>
    <row r="84" spans="1:31" ht="13.8" x14ac:dyDescent="0.25">
      <c r="A84" s="4">
        <v>43942</v>
      </c>
      <c r="B84">
        <v>6890</v>
      </c>
      <c r="C84">
        <v>130</v>
      </c>
      <c r="D84">
        <v>977</v>
      </c>
      <c r="F84">
        <f t="shared" si="21"/>
        <v>260</v>
      </c>
      <c r="G84">
        <f t="shared" si="21"/>
        <v>5</v>
      </c>
      <c r="H84">
        <f t="shared" si="21"/>
        <v>107</v>
      </c>
      <c r="I84">
        <f t="shared" si="18"/>
        <v>5783</v>
      </c>
      <c r="J84" s="58">
        <f t="shared" si="5"/>
        <v>4.6184050874129121E-2</v>
      </c>
      <c r="K84" s="58">
        <f t="shared" si="6"/>
        <v>8.8731144631765753E-4</v>
      </c>
      <c r="L84" s="58">
        <f t="shared" si="7"/>
        <v>1.8988464951197871E-2</v>
      </c>
      <c r="M84">
        <f t="shared" si="9"/>
        <v>2.3236350596046211</v>
      </c>
      <c r="N84" s="47">
        <f t="shared" si="8"/>
        <v>1.8867924528301886E-2</v>
      </c>
      <c r="O84" s="47"/>
      <c r="P84" s="63">
        <f t="shared" si="10"/>
        <v>0.14179970972423803</v>
      </c>
      <c r="Q84" s="86">
        <f t="shared" si="11"/>
        <v>1.8867924528301886E-2</v>
      </c>
      <c r="R84" s="67">
        <f t="shared" si="19"/>
        <v>0.83933236574746006</v>
      </c>
      <c r="S84" s="47"/>
      <c r="T84" s="47"/>
      <c r="U84" s="47"/>
      <c r="V84" s="47"/>
      <c r="W84" s="47"/>
      <c r="X84" s="47"/>
      <c r="Y84" s="47"/>
      <c r="AB84" s="91">
        <f t="shared" si="20"/>
        <v>346.42857142857144</v>
      </c>
      <c r="AC84" s="91">
        <f t="shared" si="20"/>
        <v>5.1428571428571432</v>
      </c>
      <c r="AD84" s="90">
        <f t="shared" si="13"/>
        <v>7.0028571428571436</v>
      </c>
      <c r="AE84" s="45">
        <f t="shared" si="14"/>
        <v>0.73439412484700117</v>
      </c>
    </row>
    <row r="85" spans="1:31" ht="13.8" x14ac:dyDescent="0.25">
      <c r="A85" s="4">
        <v>43943</v>
      </c>
      <c r="B85">
        <v>7144</v>
      </c>
      <c r="C85">
        <v>134</v>
      </c>
      <c r="D85">
        <v>1025</v>
      </c>
      <c r="F85">
        <f t="shared" si="21"/>
        <v>254</v>
      </c>
      <c r="G85">
        <f t="shared" si="21"/>
        <v>4</v>
      </c>
      <c r="H85">
        <f t="shared" si="21"/>
        <v>48</v>
      </c>
      <c r="I85">
        <f t="shared" si="18"/>
        <v>5985</v>
      </c>
      <c r="J85" s="58">
        <f t="shared" si="5"/>
        <v>4.3965225782922571E-2</v>
      </c>
      <c r="K85" s="58">
        <f t="shared" si="6"/>
        <v>6.9168251772436457E-4</v>
      </c>
      <c r="L85" s="58">
        <f t="shared" si="7"/>
        <v>8.3001902126923748E-3</v>
      </c>
      <c r="M85">
        <f t="shared" si="9"/>
        <v>4.8894403981277161</v>
      </c>
      <c r="N85" s="47">
        <f t="shared" si="8"/>
        <v>1.8756998880179173E-2</v>
      </c>
      <c r="O85" s="47"/>
      <c r="P85" s="63">
        <f t="shared" si="10"/>
        <v>0.14347704367301231</v>
      </c>
      <c r="Q85" s="86">
        <f t="shared" si="11"/>
        <v>1.8756998880179173E-2</v>
      </c>
      <c r="R85" s="67">
        <f t="shared" si="19"/>
        <v>0.83776595744680848</v>
      </c>
      <c r="S85" s="47"/>
      <c r="T85" s="47"/>
      <c r="U85" s="47"/>
      <c r="V85" s="47"/>
      <c r="W85" s="47"/>
      <c r="X85" s="47"/>
      <c r="Y85" s="47"/>
      <c r="AB85" s="91">
        <f t="shared" si="20"/>
        <v>324.42857142857144</v>
      </c>
      <c r="AC85" s="91">
        <f t="shared" si="20"/>
        <v>5</v>
      </c>
      <c r="AD85" s="90">
        <f t="shared" si="13"/>
        <v>7.3857142857142861</v>
      </c>
      <c r="AE85" s="45">
        <f t="shared" si="14"/>
        <v>0.67698259187620891</v>
      </c>
    </row>
    <row r="86" spans="1:31" ht="13.8" x14ac:dyDescent="0.25">
      <c r="A86" s="4">
        <v>43944</v>
      </c>
      <c r="B86">
        <v>7276</v>
      </c>
      <c r="C86">
        <v>139</v>
      </c>
      <c r="D86">
        <v>1067</v>
      </c>
      <c r="F86">
        <f t="shared" si="21"/>
        <v>132</v>
      </c>
      <c r="G86">
        <f t="shared" si="21"/>
        <v>5</v>
      </c>
      <c r="H86">
        <f t="shared" si="21"/>
        <v>42</v>
      </c>
      <c r="I86">
        <f t="shared" si="18"/>
        <v>6070</v>
      </c>
      <c r="J86" s="58">
        <f t="shared" si="5"/>
        <v>2.2077727831381424E-2</v>
      </c>
      <c r="K86" s="58">
        <f t="shared" si="6"/>
        <v>8.3542188805346695E-4</v>
      </c>
      <c r="L86" s="58">
        <f t="shared" si="7"/>
        <v>7.0175438596491229E-3</v>
      </c>
      <c r="M86">
        <f t="shared" si="9"/>
        <v>2.8113872568259106</v>
      </c>
      <c r="N86" s="47">
        <f t="shared" si="8"/>
        <v>1.9103903243540409E-2</v>
      </c>
      <c r="O86" s="47"/>
      <c r="P86" s="63">
        <f t="shared" si="10"/>
        <v>0.14664650907091809</v>
      </c>
      <c r="Q86" s="86">
        <f t="shared" si="11"/>
        <v>1.9103903243540409E-2</v>
      </c>
      <c r="R86" s="67">
        <f t="shared" si="19"/>
        <v>0.83424958768554147</v>
      </c>
      <c r="S86" s="47"/>
      <c r="T86" s="47"/>
      <c r="U86" s="47"/>
      <c r="V86" s="47"/>
      <c r="W86" s="47"/>
      <c r="X86" s="47"/>
      <c r="Y86" s="47"/>
      <c r="AB86" s="91">
        <f t="shared" si="20"/>
        <v>279.71428571428572</v>
      </c>
      <c r="AC86" s="91">
        <f t="shared" si="20"/>
        <v>5.1428571428571432</v>
      </c>
      <c r="AD86" s="90">
        <f t="shared" si="13"/>
        <v>7.4685714285714289</v>
      </c>
      <c r="AE86" s="45">
        <f t="shared" si="14"/>
        <v>0.68859984697781185</v>
      </c>
    </row>
    <row r="87" spans="1:31" ht="13.8" x14ac:dyDescent="0.25">
      <c r="A87" s="4">
        <v>43945</v>
      </c>
      <c r="B87">
        <v>7483</v>
      </c>
      <c r="C87">
        <v>144</v>
      </c>
      <c r="D87">
        <v>1094</v>
      </c>
      <c r="F87">
        <f t="shared" si="21"/>
        <v>207</v>
      </c>
      <c r="G87">
        <f t="shared" si="21"/>
        <v>5</v>
      </c>
      <c r="H87">
        <f t="shared" si="21"/>
        <v>27</v>
      </c>
      <c r="I87">
        <f t="shared" si="18"/>
        <v>6245</v>
      </c>
      <c r="J87" s="58">
        <f t="shared" si="5"/>
        <v>3.4137716877760411E-2</v>
      </c>
      <c r="K87" s="58">
        <f t="shared" si="6"/>
        <v>8.2372322899505767E-4</v>
      </c>
      <c r="L87" s="58">
        <f t="shared" si="7"/>
        <v>4.4481054365733113E-3</v>
      </c>
      <c r="M87">
        <f t="shared" si="9"/>
        <v>6.4754981702501784</v>
      </c>
      <c r="N87" s="47">
        <f t="shared" si="8"/>
        <v>1.9243618869437391E-2</v>
      </c>
      <c r="O87" s="47"/>
      <c r="P87" s="63">
        <f t="shared" si="10"/>
        <v>0.14619804891086463</v>
      </c>
      <c r="Q87" s="86">
        <f t="shared" si="11"/>
        <v>1.9243618869437391E-2</v>
      </c>
      <c r="R87" s="67">
        <f t="shared" si="19"/>
        <v>0.834558332219698</v>
      </c>
      <c r="S87" s="47"/>
      <c r="T87" s="47"/>
      <c r="U87" s="47"/>
      <c r="V87" s="47"/>
      <c r="W87" s="47"/>
      <c r="X87" s="47"/>
      <c r="Y87" s="47"/>
      <c r="AB87" s="91">
        <f t="shared" si="20"/>
        <v>256.14285714285717</v>
      </c>
      <c r="AC87" s="91">
        <f t="shared" si="20"/>
        <v>4.8571428571428568</v>
      </c>
      <c r="AD87" s="90">
        <f t="shared" si="13"/>
        <v>7.68</v>
      </c>
      <c r="AE87" s="45">
        <f t="shared" si="14"/>
        <v>0.63244047619047616</v>
      </c>
    </row>
    <row r="88" spans="1:31" ht="13.8" x14ac:dyDescent="0.25">
      <c r="A88" s="4">
        <v>43946</v>
      </c>
      <c r="B88">
        <v>7779</v>
      </c>
      <c r="C88">
        <v>151</v>
      </c>
      <c r="D88">
        <v>1152</v>
      </c>
      <c r="F88">
        <f t="shared" si="21"/>
        <v>296</v>
      </c>
      <c r="G88">
        <f t="shared" si="21"/>
        <v>7</v>
      </c>
      <c r="H88">
        <f t="shared" si="21"/>
        <v>58</v>
      </c>
      <c r="I88">
        <f t="shared" si="18"/>
        <v>6476</v>
      </c>
      <c r="J88" s="58">
        <f t="shared" si="5"/>
        <v>4.744877183791367E-2</v>
      </c>
      <c r="K88" s="58">
        <f t="shared" si="6"/>
        <v>1.1208967173738991E-3</v>
      </c>
      <c r="L88" s="58">
        <f t="shared" si="7"/>
        <v>9.2874299439551639E-3</v>
      </c>
      <c r="M88">
        <f t="shared" si="9"/>
        <v>4.5587320019657058</v>
      </c>
      <c r="N88" s="47">
        <f t="shared" si="8"/>
        <v>1.9411235377297852E-2</v>
      </c>
      <c r="O88" s="47"/>
      <c r="P88" s="63">
        <f t="shared" si="10"/>
        <v>0.14809101426918628</v>
      </c>
      <c r="Q88" s="86">
        <f t="shared" si="11"/>
        <v>1.9411235377297852E-2</v>
      </c>
      <c r="R88" s="67">
        <f t="shared" si="19"/>
        <v>0.83249775035351581</v>
      </c>
      <c r="S88" s="47"/>
      <c r="T88" s="47"/>
      <c r="U88" s="47"/>
      <c r="V88" s="47"/>
      <c r="W88" s="47"/>
      <c r="X88" s="47"/>
      <c r="Y88" s="47"/>
      <c r="AB88" s="91">
        <f t="shared" si="20"/>
        <v>255</v>
      </c>
      <c r="AC88" s="91">
        <f t="shared" si="20"/>
        <v>4.8571428571428568</v>
      </c>
      <c r="AD88" s="90">
        <f t="shared" si="13"/>
        <v>7.36</v>
      </c>
      <c r="AE88" s="45">
        <f t="shared" si="14"/>
        <v>0.65993788819875765</v>
      </c>
    </row>
    <row r="89" spans="1:31" ht="13.8" x14ac:dyDescent="0.25">
      <c r="A89" s="4">
        <v>43947</v>
      </c>
      <c r="B89">
        <v>8042</v>
      </c>
      <c r="C89">
        <v>156</v>
      </c>
      <c r="D89">
        <v>1182</v>
      </c>
      <c r="F89">
        <f t="shared" si="21"/>
        <v>263</v>
      </c>
      <c r="G89">
        <f t="shared" si="21"/>
        <v>5</v>
      </c>
      <c r="H89">
        <f t="shared" si="21"/>
        <v>30</v>
      </c>
      <c r="I89">
        <f t="shared" si="18"/>
        <v>6704</v>
      </c>
      <c r="J89" s="58">
        <f t="shared" si="5"/>
        <v>4.0656786359083805E-2</v>
      </c>
      <c r="K89" s="58">
        <f t="shared" si="6"/>
        <v>7.7208153180975908E-4</v>
      </c>
      <c r="L89" s="58">
        <f t="shared" si="7"/>
        <v>4.6324891908585547E-3</v>
      </c>
      <c r="M89">
        <f t="shared" si="9"/>
        <v>7.5226670988979061</v>
      </c>
      <c r="N89" s="47">
        <f t="shared" si="8"/>
        <v>1.9398159661775678E-2</v>
      </c>
      <c r="O89" s="47"/>
      <c r="P89" s="63">
        <f t="shared" si="10"/>
        <v>0.14697836359114649</v>
      </c>
      <c r="Q89" s="86">
        <f t="shared" si="11"/>
        <v>1.9398159661775678E-2</v>
      </c>
      <c r="R89" s="67">
        <f t="shared" si="19"/>
        <v>0.83362347674707782</v>
      </c>
      <c r="S89" s="47"/>
      <c r="T89" s="47"/>
      <c r="U89" s="47"/>
      <c r="V89" s="47"/>
      <c r="W89" s="47"/>
      <c r="X89" s="47"/>
      <c r="Y89" s="47"/>
      <c r="AB89" s="91">
        <f t="shared" si="20"/>
        <v>246.28571428571428</v>
      </c>
      <c r="AC89" s="91">
        <f t="shared" si="20"/>
        <v>4.8571428571428568</v>
      </c>
      <c r="AD89" s="90">
        <f t="shared" si="13"/>
        <v>6.9285714285714288</v>
      </c>
      <c r="AE89" s="45">
        <f t="shared" si="14"/>
        <v>0.7010309278350515</v>
      </c>
    </row>
    <row r="90" spans="1:31" ht="13.8" x14ac:dyDescent="0.25">
      <c r="A90" s="4">
        <v>43948</v>
      </c>
      <c r="B90">
        <v>8275</v>
      </c>
      <c r="C90">
        <v>162</v>
      </c>
      <c r="D90">
        <v>1209</v>
      </c>
      <c r="F90">
        <f t="shared" si="21"/>
        <v>233</v>
      </c>
      <c r="G90">
        <f t="shared" si="21"/>
        <v>6</v>
      </c>
      <c r="H90">
        <f t="shared" si="21"/>
        <v>27</v>
      </c>
      <c r="I90">
        <f t="shared" si="18"/>
        <v>6904</v>
      </c>
      <c r="J90" s="58">
        <f t="shared" si="5"/>
        <v>3.4795447985218074E-2</v>
      </c>
      <c r="K90" s="58">
        <f t="shared" si="6"/>
        <v>8.949880668257757E-4</v>
      </c>
      <c r="L90" s="58">
        <f t="shared" si="7"/>
        <v>4.0274463007159908E-3</v>
      </c>
      <c r="M90">
        <f t="shared" si="9"/>
        <v>7.0687479785727856</v>
      </c>
      <c r="N90" s="47">
        <f t="shared" si="8"/>
        <v>1.9577039274924473E-2</v>
      </c>
      <c r="O90" s="47"/>
      <c r="P90" s="63">
        <f t="shared" si="10"/>
        <v>0.14610271903323263</v>
      </c>
      <c r="Q90" s="86">
        <f t="shared" si="11"/>
        <v>1.9577039274924473E-2</v>
      </c>
      <c r="R90" s="67">
        <f t="shared" si="19"/>
        <v>0.83432024169184293</v>
      </c>
      <c r="S90" s="47"/>
      <c r="T90" s="47"/>
      <c r="U90" s="47"/>
      <c r="V90" s="47"/>
      <c r="W90" s="47"/>
      <c r="X90" s="47"/>
      <c r="Y90" s="47"/>
      <c r="AB90" s="91">
        <f t="shared" si="20"/>
        <v>235</v>
      </c>
      <c r="AC90" s="91">
        <f t="shared" si="20"/>
        <v>5.2857142857142856</v>
      </c>
      <c r="AD90" s="90">
        <f t="shared" si="13"/>
        <v>6.4885714285714293</v>
      </c>
      <c r="AE90" s="45">
        <f t="shared" si="14"/>
        <v>0.81461911052399816</v>
      </c>
    </row>
    <row r="91" spans="1:31" ht="13.8" x14ac:dyDescent="0.25">
      <c r="A91" s="4">
        <v>43949</v>
      </c>
      <c r="B91">
        <v>8497</v>
      </c>
      <c r="C91">
        <v>168</v>
      </c>
      <c r="D91">
        <v>1260</v>
      </c>
      <c r="F91">
        <f t="shared" si="21"/>
        <v>222</v>
      </c>
      <c r="G91">
        <f t="shared" si="21"/>
        <v>6</v>
      </c>
      <c r="H91">
        <f t="shared" si="21"/>
        <v>51</v>
      </c>
      <c r="I91">
        <f t="shared" si="18"/>
        <v>7069</v>
      </c>
      <c r="J91" s="58">
        <f t="shared" si="5"/>
        <v>3.2193427650195693E-2</v>
      </c>
      <c r="K91" s="58">
        <f t="shared" si="6"/>
        <v>8.690614136732329E-4</v>
      </c>
      <c r="L91" s="58">
        <f t="shared" si="7"/>
        <v>7.38702201622248E-3</v>
      </c>
      <c r="M91">
        <f t="shared" si="9"/>
        <v>3.8993583245079129</v>
      </c>
      <c r="N91" s="47">
        <f t="shared" si="8"/>
        <v>1.9771684123808402E-2</v>
      </c>
      <c r="O91" s="47"/>
      <c r="P91" s="63">
        <f t="shared" si="10"/>
        <v>0.14828763092856304</v>
      </c>
      <c r="Q91" s="86">
        <f t="shared" si="11"/>
        <v>1.9771684123808402E-2</v>
      </c>
      <c r="R91" s="67">
        <f t="shared" si="19"/>
        <v>0.83194068494762852</v>
      </c>
      <c r="S91" s="47"/>
      <c r="T91" s="47"/>
      <c r="U91" s="47"/>
      <c r="V91" s="47"/>
      <c r="W91" s="47"/>
      <c r="X91" s="47"/>
      <c r="Y91" s="47"/>
      <c r="AB91" s="91">
        <f t="shared" si="20"/>
        <v>229.57142857142858</v>
      </c>
      <c r="AC91" s="91">
        <f t="shared" si="20"/>
        <v>5.4285714285714288</v>
      </c>
      <c r="AD91" s="90">
        <f t="shared" si="13"/>
        <v>5.5942857142857143</v>
      </c>
      <c r="AE91" s="45">
        <f t="shared" si="14"/>
        <v>0.97037793667007155</v>
      </c>
    </row>
    <row r="92" spans="1:31" ht="13.8" x14ac:dyDescent="0.25">
      <c r="A92" s="4">
        <v>43950</v>
      </c>
      <c r="B92">
        <v>8724</v>
      </c>
      <c r="C92">
        <v>173</v>
      </c>
      <c r="D92">
        <v>1292</v>
      </c>
      <c r="F92">
        <f t="shared" si="21"/>
        <v>227</v>
      </c>
      <c r="G92">
        <f t="shared" si="21"/>
        <v>5</v>
      </c>
      <c r="H92">
        <f t="shared" si="21"/>
        <v>32</v>
      </c>
      <c r="I92">
        <f t="shared" si="18"/>
        <v>7259</v>
      </c>
      <c r="J92" s="58">
        <f t="shared" si="5"/>
        <v>3.2151166014042887E-2</v>
      </c>
      <c r="K92" s="58">
        <f t="shared" si="6"/>
        <v>7.0731362286037634E-4</v>
      </c>
      <c r="L92" s="58">
        <f t="shared" si="7"/>
        <v>4.5268071863064085E-3</v>
      </c>
      <c r="M92">
        <f t="shared" si="9"/>
        <v>6.1426106095478152</v>
      </c>
      <c r="N92" s="47">
        <f t="shared" si="8"/>
        <v>1.9830353049060064E-2</v>
      </c>
      <c r="O92" s="47"/>
      <c r="P92" s="63">
        <f t="shared" si="10"/>
        <v>0.14809720311783586</v>
      </c>
      <c r="Q92" s="86">
        <f t="shared" si="11"/>
        <v>1.9830353049060064E-2</v>
      </c>
      <c r="R92" s="67">
        <f t="shared" si="19"/>
        <v>0.83207244383310408</v>
      </c>
      <c r="S92" s="47"/>
      <c r="T92" s="47"/>
      <c r="U92" s="47"/>
      <c r="V92" s="47"/>
      <c r="W92" s="47"/>
      <c r="X92" s="47"/>
      <c r="Y92" s="47"/>
      <c r="AB92" s="91">
        <f t="shared" ref="AB92:AC107" si="22">AVERAGE(F86:F92)</f>
        <v>225.71428571428572</v>
      </c>
      <c r="AC92" s="91">
        <f t="shared" si="22"/>
        <v>5.5714285714285712</v>
      </c>
      <c r="AD92" s="90">
        <f t="shared" si="13"/>
        <v>5.1228571428571437</v>
      </c>
      <c r="AE92" s="45">
        <f t="shared" si="14"/>
        <v>1.0875627440044615</v>
      </c>
    </row>
    <row r="93" spans="1:31" ht="13.8" x14ac:dyDescent="0.25">
      <c r="A93" s="4">
        <v>43951</v>
      </c>
      <c r="B93">
        <v>9009</v>
      </c>
      <c r="C93">
        <v>179</v>
      </c>
      <c r="D93">
        <v>1343</v>
      </c>
      <c r="F93">
        <f t="shared" si="21"/>
        <v>285</v>
      </c>
      <c r="G93">
        <f t="shared" si="21"/>
        <v>6</v>
      </c>
      <c r="H93">
        <f t="shared" si="21"/>
        <v>51</v>
      </c>
      <c r="I93">
        <f t="shared" si="18"/>
        <v>7487</v>
      </c>
      <c r="J93" s="58">
        <f t="shared" si="5"/>
        <v>3.9310724982049419E-2</v>
      </c>
      <c r="K93" s="58">
        <f t="shared" si="6"/>
        <v>8.2656013224962114E-4</v>
      </c>
      <c r="L93" s="58">
        <f t="shared" si="7"/>
        <v>7.0257611241217799E-3</v>
      </c>
      <c r="M93">
        <f t="shared" si="9"/>
        <v>5.0062553095560833</v>
      </c>
      <c r="N93" s="47">
        <f t="shared" si="8"/>
        <v>1.9869019869019868E-2</v>
      </c>
      <c r="O93" s="47"/>
      <c r="P93" s="63">
        <f t="shared" si="10"/>
        <v>0.14907314907314909</v>
      </c>
      <c r="Q93" s="86">
        <f t="shared" si="11"/>
        <v>1.9869019869019868E-2</v>
      </c>
      <c r="R93" s="67">
        <f t="shared" si="19"/>
        <v>0.83105783105783104</v>
      </c>
      <c r="S93" s="47"/>
      <c r="T93" s="47"/>
      <c r="U93" s="47"/>
      <c r="V93" s="47"/>
      <c r="W93" s="47"/>
      <c r="X93" s="47"/>
      <c r="Y93" s="47"/>
      <c r="AB93" s="91">
        <f t="shared" si="22"/>
        <v>247.57142857142858</v>
      </c>
      <c r="AC93" s="91">
        <f t="shared" si="22"/>
        <v>5.7142857142857144</v>
      </c>
      <c r="AD93" s="90">
        <f t="shared" si="13"/>
        <v>5.1000000000000005</v>
      </c>
      <c r="AE93" s="45">
        <f t="shared" si="14"/>
        <v>1.1204481792717087</v>
      </c>
    </row>
    <row r="94" spans="1:31" ht="13.8" x14ac:dyDescent="0.25">
      <c r="A94" s="4">
        <v>43952</v>
      </c>
      <c r="B94">
        <v>9009</v>
      </c>
      <c r="C94">
        <v>179</v>
      </c>
      <c r="D94">
        <v>1343</v>
      </c>
      <c r="F94">
        <f t="shared" ref="F94:H109" si="23">B94-B93</f>
        <v>0</v>
      </c>
      <c r="G94">
        <f t="shared" si="23"/>
        <v>0</v>
      </c>
      <c r="H94">
        <f t="shared" si="23"/>
        <v>0</v>
      </c>
      <c r="I94">
        <f t="shared" si="18"/>
        <v>7487</v>
      </c>
      <c r="J94" s="58">
        <f t="shared" si="5"/>
        <v>0</v>
      </c>
      <c r="K94" s="58">
        <f t="shared" si="6"/>
        <v>0</v>
      </c>
      <c r="L94" s="58">
        <f t="shared" si="7"/>
        <v>0</v>
      </c>
      <c r="M94" t="e">
        <f t="shared" si="9"/>
        <v>#DIV/0!</v>
      </c>
      <c r="N94" s="47">
        <f t="shared" si="8"/>
        <v>1.9869019869019868E-2</v>
      </c>
      <c r="O94" s="47"/>
      <c r="P94" s="63">
        <f t="shared" si="10"/>
        <v>0.14907314907314909</v>
      </c>
      <c r="Q94" s="86">
        <f t="shared" si="11"/>
        <v>1.9869019869019868E-2</v>
      </c>
      <c r="R94" s="67">
        <f t="shared" si="19"/>
        <v>0.83105783105783104</v>
      </c>
      <c r="S94" s="47"/>
      <c r="T94" s="47"/>
      <c r="U94" s="47"/>
      <c r="V94" s="47"/>
      <c r="W94" s="47"/>
      <c r="X94" s="47"/>
      <c r="Y94" s="47"/>
      <c r="AB94" s="91">
        <f t="shared" si="22"/>
        <v>218</v>
      </c>
      <c r="AC94" s="91">
        <f t="shared" si="22"/>
        <v>5</v>
      </c>
      <c r="AD94" s="90">
        <f t="shared" si="13"/>
        <v>4.9257142857142853</v>
      </c>
      <c r="AE94" s="45">
        <f t="shared" si="14"/>
        <v>1.0150812064965198</v>
      </c>
    </row>
    <row r="95" spans="1:31" ht="13.8" x14ac:dyDescent="0.25">
      <c r="A95" s="4">
        <v>43953</v>
      </c>
      <c r="B95">
        <v>9362</v>
      </c>
      <c r="C95">
        <v>189</v>
      </c>
      <c r="D95">
        <v>1426</v>
      </c>
      <c r="F95">
        <f t="shared" si="23"/>
        <v>353</v>
      </c>
      <c r="G95">
        <f t="shared" si="23"/>
        <v>10</v>
      </c>
      <c r="H95">
        <f t="shared" si="23"/>
        <v>83</v>
      </c>
      <c r="I95">
        <f t="shared" si="18"/>
        <v>7747</v>
      </c>
      <c r="J95" s="58">
        <f t="shared" si="5"/>
        <v>4.7209305558472324E-2</v>
      </c>
      <c r="K95" s="58">
        <f t="shared" si="6"/>
        <v>1.3356484573260317E-3</v>
      </c>
      <c r="L95" s="58">
        <f t="shared" si="7"/>
        <v>1.1085882195806064E-2</v>
      </c>
      <c r="M95">
        <f t="shared" si="9"/>
        <v>3.8006029109277666</v>
      </c>
      <c r="N95" s="47">
        <f t="shared" si="8"/>
        <v>2.0187994018372141E-2</v>
      </c>
      <c r="O95" s="47"/>
      <c r="P95" s="63">
        <f t="shared" si="10"/>
        <v>0.15231788079470199</v>
      </c>
      <c r="Q95" s="86">
        <f t="shared" si="11"/>
        <v>2.0187994018372141E-2</v>
      </c>
      <c r="R95" s="67">
        <f t="shared" si="19"/>
        <v>0.82749412518692589</v>
      </c>
      <c r="S95" s="47"/>
      <c r="T95" s="47"/>
      <c r="U95" s="47"/>
      <c r="V95" s="47"/>
      <c r="W95" s="47"/>
      <c r="X95" s="47"/>
      <c r="Y95" s="47"/>
      <c r="AB95" s="91">
        <f t="shared" si="22"/>
        <v>226.14285714285714</v>
      </c>
      <c r="AC95" s="91">
        <f t="shared" si="22"/>
        <v>5.4285714285714288</v>
      </c>
      <c r="AD95" s="90">
        <f t="shared" si="13"/>
        <v>4.7</v>
      </c>
      <c r="AE95" s="45">
        <f t="shared" si="14"/>
        <v>1.1550151975683891</v>
      </c>
    </row>
    <row r="96" spans="1:31" ht="13.8" x14ac:dyDescent="0.25">
      <c r="A96" s="4">
        <v>43954</v>
      </c>
      <c r="B96">
        <v>9464</v>
      </c>
      <c r="C96">
        <v>193</v>
      </c>
      <c r="D96">
        <v>1551</v>
      </c>
      <c r="F96">
        <f t="shared" si="23"/>
        <v>102</v>
      </c>
      <c r="G96">
        <f t="shared" si="23"/>
        <v>4</v>
      </c>
      <c r="H96">
        <f t="shared" si="23"/>
        <v>125</v>
      </c>
      <c r="I96">
        <f t="shared" si="18"/>
        <v>7720</v>
      </c>
      <c r="J96" s="58">
        <f t="shared" si="5"/>
        <v>1.3184065192225463E-2</v>
      </c>
      <c r="K96" s="58">
        <f t="shared" si="6"/>
        <v>5.1632890151026198E-4</v>
      </c>
      <c r="L96" s="58">
        <f t="shared" si="7"/>
        <v>1.6135278172195688E-2</v>
      </c>
      <c r="M96">
        <f t="shared" si="9"/>
        <v>0.7917593259238036</v>
      </c>
      <c r="N96" s="47">
        <f t="shared" si="8"/>
        <v>2.0393068469991546E-2</v>
      </c>
      <c r="O96" s="47"/>
      <c r="P96" s="63">
        <f t="shared" si="10"/>
        <v>0.16388419273034657</v>
      </c>
      <c r="Q96" s="86">
        <f t="shared" si="11"/>
        <v>2.0393068469991546E-2</v>
      </c>
      <c r="R96" s="67">
        <f t="shared" si="19"/>
        <v>0.81572273879966195</v>
      </c>
      <c r="S96" s="47"/>
      <c r="T96" s="47"/>
      <c r="U96" s="47"/>
      <c r="V96" s="47"/>
      <c r="W96" s="47"/>
      <c r="X96" s="47"/>
      <c r="Y96" s="47"/>
      <c r="AB96" s="91">
        <f t="shared" si="22"/>
        <v>203.14285714285714</v>
      </c>
      <c r="AC96" s="91">
        <f t="shared" si="22"/>
        <v>5.2857142857142856</v>
      </c>
      <c r="AD96" s="90">
        <f t="shared" si="13"/>
        <v>4.5914285714285716</v>
      </c>
      <c r="AE96" s="45">
        <f t="shared" si="14"/>
        <v>1.1512134411947728</v>
      </c>
    </row>
    <row r="97" spans="1:31" ht="13.8" x14ac:dyDescent="0.25">
      <c r="A97" s="4">
        <v>43955</v>
      </c>
      <c r="B97">
        <v>9557</v>
      </c>
      <c r="C97">
        <v>197</v>
      </c>
      <c r="D97">
        <v>1574</v>
      </c>
      <c r="F97">
        <f t="shared" si="23"/>
        <v>93</v>
      </c>
      <c r="G97">
        <f t="shared" si="23"/>
        <v>4</v>
      </c>
      <c r="H97">
        <f t="shared" si="23"/>
        <v>23</v>
      </c>
      <c r="I97">
        <f t="shared" si="18"/>
        <v>7786</v>
      </c>
      <c r="J97" s="58">
        <f t="shared" ref="J97:J160" si="24">F97/I96*$B$2/($B$2-B96)</f>
        <v>1.2062983323747341E-2</v>
      </c>
      <c r="K97" s="58">
        <f t="shared" ref="K97:K160" si="25">G97/I96</f>
        <v>5.1813471502590671E-4</v>
      </c>
      <c r="L97" s="58">
        <f t="shared" ref="L97:L160" si="26">H97/I96</f>
        <v>2.9792746113989636E-3</v>
      </c>
      <c r="M97">
        <f t="shared" si="9"/>
        <v>3.449119676271462</v>
      </c>
      <c r="N97" s="47">
        <f t="shared" ref="N97:N160" si="27">C97/B97</f>
        <v>2.0613163126504134E-2</v>
      </c>
      <c r="O97" s="47"/>
      <c r="P97" s="63">
        <f t="shared" si="10"/>
        <v>0.16469603432039343</v>
      </c>
      <c r="Q97" s="86">
        <f t="shared" si="11"/>
        <v>2.0613163126504134E-2</v>
      </c>
      <c r="R97" s="67">
        <f t="shared" si="19"/>
        <v>0.81469080255310244</v>
      </c>
      <c r="S97" s="47"/>
      <c r="T97" s="47"/>
      <c r="U97" s="47"/>
      <c r="V97" s="47"/>
      <c r="W97" s="47"/>
      <c r="X97" s="47"/>
      <c r="Y97" s="47"/>
      <c r="AB97" s="91">
        <f t="shared" si="22"/>
        <v>183.14285714285714</v>
      </c>
      <c r="AC97" s="91">
        <f t="shared" si="22"/>
        <v>5</v>
      </c>
      <c r="AD97" s="90">
        <f t="shared" si="13"/>
        <v>4.5142857142857142</v>
      </c>
      <c r="AE97" s="45">
        <f t="shared" si="14"/>
        <v>1.1075949367088607</v>
      </c>
    </row>
    <row r="98" spans="1:31" ht="13.8" x14ac:dyDescent="0.25">
      <c r="A98" s="4">
        <v>43956</v>
      </c>
      <c r="B98">
        <v>9677</v>
      </c>
      <c r="C98">
        <v>200</v>
      </c>
      <c r="D98">
        <v>1723</v>
      </c>
      <c r="F98">
        <f t="shared" si="23"/>
        <v>120</v>
      </c>
      <c r="G98">
        <f t="shared" si="23"/>
        <v>3</v>
      </c>
      <c r="H98">
        <f t="shared" si="23"/>
        <v>149</v>
      </c>
      <c r="I98">
        <f t="shared" si="18"/>
        <v>7754</v>
      </c>
      <c r="J98" s="58">
        <f t="shared" si="24"/>
        <v>1.5433403776468043E-2</v>
      </c>
      <c r="K98" s="58">
        <f t="shared" si="25"/>
        <v>3.8530696121243259E-4</v>
      </c>
      <c r="L98" s="58">
        <f t="shared" si="26"/>
        <v>1.913691240688415E-2</v>
      </c>
      <c r="M98">
        <f t="shared" ref="M98:M161" si="28">J98/(K98+L98)</f>
        <v>0.79055580133934333</v>
      </c>
      <c r="N98" s="47">
        <f t="shared" si="27"/>
        <v>2.0667562261031312E-2</v>
      </c>
      <c r="O98" s="47"/>
      <c r="P98" s="63">
        <f t="shared" ref="P98:P161" si="29">D98/B98</f>
        <v>0.17805104887878476</v>
      </c>
      <c r="Q98" s="86">
        <f t="shared" ref="Q98:Q161" si="30">N98</f>
        <v>2.0667562261031312E-2</v>
      </c>
      <c r="R98" s="67">
        <f t="shared" si="19"/>
        <v>0.80128138886018396</v>
      </c>
      <c r="S98" s="47"/>
      <c r="T98" s="47"/>
      <c r="U98" s="47"/>
      <c r="V98" s="47"/>
      <c r="W98" s="47"/>
      <c r="X98" s="47"/>
      <c r="Y98" s="47"/>
      <c r="AB98" s="91">
        <f t="shared" si="22"/>
        <v>168.57142857142858</v>
      </c>
      <c r="AC98" s="91">
        <f t="shared" si="22"/>
        <v>4.5714285714285712</v>
      </c>
      <c r="AD98" s="90">
        <f t="shared" si="13"/>
        <v>4.951428571428572</v>
      </c>
      <c r="AE98" s="45">
        <f t="shared" si="14"/>
        <v>0.92325447201384869</v>
      </c>
    </row>
    <row r="99" spans="1:31" ht="13.8" x14ac:dyDescent="0.25">
      <c r="A99" s="4">
        <v>43957</v>
      </c>
      <c r="B99">
        <v>9791</v>
      </c>
      <c r="C99">
        <v>203</v>
      </c>
      <c r="D99">
        <v>1971</v>
      </c>
      <c r="F99">
        <f t="shared" si="23"/>
        <v>114</v>
      </c>
      <c r="G99">
        <f t="shared" si="23"/>
        <v>3</v>
      </c>
      <c r="H99">
        <f t="shared" si="23"/>
        <v>248</v>
      </c>
      <c r="I99">
        <f t="shared" si="18"/>
        <v>7617</v>
      </c>
      <c r="J99" s="58">
        <f t="shared" si="24"/>
        <v>1.4722494512005609E-2</v>
      </c>
      <c r="K99" s="58">
        <f t="shared" si="25"/>
        <v>3.8689708537529015E-4</v>
      </c>
      <c r="L99" s="58">
        <f t="shared" si="26"/>
        <v>3.1983492391023986E-2</v>
      </c>
      <c r="M99">
        <f t="shared" si="28"/>
        <v>0.45481363524339247</v>
      </c>
      <c r="N99" s="47">
        <f t="shared" si="27"/>
        <v>2.0733326524359105E-2</v>
      </c>
      <c r="O99" s="47"/>
      <c r="P99" s="63">
        <f t="shared" si="29"/>
        <v>0.20130732305178226</v>
      </c>
      <c r="Q99" s="86">
        <f t="shared" si="30"/>
        <v>2.0733326524359105E-2</v>
      </c>
      <c r="R99" s="67">
        <f t="shared" si="19"/>
        <v>0.77795935042385866</v>
      </c>
      <c r="S99" s="47"/>
      <c r="T99" s="47"/>
      <c r="U99" s="47"/>
      <c r="V99" s="47"/>
      <c r="W99" s="47"/>
      <c r="X99" s="47"/>
      <c r="Y99" s="47"/>
      <c r="AB99" s="91">
        <f t="shared" si="22"/>
        <v>152.42857142857142</v>
      </c>
      <c r="AC99" s="91">
        <f t="shared" si="22"/>
        <v>4.2857142857142856</v>
      </c>
      <c r="AD99" s="90">
        <f t="shared" si="13"/>
        <v>4.3600000000000003</v>
      </c>
      <c r="AE99" s="45">
        <f t="shared" si="14"/>
        <v>0.98296199213630397</v>
      </c>
    </row>
    <row r="100" spans="1:31" ht="13.8" x14ac:dyDescent="0.25">
      <c r="A100" s="4">
        <v>43958</v>
      </c>
      <c r="B100">
        <v>9848</v>
      </c>
      <c r="C100">
        <v>206</v>
      </c>
      <c r="D100">
        <v>2160</v>
      </c>
      <c r="F100">
        <f t="shared" si="23"/>
        <v>57</v>
      </c>
      <c r="G100">
        <f t="shared" si="23"/>
        <v>3</v>
      </c>
      <c r="H100">
        <f t="shared" si="23"/>
        <v>189</v>
      </c>
      <c r="I100">
        <f t="shared" si="18"/>
        <v>7482</v>
      </c>
      <c r="J100" s="58">
        <f t="shared" si="24"/>
        <v>7.4937697915708479E-3</v>
      </c>
      <c r="K100" s="58">
        <f t="shared" si="25"/>
        <v>3.9385584875935406E-4</v>
      </c>
      <c r="L100" s="58">
        <f t="shared" si="26"/>
        <v>2.4812918471839307E-2</v>
      </c>
      <c r="M100">
        <f t="shared" si="28"/>
        <v>0.29729189844997472</v>
      </c>
      <c r="N100" s="47">
        <f t="shared" si="27"/>
        <v>2.091795288383428E-2</v>
      </c>
      <c r="O100" s="47"/>
      <c r="P100" s="63">
        <f t="shared" si="29"/>
        <v>0.21933387489845654</v>
      </c>
      <c r="Q100" s="86">
        <f t="shared" si="30"/>
        <v>2.091795288383428E-2</v>
      </c>
      <c r="R100" s="67">
        <f t="shared" si="19"/>
        <v>0.75974817221770918</v>
      </c>
      <c r="AB100" s="91">
        <f t="shared" si="22"/>
        <v>119.85714285714286</v>
      </c>
      <c r="AC100" s="91">
        <f t="shared" si="22"/>
        <v>3.8571428571428572</v>
      </c>
      <c r="AD100" s="90">
        <f t="shared" si="13"/>
        <v>4.5228571428571431</v>
      </c>
      <c r="AE100" s="45">
        <f t="shared" si="14"/>
        <v>0.85281111813013266</v>
      </c>
    </row>
    <row r="101" spans="1:31" ht="13.8" x14ac:dyDescent="0.25">
      <c r="A101" s="4">
        <v>43959</v>
      </c>
      <c r="B101">
        <v>9943</v>
      </c>
      <c r="C101">
        <v>209</v>
      </c>
      <c r="D101">
        <v>2453</v>
      </c>
      <c r="F101">
        <f t="shared" si="23"/>
        <v>95</v>
      </c>
      <c r="G101">
        <f t="shared" si="23"/>
        <v>3</v>
      </c>
      <c r="H101">
        <f t="shared" si="23"/>
        <v>293</v>
      </c>
      <c r="I101">
        <f t="shared" si="18"/>
        <v>7281</v>
      </c>
      <c r="J101" s="58">
        <f t="shared" si="24"/>
        <v>1.2715074212223719E-2</v>
      </c>
      <c r="K101" s="58">
        <f t="shared" si="25"/>
        <v>4.0096230954290296E-4</v>
      </c>
      <c r="L101" s="58">
        <f t="shared" si="26"/>
        <v>3.9160652232023523E-2</v>
      </c>
      <c r="M101">
        <f t="shared" si="28"/>
        <v>0.32139927451303335</v>
      </c>
      <c r="N101" s="47">
        <f t="shared" si="27"/>
        <v>2.1019812933722216E-2</v>
      </c>
      <c r="O101" s="47"/>
      <c r="P101" s="63">
        <f t="shared" si="29"/>
        <v>0.24670622548526602</v>
      </c>
      <c r="Q101" s="86">
        <f t="shared" si="30"/>
        <v>2.1019812933722216E-2</v>
      </c>
      <c r="R101" s="67">
        <f t="shared" si="19"/>
        <v>0.73227396158101177</v>
      </c>
      <c r="AB101" s="91">
        <f t="shared" si="22"/>
        <v>133.42857142857142</v>
      </c>
      <c r="AC101" s="91">
        <f>AVERAGE(G95:G101)</f>
        <v>4.2857142857142856</v>
      </c>
      <c r="AD101" s="90">
        <f t="shared" si="13"/>
        <v>4.0628571428571432</v>
      </c>
      <c r="AE101" s="45">
        <f t="shared" si="14"/>
        <v>1.0548523206751055</v>
      </c>
    </row>
    <row r="102" spans="1:31" ht="13.8" x14ac:dyDescent="0.25">
      <c r="A102" s="4">
        <v>43960</v>
      </c>
      <c r="B102">
        <v>10032</v>
      </c>
      <c r="C102">
        <v>215</v>
      </c>
      <c r="D102">
        <v>2732</v>
      </c>
      <c r="F102">
        <f t="shared" si="23"/>
        <v>89</v>
      </c>
      <c r="G102">
        <f t="shared" si="23"/>
        <v>6</v>
      </c>
      <c r="H102">
        <f t="shared" si="23"/>
        <v>279</v>
      </c>
      <c r="I102">
        <f t="shared" si="18"/>
        <v>7085</v>
      </c>
      <c r="J102" s="58">
        <f t="shared" si="24"/>
        <v>1.2241027991836398E-2</v>
      </c>
      <c r="K102" s="58">
        <f t="shared" si="25"/>
        <v>8.2406262875978574E-4</v>
      </c>
      <c r="L102" s="58">
        <f t="shared" si="26"/>
        <v>3.8318912237330034E-2</v>
      </c>
      <c r="M102">
        <f t="shared" si="28"/>
        <v>0.31272605195986253</v>
      </c>
      <c r="N102" s="47">
        <f t="shared" si="27"/>
        <v>2.1431419457735246E-2</v>
      </c>
      <c r="O102" s="47"/>
      <c r="P102" s="63">
        <f t="shared" si="29"/>
        <v>0.27232854864433814</v>
      </c>
      <c r="Q102" s="86">
        <f t="shared" si="30"/>
        <v>2.1431419457735246E-2</v>
      </c>
      <c r="R102" s="67">
        <f t="shared" si="19"/>
        <v>0.70624003189792661</v>
      </c>
      <c r="AB102" s="91">
        <f t="shared" si="22"/>
        <v>95.714285714285708</v>
      </c>
      <c r="AC102" s="91">
        <f t="shared" si="22"/>
        <v>3.7142857142857144</v>
      </c>
      <c r="AD102" s="90">
        <f t="shared" si="13"/>
        <v>3.6628571428571428</v>
      </c>
      <c r="AE102" s="45">
        <f t="shared" si="14"/>
        <v>1.014040561622465</v>
      </c>
    </row>
    <row r="103" spans="1:31" ht="13.8" x14ac:dyDescent="0.25">
      <c r="A103" s="4">
        <v>43961</v>
      </c>
      <c r="B103">
        <v>10032</v>
      </c>
      <c r="C103">
        <v>215</v>
      </c>
      <c r="D103">
        <v>2732</v>
      </c>
      <c r="F103">
        <f t="shared" si="23"/>
        <v>0</v>
      </c>
      <c r="G103">
        <f t="shared" si="23"/>
        <v>0</v>
      </c>
      <c r="H103">
        <f t="shared" si="23"/>
        <v>0</v>
      </c>
      <c r="I103">
        <f t="shared" si="18"/>
        <v>7085</v>
      </c>
      <c r="J103" s="58">
        <f t="shared" si="24"/>
        <v>0</v>
      </c>
      <c r="K103" s="58">
        <f t="shared" si="25"/>
        <v>0</v>
      </c>
      <c r="L103" s="58">
        <f t="shared" si="26"/>
        <v>0</v>
      </c>
      <c r="M103" t="e">
        <f t="shared" si="28"/>
        <v>#DIV/0!</v>
      </c>
      <c r="N103" s="47">
        <f t="shared" si="27"/>
        <v>2.1431419457735246E-2</v>
      </c>
      <c r="O103" s="47"/>
      <c r="P103" s="63">
        <f t="shared" si="29"/>
        <v>0.27232854864433814</v>
      </c>
      <c r="Q103" s="86">
        <f t="shared" si="30"/>
        <v>2.1431419457735246E-2</v>
      </c>
      <c r="R103" s="67">
        <f t="shared" si="19"/>
        <v>0.70624003189792661</v>
      </c>
      <c r="AB103" s="91">
        <f t="shared" si="22"/>
        <v>81.142857142857139</v>
      </c>
      <c r="AC103" s="91">
        <f t="shared" si="22"/>
        <v>3.1428571428571428</v>
      </c>
      <c r="AD103" s="90">
        <f t="shared" si="13"/>
        <v>3.3714285714285719</v>
      </c>
      <c r="AE103" s="45">
        <f t="shared" si="14"/>
        <v>0.93220338983050832</v>
      </c>
    </row>
    <row r="104" spans="1:31" ht="13.8" x14ac:dyDescent="0.25">
      <c r="A104" s="4">
        <v>43962</v>
      </c>
      <c r="B104">
        <v>10176</v>
      </c>
      <c r="C104">
        <v>218</v>
      </c>
      <c r="D104">
        <v>3290</v>
      </c>
      <c r="F104">
        <f t="shared" si="23"/>
        <v>144</v>
      </c>
      <c r="G104">
        <f t="shared" si="23"/>
        <v>3</v>
      </c>
      <c r="H104">
        <f t="shared" si="23"/>
        <v>558</v>
      </c>
      <c r="I104">
        <f t="shared" si="18"/>
        <v>6668</v>
      </c>
      <c r="J104" s="58">
        <f t="shared" si="24"/>
        <v>2.0353874711072837E-2</v>
      </c>
      <c r="K104" s="58">
        <f t="shared" si="25"/>
        <v>4.2342978122794639E-4</v>
      </c>
      <c r="L104" s="58">
        <f t="shared" si="26"/>
        <v>7.8757939308398028E-2</v>
      </c>
      <c r="M104">
        <f t="shared" si="28"/>
        <v>0.2570538365917131</v>
      </c>
      <c r="N104" s="47">
        <f t="shared" si="27"/>
        <v>2.1422955974842766E-2</v>
      </c>
      <c r="O104" s="47"/>
      <c r="P104" s="63">
        <f t="shared" si="29"/>
        <v>0.32330974842767296</v>
      </c>
      <c r="Q104" s="86">
        <f t="shared" si="30"/>
        <v>2.1422955974842766E-2</v>
      </c>
      <c r="R104" s="67">
        <f t="shared" si="19"/>
        <v>0.65526729559748431</v>
      </c>
      <c r="AB104" s="91">
        <f t="shared" si="22"/>
        <v>88.428571428571431</v>
      </c>
      <c r="AC104" s="91">
        <f t="shared" si="22"/>
        <v>3</v>
      </c>
      <c r="AD104" s="90">
        <f t="shared" si="13"/>
        <v>3.0485714285714285</v>
      </c>
      <c r="AE104" s="45">
        <f t="shared" si="14"/>
        <v>0.98406747891283974</v>
      </c>
    </row>
    <row r="105" spans="1:31" ht="13.8" x14ac:dyDescent="0.25">
      <c r="A105" s="4">
        <v>43963</v>
      </c>
      <c r="B105">
        <v>10243</v>
      </c>
      <c r="C105">
        <v>220</v>
      </c>
      <c r="D105">
        <v>3600</v>
      </c>
      <c r="F105">
        <f t="shared" si="23"/>
        <v>67</v>
      </c>
      <c r="G105">
        <f t="shared" si="23"/>
        <v>2</v>
      </c>
      <c r="H105">
        <f t="shared" si="23"/>
        <v>310</v>
      </c>
      <c r="I105">
        <f t="shared" si="18"/>
        <v>6423</v>
      </c>
      <c r="J105" s="58">
        <f t="shared" si="24"/>
        <v>1.0062656341612002E-2</v>
      </c>
      <c r="K105" s="58">
        <f t="shared" si="25"/>
        <v>2.9994001199760045E-4</v>
      </c>
      <c r="L105" s="58">
        <f t="shared" si="26"/>
        <v>4.6490701859628072E-2</v>
      </c>
      <c r="M105">
        <f t="shared" si="28"/>
        <v>0.21505702719829753</v>
      </c>
      <c r="N105" s="47">
        <f t="shared" si="27"/>
        <v>2.1478082592990336E-2</v>
      </c>
      <c r="O105" s="47"/>
      <c r="P105" s="63">
        <f t="shared" si="29"/>
        <v>0.35145953333984187</v>
      </c>
      <c r="Q105" s="86">
        <f t="shared" si="30"/>
        <v>2.1478082592990336E-2</v>
      </c>
      <c r="R105" s="67">
        <f t="shared" si="19"/>
        <v>0.62706238406716786</v>
      </c>
      <c r="AB105" s="91">
        <f t="shared" si="22"/>
        <v>80.857142857142861</v>
      </c>
      <c r="AC105" s="91">
        <f t="shared" si="22"/>
        <v>2.8571428571428572</v>
      </c>
      <c r="AD105" s="90">
        <f t="shared" si="13"/>
        <v>2.3971428571428572</v>
      </c>
      <c r="AE105" s="45">
        <f t="shared" si="14"/>
        <v>1.1918951132300357</v>
      </c>
    </row>
    <row r="106" spans="1:31" ht="13.8" x14ac:dyDescent="0.25">
      <c r="A106" s="4">
        <v>43964</v>
      </c>
      <c r="B106">
        <v>10295</v>
      </c>
      <c r="C106">
        <v>222</v>
      </c>
      <c r="D106">
        <v>3824</v>
      </c>
      <c r="F106">
        <f t="shared" si="23"/>
        <v>52</v>
      </c>
      <c r="G106">
        <f t="shared" si="23"/>
        <v>2</v>
      </c>
      <c r="H106">
        <f t="shared" si="23"/>
        <v>224</v>
      </c>
      <c r="I106">
        <f t="shared" si="18"/>
        <v>6249</v>
      </c>
      <c r="J106" s="58">
        <f t="shared" si="24"/>
        <v>8.1077999541812329E-3</v>
      </c>
      <c r="K106" s="58">
        <f t="shared" si="25"/>
        <v>3.1138097462245055E-4</v>
      </c>
      <c r="L106" s="58">
        <f t="shared" si="26"/>
        <v>3.4874669157714464E-2</v>
      </c>
      <c r="M106">
        <f t="shared" si="28"/>
        <v>0.23042654471551352</v>
      </c>
      <c r="N106" s="47">
        <f t="shared" si="27"/>
        <v>2.156386595434677E-2</v>
      </c>
      <c r="O106" s="47"/>
      <c r="P106" s="63">
        <f t="shared" si="29"/>
        <v>0.37144244779018942</v>
      </c>
      <c r="Q106" s="86">
        <f t="shared" si="30"/>
        <v>2.156386595434677E-2</v>
      </c>
      <c r="R106" s="67">
        <f t="shared" si="19"/>
        <v>0.60699368625546379</v>
      </c>
      <c r="AB106" s="91">
        <f t="shared" si="22"/>
        <v>72</v>
      </c>
      <c r="AC106" s="91">
        <f t="shared" si="22"/>
        <v>2.7142857142857144</v>
      </c>
      <c r="AD106" s="90">
        <f t="shared" ref="AD106:AD162" si="31">INDEX(AB85:AB106,$AE$3)*$AD$2</f>
        <v>2.6685714285714286</v>
      </c>
      <c r="AE106" s="45">
        <f t="shared" ref="AE106:AE162" si="32">AC106/AD106</f>
        <v>1.0171306209850108</v>
      </c>
    </row>
    <row r="107" spans="1:31" ht="13.8" x14ac:dyDescent="0.25">
      <c r="A107" s="4">
        <v>43965</v>
      </c>
      <c r="B107">
        <v>10374</v>
      </c>
      <c r="C107">
        <v>224</v>
      </c>
      <c r="D107">
        <v>4084</v>
      </c>
      <c r="F107">
        <f t="shared" si="23"/>
        <v>79</v>
      </c>
      <c r="G107">
        <f t="shared" si="23"/>
        <v>2</v>
      </c>
      <c r="H107">
        <f t="shared" si="23"/>
        <v>260</v>
      </c>
      <c r="I107">
        <f t="shared" si="18"/>
        <v>6066</v>
      </c>
      <c r="J107" s="58">
        <f t="shared" si="24"/>
        <v>1.2660690986842535E-2</v>
      </c>
      <c r="K107" s="58">
        <f t="shared" si="25"/>
        <v>3.2005120819331091E-4</v>
      </c>
      <c r="L107" s="58">
        <f t="shared" si="26"/>
        <v>4.160665706513042E-2</v>
      </c>
      <c r="M107">
        <f t="shared" si="28"/>
        <v>0.30197197701060691</v>
      </c>
      <c r="N107" s="47">
        <f t="shared" si="27"/>
        <v>2.1592442645074223E-2</v>
      </c>
      <c r="O107" s="47"/>
      <c r="P107" s="63">
        <f t="shared" si="29"/>
        <v>0.39367649893965684</v>
      </c>
      <c r="Q107" s="86">
        <f t="shared" si="30"/>
        <v>2.1592442645074223E-2</v>
      </c>
      <c r="R107" s="67">
        <f t="shared" si="19"/>
        <v>0.58473105841526896</v>
      </c>
      <c r="AB107" s="91">
        <f t="shared" si="22"/>
        <v>75.142857142857139</v>
      </c>
      <c r="AC107" s="91">
        <f t="shared" si="22"/>
        <v>2.5714285714285716</v>
      </c>
      <c r="AD107" s="90">
        <f t="shared" si="31"/>
        <v>1.9142857142857141</v>
      </c>
      <c r="AE107" s="45">
        <f t="shared" si="32"/>
        <v>1.3432835820895523</v>
      </c>
    </row>
    <row r="108" spans="1:31" ht="13.8" x14ac:dyDescent="0.25">
      <c r="A108" s="4">
        <v>43966</v>
      </c>
      <c r="B108">
        <v>10438</v>
      </c>
      <c r="C108">
        <v>225</v>
      </c>
      <c r="D108">
        <v>4301</v>
      </c>
      <c r="F108">
        <f t="shared" si="23"/>
        <v>64</v>
      </c>
      <c r="G108">
        <f t="shared" si="23"/>
        <v>1</v>
      </c>
      <c r="H108">
        <f t="shared" si="23"/>
        <v>217</v>
      </c>
      <c r="I108">
        <f t="shared" si="18"/>
        <v>5912</v>
      </c>
      <c r="J108" s="58">
        <f t="shared" si="24"/>
        <v>1.0566309598469359E-2</v>
      </c>
      <c r="K108" s="58">
        <f t="shared" si="25"/>
        <v>1.6485328058028355E-4</v>
      </c>
      <c r="L108" s="58">
        <f t="shared" si="26"/>
        <v>3.5773161885921528E-2</v>
      </c>
      <c r="M108">
        <f t="shared" si="28"/>
        <v>0.29401483497392267</v>
      </c>
      <c r="N108" s="47">
        <f t="shared" si="27"/>
        <v>2.1555853611803028E-2</v>
      </c>
      <c r="O108" s="47"/>
      <c r="P108" s="63">
        <f t="shared" si="29"/>
        <v>0.41205211726384366</v>
      </c>
      <c r="Q108" s="86">
        <f t="shared" si="30"/>
        <v>2.1555853611803028E-2</v>
      </c>
      <c r="R108" s="67">
        <f t="shared" si="19"/>
        <v>0.56639202912435338</v>
      </c>
      <c r="AB108" s="91">
        <f t="shared" ref="AB108:AC123" si="33">AVERAGE(F102:F108)</f>
        <v>70.714285714285708</v>
      </c>
      <c r="AC108" s="91">
        <f t="shared" si="33"/>
        <v>2.2857142857142856</v>
      </c>
      <c r="AD108" s="90">
        <f t="shared" si="31"/>
        <v>1.6228571428571428</v>
      </c>
      <c r="AE108" s="45">
        <f t="shared" si="32"/>
        <v>1.408450704225352</v>
      </c>
    </row>
    <row r="109" spans="1:31" ht="13.8" x14ac:dyDescent="0.25">
      <c r="A109" s="4">
        <v>43967</v>
      </c>
      <c r="B109">
        <v>10496</v>
      </c>
      <c r="C109">
        <v>228</v>
      </c>
      <c r="D109">
        <v>4479</v>
      </c>
      <c r="F109">
        <f t="shared" si="23"/>
        <v>58</v>
      </c>
      <c r="G109">
        <f t="shared" si="23"/>
        <v>3</v>
      </c>
      <c r="H109">
        <f t="shared" si="23"/>
        <v>178</v>
      </c>
      <c r="I109">
        <f t="shared" si="18"/>
        <v>5789</v>
      </c>
      <c r="J109" s="58">
        <f t="shared" si="24"/>
        <v>9.8252434160456641E-3</v>
      </c>
      <c r="K109" s="58">
        <f t="shared" si="25"/>
        <v>5.0744248985115019E-4</v>
      </c>
      <c r="L109" s="58">
        <f t="shared" si="26"/>
        <v>3.0108254397834912E-2</v>
      </c>
      <c r="M109">
        <f t="shared" si="28"/>
        <v>0.32092176284896112</v>
      </c>
      <c r="N109" s="47">
        <f t="shared" si="27"/>
        <v>2.1722560975609755E-2</v>
      </c>
      <c r="O109" s="47"/>
      <c r="P109" s="63">
        <f t="shared" si="29"/>
        <v>0.42673399390243905</v>
      </c>
      <c r="Q109" s="86">
        <f t="shared" si="30"/>
        <v>2.1722560975609755E-2</v>
      </c>
      <c r="R109" s="67">
        <f t="shared" si="19"/>
        <v>0.55154344512195119</v>
      </c>
      <c r="AB109" s="91">
        <f t="shared" si="33"/>
        <v>66.285714285714292</v>
      </c>
      <c r="AC109" s="91">
        <f t="shared" si="33"/>
        <v>1.8571428571428572</v>
      </c>
      <c r="AD109" s="90">
        <f t="shared" si="31"/>
        <v>1.7685714285714287</v>
      </c>
      <c r="AE109" s="45">
        <f t="shared" si="32"/>
        <v>1.0500807754442649</v>
      </c>
    </row>
    <row r="110" spans="1:31" ht="13.8" x14ac:dyDescent="0.25">
      <c r="A110" s="4">
        <v>43968</v>
      </c>
      <c r="B110">
        <v>10610</v>
      </c>
      <c r="C110">
        <v>230</v>
      </c>
      <c r="D110">
        <v>4713</v>
      </c>
      <c r="F110">
        <f t="shared" ref="F110:H144" si="34">B110-B109</f>
        <v>114</v>
      </c>
      <c r="G110">
        <f t="shared" si="34"/>
        <v>2</v>
      </c>
      <c r="H110">
        <f t="shared" si="34"/>
        <v>234</v>
      </c>
      <c r="I110">
        <f t="shared" si="18"/>
        <v>5667</v>
      </c>
      <c r="J110" s="58">
        <f t="shared" si="24"/>
        <v>1.9722168518365401E-2</v>
      </c>
      <c r="K110" s="58">
        <f t="shared" si="25"/>
        <v>3.4548281223009154E-4</v>
      </c>
      <c r="L110" s="58">
        <f t="shared" si="26"/>
        <v>4.0421489030920708E-2</v>
      </c>
      <c r="M110">
        <f t="shared" si="28"/>
        <v>0.48377810827464968</v>
      </c>
      <c r="N110" s="47">
        <f t="shared" si="27"/>
        <v>2.1677662582469368E-2</v>
      </c>
      <c r="O110" s="47"/>
      <c r="P110" s="63">
        <f t="shared" si="29"/>
        <v>0.44420358152686146</v>
      </c>
      <c r="Q110" s="86">
        <f t="shared" si="30"/>
        <v>2.1677662582469368E-2</v>
      </c>
      <c r="R110" s="67">
        <f t="shared" si="19"/>
        <v>0.53411875589066915</v>
      </c>
      <c r="AB110" s="91">
        <f t="shared" si="33"/>
        <v>82.571428571428569</v>
      </c>
      <c r="AC110" s="91">
        <f t="shared" si="33"/>
        <v>2.1428571428571428</v>
      </c>
      <c r="AD110" s="90">
        <f t="shared" si="31"/>
        <v>1.6171428571428572</v>
      </c>
      <c r="AE110" s="45">
        <f t="shared" si="32"/>
        <v>1.3250883392226147</v>
      </c>
    </row>
    <row r="111" spans="1:31" ht="13.8" x14ac:dyDescent="0.25">
      <c r="A111" s="4">
        <v>43969</v>
      </c>
      <c r="B111">
        <v>10699</v>
      </c>
      <c r="C111">
        <v>231</v>
      </c>
      <c r="D111">
        <v>4799</v>
      </c>
      <c r="F111">
        <f t="shared" si="34"/>
        <v>89</v>
      </c>
      <c r="G111">
        <f t="shared" si="34"/>
        <v>1</v>
      </c>
      <c r="H111">
        <f t="shared" si="34"/>
        <v>86</v>
      </c>
      <c r="I111">
        <f t="shared" si="18"/>
        <v>5669</v>
      </c>
      <c r="J111" s="58">
        <f t="shared" si="24"/>
        <v>1.5728860452418263E-2</v>
      </c>
      <c r="K111" s="58">
        <f t="shared" si="25"/>
        <v>1.7646020822304571E-4</v>
      </c>
      <c r="L111" s="58">
        <f t="shared" si="26"/>
        <v>1.5175577907181931E-2</v>
      </c>
      <c r="M111">
        <f t="shared" si="28"/>
        <v>1.024545427400624</v>
      </c>
      <c r="N111" s="47">
        <f t="shared" si="27"/>
        <v>2.1590802878773716E-2</v>
      </c>
      <c r="O111" s="47"/>
      <c r="P111" s="63">
        <f t="shared" si="29"/>
        <v>0.44854659313954576</v>
      </c>
      <c r="Q111" s="86">
        <f t="shared" si="30"/>
        <v>2.1590802878773716E-2</v>
      </c>
      <c r="R111" s="67">
        <f t="shared" si="19"/>
        <v>0.5298626039816805</v>
      </c>
      <c r="AB111" s="91">
        <f t="shared" si="33"/>
        <v>74.714285714285708</v>
      </c>
      <c r="AC111" s="91">
        <f t="shared" si="33"/>
        <v>1.8571428571428572</v>
      </c>
      <c r="AD111" s="90">
        <f t="shared" si="31"/>
        <v>1.44</v>
      </c>
      <c r="AE111" s="45">
        <f t="shared" si="32"/>
        <v>1.2896825396825398</v>
      </c>
    </row>
    <row r="112" spans="1:31" ht="13.8" x14ac:dyDescent="0.25">
      <c r="A112" s="4">
        <v>43970</v>
      </c>
      <c r="B112">
        <v>10733</v>
      </c>
      <c r="C112">
        <v>234</v>
      </c>
      <c r="D112">
        <v>4904</v>
      </c>
      <c r="F112">
        <f t="shared" si="34"/>
        <v>34</v>
      </c>
      <c r="G112">
        <f t="shared" si="34"/>
        <v>3</v>
      </c>
      <c r="H112">
        <f t="shared" si="34"/>
        <v>105</v>
      </c>
      <c r="I112">
        <f t="shared" si="18"/>
        <v>5595</v>
      </c>
      <c r="J112" s="58">
        <f t="shared" si="24"/>
        <v>6.0067349627872246E-3</v>
      </c>
      <c r="K112" s="58">
        <f t="shared" si="25"/>
        <v>5.2919386135120831E-4</v>
      </c>
      <c r="L112" s="58">
        <f t="shared" si="26"/>
        <v>1.8521785147292292E-2</v>
      </c>
      <c r="M112">
        <f t="shared" si="28"/>
        <v>0.31529796763000717</v>
      </c>
      <c r="N112" s="47">
        <f t="shared" si="27"/>
        <v>2.180191931426442E-2</v>
      </c>
      <c r="O112" s="47"/>
      <c r="P112" s="63">
        <f t="shared" si="29"/>
        <v>0.45690859964595176</v>
      </c>
      <c r="Q112" s="86">
        <f t="shared" si="30"/>
        <v>2.180191931426442E-2</v>
      </c>
      <c r="R112" s="67">
        <f t="shared" si="19"/>
        <v>0.5212894810397839</v>
      </c>
      <c r="AB112" s="91">
        <f t="shared" si="33"/>
        <v>70</v>
      </c>
      <c r="AC112" s="91">
        <f t="shared" si="33"/>
        <v>2</v>
      </c>
      <c r="AD112" s="90">
        <f t="shared" si="31"/>
        <v>1.5028571428571429</v>
      </c>
      <c r="AE112" s="45">
        <f t="shared" si="32"/>
        <v>1.3307984790874525</v>
      </c>
    </row>
    <row r="113" spans="1:31" ht="13.8" x14ac:dyDescent="0.25">
      <c r="A113" s="4">
        <v>43971</v>
      </c>
      <c r="B113">
        <v>10833</v>
      </c>
      <c r="C113">
        <v>235</v>
      </c>
      <c r="D113">
        <v>5067</v>
      </c>
      <c r="F113">
        <f t="shared" si="34"/>
        <v>100</v>
      </c>
      <c r="G113">
        <f t="shared" si="34"/>
        <v>1</v>
      </c>
      <c r="H113">
        <f t="shared" si="34"/>
        <v>163</v>
      </c>
      <c r="I113">
        <f t="shared" si="18"/>
        <v>5531</v>
      </c>
      <c r="J113" s="58">
        <f t="shared" si="24"/>
        <v>1.7900618504993353E-2</v>
      </c>
      <c r="K113" s="58">
        <f t="shared" si="25"/>
        <v>1.7873100983020553E-4</v>
      </c>
      <c r="L113" s="58">
        <f t="shared" si="26"/>
        <v>2.9133154602323501E-2</v>
      </c>
      <c r="M113">
        <f t="shared" si="28"/>
        <v>0.61069488131364524</v>
      </c>
      <c r="N113" s="47">
        <f t="shared" si="27"/>
        <v>2.1692975168466723E-2</v>
      </c>
      <c r="O113" s="47"/>
      <c r="P113" s="63">
        <f t="shared" si="29"/>
        <v>0.46773746884519524</v>
      </c>
      <c r="Q113" s="86">
        <f t="shared" si="30"/>
        <v>2.1692975168466723E-2</v>
      </c>
      <c r="R113" s="67">
        <f t="shared" si="19"/>
        <v>0.51056955598633802</v>
      </c>
      <c r="AB113" s="91">
        <f t="shared" si="33"/>
        <v>76.857142857142861</v>
      </c>
      <c r="AC113" s="91">
        <f t="shared" si="33"/>
        <v>1.8571428571428572</v>
      </c>
      <c r="AD113" s="90">
        <f t="shared" si="31"/>
        <v>1.4142857142857141</v>
      </c>
      <c r="AE113" s="45">
        <f t="shared" si="32"/>
        <v>1.3131313131313134</v>
      </c>
    </row>
    <row r="114" spans="1:31" ht="13.8" x14ac:dyDescent="0.25">
      <c r="A114" s="4">
        <v>43972</v>
      </c>
      <c r="B114">
        <v>10919</v>
      </c>
      <c r="C114">
        <v>237</v>
      </c>
      <c r="D114">
        <v>5370</v>
      </c>
      <c r="F114">
        <f t="shared" si="34"/>
        <v>86</v>
      </c>
      <c r="G114">
        <f t="shared" si="34"/>
        <v>2</v>
      </c>
      <c r="H114">
        <f t="shared" si="34"/>
        <v>303</v>
      </c>
      <c r="I114">
        <f t="shared" si="18"/>
        <v>5312</v>
      </c>
      <c r="J114" s="58">
        <f t="shared" si="24"/>
        <v>1.5572887653708133E-2</v>
      </c>
      <c r="K114" s="58">
        <f t="shared" si="25"/>
        <v>3.6159826432833123E-4</v>
      </c>
      <c r="L114" s="58">
        <f t="shared" si="26"/>
        <v>5.4782137045742182E-2</v>
      </c>
      <c r="M114">
        <f t="shared" si="28"/>
        <v>0.28240538233658913</v>
      </c>
      <c r="N114" s="47">
        <f t="shared" si="27"/>
        <v>2.1705284366700248E-2</v>
      </c>
      <c r="O114" s="47"/>
      <c r="P114" s="63">
        <f t="shared" si="29"/>
        <v>0.49180327868852458</v>
      </c>
      <c r="Q114" s="86">
        <f t="shared" si="30"/>
        <v>2.1705284366700248E-2</v>
      </c>
      <c r="R114" s="67">
        <f t="shared" si="19"/>
        <v>0.48649143694477515</v>
      </c>
      <c r="AB114" s="91">
        <f t="shared" si="33"/>
        <v>77.857142857142861</v>
      </c>
      <c r="AC114" s="91">
        <f t="shared" si="33"/>
        <v>1.8571428571428572</v>
      </c>
      <c r="AD114" s="90">
        <f t="shared" si="31"/>
        <v>1.3257142857142858</v>
      </c>
      <c r="AE114" s="45">
        <f t="shared" si="32"/>
        <v>1.4008620689655171</v>
      </c>
    </row>
    <row r="115" spans="1:31" ht="13.8" x14ac:dyDescent="0.25">
      <c r="A115" s="4">
        <v>43973</v>
      </c>
      <c r="B115">
        <v>11024</v>
      </c>
      <c r="C115">
        <v>237</v>
      </c>
      <c r="D115">
        <v>5541</v>
      </c>
      <c r="F115">
        <f t="shared" si="34"/>
        <v>105</v>
      </c>
      <c r="G115">
        <f t="shared" si="34"/>
        <v>0</v>
      </c>
      <c r="H115">
        <f t="shared" si="34"/>
        <v>171</v>
      </c>
      <c r="I115">
        <f t="shared" si="18"/>
        <v>5246</v>
      </c>
      <c r="J115" s="58">
        <f t="shared" si="24"/>
        <v>1.9797527193078177E-2</v>
      </c>
      <c r="K115" s="58">
        <f t="shared" si="25"/>
        <v>0</v>
      </c>
      <c r="L115" s="58">
        <f t="shared" si="26"/>
        <v>3.2191265060240962E-2</v>
      </c>
      <c r="M115">
        <f t="shared" si="28"/>
        <v>0.61499686812649879</v>
      </c>
      <c r="N115" s="47">
        <f t="shared" si="27"/>
        <v>2.149854862119013E-2</v>
      </c>
      <c r="O115" s="47"/>
      <c r="P115" s="63">
        <f t="shared" si="29"/>
        <v>0.50263062409288828</v>
      </c>
      <c r="Q115" s="86">
        <f t="shared" si="30"/>
        <v>2.149854862119013E-2</v>
      </c>
      <c r="R115" s="67">
        <f t="shared" si="19"/>
        <v>0.47587082728592156</v>
      </c>
      <c r="AB115" s="91">
        <f t="shared" si="33"/>
        <v>83.714285714285708</v>
      </c>
      <c r="AC115" s="91">
        <f t="shared" si="33"/>
        <v>1.7142857142857142</v>
      </c>
      <c r="AD115" s="90">
        <f t="shared" si="31"/>
        <v>1.6514285714285715</v>
      </c>
      <c r="AE115" s="45">
        <f t="shared" si="32"/>
        <v>1.0380622837370241</v>
      </c>
    </row>
    <row r="116" spans="1:31" ht="13.8" x14ac:dyDescent="0.25">
      <c r="A116" s="4">
        <v>43974</v>
      </c>
      <c r="B116">
        <v>11092</v>
      </c>
      <c r="C116">
        <v>238</v>
      </c>
      <c r="D116">
        <v>5699</v>
      </c>
      <c r="F116">
        <f t="shared" si="34"/>
        <v>68</v>
      </c>
      <c r="G116">
        <f t="shared" si="34"/>
        <v>1</v>
      </c>
      <c r="H116">
        <f t="shared" si="34"/>
        <v>158</v>
      </c>
      <c r="I116">
        <f t="shared" si="18"/>
        <v>5155</v>
      </c>
      <c r="J116" s="58">
        <f t="shared" si="24"/>
        <v>1.2982755654091481E-2</v>
      </c>
      <c r="K116" s="58">
        <f t="shared" si="25"/>
        <v>1.9062142584826535E-4</v>
      </c>
      <c r="L116" s="58">
        <f t="shared" si="26"/>
        <v>3.0118185284025923E-2</v>
      </c>
      <c r="M116">
        <f t="shared" si="28"/>
        <v>0.42834928403373529</v>
      </c>
      <c r="N116" s="47">
        <f t="shared" si="27"/>
        <v>2.145690587811035E-2</v>
      </c>
      <c r="O116" s="47"/>
      <c r="P116" s="63">
        <f t="shared" si="29"/>
        <v>0.51379372520735667</v>
      </c>
      <c r="Q116" s="86">
        <f t="shared" si="30"/>
        <v>2.145690587811035E-2</v>
      </c>
      <c r="R116" s="67">
        <f t="shared" si="19"/>
        <v>0.464749368914533</v>
      </c>
      <c r="AB116" s="91">
        <f t="shared" si="33"/>
        <v>85.142857142857139</v>
      </c>
      <c r="AC116" s="91">
        <f t="shared" si="33"/>
        <v>1.4285714285714286</v>
      </c>
      <c r="AD116" s="90">
        <f t="shared" si="31"/>
        <v>1.4942857142857142</v>
      </c>
      <c r="AE116" s="45">
        <f t="shared" si="32"/>
        <v>0.95602294455066927</v>
      </c>
    </row>
    <row r="117" spans="1:31" ht="13.8" x14ac:dyDescent="0.25">
      <c r="A117" s="4">
        <v>43975</v>
      </c>
      <c r="B117">
        <v>11159</v>
      </c>
      <c r="C117">
        <v>238</v>
      </c>
      <c r="D117">
        <v>5857</v>
      </c>
      <c r="F117">
        <f t="shared" si="34"/>
        <v>67</v>
      </c>
      <c r="G117">
        <f t="shared" si="34"/>
        <v>0</v>
      </c>
      <c r="H117">
        <f t="shared" si="34"/>
        <v>158</v>
      </c>
      <c r="I117">
        <f t="shared" si="18"/>
        <v>5064</v>
      </c>
      <c r="J117" s="58">
        <f t="shared" si="24"/>
        <v>1.3017770970744965E-2</v>
      </c>
      <c r="K117" s="58">
        <f t="shared" si="25"/>
        <v>0</v>
      </c>
      <c r="L117" s="58">
        <f t="shared" si="26"/>
        <v>3.0649854510184288E-2</v>
      </c>
      <c r="M117">
        <f t="shared" si="28"/>
        <v>0.42472537565943225</v>
      </c>
      <c r="N117" s="47">
        <f t="shared" si="27"/>
        <v>2.1328075992472443E-2</v>
      </c>
      <c r="O117" s="47"/>
      <c r="P117" s="63">
        <f t="shared" si="29"/>
        <v>0.5248678196971055</v>
      </c>
      <c r="Q117" s="86">
        <f t="shared" si="30"/>
        <v>2.1328075992472443E-2</v>
      </c>
      <c r="R117" s="67">
        <f t="shared" si="19"/>
        <v>0.45380410431042206</v>
      </c>
      <c r="AB117" s="91">
        <f t="shared" si="33"/>
        <v>78.428571428571431</v>
      </c>
      <c r="AC117" s="91">
        <f t="shared" si="33"/>
        <v>1.1428571428571428</v>
      </c>
      <c r="AD117" s="90">
        <f t="shared" si="31"/>
        <v>1.4000000000000001</v>
      </c>
      <c r="AE117" s="45">
        <f t="shared" si="32"/>
        <v>0.81632653061224481</v>
      </c>
    </row>
    <row r="118" spans="1:31" ht="13.8" x14ac:dyDescent="0.25">
      <c r="A118" s="4">
        <v>43976</v>
      </c>
      <c r="B118">
        <v>11193</v>
      </c>
      <c r="C118">
        <v>239</v>
      </c>
      <c r="D118">
        <v>5920</v>
      </c>
      <c r="F118">
        <f t="shared" si="34"/>
        <v>34</v>
      </c>
      <c r="G118">
        <f t="shared" si="34"/>
        <v>1</v>
      </c>
      <c r="H118">
        <f t="shared" si="34"/>
        <v>63</v>
      </c>
      <c r="I118">
        <f t="shared" si="18"/>
        <v>5034</v>
      </c>
      <c r="J118" s="58">
        <f t="shared" si="24"/>
        <v>6.724807973758162E-3</v>
      </c>
      <c r="K118" s="58">
        <f t="shared" si="25"/>
        <v>1.9747235387045813E-4</v>
      </c>
      <c r="L118" s="58">
        <f t="shared" si="26"/>
        <v>1.2440758293838863E-2</v>
      </c>
      <c r="M118">
        <f t="shared" si="28"/>
        <v>0.53210043092361459</v>
      </c>
      <c r="N118" s="47">
        <f t="shared" si="27"/>
        <v>2.1352631108728669E-2</v>
      </c>
      <c r="O118" s="47"/>
      <c r="P118" s="63">
        <f t="shared" si="29"/>
        <v>0.52890199231662649</v>
      </c>
      <c r="Q118" s="86">
        <f t="shared" si="30"/>
        <v>2.1352631108728669E-2</v>
      </c>
      <c r="R118" s="67">
        <f t="shared" si="19"/>
        <v>0.44974537657464486</v>
      </c>
      <c r="AB118" s="91">
        <f t="shared" si="33"/>
        <v>70.571428571428569</v>
      </c>
      <c r="AC118" s="91">
        <f t="shared" si="33"/>
        <v>1.1428571428571428</v>
      </c>
      <c r="AD118" s="90">
        <f t="shared" si="31"/>
        <v>1.5371428571428574</v>
      </c>
      <c r="AE118" s="45">
        <f t="shared" si="32"/>
        <v>0.7434944237918214</v>
      </c>
    </row>
    <row r="119" spans="1:31" ht="13.8" x14ac:dyDescent="0.25">
      <c r="A119" s="4">
        <v>43977</v>
      </c>
      <c r="B119">
        <v>11227</v>
      </c>
      <c r="C119">
        <v>239</v>
      </c>
      <c r="D119">
        <v>6067</v>
      </c>
      <c r="F119">
        <f t="shared" si="34"/>
        <v>34</v>
      </c>
      <c r="G119">
        <f t="shared" si="34"/>
        <v>0</v>
      </c>
      <c r="H119">
        <f t="shared" si="34"/>
        <v>147</v>
      </c>
      <c r="I119">
        <f t="shared" si="18"/>
        <v>4921</v>
      </c>
      <c r="J119" s="58">
        <f t="shared" si="24"/>
        <v>6.7649172981801512E-3</v>
      </c>
      <c r="K119" s="58">
        <f t="shared" si="25"/>
        <v>0</v>
      </c>
      <c r="L119" s="58">
        <f t="shared" si="26"/>
        <v>2.9201430274135878E-2</v>
      </c>
      <c r="M119">
        <f t="shared" si="28"/>
        <v>0.23166390257849578</v>
      </c>
      <c r="N119" s="47">
        <f t="shared" si="27"/>
        <v>2.1287966509307917E-2</v>
      </c>
      <c r="O119" s="47"/>
      <c r="P119" s="63">
        <f t="shared" si="29"/>
        <v>0.54039369377393787</v>
      </c>
      <c r="Q119" s="86">
        <f t="shared" si="30"/>
        <v>2.1287966509307917E-2</v>
      </c>
      <c r="R119" s="67">
        <f t="shared" si="19"/>
        <v>0.43831833971675427</v>
      </c>
      <c r="AB119" s="91">
        <f t="shared" si="33"/>
        <v>70.571428571428569</v>
      </c>
      <c r="AC119" s="91">
        <f t="shared" si="33"/>
        <v>0.7142857142857143</v>
      </c>
      <c r="AD119" s="90">
        <f t="shared" si="31"/>
        <v>1.5571428571428572</v>
      </c>
      <c r="AE119" s="45">
        <f t="shared" si="32"/>
        <v>0.45871559633027525</v>
      </c>
    </row>
    <row r="120" spans="1:31" ht="13.8" x14ac:dyDescent="0.25">
      <c r="A120" s="4">
        <v>43978</v>
      </c>
      <c r="B120">
        <v>11275</v>
      </c>
      <c r="C120">
        <v>240</v>
      </c>
      <c r="D120">
        <v>6277</v>
      </c>
      <c r="F120">
        <f t="shared" si="34"/>
        <v>48</v>
      </c>
      <c r="G120">
        <f t="shared" si="34"/>
        <v>1</v>
      </c>
      <c r="H120">
        <f t="shared" si="34"/>
        <v>210</v>
      </c>
      <c r="I120">
        <f t="shared" si="18"/>
        <v>4758</v>
      </c>
      <c r="J120" s="58">
        <f t="shared" si="24"/>
        <v>9.7698248172189035E-3</v>
      </c>
      <c r="K120" s="58">
        <f t="shared" si="25"/>
        <v>2.03210729526519E-4</v>
      </c>
      <c r="L120" s="58">
        <f t="shared" si="26"/>
        <v>4.2674253200568987E-2</v>
      </c>
      <c r="M120">
        <f t="shared" si="28"/>
        <v>0.22785453993144184</v>
      </c>
      <c r="N120" s="47">
        <f t="shared" si="27"/>
        <v>2.1286031042128603E-2</v>
      </c>
      <c r="O120" s="47"/>
      <c r="P120" s="63">
        <f t="shared" si="29"/>
        <v>0.55671840354767188</v>
      </c>
      <c r="Q120" s="86">
        <f t="shared" si="30"/>
        <v>2.1286031042128603E-2</v>
      </c>
      <c r="R120" s="67">
        <f t="shared" si="19"/>
        <v>0.42199556541019956</v>
      </c>
      <c r="AB120" s="91">
        <f>AVERAGE(F114:F120)</f>
        <v>63.142857142857146</v>
      </c>
      <c r="AC120" s="91">
        <f t="shared" si="33"/>
        <v>0.7142857142857143</v>
      </c>
      <c r="AD120" s="90">
        <f t="shared" si="31"/>
        <v>1.6742857142857142</v>
      </c>
      <c r="AE120" s="45">
        <f t="shared" si="32"/>
        <v>0.42662116040955633</v>
      </c>
    </row>
    <row r="121" spans="1:31" ht="13.8" x14ac:dyDescent="0.25">
      <c r="A121" s="4">
        <v>43979</v>
      </c>
      <c r="B121">
        <v>11300</v>
      </c>
      <c r="C121">
        <v>241</v>
      </c>
      <c r="D121">
        <v>6438</v>
      </c>
      <c r="F121">
        <f t="shared" si="34"/>
        <v>25</v>
      </c>
      <c r="G121">
        <f t="shared" si="34"/>
        <v>1</v>
      </c>
      <c r="H121">
        <f t="shared" si="34"/>
        <v>161</v>
      </c>
      <c r="I121">
        <f t="shared" si="18"/>
        <v>4621</v>
      </c>
      <c r="J121" s="58">
        <f t="shared" si="24"/>
        <v>5.2628072657270892E-3</v>
      </c>
      <c r="K121" s="58">
        <f t="shared" si="25"/>
        <v>2.101723413198823E-4</v>
      </c>
      <c r="L121" s="58">
        <f t="shared" si="26"/>
        <v>3.3837746952501052E-2</v>
      </c>
      <c r="M121">
        <f t="shared" si="28"/>
        <v>0.15457059858228078</v>
      </c>
      <c r="N121" s="47">
        <f t="shared" si="27"/>
        <v>2.1327433628318584E-2</v>
      </c>
      <c r="O121" s="47"/>
      <c r="P121" s="63">
        <f t="shared" si="29"/>
        <v>0.56973451327433633</v>
      </c>
      <c r="Q121" s="86">
        <f t="shared" si="30"/>
        <v>2.1327433628318584E-2</v>
      </c>
      <c r="R121" s="67">
        <f t="shared" si="19"/>
        <v>0.4089380530973451</v>
      </c>
      <c r="AB121" s="91">
        <f t="shared" si="33"/>
        <v>54.428571428571431</v>
      </c>
      <c r="AC121" s="91">
        <f t="shared" si="33"/>
        <v>0.5714285714285714</v>
      </c>
      <c r="AD121" s="90">
        <f t="shared" si="31"/>
        <v>1.7028571428571428</v>
      </c>
      <c r="AE121" s="45">
        <f t="shared" si="32"/>
        <v>0.33557046979865768</v>
      </c>
    </row>
    <row r="122" spans="1:31" ht="13.8" x14ac:dyDescent="0.25">
      <c r="A122" s="4">
        <v>43980</v>
      </c>
      <c r="B122">
        <v>11354</v>
      </c>
      <c r="C122">
        <v>242</v>
      </c>
      <c r="D122">
        <v>6524</v>
      </c>
      <c r="F122">
        <f t="shared" si="34"/>
        <v>54</v>
      </c>
      <c r="G122">
        <f t="shared" si="34"/>
        <v>1</v>
      </c>
      <c r="H122">
        <f t="shared" si="34"/>
        <v>86</v>
      </c>
      <c r="I122">
        <f t="shared" si="18"/>
        <v>4588</v>
      </c>
      <c r="J122" s="58">
        <f t="shared" si="24"/>
        <v>1.1704725781637325E-2</v>
      </c>
      <c r="K122" s="58">
        <f t="shared" si="25"/>
        <v>2.1640337589266391E-4</v>
      </c>
      <c r="L122" s="58">
        <f t="shared" si="26"/>
        <v>1.8610690326769097E-2</v>
      </c>
      <c r="M122">
        <f t="shared" si="28"/>
        <v>0.62169583720627675</v>
      </c>
      <c r="N122" s="47">
        <f t="shared" si="27"/>
        <v>2.1314074335036112E-2</v>
      </c>
      <c r="O122" s="47"/>
      <c r="P122" s="63">
        <f t="shared" si="29"/>
        <v>0.57459926017262641</v>
      </c>
      <c r="Q122" s="86">
        <f t="shared" si="30"/>
        <v>2.1314074335036112E-2</v>
      </c>
      <c r="R122" s="67">
        <f t="shared" si="19"/>
        <v>0.40408666549233752</v>
      </c>
      <c r="AB122" s="91">
        <f t="shared" si="33"/>
        <v>47.142857142857146</v>
      </c>
      <c r="AC122" s="91">
        <f t="shared" si="33"/>
        <v>0.7142857142857143</v>
      </c>
      <c r="AD122" s="90">
        <f t="shared" si="31"/>
        <v>1.5685714285714287</v>
      </c>
      <c r="AE122" s="45">
        <f t="shared" si="32"/>
        <v>0.45537340619307831</v>
      </c>
    </row>
    <row r="123" spans="1:31" ht="13.8" x14ac:dyDescent="0.25">
      <c r="A123" s="4">
        <v>43981</v>
      </c>
      <c r="B123">
        <v>11381</v>
      </c>
      <c r="C123">
        <v>242</v>
      </c>
      <c r="D123">
        <v>6606</v>
      </c>
      <c r="F123">
        <f t="shared" si="34"/>
        <v>27</v>
      </c>
      <c r="G123">
        <f t="shared" si="34"/>
        <v>0</v>
      </c>
      <c r="H123">
        <f t="shared" si="34"/>
        <v>82</v>
      </c>
      <c r="I123">
        <f t="shared" si="18"/>
        <v>4533</v>
      </c>
      <c r="J123" s="58">
        <f t="shared" si="24"/>
        <v>5.8945027071413431E-3</v>
      </c>
      <c r="K123" s="58">
        <f t="shared" si="25"/>
        <v>0</v>
      </c>
      <c r="L123" s="58">
        <f t="shared" si="26"/>
        <v>1.7872711421098517E-2</v>
      </c>
      <c r="M123">
        <f t="shared" si="28"/>
        <v>0.32980461488249369</v>
      </c>
      <c r="N123" s="47">
        <f t="shared" si="27"/>
        <v>2.1263509357701431E-2</v>
      </c>
      <c r="O123" s="47"/>
      <c r="P123" s="63">
        <f t="shared" si="29"/>
        <v>0.58044108602056055</v>
      </c>
      <c r="Q123" s="86">
        <f t="shared" si="30"/>
        <v>2.1263509357701431E-2</v>
      </c>
      <c r="R123" s="67">
        <f t="shared" si="19"/>
        <v>0.39829540462173807</v>
      </c>
      <c r="AB123" s="91">
        <f t="shared" si="33"/>
        <v>41.285714285714285</v>
      </c>
      <c r="AC123" s="91">
        <f t="shared" si="33"/>
        <v>0.5714285714285714</v>
      </c>
      <c r="AD123" s="90">
        <f t="shared" si="31"/>
        <v>1.4114285714285715</v>
      </c>
      <c r="AE123" s="45">
        <f t="shared" si="32"/>
        <v>0.40485829959514169</v>
      </c>
    </row>
    <row r="124" spans="1:31" ht="13.8" x14ac:dyDescent="0.25">
      <c r="A124" s="4">
        <v>43982</v>
      </c>
      <c r="B124">
        <v>11412</v>
      </c>
      <c r="C124">
        <v>243</v>
      </c>
      <c r="D124">
        <v>6698</v>
      </c>
      <c r="F124">
        <f t="shared" si="34"/>
        <v>31</v>
      </c>
      <c r="G124">
        <f t="shared" si="34"/>
        <v>1</v>
      </c>
      <c r="H124">
        <f t="shared" si="34"/>
        <v>92</v>
      </c>
      <c r="I124">
        <f t="shared" si="18"/>
        <v>4471</v>
      </c>
      <c r="J124" s="58">
        <f t="shared" si="24"/>
        <v>6.8499038193033015E-3</v>
      </c>
      <c r="K124" s="58">
        <f t="shared" si="25"/>
        <v>2.2060445621001543E-4</v>
      </c>
      <c r="L124" s="58">
        <f t="shared" si="26"/>
        <v>2.0295609971321422E-2</v>
      </c>
      <c r="M124">
        <f t="shared" si="28"/>
        <v>0.33387757003120283</v>
      </c>
      <c r="N124" s="47">
        <f t="shared" si="27"/>
        <v>2.1293375394321766E-2</v>
      </c>
      <c r="O124" s="47"/>
      <c r="P124" s="63">
        <f t="shared" si="29"/>
        <v>0.58692604276200488</v>
      </c>
      <c r="Q124" s="86">
        <f t="shared" si="30"/>
        <v>2.1293375394321766E-2</v>
      </c>
      <c r="R124" s="67">
        <f t="shared" si="19"/>
        <v>0.39178058184367337</v>
      </c>
      <c r="AB124" s="91">
        <f t="shared" ref="AB124:AC139" si="35">AVERAGE(F118:F124)</f>
        <v>36.142857142857146</v>
      </c>
      <c r="AC124" s="91">
        <f t="shared" si="35"/>
        <v>0.7142857142857143</v>
      </c>
      <c r="AD124" s="90">
        <f t="shared" si="31"/>
        <v>1.4114285714285715</v>
      </c>
      <c r="AE124" s="45">
        <f t="shared" si="32"/>
        <v>0.50607287449392713</v>
      </c>
    </row>
    <row r="125" spans="1:31" ht="13.8" x14ac:dyDescent="0.25">
      <c r="A125" s="4">
        <v>43983</v>
      </c>
      <c r="B125">
        <v>11430</v>
      </c>
      <c r="C125">
        <v>244</v>
      </c>
      <c r="D125">
        <v>6726</v>
      </c>
      <c r="F125">
        <f t="shared" si="34"/>
        <v>18</v>
      </c>
      <c r="G125">
        <f t="shared" si="34"/>
        <v>1</v>
      </c>
      <c r="H125">
        <f t="shared" si="34"/>
        <v>28</v>
      </c>
      <c r="I125">
        <f t="shared" si="18"/>
        <v>4460</v>
      </c>
      <c r="J125" s="58">
        <f t="shared" si="24"/>
        <v>4.0325361134019343E-3</v>
      </c>
      <c r="K125" s="58">
        <f t="shared" si="25"/>
        <v>2.2366360993066427E-4</v>
      </c>
      <c r="L125" s="58">
        <f t="shared" si="26"/>
        <v>6.2625810780586001E-3</v>
      </c>
      <c r="M125">
        <f t="shared" si="28"/>
        <v>0.6217058263110361</v>
      </c>
      <c r="N125" s="47">
        <f t="shared" si="27"/>
        <v>2.1347331583552055E-2</v>
      </c>
      <c r="O125" s="47"/>
      <c r="P125" s="63">
        <f t="shared" si="29"/>
        <v>0.58845144356955381</v>
      </c>
      <c r="Q125" s="86">
        <f t="shared" si="30"/>
        <v>2.1347331583552055E-2</v>
      </c>
      <c r="R125" s="67">
        <f t="shared" si="19"/>
        <v>0.39020122484689412</v>
      </c>
      <c r="AB125" s="91">
        <f t="shared" si="35"/>
        <v>33.857142857142854</v>
      </c>
      <c r="AC125" s="91">
        <f t="shared" si="35"/>
        <v>0.7142857142857143</v>
      </c>
      <c r="AD125" s="90">
        <f t="shared" si="31"/>
        <v>1.2628571428571429</v>
      </c>
      <c r="AE125" s="45">
        <f t="shared" si="32"/>
        <v>0.56561085972850678</v>
      </c>
    </row>
    <row r="126" spans="1:31" ht="13.8" x14ac:dyDescent="0.25">
      <c r="A126" s="4">
        <v>43984</v>
      </c>
      <c r="B126">
        <v>11454</v>
      </c>
      <c r="C126">
        <v>245</v>
      </c>
      <c r="D126">
        <v>6766</v>
      </c>
      <c r="F126">
        <f t="shared" si="34"/>
        <v>24</v>
      </c>
      <c r="G126">
        <f t="shared" si="34"/>
        <v>1</v>
      </c>
      <c r="H126">
        <f t="shared" si="34"/>
        <v>40</v>
      </c>
      <c r="I126">
        <f t="shared" si="18"/>
        <v>4443</v>
      </c>
      <c r="J126" s="58">
        <f t="shared" si="24"/>
        <v>5.3899896921529369E-3</v>
      </c>
      <c r="K126" s="58">
        <f t="shared" si="25"/>
        <v>2.242152466367713E-4</v>
      </c>
      <c r="L126" s="58">
        <f t="shared" si="26"/>
        <v>8.9686098654708519E-3</v>
      </c>
      <c r="M126">
        <f t="shared" si="28"/>
        <v>0.58632570797566097</v>
      </c>
      <c r="N126" s="47">
        <f t="shared" si="27"/>
        <v>2.1389907455910601E-2</v>
      </c>
      <c r="O126" s="47"/>
      <c r="P126" s="63">
        <f t="shared" si="29"/>
        <v>0.59071066876200451</v>
      </c>
      <c r="Q126" s="86">
        <f t="shared" si="30"/>
        <v>2.1389907455910601E-2</v>
      </c>
      <c r="R126" s="67">
        <f t="shared" si="19"/>
        <v>0.38789942378208486</v>
      </c>
      <c r="AB126" s="91">
        <f t="shared" si="35"/>
        <v>32.428571428571431</v>
      </c>
      <c r="AC126" s="91">
        <f t="shared" si="35"/>
        <v>0.8571428571428571</v>
      </c>
      <c r="AD126" s="90">
        <f t="shared" si="31"/>
        <v>1.0885714285714287</v>
      </c>
      <c r="AE126" s="45">
        <f t="shared" si="32"/>
        <v>0.78740157480314943</v>
      </c>
    </row>
    <row r="127" spans="1:31" ht="13.8" x14ac:dyDescent="0.25">
      <c r="A127" s="4">
        <v>43985</v>
      </c>
      <c r="B127">
        <v>11523</v>
      </c>
      <c r="C127">
        <v>245</v>
      </c>
      <c r="D127">
        <v>6852</v>
      </c>
      <c r="F127">
        <f t="shared" si="34"/>
        <v>69</v>
      </c>
      <c r="G127">
        <f t="shared" si="34"/>
        <v>0</v>
      </c>
      <c r="H127">
        <f t="shared" si="34"/>
        <v>86</v>
      </c>
      <c r="I127">
        <f t="shared" si="18"/>
        <v>4426</v>
      </c>
      <c r="J127" s="58">
        <f t="shared" si="24"/>
        <v>1.5555566236382656E-2</v>
      </c>
      <c r="K127" s="58">
        <f t="shared" si="25"/>
        <v>0</v>
      </c>
      <c r="L127" s="58">
        <f t="shared" si="26"/>
        <v>1.9356290794508214E-2</v>
      </c>
      <c r="M127">
        <f t="shared" si="28"/>
        <v>0.80364396265404825</v>
      </c>
      <c r="N127" s="47">
        <f t="shared" si="27"/>
        <v>2.1261824177731495E-2</v>
      </c>
      <c r="O127" s="47"/>
      <c r="P127" s="63">
        <f t="shared" si="29"/>
        <v>0.59463681332986207</v>
      </c>
      <c r="Q127" s="86">
        <f t="shared" si="30"/>
        <v>2.1261824177731495E-2</v>
      </c>
      <c r="R127" s="67">
        <f t="shared" si="19"/>
        <v>0.38410136249240645</v>
      </c>
      <c r="AB127" s="91">
        <f t="shared" si="35"/>
        <v>35.428571428571431</v>
      </c>
      <c r="AC127" s="91">
        <f t="shared" si="35"/>
        <v>0.7142857142857143</v>
      </c>
      <c r="AD127" s="90">
        <f t="shared" si="31"/>
        <v>0.94285714285714295</v>
      </c>
      <c r="AE127" s="45">
        <f t="shared" si="32"/>
        <v>0.75757575757575757</v>
      </c>
    </row>
    <row r="128" spans="1:31" ht="13.8" x14ac:dyDescent="0.25">
      <c r="A128" s="4">
        <v>43986</v>
      </c>
      <c r="B128">
        <v>11571</v>
      </c>
      <c r="C128">
        <v>246</v>
      </c>
      <c r="D128">
        <v>6910</v>
      </c>
      <c r="F128">
        <f t="shared" si="34"/>
        <v>48</v>
      </c>
      <c r="G128">
        <f t="shared" si="34"/>
        <v>1</v>
      </c>
      <c r="H128">
        <f t="shared" si="34"/>
        <v>58</v>
      </c>
      <c r="I128">
        <f t="shared" si="18"/>
        <v>4415</v>
      </c>
      <c r="J128" s="58">
        <f t="shared" si="24"/>
        <v>1.0862934821375687E-2</v>
      </c>
      <c r="K128" s="58">
        <f t="shared" si="25"/>
        <v>2.2593764121102577E-4</v>
      </c>
      <c r="L128" s="58">
        <f t="shared" si="26"/>
        <v>1.3104383190239493E-2</v>
      </c>
      <c r="M128">
        <f t="shared" si="28"/>
        <v>0.81490422914252192</v>
      </c>
      <c r="N128" s="47">
        <f t="shared" si="27"/>
        <v>2.1260046668395125E-2</v>
      </c>
      <c r="O128" s="47"/>
      <c r="P128" s="63">
        <f t="shared" si="29"/>
        <v>0.59718261170166798</v>
      </c>
      <c r="Q128" s="86">
        <f t="shared" si="30"/>
        <v>2.1260046668395125E-2</v>
      </c>
      <c r="R128" s="67">
        <f t="shared" si="19"/>
        <v>0.38155734162993693</v>
      </c>
      <c r="AB128" s="91">
        <f t="shared" si="35"/>
        <v>38.714285714285715</v>
      </c>
      <c r="AC128" s="91">
        <f t="shared" si="35"/>
        <v>0.7142857142857143</v>
      </c>
      <c r="AD128" s="90">
        <f t="shared" si="31"/>
        <v>0.82571428571428573</v>
      </c>
      <c r="AE128" s="45">
        <f t="shared" si="32"/>
        <v>0.86505190311418689</v>
      </c>
    </row>
    <row r="129" spans="1:31" ht="13.8" x14ac:dyDescent="0.25">
      <c r="A129" s="4">
        <v>43987</v>
      </c>
      <c r="B129">
        <v>11667</v>
      </c>
      <c r="C129">
        <v>247</v>
      </c>
      <c r="D129">
        <v>6931</v>
      </c>
      <c r="F129">
        <f t="shared" si="34"/>
        <v>96</v>
      </c>
      <c r="G129">
        <f t="shared" si="34"/>
        <v>1</v>
      </c>
      <c r="H129">
        <f t="shared" si="34"/>
        <v>21</v>
      </c>
      <c r="I129">
        <f t="shared" si="18"/>
        <v>4489</v>
      </c>
      <c r="J129" s="58">
        <f t="shared" si="24"/>
        <v>2.1780149764450488E-2</v>
      </c>
      <c r="K129" s="58">
        <f t="shared" si="25"/>
        <v>2.2650056625141563E-4</v>
      </c>
      <c r="L129" s="58">
        <f t="shared" si="26"/>
        <v>4.7565118912797286E-3</v>
      </c>
      <c r="M129">
        <f t="shared" si="28"/>
        <v>4.3708800550022229</v>
      </c>
      <c r="N129" s="47">
        <f t="shared" si="27"/>
        <v>2.1170823690751694E-2</v>
      </c>
      <c r="O129" s="47"/>
      <c r="P129" s="63">
        <f t="shared" si="29"/>
        <v>0.59406874089311734</v>
      </c>
      <c r="Q129" s="86">
        <f t="shared" si="30"/>
        <v>2.1170823690751694E-2</v>
      </c>
      <c r="R129" s="67">
        <f t="shared" si="19"/>
        <v>0.38476043541613092</v>
      </c>
      <c r="AB129" s="91">
        <f t="shared" si="35"/>
        <v>44.714285714285715</v>
      </c>
      <c r="AC129" s="91">
        <f t="shared" si="35"/>
        <v>0.7142857142857143</v>
      </c>
      <c r="AD129" s="90">
        <f t="shared" si="31"/>
        <v>0.72285714285714298</v>
      </c>
      <c r="AE129" s="45">
        <f t="shared" si="32"/>
        <v>0.98814229249011842</v>
      </c>
    </row>
    <row r="130" spans="1:31" ht="13.8" x14ac:dyDescent="0.25">
      <c r="A130" s="4">
        <v>43988</v>
      </c>
      <c r="B130">
        <v>11741</v>
      </c>
      <c r="C130">
        <v>248</v>
      </c>
      <c r="D130">
        <v>11056</v>
      </c>
      <c r="F130">
        <f t="shared" si="34"/>
        <v>74</v>
      </c>
      <c r="G130">
        <f t="shared" si="34"/>
        <v>1</v>
      </c>
      <c r="H130">
        <f t="shared" si="34"/>
        <v>4125</v>
      </c>
      <c r="I130">
        <f t="shared" ref="I130:I162" si="36">B130-D130-C130</f>
        <v>437</v>
      </c>
      <c r="J130" s="58">
        <f t="shared" si="24"/>
        <v>1.6512332769247198E-2</v>
      </c>
      <c r="K130" s="58">
        <f t="shared" si="25"/>
        <v>2.2276676319893073E-4</v>
      </c>
      <c r="L130" s="58">
        <f t="shared" si="26"/>
        <v>0.91891289819558919</v>
      </c>
      <c r="M130">
        <f t="shared" si="28"/>
        <v>1.7965065875218292E-2</v>
      </c>
      <c r="N130" s="47">
        <f t="shared" si="27"/>
        <v>2.1122561962354142E-2</v>
      </c>
      <c r="O130" s="47"/>
      <c r="P130" s="63">
        <f t="shared" si="29"/>
        <v>0.94165743974107829</v>
      </c>
      <c r="Q130" s="86">
        <f t="shared" si="30"/>
        <v>2.1122561962354142E-2</v>
      </c>
      <c r="R130" s="67">
        <f t="shared" si="19"/>
        <v>3.7219998296567525E-2</v>
      </c>
      <c r="AB130" s="91">
        <f t="shared" si="35"/>
        <v>51.428571428571431</v>
      </c>
      <c r="AC130" s="91">
        <f t="shared" si="35"/>
        <v>0.8571428571428571</v>
      </c>
      <c r="AD130" s="90">
        <f t="shared" si="31"/>
        <v>0.67714285714285705</v>
      </c>
      <c r="AE130" s="45">
        <f t="shared" si="32"/>
        <v>1.2658227848101267</v>
      </c>
    </row>
    <row r="131" spans="1:31" ht="13.8" x14ac:dyDescent="0.25">
      <c r="A131" s="4">
        <v>43989</v>
      </c>
      <c r="B131">
        <v>11823</v>
      </c>
      <c r="C131">
        <v>249</v>
      </c>
      <c r="D131">
        <v>11348</v>
      </c>
      <c r="F131">
        <f t="shared" si="34"/>
        <v>82</v>
      </c>
      <c r="G131">
        <f t="shared" si="34"/>
        <v>1</v>
      </c>
      <c r="H131">
        <f t="shared" si="34"/>
        <v>292</v>
      </c>
      <c r="I131">
        <f t="shared" si="36"/>
        <v>226</v>
      </c>
      <c r="J131" s="58">
        <f t="shared" si="24"/>
        <v>0.1879590944603422</v>
      </c>
      <c r="K131" s="58">
        <f t="shared" si="25"/>
        <v>2.2883295194508009E-3</v>
      </c>
      <c r="L131" s="58">
        <f t="shared" si="26"/>
        <v>0.66819221967963383</v>
      </c>
      <c r="M131">
        <f t="shared" si="28"/>
        <v>0.28033489515074933</v>
      </c>
      <c r="N131" s="47">
        <f t="shared" si="27"/>
        <v>2.1060644506470438E-2</v>
      </c>
      <c r="O131" s="47"/>
      <c r="P131" s="63">
        <f t="shared" si="29"/>
        <v>0.9598240717246046</v>
      </c>
      <c r="Q131" s="86">
        <f t="shared" si="30"/>
        <v>2.1060644506470438E-2</v>
      </c>
      <c r="R131" s="67">
        <f t="shared" si="19"/>
        <v>1.9115283768925018E-2</v>
      </c>
      <c r="AB131" s="91">
        <f t="shared" si="35"/>
        <v>58.714285714285715</v>
      </c>
      <c r="AC131" s="91">
        <f t="shared" si="35"/>
        <v>0.8571428571428571</v>
      </c>
      <c r="AD131" s="90">
        <f t="shared" si="31"/>
        <v>0.64857142857142858</v>
      </c>
      <c r="AE131" s="45">
        <f t="shared" si="32"/>
        <v>1.3215859030837003</v>
      </c>
    </row>
    <row r="132" spans="1:31" ht="13.8" x14ac:dyDescent="0.25">
      <c r="A132" s="4">
        <v>43990</v>
      </c>
      <c r="B132">
        <v>11896</v>
      </c>
      <c r="C132">
        <v>250</v>
      </c>
      <c r="D132">
        <v>11189</v>
      </c>
      <c r="F132">
        <f t="shared" si="34"/>
        <v>73</v>
      </c>
      <c r="G132">
        <f t="shared" si="34"/>
        <v>1</v>
      </c>
      <c r="H132">
        <f t="shared" si="34"/>
        <v>-159</v>
      </c>
      <c r="I132">
        <f t="shared" si="36"/>
        <v>457</v>
      </c>
      <c r="J132" s="58">
        <f t="shared" si="24"/>
        <v>0.32355674577713295</v>
      </c>
      <c r="K132" s="58">
        <f t="shared" si="25"/>
        <v>4.4247787610619468E-3</v>
      </c>
      <c r="L132" s="58">
        <f t="shared" si="26"/>
        <v>-0.70353982300884954</v>
      </c>
      <c r="M132">
        <f t="shared" si="28"/>
        <v>-0.46280901611159525</v>
      </c>
      <c r="N132" s="47">
        <f t="shared" si="27"/>
        <v>2.101546738399462E-2</v>
      </c>
      <c r="O132" s="47"/>
      <c r="P132" s="63">
        <f t="shared" si="29"/>
        <v>0.94056825823806323</v>
      </c>
      <c r="Q132" s="86">
        <f t="shared" si="30"/>
        <v>2.101546738399462E-2</v>
      </c>
      <c r="R132" s="67">
        <f t="shared" si="19"/>
        <v>3.841627437794215E-2</v>
      </c>
      <c r="AB132" s="91">
        <f t="shared" si="35"/>
        <v>66.571428571428569</v>
      </c>
      <c r="AC132" s="91">
        <f t="shared" si="35"/>
        <v>0.8571428571428571</v>
      </c>
      <c r="AD132" s="90">
        <f t="shared" si="31"/>
        <v>0.70857142857142863</v>
      </c>
      <c r="AE132" s="45">
        <f t="shared" si="32"/>
        <v>1.2096774193548385</v>
      </c>
    </row>
    <row r="133" spans="1:31" ht="13.8" x14ac:dyDescent="0.25">
      <c r="A133" s="4">
        <v>43991</v>
      </c>
      <c r="B133">
        <v>11965</v>
      </c>
      <c r="C133">
        <v>250</v>
      </c>
      <c r="D133">
        <v>11268</v>
      </c>
      <c r="F133">
        <f t="shared" si="34"/>
        <v>69</v>
      </c>
      <c r="G133">
        <f t="shared" si="34"/>
        <v>0</v>
      </c>
      <c r="H133">
        <f t="shared" si="34"/>
        <v>79</v>
      </c>
      <c r="I133">
        <f t="shared" si="36"/>
        <v>447</v>
      </c>
      <c r="J133" s="58">
        <f t="shared" si="24"/>
        <v>0.15124237094663079</v>
      </c>
      <c r="K133" s="58">
        <f t="shared" si="25"/>
        <v>0</v>
      </c>
      <c r="L133" s="58">
        <f t="shared" si="26"/>
        <v>0.17286652078774617</v>
      </c>
      <c r="M133">
        <f t="shared" si="28"/>
        <v>0.8749083990203832</v>
      </c>
      <c r="N133" s="47">
        <f t="shared" si="27"/>
        <v>2.0894274968658588E-2</v>
      </c>
      <c r="O133" s="47"/>
      <c r="P133" s="63">
        <f t="shared" si="29"/>
        <v>0.94174676138737989</v>
      </c>
      <c r="Q133" s="86">
        <f t="shared" si="30"/>
        <v>2.0894274968658588E-2</v>
      </c>
      <c r="R133" s="67">
        <f t="shared" ref="R133:R162" si="37">IF(P133="","",1-SUM(P133:Q133))</f>
        <v>3.7358963643961518E-2</v>
      </c>
      <c r="AB133" s="91">
        <f t="shared" si="35"/>
        <v>73</v>
      </c>
      <c r="AC133" s="91">
        <f t="shared" si="35"/>
        <v>0.7142857142857143</v>
      </c>
      <c r="AD133" s="90">
        <f t="shared" si="31"/>
        <v>0.77428571428571435</v>
      </c>
      <c r="AE133" s="45">
        <f t="shared" si="32"/>
        <v>0.92250922509225086</v>
      </c>
    </row>
    <row r="134" spans="1:31" ht="13.8" x14ac:dyDescent="0.25">
      <c r="A134" s="4">
        <v>43992</v>
      </c>
      <c r="B134">
        <v>12031</v>
      </c>
      <c r="C134">
        <v>251</v>
      </c>
      <c r="D134">
        <v>11348</v>
      </c>
      <c r="F134">
        <f t="shared" si="34"/>
        <v>66</v>
      </c>
      <c r="G134">
        <f t="shared" si="34"/>
        <v>1</v>
      </c>
      <c r="H134">
        <f t="shared" si="34"/>
        <v>80</v>
      </c>
      <c r="I134">
        <f t="shared" si="36"/>
        <v>432</v>
      </c>
      <c r="J134" s="58">
        <f t="shared" si="24"/>
        <v>0.1479044694695307</v>
      </c>
      <c r="K134" s="58">
        <f t="shared" si="25"/>
        <v>2.2371364653243847E-3</v>
      </c>
      <c r="L134" s="58">
        <f t="shared" si="26"/>
        <v>0.17897091722595079</v>
      </c>
      <c r="M134">
        <f t="shared" si="28"/>
        <v>0.81621355373926197</v>
      </c>
      <c r="N134" s="47">
        <f t="shared" si="27"/>
        <v>2.0862771174465961E-2</v>
      </c>
      <c r="O134" s="47"/>
      <c r="P134" s="63">
        <f t="shared" si="29"/>
        <v>0.94322998919458068</v>
      </c>
      <c r="Q134" s="86">
        <f t="shared" si="30"/>
        <v>2.0862771174465961E-2</v>
      </c>
      <c r="R134" s="67">
        <f t="shared" si="37"/>
        <v>3.5907239630953325E-2</v>
      </c>
      <c r="AB134" s="91">
        <f t="shared" si="35"/>
        <v>72.571428571428569</v>
      </c>
      <c r="AC134" s="91">
        <f t="shared" si="35"/>
        <v>0.8571428571428571</v>
      </c>
      <c r="AD134" s="90">
        <f t="shared" si="31"/>
        <v>0.89428571428571435</v>
      </c>
      <c r="AE134" s="45">
        <f t="shared" si="32"/>
        <v>0.95846645367412131</v>
      </c>
    </row>
    <row r="135" spans="1:31" ht="13.8" x14ac:dyDescent="0.25">
      <c r="A135" s="4">
        <v>43993</v>
      </c>
      <c r="B135">
        <v>12102</v>
      </c>
      <c r="C135">
        <v>252</v>
      </c>
      <c r="D135">
        <v>11362</v>
      </c>
      <c r="F135">
        <f t="shared" si="34"/>
        <v>71</v>
      </c>
      <c r="G135">
        <f t="shared" si="34"/>
        <v>1</v>
      </c>
      <c r="H135">
        <f t="shared" si="34"/>
        <v>14</v>
      </c>
      <c r="I135">
        <f t="shared" si="36"/>
        <v>488</v>
      </c>
      <c r="J135" s="58">
        <f t="shared" si="24"/>
        <v>0.16463554280221759</v>
      </c>
      <c r="K135" s="58">
        <f t="shared" si="25"/>
        <v>2.3148148148148147E-3</v>
      </c>
      <c r="L135" s="58">
        <f t="shared" si="26"/>
        <v>3.2407407407407406E-2</v>
      </c>
      <c r="M135">
        <f t="shared" si="28"/>
        <v>4.7415036327038669</v>
      </c>
      <c r="N135" s="47">
        <f t="shared" si="27"/>
        <v>2.0823004462072386E-2</v>
      </c>
      <c r="O135" s="47"/>
      <c r="P135" s="63">
        <f t="shared" si="29"/>
        <v>0.93885308213518426</v>
      </c>
      <c r="Q135" s="86">
        <f t="shared" si="30"/>
        <v>2.0823004462072386E-2</v>
      </c>
      <c r="R135" s="67">
        <f t="shared" si="37"/>
        <v>4.0323913402743328E-2</v>
      </c>
      <c r="AB135" s="91">
        <f t="shared" si="35"/>
        <v>75.857142857142861</v>
      </c>
      <c r="AC135" s="91">
        <f t="shared" si="35"/>
        <v>0.8571428571428571</v>
      </c>
      <c r="AD135" s="90">
        <f t="shared" si="31"/>
        <v>1.0285714285714287</v>
      </c>
      <c r="AE135" s="45">
        <f t="shared" si="32"/>
        <v>0.83333333333333315</v>
      </c>
    </row>
    <row r="136" spans="1:31" ht="13.8" x14ac:dyDescent="0.25">
      <c r="A136" s="4">
        <v>43994</v>
      </c>
      <c r="B136">
        <v>12175</v>
      </c>
      <c r="C136">
        <v>252</v>
      </c>
      <c r="D136">
        <v>11411</v>
      </c>
      <c r="F136">
        <f t="shared" si="34"/>
        <v>73</v>
      </c>
      <c r="G136">
        <f t="shared" si="34"/>
        <v>0</v>
      </c>
      <c r="H136">
        <f t="shared" si="34"/>
        <v>49</v>
      </c>
      <c r="I136">
        <f t="shared" si="36"/>
        <v>512</v>
      </c>
      <c r="J136" s="58">
        <f t="shared" si="24"/>
        <v>0.14984990090101233</v>
      </c>
      <c r="K136" s="58">
        <f t="shared" si="25"/>
        <v>0</v>
      </c>
      <c r="L136" s="58">
        <f t="shared" si="26"/>
        <v>0.10040983606557377</v>
      </c>
      <c r="M136">
        <f t="shared" si="28"/>
        <v>1.4923826865243677</v>
      </c>
      <c r="N136" s="47">
        <f t="shared" si="27"/>
        <v>2.0698151950718686E-2</v>
      </c>
      <c r="O136" s="47"/>
      <c r="P136" s="63">
        <f t="shared" si="29"/>
        <v>0.93724845995893225</v>
      </c>
      <c r="Q136" s="86">
        <f t="shared" si="30"/>
        <v>2.0698151950718686E-2</v>
      </c>
      <c r="R136" s="67">
        <f t="shared" si="37"/>
        <v>4.2053388090349086E-2</v>
      </c>
      <c r="AB136" s="91">
        <f t="shared" si="35"/>
        <v>72.571428571428569</v>
      </c>
      <c r="AC136" s="91">
        <f t="shared" si="35"/>
        <v>0.7142857142857143</v>
      </c>
      <c r="AD136" s="90">
        <f t="shared" si="31"/>
        <v>1.1742857142857144</v>
      </c>
      <c r="AE136" s="45">
        <f t="shared" si="32"/>
        <v>0.60827250608272498</v>
      </c>
    </row>
    <row r="137" spans="1:31" ht="13.8" x14ac:dyDescent="0.25">
      <c r="A137" s="4">
        <v>43995</v>
      </c>
      <c r="B137">
        <v>12251</v>
      </c>
      <c r="C137">
        <v>253</v>
      </c>
      <c r="D137">
        <v>11465</v>
      </c>
      <c r="F137">
        <f t="shared" si="34"/>
        <v>76</v>
      </c>
      <c r="G137">
        <f t="shared" si="34"/>
        <v>1</v>
      </c>
      <c r="H137">
        <f t="shared" si="34"/>
        <v>54</v>
      </c>
      <c r="I137">
        <f t="shared" si="36"/>
        <v>533</v>
      </c>
      <c r="J137" s="58">
        <f t="shared" si="24"/>
        <v>0.14869679296108582</v>
      </c>
      <c r="K137" s="58">
        <f t="shared" si="25"/>
        <v>1.953125E-3</v>
      </c>
      <c r="L137" s="58">
        <f t="shared" si="26"/>
        <v>0.10546875</v>
      </c>
      <c r="M137">
        <f t="shared" si="28"/>
        <v>1.3842319635650171</v>
      </c>
      <c r="N137" s="47">
        <f t="shared" si="27"/>
        <v>2.0651375397926698E-2</v>
      </c>
      <c r="O137" s="47"/>
      <c r="P137" s="63">
        <f t="shared" si="29"/>
        <v>0.93584197208391151</v>
      </c>
      <c r="Q137" s="86">
        <f t="shared" si="30"/>
        <v>2.0651375397926698E-2</v>
      </c>
      <c r="R137" s="67">
        <f t="shared" si="37"/>
        <v>4.350665251816177E-2</v>
      </c>
      <c r="AB137" s="91">
        <f t="shared" si="35"/>
        <v>72.857142857142861</v>
      </c>
      <c r="AC137" s="91">
        <f t="shared" si="35"/>
        <v>0.7142857142857143</v>
      </c>
      <c r="AD137" s="90">
        <f t="shared" si="31"/>
        <v>1.3314285714285714</v>
      </c>
      <c r="AE137" s="45">
        <f t="shared" si="32"/>
        <v>0.53648068669527904</v>
      </c>
    </row>
    <row r="138" spans="1:31" ht="13.8" x14ac:dyDescent="0.25">
      <c r="A138" s="4">
        <v>43996</v>
      </c>
      <c r="B138">
        <v>12310</v>
      </c>
      <c r="C138">
        <v>254</v>
      </c>
      <c r="D138">
        <v>11511</v>
      </c>
      <c r="F138">
        <f t="shared" si="34"/>
        <v>59</v>
      </c>
      <c r="G138">
        <f t="shared" si="34"/>
        <v>1</v>
      </c>
      <c r="H138">
        <f t="shared" si="34"/>
        <v>46</v>
      </c>
      <c r="I138">
        <f t="shared" si="36"/>
        <v>545</v>
      </c>
      <c r="J138" s="58">
        <f t="shared" si="24"/>
        <v>0.1108887553547252</v>
      </c>
      <c r="K138" s="58">
        <f t="shared" si="25"/>
        <v>1.876172607879925E-3</v>
      </c>
      <c r="L138" s="58">
        <f t="shared" si="26"/>
        <v>8.6303939962476553E-2</v>
      </c>
      <c r="M138">
        <f t="shared" si="28"/>
        <v>1.2575256724269901</v>
      </c>
      <c r="N138" s="47">
        <f t="shared" si="27"/>
        <v>2.0633631194151097E-2</v>
      </c>
      <c r="O138" s="47"/>
      <c r="P138" s="63">
        <f t="shared" si="29"/>
        <v>0.93509341998375306</v>
      </c>
      <c r="Q138" s="86">
        <f t="shared" si="30"/>
        <v>2.0633631194151097E-2</v>
      </c>
      <c r="R138" s="67">
        <f t="shared" si="37"/>
        <v>4.427294882209587E-2</v>
      </c>
      <c r="AB138" s="91">
        <f t="shared" si="35"/>
        <v>69.571428571428569</v>
      </c>
      <c r="AC138" s="91">
        <f t="shared" si="35"/>
        <v>0.7142857142857143</v>
      </c>
      <c r="AD138" s="90">
        <f t="shared" si="31"/>
        <v>1.46</v>
      </c>
      <c r="AE138" s="45">
        <f t="shared" si="32"/>
        <v>0.48923679060665365</v>
      </c>
    </row>
    <row r="139" spans="1:31" ht="13.8" x14ac:dyDescent="0.25">
      <c r="A139" s="4">
        <v>43997</v>
      </c>
      <c r="B139">
        <v>12367</v>
      </c>
      <c r="C139">
        <v>255</v>
      </c>
      <c r="D139">
        <v>11561</v>
      </c>
      <c r="F139">
        <f t="shared" si="34"/>
        <v>57</v>
      </c>
      <c r="G139">
        <f t="shared" si="34"/>
        <v>1</v>
      </c>
      <c r="H139">
        <f t="shared" si="34"/>
        <v>50</v>
      </c>
      <c r="I139">
        <f t="shared" si="36"/>
        <v>551</v>
      </c>
      <c r="J139" s="58">
        <f t="shared" si="24"/>
        <v>0.10477187980179604</v>
      </c>
      <c r="K139" s="58">
        <f t="shared" si="25"/>
        <v>1.834862385321101E-3</v>
      </c>
      <c r="L139" s="58">
        <f t="shared" si="26"/>
        <v>9.1743119266055051E-2</v>
      </c>
      <c r="M139">
        <f t="shared" si="28"/>
        <v>1.1196210684701733</v>
      </c>
      <c r="N139" s="47">
        <f t="shared" si="27"/>
        <v>2.0619390312929569E-2</v>
      </c>
      <c r="O139" s="47"/>
      <c r="P139" s="63">
        <f t="shared" si="29"/>
        <v>0.93482655454030894</v>
      </c>
      <c r="Q139" s="86">
        <f t="shared" si="30"/>
        <v>2.0619390312929569E-2</v>
      </c>
      <c r="R139" s="67">
        <f t="shared" si="37"/>
        <v>4.4554055146761473E-2</v>
      </c>
      <c r="AB139" s="91">
        <f t="shared" si="35"/>
        <v>67.285714285714292</v>
      </c>
      <c r="AC139" s="91">
        <f t="shared" si="35"/>
        <v>0.7142857142857143</v>
      </c>
      <c r="AD139" s="90">
        <f t="shared" si="31"/>
        <v>1.4514285714285715</v>
      </c>
      <c r="AE139" s="45">
        <f t="shared" si="32"/>
        <v>0.49212598425196846</v>
      </c>
    </row>
    <row r="140" spans="1:31" ht="13.8" x14ac:dyDescent="0.25">
      <c r="A140" s="4">
        <v>43998</v>
      </c>
      <c r="B140">
        <v>12426</v>
      </c>
      <c r="C140">
        <v>256</v>
      </c>
      <c r="D140">
        <v>11624</v>
      </c>
      <c r="F140">
        <f t="shared" si="34"/>
        <v>59</v>
      </c>
      <c r="G140">
        <f t="shared" si="34"/>
        <v>1</v>
      </c>
      <c r="H140">
        <f t="shared" si="34"/>
        <v>63</v>
      </c>
      <c r="I140">
        <f t="shared" si="36"/>
        <v>546</v>
      </c>
      <c r="J140" s="58">
        <f t="shared" si="24"/>
        <v>0.10726804047976984</v>
      </c>
      <c r="K140" s="58">
        <f t="shared" si="25"/>
        <v>1.8148820326678765E-3</v>
      </c>
      <c r="L140" s="58">
        <f t="shared" si="26"/>
        <v>0.11433756805807622</v>
      </c>
      <c r="M140">
        <f t="shared" si="28"/>
        <v>0.9235107860055185</v>
      </c>
      <c r="N140" s="47">
        <f t="shared" si="27"/>
        <v>2.0601963624657976E-2</v>
      </c>
      <c r="O140" s="47"/>
      <c r="P140" s="63">
        <f t="shared" si="29"/>
        <v>0.93545791083212615</v>
      </c>
      <c r="Q140" s="86">
        <f t="shared" si="30"/>
        <v>2.0601963624657976E-2</v>
      </c>
      <c r="R140" s="67">
        <f t="shared" si="37"/>
        <v>4.3940125543215913E-2</v>
      </c>
      <c r="AB140" s="91">
        <f t="shared" ref="AB140:AC162" si="38">AVERAGE(F134:F140)</f>
        <v>65.857142857142861</v>
      </c>
      <c r="AC140" s="91">
        <f t="shared" si="38"/>
        <v>0.8571428571428571</v>
      </c>
      <c r="AD140" s="90">
        <f t="shared" si="31"/>
        <v>1.5171428571428573</v>
      </c>
      <c r="AE140" s="45">
        <f t="shared" si="32"/>
        <v>0.56497175141242928</v>
      </c>
    </row>
    <row r="141" spans="1:31" ht="13.8" x14ac:dyDescent="0.25">
      <c r="A141" s="4">
        <v>43999</v>
      </c>
      <c r="B141">
        <v>12522</v>
      </c>
      <c r="C141">
        <v>257</v>
      </c>
      <c r="D141">
        <v>11697</v>
      </c>
      <c r="F141">
        <f t="shared" si="34"/>
        <v>96</v>
      </c>
      <c r="G141">
        <f t="shared" si="34"/>
        <v>1</v>
      </c>
      <c r="H141">
        <f t="shared" si="34"/>
        <v>73</v>
      </c>
      <c r="I141">
        <f t="shared" si="36"/>
        <v>568</v>
      </c>
      <c r="J141" s="58">
        <f t="shared" si="24"/>
        <v>0.1761376513979758</v>
      </c>
      <c r="K141" s="58">
        <f t="shared" si="25"/>
        <v>1.8315018315018315E-3</v>
      </c>
      <c r="L141" s="58">
        <f t="shared" si="26"/>
        <v>0.1336996336996337</v>
      </c>
      <c r="M141">
        <f t="shared" si="28"/>
        <v>1.2996102386931729</v>
      </c>
      <c r="N141" s="47">
        <f t="shared" si="27"/>
        <v>2.0523877974764414E-2</v>
      </c>
      <c r="O141" s="47"/>
      <c r="P141" s="63">
        <f t="shared" si="29"/>
        <v>0.93411595591758501</v>
      </c>
      <c r="Q141" s="86">
        <f t="shared" si="30"/>
        <v>2.0523877974764414E-2</v>
      </c>
      <c r="R141" s="67">
        <f t="shared" si="37"/>
        <v>4.536016610765059E-2</v>
      </c>
      <c r="AB141" s="91">
        <f t="shared" si="38"/>
        <v>70.142857142857139</v>
      </c>
      <c r="AC141" s="91">
        <f t="shared" si="38"/>
        <v>0.8571428571428571</v>
      </c>
      <c r="AD141" s="90">
        <f t="shared" si="31"/>
        <v>1.4514285714285715</v>
      </c>
      <c r="AE141" s="45">
        <f t="shared" si="32"/>
        <v>0.59055118110236215</v>
      </c>
    </row>
    <row r="142" spans="1:31" ht="13.8" x14ac:dyDescent="0.25">
      <c r="A142" s="4">
        <v>44000</v>
      </c>
      <c r="B142">
        <v>12616</v>
      </c>
      <c r="C142">
        <v>258</v>
      </c>
      <c r="D142">
        <v>11769</v>
      </c>
      <c r="F142">
        <f t="shared" si="34"/>
        <v>94</v>
      </c>
      <c r="G142">
        <f t="shared" si="34"/>
        <v>1</v>
      </c>
      <c r="H142">
        <f t="shared" si="34"/>
        <v>72</v>
      </c>
      <c r="I142">
        <f t="shared" si="36"/>
        <v>589</v>
      </c>
      <c r="J142" s="58">
        <f t="shared" si="24"/>
        <v>0.16579029749228216</v>
      </c>
      <c r="K142" s="58">
        <f t="shared" si="25"/>
        <v>1.7605633802816902E-3</v>
      </c>
      <c r="L142" s="58">
        <f t="shared" si="26"/>
        <v>0.12676056338028169</v>
      </c>
      <c r="M142">
        <f t="shared" si="28"/>
        <v>1.2899847804878941</v>
      </c>
      <c r="N142" s="47">
        <f t="shared" si="27"/>
        <v>2.045022194039315E-2</v>
      </c>
      <c r="O142" s="47"/>
      <c r="P142" s="63">
        <f t="shared" si="29"/>
        <v>0.93286303107165502</v>
      </c>
      <c r="Q142" s="86">
        <f t="shared" si="30"/>
        <v>2.045022194039315E-2</v>
      </c>
      <c r="R142" s="67">
        <f t="shared" si="37"/>
        <v>4.6686746987951833E-2</v>
      </c>
      <c r="AB142" s="91">
        <f t="shared" si="38"/>
        <v>73.428571428571431</v>
      </c>
      <c r="AC142" s="91">
        <f t="shared" si="38"/>
        <v>0.8571428571428571</v>
      </c>
      <c r="AD142" s="90">
        <f t="shared" si="31"/>
        <v>1.4571428571428573</v>
      </c>
      <c r="AE142" s="45">
        <f t="shared" si="32"/>
        <v>0.58823529411764697</v>
      </c>
    </row>
    <row r="143" spans="1:31" ht="13.8" x14ac:dyDescent="0.25">
      <c r="A143" s="4">
        <v>44001</v>
      </c>
      <c r="B143">
        <v>12709</v>
      </c>
      <c r="C143">
        <v>259</v>
      </c>
      <c r="D143">
        <v>11822</v>
      </c>
      <c r="F143">
        <f t="shared" si="34"/>
        <v>93</v>
      </c>
      <c r="G143">
        <f t="shared" si="34"/>
        <v>1</v>
      </c>
      <c r="H143">
        <f t="shared" si="34"/>
        <v>53</v>
      </c>
      <c r="I143">
        <f t="shared" si="36"/>
        <v>628</v>
      </c>
      <c r="J143" s="58">
        <f t="shared" si="24"/>
        <v>0.15818055837238684</v>
      </c>
      <c r="K143" s="58">
        <f t="shared" si="25"/>
        <v>1.697792869269949E-3</v>
      </c>
      <c r="L143" s="58">
        <f t="shared" si="26"/>
        <v>8.9983022071307303E-2</v>
      </c>
      <c r="M143">
        <f t="shared" si="28"/>
        <v>1.725339794098812</v>
      </c>
      <c r="N143" s="47">
        <f t="shared" si="27"/>
        <v>2.0379258792981352E-2</v>
      </c>
      <c r="O143" s="47"/>
      <c r="P143" s="63">
        <f t="shared" si="29"/>
        <v>0.93020693996380521</v>
      </c>
      <c r="Q143" s="86">
        <f t="shared" si="30"/>
        <v>2.0379258792981352E-2</v>
      </c>
      <c r="R143" s="67">
        <f t="shared" si="37"/>
        <v>4.9413801243213484E-2</v>
      </c>
      <c r="AB143" s="91">
        <f t="shared" si="38"/>
        <v>76.285714285714292</v>
      </c>
      <c r="AC143" s="91">
        <f t="shared" si="38"/>
        <v>1</v>
      </c>
      <c r="AD143" s="90">
        <f t="shared" si="31"/>
        <v>1.3914285714285715</v>
      </c>
      <c r="AE143" s="45">
        <f t="shared" si="32"/>
        <v>0.71868583162217659</v>
      </c>
    </row>
    <row r="144" spans="1:31" ht="13.8" x14ac:dyDescent="0.25">
      <c r="A144" s="4">
        <v>44002</v>
      </c>
      <c r="B144">
        <v>12803</v>
      </c>
      <c r="C144">
        <v>260</v>
      </c>
      <c r="D144">
        <v>11889</v>
      </c>
      <c r="F144">
        <f t="shared" si="34"/>
        <v>94</v>
      </c>
      <c r="G144">
        <f t="shared" si="34"/>
        <v>1</v>
      </c>
      <c r="H144">
        <f t="shared" si="34"/>
        <v>67</v>
      </c>
      <c r="I144">
        <f t="shared" si="36"/>
        <v>654</v>
      </c>
      <c r="J144" s="58">
        <f t="shared" si="24"/>
        <v>0.14995448362265532</v>
      </c>
      <c r="K144" s="58">
        <f t="shared" si="25"/>
        <v>1.5923566878980893E-3</v>
      </c>
      <c r="L144" s="58">
        <f t="shared" si="26"/>
        <v>0.10668789808917198</v>
      </c>
      <c r="M144">
        <f t="shared" si="28"/>
        <v>1.3848737605151109</v>
      </c>
      <c r="N144" s="47">
        <f t="shared" si="27"/>
        <v>2.0307740373349994E-2</v>
      </c>
      <c r="O144" s="47"/>
      <c r="P144" s="63">
        <f t="shared" si="29"/>
        <v>0.92861048191830042</v>
      </c>
      <c r="Q144" s="86">
        <f t="shared" si="30"/>
        <v>2.0307740373349994E-2</v>
      </c>
      <c r="R144" s="67">
        <f t="shared" si="37"/>
        <v>5.1081777708349541E-2</v>
      </c>
      <c r="AB144" s="91">
        <f t="shared" si="38"/>
        <v>78.857142857142861</v>
      </c>
      <c r="AC144" s="91">
        <f t="shared" si="38"/>
        <v>1</v>
      </c>
      <c r="AD144" s="90">
        <f t="shared" si="31"/>
        <v>1.3457142857142859</v>
      </c>
      <c r="AE144" s="45">
        <f t="shared" si="32"/>
        <v>0.74309978768577489</v>
      </c>
    </row>
    <row r="145" spans="1:31" ht="13.8" x14ac:dyDescent="0.25">
      <c r="A145" s="4">
        <v>44003</v>
      </c>
      <c r="B145">
        <v>12894</v>
      </c>
      <c r="C145">
        <v>261</v>
      </c>
      <c r="D145">
        <v>11947</v>
      </c>
      <c r="F145">
        <f t="shared" ref="F145:H160" si="39">B145-B144</f>
        <v>91</v>
      </c>
      <c r="G145">
        <f t="shared" si="39"/>
        <v>1</v>
      </c>
      <c r="H145">
        <f t="shared" si="39"/>
        <v>58</v>
      </c>
      <c r="I145">
        <f t="shared" si="36"/>
        <v>686</v>
      </c>
      <c r="J145" s="58">
        <f t="shared" si="24"/>
        <v>0.13939934960254211</v>
      </c>
      <c r="K145" s="58">
        <f t="shared" si="25"/>
        <v>1.5290519877675841E-3</v>
      </c>
      <c r="L145" s="58">
        <f t="shared" si="26"/>
        <v>8.8685015290519878E-2</v>
      </c>
      <c r="M145">
        <f t="shared" si="28"/>
        <v>1.5452063498315685</v>
      </c>
      <c r="N145" s="47">
        <f t="shared" si="27"/>
        <v>2.0241973010702654E-2</v>
      </c>
      <c r="O145" s="47"/>
      <c r="P145" s="63">
        <f t="shared" si="29"/>
        <v>0.92655498681557313</v>
      </c>
      <c r="Q145" s="86">
        <f t="shared" si="30"/>
        <v>2.0241973010702654E-2</v>
      </c>
      <c r="R145" s="67">
        <f t="shared" si="37"/>
        <v>5.3203040173724236E-2</v>
      </c>
      <c r="AB145" s="91">
        <f t="shared" si="38"/>
        <v>83.428571428571431</v>
      </c>
      <c r="AC145" s="91">
        <f t="shared" si="38"/>
        <v>1</v>
      </c>
      <c r="AD145" s="90">
        <f t="shared" si="31"/>
        <v>1.3171428571428572</v>
      </c>
      <c r="AE145" s="45">
        <f t="shared" si="32"/>
        <v>0.75921908893709322</v>
      </c>
    </row>
    <row r="146" spans="1:31" ht="13.8" x14ac:dyDescent="0.25">
      <c r="A146" s="4">
        <v>44004</v>
      </c>
      <c r="B146">
        <v>12990</v>
      </c>
      <c r="C146">
        <v>262</v>
      </c>
      <c r="D146">
        <v>11997</v>
      </c>
      <c r="F146">
        <f t="shared" si="39"/>
        <v>96</v>
      </c>
      <c r="G146">
        <f t="shared" si="39"/>
        <v>1</v>
      </c>
      <c r="H146">
        <f t="shared" si="39"/>
        <v>50</v>
      </c>
      <c r="I146">
        <f t="shared" si="36"/>
        <v>731</v>
      </c>
      <c r="J146" s="58">
        <f t="shared" si="24"/>
        <v>0.1402006062610292</v>
      </c>
      <c r="K146" s="58">
        <f t="shared" si="25"/>
        <v>1.4577259475218659E-3</v>
      </c>
      <c r="L146" s="58">
        <f t="shared" si="26"/>
        <v>7.2886297376093298E-2</v>
      </c>
      <c r="M146">
        <f t="shared" si="28"/>
        <v>1.8858356057856085</v>
      </c>
      <c r="N146" s="47">
        <f t="shared" si="27"/>
        <v>2.0169361046959201E-2</v>
      </c>
      <c r="O146" s="47"/>
      <c r="P146" s="63">
        <f t="shared" si="29"/>
        <v>0.92355658198614321</v>
      </c>
      <c r="Q146" s="86">
        <f t="shared" si="30"/>
        <v>2.0169361046959201E-2</v>
      </c>
      <c r="R146" s="67">
        <f t="shared" si="37"/>
        <v>5.6274056966897579E-2</v>
      </c>
      <c r="AB146" s="91">
        <f t="shared" si="38"/>
        <v>89</v>
      </c>
      <c r="AC146" s="91">
        <f t="shared" si="38"/>
        <v>1</v>
      </c>
      <c r="AD146" s="90">
        <f t="shared" si="31"/>
        <v>1.4028571428571428</v>
      </c>
      <c r="AE146" s="45">
        <f t="shared" si="32"/>
        <v>0.71283095723014256</v>
      </c>
    </row>
    <row r="147" spans="1:31" ht="13.8" x14ac:dyDescent="0.25">
      <c r="A147" s="4">
        <v>44005</v>
      </c>
      <c r="B147">
        <v>13092</v>
      </c>
      <c r="C147">
        <v>263</v>
      </c>
      <c r="D147">
        <v>12054</v>
      </c>
      <c r="F147">
        <f t="shared" si="39"/>
        <v>102</v>
      </c>
      <c r="G147">
        <f t="shared" si="39"/>
        <v>1</v>
      </c>
      <c r="H147">
        <f t="shared" si="39"/>
        <v>57</v>
      </c>
      <c r="I147">
        <f t="shared" si="36"/>
        <v>775</v>
      </c>
      <c r="J147" s="58">
        <f t="shared" si="24"/>
        <v>0.139794972046178</v>
      </c>
      <c r="K147" s="58">
        <f t="shared" si="25"/>
        <v>1.3679890560875513E-3</v>
      </c>
      <c r="L147" s="58">
        <f t="shared" si="26"/>
        <v>7.7975376196990423E-2</v>
      </c>
      <c r="M147">
        <f t="shared" si="28"/>
        <v>1.7618986994095882</v>
      </c>
      <c r="N147" s="47">
        <f t="shared" si="27"/>
        <v>2.0088603727467156E-2</v>
      </c>
      <c r="O147" s="47"/>
      <c r="P147" s="63">
        <f t="shared" si="29"/>
        <v>0.92071494042163149</v>
      </c>
      <c r="Q147" s="86">
        <f t="shared" si="30"/>
        <v>2.0088603727467156E-2</v>
      </c>
      <c r="R147" s="67">
        <f t="shared" si="37"/>
        <v>5.9196455850901386E-2</v>
      </c>
      <c r="AB147" s="91">
        <f t="shared" si="38"/>
        <v>95.142857142857139</v>
      </c>
      <c r="AC147" s="91">
        <f t="shared" si="38"/>
        <v>1</v>
      </c>
      <c r="AD147" s="90">
        <f t="shared" si="31"/>
        <v>1.4685714285714286</v>
      </c>
      <c r="AE147" s="45">
        <f t="shared" si="32"/>
        <v>0.68093385214007784</v>
      </c>
    </row>
    <row r="148" spans="1:31" ht="13.8" x14ac:dyDescent="0.25">
      <c r="A148" s="4">
        <v>44006</v>
      </c>
      <c r="B148">
        <v>13235</v>
      </c>
      <c r="C148">
        <v>263</v>
      </c>
      <c r="D148">
        <v>12111</v>
      </c>
      <c r="F148">
        <f t="shared" si="39"/>
        <v>143</v>
      </c>
      <c r="G148">
        <f t="shared" si="39"/>
        <v>0</v>
      </c>
      <c r="H148">
        <f t="shared" si="39"/>
        <v>57</v>
      </c>
      <c r="I148">
        <f t="shared" si="36"/>
        <v>861</v>
      </c>
      <c r="J148" s="58">
        <f t="shared" si="24"/>
        <v>0.18486276657737852</v>
      </c>
      <c r="K148" s="58">
        <f t="shared" si="25"/>
        <v>0</v>
      </c>
      <c r="L148" s="58">
        <f t="shared" si="26"/>
        <v>7.3548387096774193E-2</v>
      </c>
      <c r="M148">
        <f t="shared" si="28"/>
        <v>2.5134849841661113</v>
      </c>
      <c r="N148" s="47">
        <f t="shared" si="27"/>
        <v>1.9871552701171136E-2</v>
      </c>
      <c r="O148" s="47"/>
      <c r="P148" s="63">
        <f t="shared" si="29"/>
        <v>0.91507366830374004</v>
      </c>
      <c r="Q148" s="86">
        <f t="shared" si="30"/>
        <v>1.9871552701171136E-2</v>
      </c>
      <c r="R148" s="67">
        <f t="shared" si="37"/>
        <v>6.5054778995088824E-2</v>
      </c>
      <c r="AB148" s="91">
        <f t="shared" si="38"/>
        <v>101.85714285714286</v>
      </c>
      <c r="AC148" s="91">
        <f t="shared" si="38"/>
        <v>0.8571428571428571</v>
      </c>
      <c r="AD148" s="90">
        <f t="shared" si="31"/>
        <v>1.5257142857142858</v>
      </c>
      <c r="AE148" s="45">
        <f t="shared" si="32"/>
        <v>0.56179775280898869</v>
      </c>
    </row>
    <row r="149" spans="1:31" ht="13.8" x14ac:dyDescent="0.25">
      <c r="A149" s="4">
        <v>44007</v>
      </c>
      <c r="B149">
        <v>13372</v>
      </c>
      <c r="C149">
        <v>264</v>
      </c>
      <c r="D149">
        <v>12154</v>
      </c>
      <c r="F149">
        <f t="shared" si="39"/>
        <v>137</v>
      </c>
      <c r="G149">
        <f t="shared" si="39"/>
        <v>1</v>
      </c>
      <c r="H149">
        <f t="shared" si="39"/>
        <v>43</v>
      </c>
      <c r="I149">
        <f t="shared" si="36"/>
        <v>954</v>
      </c>
      <c r="J149" s="58">
        <f t="shared" si="24"/>
        <v>0.15941949925318535</v>
      </c>
      <c r="K149" s="58">
        <f t="shared" si="25"/>
        <v>1.1614401858304297E-3</v>
      </c>
      <c r="L149" s="58">
        <f t="shared" si="26"/>
        <v>4.9941927990708478E-2</v>
      </c>
      <c r="M149">
        <f t="shared" si="28"/>
        <v>3.1195497467498319</v>
      </c>
      <c r="N149" s="47">
        <f t="shared" si="27"/>
        <v>1.9742746036494167E-2</v>
      </c>
      <c r="O149" s="47"/>
      <c r="P149" s="63">
        <f t="shared" si="29"/>
        <v>0.90891414896799283</v>
      </c>
      <c r="Q149" s="86">
        <f t="shared" si="30"/>
        <v>1.9742746036494167E-2</v>
      </c>
      <c r="R149" s="67">
        <f t="shared" si="37"/>
        <v>7.1343104995512996E-2</v>
      </c>
      <c r="AB149" s="91">
        <f t="shared" si="38"/>
        <v>108</v>
      </c>
      <c r="AC149" s="91">
        <f t="shared" si="38"/>
        <v>0.8571428571428571</v>
      </c>
      <c r="AD149" s="90">
        <f t="shared" si="31"/>
        <v>1.5771428571428572</v>
      </c>
      <c r="AE149" s="45">
        <f t="shared" si="32"/>
        <v>0.54347826086956519</v>
      </c>
    </row>
    <row r="150" spans="1:31" ht="13.8" x14ac:dyDescent="0.25">
      <c r="A150" s="4">
        <v>44008</v>
      </c>
      <c r="B150">
        <v>13565</v>
      </c>
      <c r="C150">
        <v>265</v>
      </c>
      <c r="D150">
        <v>12232</v>
      </c>
      <c r="F150">
        <f t="shared" si="39"/>
        <v>193</v>
      </c>
      <c r="G150">
        <f t="shared" si="39"/>
        <v>1</v>
      </c>
      <c r="H150">
        <f t="shared" si="39"/>
        <v>78</v>
      </c>
      <c r="I150">
        <f t="shared" si="36"/>
        <v>1068</v>
      </c>
      <c r="J150" s="58">
        <f t="shared" si="24"/>
        <v>0.20269428188992572</v>
      </c>
      <c r="K150" s="58">
        <f t="shared" si="25"/>
        <v>1.0482180293501049E-3</v>
      </c>
      <c r="L150" s="58">
        <f t="shared" si="26"/>
        <v>8.1761006289308172E-2</v>
      </c>
      <c r="M150">
        <f t="shared" si="28"/>
        <v>2.4477258851011281</v>
      </c>
      <c r="N150" s="47">
        <f t="shared" si="27"/>
        <v>1.9535569480280134E-2</v>
      </c>
      <c r="O150" s="47"/>
      <c r="P150" s="63">
        <f t="shared" si="29"/>
        <v>0.90173239955768525</v>
      </c>
      <c r="Q150" s="86">
        <f t="shared" si="30"/>
        <v>1.9535569480280134E-2</v>
      </c>
      <c r="R150" s="67">
        <f t="shared" si="37"/>
        <v>7.8732030962034627E-2</v>
      </c>
      <c r="AB150" s="91">
        <f t="shared" si="38"/>
        <v>122.28571428571429</v>
      </c>
      <c r="AC150" s="91">
        <f t="shared" si="38"/>
        <v>0.8571428571428571</v>
      </c>
      <c r="AD150" s="90">
        <f t="shared" si="31"/>
        <v>1.6685714285714286</v>
      </c>
      <c r="AE150" s="45">
        <f t="shared" si="32"/>
        <v>0.51369863013698625</v>
      </c>
    </row>
    <row r="151" spans="1:31" ht="13.8" x14ac:dyDescent="0.25">
      <c r="A151" s="4">
        <v>44009</v>
      </c>
      <c r="B151">
        <v>13792</v>
      </c>
      <c r="C151">
        <v>267</v>
      </c>
      <c r="D151">
        <v>12338</v>
      </c>
      <c r="F151">
        <f t="shared" si="39"/>
        <v>227</v>
      </c>
      <c r="G151">
        <f t="shared" si="39"/>
        <v>2</v>
      </c>
      <c r="H151">
        <f t="shared" si="39"/>
        <v>106</v>
      </c>
      <c r="I151">
        <f t="shared" si="36"/>
        <v>1187</v>
      </c>
      <c r="J151" s="58">
        <f t="shared" si="24"/>
        <v>0.21296056756777898</v>
      </c>
      <c r="K151" s="58">
        <f t="shared" si="25"/>
        <v>1.8726591760299626E-3</v>
      </c>
      <c r="L151" s="58">
        <f t="shared" si="26"/>
        <v>9.9250936329588021E-2</v>
      </c>
      <c r="M151">
        <f t="shared" si="28"/>
        <v>2.1059433903924809</v>
      </c>
      <c r="N151" s="47">
        <f t="shared" si="27"/>
        <v>1.9359048723897911E-2</v>
      </c>
      <c r="O151" s="47"/>
      <c r="P151" s="63">
        <f t="shared" si="29"/>
        <v>0.89457656612529002</v>
      </c>
      <c r="Q151" s="86">
        <f t="shared" si="30"/>
        <v>1.9359048723897911E-2</v>
      </c>
      <c r="R151" s="67">
        <f t="shared" si="37"/>
        <v>8.6064385150812051E-2</v>
      </c>
      <c r="AB151" s="91">
        <f t="shared" si="38"/>
        <v>141.28571428571428</v>
      </c>
      <c r="AC151" s="91">
        <f t="shared" si="38"/>
        <v>1</v>
      </c>
      <c r="AD151" s="90">
        <f t="shared" si="31"/>
        <v>1.78</v>
      </c>
      <c r="AE151" s="45">
        <f t="shared" si="32"/>
        <v>0.5617977528089888</v>
      </c>
    </row>
    <row r="152" spans="1:31" ht="13.8" x14ac:dyDescent="0.25">
      <c r="A152" s="4">
        <v>44010</v>
      </c>
      <c r="B152">
        <v>14046</v>
      </c>
      <c r="C152">
        <v>270</v>
      </c>
      <c r="D152">
        <v>12464</v>
      </c>
      <c r="F152">
        <f t="shared" si="39"/>
        <v>254</v>
      </c>
      <c r="G152">
        <f t="shared" si="39"/>
        <v>3</v>
      </c>
      <c r="H152">
        <f t="shared" si="39"/>
        <v>126</v>
      </c>
      <c r="I152">
        <f t="shared" si="36"/>
        <v>1312</v>
      </c>
      <c r="J152" s="58">
        <f t="shared" si="24"/>
        <v>0.2144083705594261</v>
      </c>
      <c r="K152" s="58">
        <f t="shared" si="25"/>
        <v>2.527379949452401E-3</v>
      </c>
      <c r="L152" s="58">
        <f t="shared" si="26"/>
        <v>0.10614995787700084</v>
      </c>
      <c r="M152">
        <f t="shared" si="28"/>
        <v>1.972889425225107</v>
      </c>
      <c r="N152" s="47">
        <f t="shared" si="27"/>
        <v>1.9222554463904314E-2</v>
      </c>
      <c r="O152" s="47"/>
      <c r="P152" s="63">
        <f t="shared" si="29"/>
        <v>0.88737006977075328</v>
      </c>
      <c r="Q152" s="86">
        <f t="shared" si="30"/>
        <v>1.9222554463904314E-2</v>
      </c>
      <c r="R152" s="67">
        <f t="shared" si="37"/>
        <v>9.3407375765342415E-2</v>
      </c>
      <c r="AB152" s="91">
        <f t="shared" si="38"/>
        <v>164.57142857142858</v>
      </c>
      <c r="AC152" s="91">
        <f t="shared" si="38"/>
        <v>1.2857142857142858</v>
      </c>
      <c r="AD152" s="90">
        <f t="shared" si="31"/>
        <v>1.9028571428571428</v>
      </c>
      <c r="AE152" s="45">
        <f t="shared" si="32"/>
        <v>0.67567567567567577</v>
      </c>
    </row>
    <row r="153" spans="1:31" ht="13.8" x14ac:dyDescent="0.25">
      <c r="A153" s="4">
        <v>44011</v>
      </c>
      <c r="B153">
        <v>14288</v>
      </c>
      <c r="C153">
        <v>274</v>
      </c>
      <c r="D153">
        <v>12581</v>
      </c>
      <c r="F153">
        <f t="shared" si="39"/>
        <v>242</v>
      </c>
      <c r="G153">
        <f t="shared" si="39"/>
        <v>4</v>
      </c>
      <c r="H153">
        <f t="shared" si="39"/>
        <v>117</v>
      </c>
      <c r="I153">
        <f t="shared" si="36"/>
        <v>1433</v>
      </c>
      <c r="J153" s="58">
        <f t="shared" si="24"/>
        <v>0.18482303623619592</v>
      </c>
      <c r="K153" s="58">
        <f t="shared" si="25"/>
        <v>3.0487804878048782E-3</v>
      </c>
      <c r="L153" s="58">
        <f t="shared" si="26"/>
        <v>8.9176829268292679E-2</v>
      </c>
      <c r="M153">
        <f t="shared" si="28"/>
        <v>2.0040315995197444</v>
      </c>
      <c r="N153" s="47">
        <f t="shared" si="27"/>
        <v>1.917693169092945E-2</v>
      </c>
      <c r="O153" s="47"/>
      <c r="P153" s="63">
        <f t="shared" si="29"/>
        <v>0.88052911534154532</v>
      </c>
      <c r="Q153" s="86">
        <f t="shared" si="30"/>
        <v>1.917693169092945E-2</v>
      </c>
      <c r="R153" s="67">
        <f t="shared" si="37"/>
        <v>0.10029395296752519</v>
      </c>
      <c r="AB153" s="91">
        <f t="shared" si="38"/>
        <v>185.42857142857142</v>
      </c>
      <c r="AC153" s="91">
        <f t="shared" si="38"/>
        <v>1.7142857142857142</v>
      </c>
      <c r="AD153" s="90">
        <f t="shared" si="31"/>
        <v>2.0371428571428574</v>
      </c>
      <c r="AE153" s="45">
        <f t="shared" si="32"/>
        <v>0.84151472650771375</v>
      </c>
    </row>
    <row r="154" spans="1:31" ht="13.8" x14ac:dyDescent="0.25">
      <c r="A154" s="4">
        <v>44012</v>
      </c>
      <c r="B154">
        <v>14564</v>
      </c>
      <c r="C154">
        <v>277</v>
      </c>
      <c r="D154">
        <v>12662</v>
      </c>
      <c r="F154">
        <f t="shared" si="39"/>
        <v>276</v>
      </c>
      <c r="G154">
        <f t="shared" si="39"/>
        <v>3</v>
      </c>
      <c r="H154">
        <f t="shared" si="39"/>
        <v>81</v>
      </c>
      <c r="I154">
        <f t="shared" si="36"/>
        <v>1625</v>
      </c>
      <c r="J154" s="58">
        <f t="shared" si="24"/>
        <v>0.19299788275444041</v>
      </c>
      <c r="K154" s="58">
        <f t="shared" si="25"/>
        <v>2.0935101186322401E-3</v>
      </c>
      <c r="L154" s="58">
        <f t="shared" si="26"/>
        <v>5.6524773203070484E-2</v>
      </c>
      <c r="M154">
        <f t="shared" si="28"/>
        <v>3.2924519760370603</v>
      </c>
      <c r="N154" s="47">
        <f t="shared" si="27"/>
        <v>1.901950013732491E-2</v>
      </c>
      <c r="O154" s="47"/>
      <c r="P154" s="63">
        <f t="shared" si="29"/>
        <v>0.86940400988739353</v>
      </c>
      <c r="Q154" s="86">
        <f t="shared" si="30"/>
        <v>1.901950013732491E-2</v>
      </c>
      <c r="R154" s="67">
        <f t="shared" si="37"/>
        <v>0.11157648997528158</v>
      </c>
      <c r="AB154" s="91">
        <f t="shared" si="38"/>
        <v>210.28571428571428</v>
      </c>
      <c r="AC154" s="91">
        <f t="shared" si="38"/>
        <v>2</v>
      </c>
      <c r="AD154" s="90">
        <f t="shared" si="31"/>
        <v>2.16</v>
      </c>
      <c r="AE154" s="45">
        <f t="shared" si="32"/>
        <v>0.92592592592592582</v>
      </c>
    </row>
    <row r="155" spans="1:31" ht="13.8" x14ac:dyDescent="0.25">
      <c r="A155" s="4">
        <v>44013</v>
      </c>
      <c r="B155">
        <v>14836</v>
      </c>
      <c r="C155">
        <v>281</v>
      </c>
      <c r="D155">
        <v>12772</v>
      </c>
      <c r="F155">
        <f t="shared" si="39"/>
        <v>272</v>
      </c>
      <c r="G155">
        <f t="shared" si="39"/>
        <v>4</v>
      </c>
      <c r="H155">
        <f t="shared" si="39"/>
        <v>110</v>
      </c>
      <c r="I155">
        <f t="shared" si="36"/>
        <v>1783</v>
      </c>
      <c r="J155" s="58">
        <f t="shared" si="24"/>
        <v>0.16773449869010415</v>
      </c>
      <c r="K155" s="58">
        <f t="shared" si="25"/>
        <v>2.4615384615384616E-3</v>
      </c>
      <c r="L155" s="58">
        <f t="shared" si="26"/>
        <v>6.7692307692307691E-2</v>
      </c>
      <c r="M155">
        <f t="shared" si="28"/>
        <v>2.3909522839598178</v>
      </c>
      <c r="N155" s="47">
        <f t="shared" si="27"/>
        <v>1.8940415206255057E-2</v>
      </c>
      <c r="O155" s="47"/>
      <c r="P155" s="63">
        <f t="shared" si="29"/>
        <v>0.86087894311135071</v>
      </c>
      <c r="Q155" s="86">
        <f t="shared" si="30"/>
        <v>1.8940415206255057E-2</v>
      </c>
      <c r="R155" s="67">
        <f t="shared" si="37"/>
        <v>0.12018064168239428</v>
      </c>
      <c r="AB155" s="91">
        <f t="shared" si="38"/>
        <v>228.71428571428572</v>
      </c>
      <c r="AC155" s="91">
        <f t="shared" si="38"/>
        <v>2.5714285714285716</v>
      </c>
      <c r="AD155" s="90">
        <f t="shared" si="31"/>
        <v>2.4457142857142857</v>
      </c>
      <c r="AE155" s="45">
        <f t="shared" si="32"/>
        <v>1.0514018691588787</v>
      </c>
    </row>
    <row r="156" spans="1:31" ht="13.8" x14ac:dyDescent="0.25">
      <c r="A156" s="4">
        <v>44014</v>
      </c>
      <c r="B156">
        <v>15195</v>
      </c>
      <c r="C156">
        <v>287</v>
      </c>
      <c r="D156">
        <v>12912</v>
      </c>
      <c r="F156">
        <f t="shared" si="39"/>
        <v>359</v>
      </c>
      <c r="G156">
        <f t="shared" si="39"/>
        <v>6</v>
      </c>
      <c r="H156">
        <f t="shared" si="39"/>
        <v>140</v>
      </c>
      <c r="I156">
        <f t="shared" si="36"/>
        <v>1996</v>
      </c>
      <c r="J156" s="58">
        <f t="shared" si="24"/>
        <v>0.2017747957564246</v>
      </c>
      <c r="K156" s="58">
        <f t="shared" si="25"/>
        <v>3.3651149747616375E-3</v>
      </c>
      <c r="L156" s="58">
        <f t="shared" si="26"/>
        <v>7.8519349411104875E-2</v>
      </c>
      <c r="M156">
        <f t="shared" si="28"/>
        <v>2.4641401426966101</v>
      </c>
      <c r="N156" s="47">
        <f t="shared" si="27"/>
        <v>1.8887792036854228E-2</v>
      </c>
      <c r="O156" s="47"/>
      <c r="P156" s="63">
        <f t="shared" si="29"/>
        <v>0.84975320829220136</v>
      </c>
      <c r="Q156" s="86">
        <f t="shared" si="30"/>
        <v>1.8887792036854228E-2</v>
      </c>
      <c r="R156" s="67">
        <f t="shared" si="37"/>
        <v>0.13135899967094444</v>
      </c>
      <c r="AB156" s="91">
        <f t="shared" si="38"/>
        <v>260.42857142857144</v>
      </c>
      <c r="AC156" s="91">
        <f t="shared" si="38"/>
        <v>3.2857142857142856</v>
      </c>
      <c r="AD156" s="90">
        <f t="shared" si="31"/>
        <v>2.8257142857142856</v>
      </c>
      <c r="AE156" s="45">
        <f t="shared" si="32"/>
        <v>1.1627906976744187</v>
      </c>
    </row>
    <row r="157" spans="1:31" ht="13.8" x14ac:dyDescent="0.25">
      <c r="A157" s="4">
        <v>44015</v>
      </c>
      <c r="B157">
        <v>15504</v>
      </c>
      <c r="C157">
        <v>298</v>
      </c>
      <c r="D157">
        <v>13064</v>
      </c>
      <c r="F157">
        <f t="shared" si="39"/>
        <v>309</v>
      </c>
      <c r="G157">
        <f t="shared" si="39"/>
        <v>11</v>
      </c>
      <c r="H157">
        <f t="shared" si="39"/>
        <v>152</v>
      </c>
      <c r="I157">
        <f t="shared" si="36"/>
        <v>2142</v>
      </c>
      <c r="J157" s="58">
        <f t="shared" si="24"/>
        <v>0.15514726786856328</v>
      </c>
      <c r="K157" s="58">
        <f t="shared" si="25"/>
        <v>5.5110220440881767E-3</v>
      </c>
      <c r="L157" s="58">
        <f t="shared" si="26"/>
        <v>7.6152304609218444E-2</v>
      </c>
      <c r="M157">
        <f t="shared" si="28"/>
        <v>1.8998401635929587</v>
      </c>
      <c r="N157" s="47">
        <f t="shared" si="27"/>
        <v>1.9220846233230133E-2</v>
      </c>
      <c r="O157" s="47"/>
      <c r="P157" s="63">
        <f t="shared" si="29"/>
        <v>0.84262125902992779</v>
      </c>
      <c r="Q157" s="86">
        <f t="shared" si="30"/>
        <v>1.9220846233230133E-2</v>
      </c>
      <c r="R157" s="67">
        <f t="shared" si="37"/>
        <v>0.13815789473684204</v>
      </c>
      <c r="AB157" s="91">
        <f t="shared" si="38"/>
        <v>277</v>
      </c>
      <c r="AC157" s="91">
        <f t="shared" si="38"/>
        <v>4.7142857142857144</v>
      </c>
      <c r="AD157" s="90">
        <f t="shared" si="31"/>
        <v>3.2914285714285718</v>
      </c>
      <c r="AE157" s="45">
        <f t="shared" si="32"/>
        <v>1.4322916666666665</v>
      </c>
    </row>
    <row r="158" spans="1:31" ht="13.8" x14ac:dyDescent="0.25">
      <c r="A158" s="4">
        <v>44016</v>
      </c>
      <c r="B158">
        <v>15829</v>
      </c>
      <c r="C158">
        <v>306</v>
      </c>
      <c r="D158">
        <v>13176</v>
      </c>
      <c r="F158">
        <f t="shared" si="39"/>
        <v>325</v>
      </c>
      <c r="G158">
        <f t="shared" si="39"/>
        <v>8</v>
      </c>
      <c r="H158">
        <f t="shared" si="39"/>
        <v>112</v>
      </c>
      <c r="I158">
        <f t="shared" si="36"/>
        <v>2347</v>
      </c>
      <c r="J158" s="58">
        <f t="shared" si="24"/>
        <v>0.152065028219495</v>
      </c>
      <c r="K158" s="58">
        <f t="shared" si="25"/>
        <v>3.7348272642390291E-3</v>
      </c>
      <c r="L158" s="58">
        <f t="shared" si="26"/>
        <v>5.2287581699346407E-2</v>
      </c>
      <c r="M158">
        <f t="shared" si="28"/>
        <v>2.7143607537179855</v>
      </c>
      <c r="N158" s="47">
        <f t="shared" si="27"/>
        <v>1.9331606544949143E-2</v>
      </c>
      <c r="O158" s="47"/>
      <c r="P158" s="63">
        <f t="shared" si="29"/>
        <v>0.83239623475898672</v>
      </c>
      <c r="Q158" s="86">
        <f t="shared" si="30"/>
        <v>1.9331606544949143E-2</v>
      </c>
      <c r="R158" s="67">
        <f t="shared" si="37"/>
        <v>0.14827215869606414</v>
      </c>
      <c r="AB158" s="91">
        <f t="shared" si="38"/>
        <v>291</v>
      </c>
      <c r="AC158" s="91">
        <f t="shared" si="38"/>
        <v>5.5714285714285712</v>
      </c>
      <c r="AD158" s="90">
        <f t="shared" si="31"/>
        <v>3.7085714285714282</v>
      </c>
      <c r="AE158" s="45">
        <f t="shared" si="32"/>
        <v>1.50231124807396</v>
      </c>
    </row>
    <row r="159" spans="1:31" ht="13.8" x14ac:dyDescent="0.25">
      <c r="A159" s="4">
        <v>44017</v>
      </c>
      <c r="B159">
        <v>16131</v>
      </c>
      <c r="C159">
        <v>311</v>
      </c>
      <c r="D159">
        <v>13267</v>
      </c>
      <c r="F159">
        <f t="shared" si="39"/>
        <v>302</v>
      </c>
      <c r="G159">
        <f t="shared" si="39"/>
        <v>5</v>
      </c>
      <c r="H159">
        <f t="shared" si="39"/>
        <v>91</v>
      </c>
      <c r="I159">
        <f t="shared" si="36"/>
        <v>2553</v>
      </c>
      <c r="J159" s="58">
        <f t="shared" si="24"/>
        <v>0.12896728786246517</v>
      </c>
      <c r="K159" s="58">
        <f t="shared" si="25"/>
        <v>2.1303792074989347E-3</v>
      </c>
      <c r="L159" s="58">
        <f t="shared" si="26"/>
        <v>3.8772901576480612E-2</v>
      </c>
      <c r="M159">
        <f t="shared" si="28"/>
        <v>3.1529815063875599</v>
      </c>
      <c r="N159" s="47">
        <f t="shared" si="27"/>
        <v>1.927964788295828E-2</v>
      </c>
      <c r="O159" s="47"/>
      <c r="P159" s="63">
        <f t="shared" si="29"/>
        <v>0.82245366065340031</v>
      </c>
      <c r="Q159" s="86">
        <f t="shared" si="30"/>
        <v>1.927964788295828E-2</v>
      </c>
      <c r="R159" s="67">
        <f t="shared" si="37"/>
        <v>0.15826669146364136</v>
      </c>
      <c r="AB159" s="91">
        <f t="shared" si="38"/>
        <v>297.85714285714283</v>
      </c>
      <c r="AC159" s="91">
        <f t="shared" si="38"/>
        <v>5.8571428571428568</v>
      </c>
      <c r="AD159" s="90">
        <f t="shared" si="31"/>
        <v>4.2057142857142855</v>
      </c>
      <c r="AE159" s="45">
        <f t="shared" si="32"/>
        <v>1.3926630434782608</v>
      </c>
    </row>
    <row r="160" spans="1:31" ht="13.8" x14ac:dyDescent="0.25">
      <c r="A160" s="4">
        <v>44018</v>
      </c>
      <c r="B160">
        <v>16420</v>
      </c>
      <c r="C160">
        <v>317</v>
      </c>
      <c r="D160">
        <v>13366</v>
      </c>
      <c r="F160">
        <f t="shared" si="39"/>
        <v>289</v>
      </c>
      <c r="G160">
        <f t="shared" si="39"/>
        <v>6</v>
      </c>
      <c r="H160">
        <f t="shared" si="39"/>
        <v>99</v>
      </c>
      <c r="I160">
        <f t="shared" si="36"/>
        <v>2737</v>
      </c>
      <c r="J160" s="58">
        <f t="shared" si="24"/>
        <v>0.11346229651012837</v>
      </c>
      <c r="K160" s="58">
        <f t="shared" si="25"/>
        <v>2.3501762632197414E-3</v>
      </c>
      <c r="L160" s="58">
        <f t="shared" si="26"/>
        <v>3.8777908343125736E-2</v>
      </c>
      <c r="M160">
        <f t="shared" si="28"/>
        <v>2.7587546951462643</v>
      </c>
      <c r="N160" s="47">
        <f t="shared" si="27"/>
        <v>1.9305724725943971E-2</v>
      </c>
      <c r="O160" s="47"/>
      <c r="P160" s="63">
        <f t="shared" si="29"/>
        <v>0.81400730816077949</v>
      </c>
      <c r="Q160" s="86">
        <f t="shared" si="30"/>
        <v>1.9305724725943971E-2</v>
      </c>
      <c r="R160" s="67">
        <f t="shared" si="37"/>
        <v>0.16668696711327657</v>
      </c>
      <c r="AB160" s="91">
        <f t="shared" si="38"/>
        <v>304.57142857142856</v>
      </c>
      <c r="AC160" s="91">
        <f t="shared" si="38"/>
        <v>6.1428571428571432</v>
      </c>
      <c r="AD160" s="90">
        <f t="shared" si="31"/>
        <v>4.5742857142857147</v>
      </c>
      <c r="AE160" s="45">
        <f t="shared" si="32"/>
        <v>1.3429106808244846</v>
      </c>
    </row>
    <row r="161" spans="1:31" ht="13.8" x14ac:dyDescent="0.25">
      <c r="A161" s="4">
        <v>44019</v>
      </c>
      <c r="B161">
        <v>16719</v>
      </c>
      <c r="C161">
        <v>330</v>
      </c>
      <c r="D161">
        <v>13447</v>
      </c>
      <c r="F161">
        <f t="shared" ref="F161:H162" si="40">B161-B160</f>
        <v>299</v>
      </c>
      <c r="G161">
        <f t="shared" si="40"/>
        <v>13</v>
      </c>
      <c r="H161">
        <f t="shared" si="40"/>
        <v>81</v>
      </c>
      <c r="I161">
        <f t="shared" si="36"/>
        <v>2942</v>
      </c>
      <c r="J161" s="58">
        <f t="shared" ref="J161:J162" si="41">F161/I160*$B$2/($B$2-B160)</f>
        <v>0.10950121824719827</v>
      </c>
      <c r="K161" s="58">
        <f t="shared" ref="K161:K162" si="42">G161/I160</f>
        <v>4.7497259773474606E-3</v>
      </c>
      <c r="L161" s="58">
        <f t="shared" ref="L161:L162" si="43">H161/I160</f>
        <v>2.9594446474241871E-2</v>
      </c>
      <c r="M161">
        <f t="shared" si="28"/>
        <v>3.1883493015168258</v>
      </c>
      <c r="N161" s="47">
        <f t="shared" ref="N161:N162" si="44">C161/B161</f>
        <v>1.9738022609007717E-2</v>
      </c>
      <c r="O161" s="47"/>
      <c r="P161" s="63">
        <f t="shared" si="29"/>
        <v>0.8042945152222023</v>
      </c>
      <c r="Q161" s="86">
        <f t="shared" si="30"/>
        <v>1.9738022609007717E-2</v>
      </c>
      <c r="R161" s="67">
        <f t="shared" si="37"/>
        <v>0.17596746216879</v>
      </c>
      <c r="AB161" s="91">
        <f t="shared" si="38"/>
        <v>307.85714285714283</v>
      </c>
      <c r="AC161" s="91">
        <f t="shared" si="38"/>
        <v>7.5714285714285712</v>
      </c>
      <c r="AD161" s="90">
        <f t="shared" si="31"/>
        <v>5.2085714285714291</v>
      </c>
      <c r="AE161" s="45">
        <f t="shared" si="32"/>
        <v>1.4536478332419087</v>
      </c>
    </row>
    <row r="162" spans="1:31" ht="13.8" x14ac:dyDescent="0.25">
      <c r="A162" s="4">
        <v>44020</v>
      </c>
      <c r="B162">
        <v>17076</v>
      </c>
      <c r="C162">
        <v>341</v>
      </c>
      <c r="D162">
        <v>13562</v>
      </c>
      <c r="F162">
        <f t="shared" si="40"/>
        <v>357</v>
      </c>
      <c r="G162">
        <f t="shared" si="40"/>
        <v>11</v>
      </c>
      <c r="H162">
        <f t="shared" si="40"/>
        <v>115</v>
      </c>
      <c r="I162">
        <f t="shared" si="36"/>
        <v>3173</v>
      </c>
      <c r="J162" s="58">
        <f t="shared" si="41"/>
        <v>0.12163729408456801</v>
      </c>
      <c r="K162" s="58">
        <f t="shared" si="42"/>
        <v>3.7389530931339226E-3</v>
      </c>
      <c r="L162" s="58">
        <f t="shared" si="43"/>
        <v>3.9089055064581914E-2</v>
      </c>
      <c r="M162">
        <f t="shared" ref="M162" si="45">J162/(K162+L162)</f>
        <v>2.8401342793396758</v>
      </c>
      <c r="N162" s="47">
        <f t="shared" si="44"/>
        <v>1.996954790349028E-2</v>
      </c>
      <c r="O162" s="47"/>
      <c r="P162" s="63">
        <f t="shared" ref="P162" si="46">D162/B162</f>
        <v>0.79421410166315298</v>
      </c>
      <c r="Q162" s="86">
        <f t="shared" ref="Q162" si="47">N162</f>
        <v>1.996954790349028E-2</v>
      </c>
      <c r="R162" s="67">
        <f t="shared" si="37"/>
        <v>0.18581635043335676</v>
      </c>
      <c r="AB162" s="91">
        <f t="shared" si="38"/>
        <v>320</v>
      </c>
      <c r="AC162" s="91">
        <f t="shared" si="38"/>
        <v>8.5714285714285712</v>
      </c>
      <c r="AD162" s="90">
        <f t="shared" si="31"/>
        <v>5.54</v>
      </c>
      <c r="AE162" s="45">
        <f t="shared" si="32"/>
        <v>1.5471892728210417</v>
      </c>
    </row>
    <row r="163" spans="1:31" ht="13.8" x14ac:dyDescent="0.25">
      <c r="A163" s="4">
        <v>44021</v>
      </c>
      <c r="B163">
        <v>17342</v>
      </c>
      <c r="C163">
        <v>352</v>
      </c>
      <c r="D163">
        <v>13651</v>
      </c>
      <c r="F163">
        <f t="shared" ref="F163:F169" si="48">B163-B162</f>
        <v>266</v>
      </c>
      <c r="G163">
        <f t="shared" ref="G163:G169" si="49">C163-C162</f>
        <v>11</v>
      </c>
      <c r="H163">
        <f t="shared" ref="H163:H169" si="50">D163-D162</f>
        <v>89</v>
      </c>
      <c r="I163">
        <f t="shared" ref="I163:I169" si="51">B163-D163-C163</f>
        <v>3339</v>
      </c>
      <c r="J163" s="58">
        <f t="shared" ref="J163:J169" si="52">F163/I162*$B$2/($B$2-B162)</f>
        <v>8.403786821930305E-2</v>
      </c>
      <c r="K163" s="58">
        <f t="shared" ref="K163:K169" si="53">G163/I162</f>
        <v>3.4667507091080997E-3</v>
      </c>
      <c r="L163" s="58">
        <f t="shared" ref="L163:L169" si="54">H163/I162</f>
        <v>2.8049164828238261E-2</v>
      </c>
      <c r="M163">
        <f t="shared" ref="M163:M169" si="55">J163/(K163+L163)</f>
        <v>2.6665215585984856</v>
      </c>
      <c r="N163" s="47">
        <f t="shared" ref="N163:N169" si="56">C163/B163</f>
        <v>2.0297543535924344E-2</v>
      </c>
      <c r="O163" s="47"/>
      <c r="P163" s="63">
        <f t="shared" ref="P163:P169" si="57">D163/B163</f>
        <v>0.78716411025256605</v>
      </c>
      <c r="Q163" s="86">
        <f t="shared" ref="Q163:Q169" si="58">N163</f>
        <v>2.0297543535924344E-2</v>
      </c>
      <c r="R163" s="67">
        <f t="shared" ref="R163:R169" si="59">IF(P163="","",1-SUM(P163:Q163))</f>
        <v>0.19253834621150956</v>
      </c>
      <c r="AB163" s="91">
        <f t="shared" ref="AB163:AB169" si="60">AVERAGE(F157:F163)</f>
        <v>306.71428571428572</v>
      </c>
      <c r="AC163" s="91">
        <f t="shared" ref="AC163:AC169" si="61">AVERAGE(G157:G163)</f>
        <v>9.2857142857142865</v>
      </c>
      <c r="AD163" s="90">
        <f t="shared" ref="AD163:AD169" si="62">INDEX(AB142:AB163,$AE$3)*$AD$2</f>
        <v>5.82</v>
      </c>
      <c r="AE163" s="45">
        <f t="shared" ref="AE163:AE169" si="63">AC163/AD163</f>
        <v>1.5954835542464409</v>
      </c>
    </row>
    <row r="164" spans="1:31" ht="13.8" x14ac:dyDescent="0.25">
      <c r="A164" s="4">
        <v>44022</v>
      </c>
      <c r="B164">
        <v>17728</v>
      </c>
      <c r="C164">
        <v>370</v>
      </c>
      <c r="D164">
        <v>13719</v>
      </c>
      <c r="F164">
        <f t="shared" si="48"/>
        <v>386</v>
      </c>
      <c r="G164">
        <f t="shared" si="49"/>
        <v>18</v>
      </c>
      <c r="H164">
        <f t="shared" si="50"/>
        <v>68</v>
      </c>
      <c r="I164">
        <f t="shared" si="51"/>
        <v>3639</v>
      </c>
      <c r="J164" s="58">
        <f t="shared" si="52"/>
        <v>0.11589132677076007</v>
      </c>
      <c r="K164" s="58">
        <f t="shared" si="53"/>
        <v>5.3908355795148251E-3</v>
      </c>
      <c r="L164" s="58">
        <f t="shared" si="54"/>
        <v>2.0365378855944895E-2</v>
      </c>
      <c r="M164">
        <f t="shared" si="55"/>
        <v>4.4995481405531148</v>
      </c>
      <c r="N164" s="47">
        <f t="shared" si="56"/>
        <v>2.0870938628158846E-2</v>
      </c>
      <c r="O164" s="47"/>
      <c r="P164" s="63">
        <f t="shared" si="57"/>
        <v>0.77386055956678701</v>
      </c>
      <c r="Q164" s="86">
        <f t="shared" si="58"/>
        <v>2.0870938628158846E-2</v>
      </c>
      <c r="R164" s="67">
        <f t="shared" si="59"/>
        <v>0.20526850180505418</v>
      </c>
      <c r="AB164" s="91">
        <f t="shared" si="60"/>
        <v>317.71428571428572</v>
      </c>
      <c r="AC164" s="91">
        <f t="shared" si="61"/>
        <v>10.285714285714286</v>
      </c>
      <c r="AD164" s="90">
        <f t="shared" si="62"/>
        <v>5.9571428571428564</v>
      </c>
      <c r="AE164" s="45">
        <f t="shared" si="63"/>
        <v>1.7266187050359716</v>
      </c>
    </row>
    <row r="165" spans="1:31" ht="13.8" x14ac:dyDescent="0.25">
      <c r="A165" s="4">
        <v>44023</v>
      </c>
      <c r="B165">
        <v>18073</v>
      </c>
      <c r="C165">
        <v>382</v>
      </c>
      <c r="D165">
        <v>13780</v>
      </c>
      <c r="F165">
        <f t="shared" si="48"/>
        <v>345</v>
      </c>
      <c r="G165">
        <f t="shared" si="49"/>
        <v>12</v>
      </c>
      <c r="H165">
        <f t="shared" si="50"/>
        <v>61</v>
      </c>
      <c r="I165">
        <f t="shared" si="51"/>
        <v>3911</v>
      </c>
      <c r="J165" s="58">
        <f t="shared" si="52"/>
        <v>9.5047600872649324E-2</v>
      </c>
      <c r="K165" s="58">
        <f t="shared" si="53"/>
        <v>3.2976092333058533E-3</v>
      </c>
      <c r="L165" s="58">
        <f t="shared" si="54"/>
        <v>1.676284693597142E-2</v>
      </c>
      <c r="M165">
        <f t="shared" si="55"/>
        <v>4.7380578024050806</v>
      </c>
      <c r="N165" s="47">
        <f t="shared" si="56"/>
        <v>2.1136501964256073E-2</v>
      </c>
      <c r="O165" s="47"/>
      <c r="P165" s="63">
        <f t="shared" si="57"/>
        <v>0.76246334310850439</v>
      </c>
      <c r="Q165" s="86">
        <f t="shared" si="58"/>
        <v>2.1136501964256073E-2</v>
      </c>
      <c r="R165" s="67">
        <f t="shared" si="59"/>
        <v>0.21640015492723952</v>
      </c>
      <c r="AB165" s="91">
        <f t="shared" si="60"/>
        <v>320.57142857142856</v>
      </c>
      <c r="AC165" s="91">
        <f t="shared" si="61"/>
        <v>10.857142857142858</v>
      </c>
      <c r="AD165" s="90">
        <f t="shared" si="62"/>
        <v>6.0914285714285716</v>
      </c>
      <c r="AE165" s="45">
        <f t="shared" si="63"/>
        <v>1.7823639774859288</v>
      </c>
    </row>
    <row r="166" spans="1:31" ht="13.8" x14ac:dyDescent="0.25">
      <c r="A166" s="4">
        <v>44024</v>
      </c>
      <c r="B166">
        <v>18360</v>
      </c>
      <c r="C166">
        <v>393</v>
      </c>
      <c r="D166">
        <v>13876</v>
      </c>
      <c r="F166">
        <f t="shared" si="48"/>
        <v>287</v>
      </c>
      <c r="G166">
        <f t="shared" si="49"/>
        <v>11</v>
      </c>
      <c r="H166">
        <f t="shared" si="50"/>
        <v>96</v>
      </c>
      <c r="I166">
        <f t="shared" si="51"/>
        <v>4091</v>
      </c>
      <c r="J166" s="58">
        <f t="shared" si="52"/>
        <v>7.3573211794591017E-2</v>
      </c>
      <c r="K166" s="58">
        <f t="shared" si="53"/>
        <v>2.8125799028381488E-3</v>
      </c>
      <c r="L166" s="58">
        <f t="shared" si="54"/>
        <v>2.4546151879314752E-2</v>
      </c>
      <c r="M166">
        <f t="shared" si="55"/>
        <v>2.6892040311088361</v>
      </c>
      <c r="N166" s="47">
        <f t="shared" si="56"/>
        <v>2.1405228758169935E-2</v>
      </c>
      <c r="O166" s="47"/>
      <c r="P166" s="63">
        <f t="shared" si="57"/>
        <v>0.75577342047930285</v>
      </c>
      <c r="Q166" s="86">
        <f t="shared" si="58"/>
        <v>2.1405228758169935E-2</v>
      </c>
      <c r="R166" s="67">
        <f t="shared" si="59"/>
        <v>0.22282135076252718</v>
      </c>
      <c r="AB166" s="91">
        <f t="shared" si="60"/>
        <v>318.42857142857144</v>
      </c>
      <c r="AC166" s="91">
        <f t="shared" si="61"/>
        <v>11.714285714285714</v>
      </c>
      <c r="AD166" s="90">
        <f t="shared" si="62"/>
        <v>6.1571428571428566</v>
      </c>
      <c r="AE166" s="45">
        <f t="shared" si="63"/>
        <v>1.9025522041763341</v>
      </c>
    </row>
    <row r="167" spans="1:31" ht="13.8" x14ac:dyDescent="0.25">
      <c r="A167" s="4">
        <v>44025</v>
      </c>
      <c r="B167">
        <v>18639</v>
      </c>
      <c r="C167">
        <v>405</v>
      </c>
      <c r="D167">
        <v>13940</v>
      </c>
      <c r="F167">
        <f t="shared" si="48"/>
        <v>279</v>
      </c>
      <c r="G167">
        <f t="shared" si="49"/>
        <v>12</v>
      </c>
      <c r="H167">
        <f t="shared" si="50"/>
        <v>64</v>
      </c>
      <c r="I167">
        <f t="shared" si="51"/>
        <v>4294</v>
      </c>
      <c r="J167" s="58">
        <f t="shared" si="52"/>
        <v>6.8378293338864846E-2</v>
      </c>
      <c r="K167" s="58">
        <f t="shared" si="53"/>
        <v>2.9332681495966755E-3</v>
      </c>
      <c r="L167" s="58">
        <f t="shared" si="54"/>
        <v>1.5644096797848936E-2</v>
      </c>
      <c r="M167">
        <f t="shared" si="55"/>
        <v>3.6807315532802121</v>
      </c>
      <c r="N167" s="47">
        <f t="shared" si="56"/>
        <v>2.1728633510381457E-2</v>
      </c>
      <c r="O167" s="47"/>
      <c r="P167" s="63">
        <f t="shared" si="57"/>
        <v>0.74789420033263587</v>
      </c>
      <c r="Q167" s="86">
        <f t="shared" si="58"/>
        <v>2.1728633510381457E-2</v>
      </c>
      <c r="R167" s="67">
        <f t="shared" si="59"/>
        <v>0.23037716615698267</v>
      </c>
      <c r="AB167" s="91">
        <f t="shared" si="60"/>
        <v>317</v>
      </c>
      <c r="AC167" s="91">
        <f t="shared" si="61"/>
        <v>12.571428571428571</v>
      </c>
      <c r="AD167" s="90">
        <f t="shared" si="62"/>
        <v>6.4</v>
      </c>
      <c r="AE167" s="45">
        <f t="shared" si="63"/>
        <v>1.9642857142857142</v>
      </c>
    </row>
    <row r="168" spans="1:31" ht="13.8" x14ac:dyDescent="0.25">
      <c r="A168" s="4">
        <v>44026</v>
      </c>
      <c r="B168">
        <v>18983</v>
      </c>
      <c r="C168">
        <v>418</v>
      </c>
      <c r="D168">
        <v>13991</v>
      </c>
      <c r="F168">
        <f t="shared" si="48"/>
        <v>344</v>
      </c>
      <c r="G168">
        <f t="shared" si="49"/>
        <v>13</v>
      </c>
      <c r="H168">
        <f t="shared" si="50"/>
        <v>51</v>
      </c>
      <c r="I168">
        <f t="shared" si="51"/>
        <v>4574</v>
      </c>
      <c r="J168" s="58">
        <f t="shared" si="52"/>
        <v>8.0326221070760095E-2</v>
      </c>
      <c r="K168" s="58">
        <f t="shared" si="53"/>
        <v>3.0274802049371215E-3</v>
      </c>
      <c r="L168" s="58">
        <f t="shared" si="54"/>
        <v>1.1877037727061016E-2</v>
      </c>
      <c r="M168">
        <f t="shared" si="55"/>
        <v>5.3893873949663096</v>
      </c>
      <c r="N168" s="47">
        <f t="shared" si="56"/>
        <v>2.2019701838487067E-2</v>
      </c>
      <c r="O168" s="47"/>
      <c r="P168" s="63">
        <f t="shared" si="57"/>
        <v>0.73702786703892953</v>
      </c>
      <c r="Q168" s="86">
        <f t="shared" si="58"/>
        <v>2.2019701838487067E-2</v>
      </c>
      <c r="R168" s="67">
        <f t="shared" si="59"/>
        <v>0.24095243112258335</v>
      </c>
      <c r="AB168" s="91">
        <f t="shared" si="60"/>
        <v>323.42857142857144</v>
      </c>
      <c r="AC168" s="91">
        <f t="shared" si="61"/>
        <v>12.571428571428571</v>
      </c>
      <c r="AD168" s="90">
        <f t="shared" si="62"/>
        <v>6.1342857142857143</v>
      </c>
      <c r="AE168" s="45">
        <f t="shared" si="63"/>
        <v>2.0493712156497437</v>
      </c>
    </row>
    <row r="169" spans="1:31" ht="13.8" x14ac:dyDescent="0.25">
      <c r="A169" s="4">
        <v>44027</v>
      </c>
      <c r="B169">
        <v>19334</v>
      </c>
      <c r="C169">
        <v>429</v>
      </c>
      <c r="D169">
        <v>14047</v>
      </c>
      <c r="F169">
        <f t="shared" si="48"/>
        <v>351</v>
      </c>
      <c r="G169">
        <f t="shared" si="49"/>
        <v>11</v>
      </c>
      <c r="H169">
        <f t="shared" si="50"/>
        <v>56</v>
      </c>
      <c r="I169">
        <f t="shared" si="51"/>
        <v>4858</v>
      </c>
      <c r="J169" s="58">
        <f t="shared" si="52"/>
        <v>7.6947292856545016E-2</v>
      </c>
      <c r="K169" s="58">
        <f t="shared" si="53"/>
        <v>2.404897245299519E-3</v>
      </c>
      <c r="L169" s="58">
        <f t="shared" si="54"/>
        <v>1.2243113248797552E-2</v>
      </c>
      <c r="M169">
        <f t="shared" si="55"/>
        <v>5.2530883212811474</v>
      </c>
      <c r="N169" s="47">
        <f t="shared" si="56"/>
        <v>2.2188890038274543E-2</v>
      </c>
      <c r="O169" s="47"/>
      <c r="P169" s="63">
        <f t="shared" si="57"/>
        <v>0.72654391227888693</v>
      </c>
      <c r="Q169" s="86">
        <f t="shared" si="58"/>
        <v>2.2188890038274543E-2</v>
      </c>
      <c r="R169" s="67">
        <f t="shared" si="59"/>
        <v>0.25126719768283856</v>
      </c>
      <c r="AB169" s="91">
        <f t="shared" si="60"/>
        <v>322.57142857142856</v>
      </c>
      <c r="AC169" s="91">
        <f t="shared" si="61"/>
        <v>12.571428571428571</v>
      </c>
      <c r="AD169" s="90">
        <f t="shared" si="62"/>
        <v>6.354285714285715</v>
      </c>
      <c r="AE169" s="45">
        <f t="shared" si="63"/>
        <v>1.97841726618705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E169"/>
  <sheetViews>
    <sheetView workbookViewId="0">
      <pane xSplit="1" ySplit="3" topLeftCell="AA133" activePane="bottomRight" state="frozen"/>
      <selection pane="topRight" activeCell="B1" sqref="B1"/>
      <selection pane="bottomLeft" activeCell="A4" sqref="A4"/>
      <selection pane="bottomRight" activeCell="AC1" sqref="AC1"/>
    </sheetView>
  </sheetViews>
  <sheetFormatPr defaultColWidth="10.6640625" defaultRowHeight="13.2" x14ac:dyDescent="0.25"/>
  <cols>
    <col min="2" max="2" width="11.109375" bestFit="1" customWidth="1"/>
  </cols>
  <sheetData>
    <row r="1" spans="1:31" ht="27.6" x14ac:dyDescent="0.25">
      <c r="A1" s="2" t="s">
        <v>214</v>
      </c>
      <c r="B1" s="69">
        <f>B105/B2</f>
        <v>1.5914198525636802E-3</v>
      </c>
      <c r="C1" s="69">
        <f>C105/B2</f>
        <v>1.4499659443017648E-5</v>
      </c>
      <c r="D1" t="s">
        <v>186</v>
      </c>
      <c r="AC1" s="37">
        <f>SUM(AC4:AC192)</f>
        <v>11300.571428571424</v>
      </c>
      <c r="AD1" s="37">
        <f>SUM(AD4:AD192)</f>
        <v>10881.874285714288</v>
      </c>
      <c r="AE1" s="95" t="s">
        <v>212</v>
      </c>
    </row>
    <row r="2" spans="1:31" ht="13.8" x14ac:dyDescent="0.25">
      <c r="A2" t="s">
        <v>70</v>
      </c>
      <c r="B2" s="36">
        <v>145934462</v>
      </c>
      <c r="D2" s="24" t="s">
        <v>71</v>
      </c>
      <c r="E2" s="24"/>
      <c r="N2" s="45">
        <f>N134/'Country Statistics'!$M$30</f>
        <v>0.70677703523953506</v>
      </c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AC2" t="s">
        <v>213</v>
      </c>
      <c r="AD2" s="96">
        <v>1.6E-2</v>
      </c>
      <c r="AE2" s="90"/>
    </row>
    <row r="3" spans="1:31" s="2" customFormat="1" ht="13.8" x14ac:dyDescent="0.25">
      <c r="A3" s="2" t="s">
        <v>20</v>
      </c>
      <c r="B3" s="2" t="s">
        <v>21</v>
      </c>
      <c r="C3" s="2" t="s">
        <v>22</v>
      </c>
      <c r="D3" s="2" t="s">
        <v>8</v>
      </c>
      <c r="F3" s="2" t="s">
        <v>23</v>
      </c>
      <c r="G3" s="2" t="s">
        <v>24</v>
      </c>
      <c r="H3" s="2" t="s">
        <v>25</v>
      </c>
      <c r="I3" s="2" t="s">
        <v>53</v>
      </c>
      <c r="J3" s="2" t="s">
        <v>26</v>
      </c>
      <c r="K3" s="2" t="s">
        <v>27</v>
      </c>
      <c r="L3" s="2" t="s">
        <v>28</v>
      </c>
      <c r="M3" s="2" t="s">
        <v>69</v>
      </c>
      <c r="N3" s="2" t="s">
        <v>66</v>
      </c>
      <c r="P3" s="61" t="s">
        <v>195</v>
      </c>
      <c r="Q3" s="64" t="s">
        <v>196</v>
      </c>
      <c r="R3" s="68" t="s">
        <v>197</v>
      </c>
      <c r="AB3" s="89" t="s">
        <v>21</v>
      </c>
      <c r="AC3" s="89" t="s">
        <v>22</v>
      </c>
      <c r="AD3" s="94">
        <v>7</v>
      </c>
      <c r="AE3" s="91">
        <f>COUNT(AB11:AB32)-AD3</f>
        <v>15</v>
      </c>
    </row>
    <row r="4" spans="1:31" ht="13.8" x14ac:dyDescent="0.25">
      <c r="A4" s="4">
        <v>43862</v>
      </c>
      <c r="B4">
        <v>2</v>
      </c>
      <c r="C4">
        <v>0</v>
      </c>
      <c r="D4">
        <v>0</v>
      </c>
      <c r="I4">
        <f>B4-C4-D4</f>
        <v>2</v>
      </c>
      <c r="J4" s="58"/>
      <c r="K4" s="58"/>
      <c r="L4" s="58"/>
      <c r="P4" s="62"/>
      <c r="Q4" s="65"/>
      <c r="R4" s="67" t="str">
        <f>IF(P4="","",1-SUM(P4:Q4))</f>
        <v/>
      </c>
      <c r="AB4" s="90"/>
      <c r="AC4" s="90"/>
    </row>
    <row r="5" spans="1:31" ht="13.8" x14ac:dyDescent="0.25">
      <c r="A5" s="4">
        <v>43863</v>
      </c>
      <c r="B5">
        <v>2</v>
      </c>
      <c r="C5">
        <v>0</v>
      </c>
      <c r="D5">
        <v>0</v>
      </c>
      <c r="F5">
        <f t="shared" ref="F5:H36" si="0">B5-B4</f>
        <v>0</v>
      </c>
      <c r="G5">
        <f t="shared" si="0"/>
        <v>0</v>
      </c>
      <c r="H5">
        <f t="shared" si="0"/>
        <v>0</v>
      </c>
      <c r="I5">
        <f t="shared" ref="I5:I63" si="1">B5-C5-D5</f>
        <v>2</v>
      </c>
      <c r="J5" s="58"/>
      <c r="K5" s="58"/>
      <c r="L5" s="58"/>
      <c r="P5" s="63"/>
      <c r="Q5" s="66"/>
      <c r="R5" s="67" t="str">
        <f t="shared" ref="R5:R68" si="2">IF(P5="","",1-SUM(P5:Q5))</f>
        <v/>
      </c>
      <c r="AB5" s="90"/>
      <c r="AC5" s="90"/>
    </row>
    <row r="6" spans="1:31" ht="13.8" x14ac:dyDescent="0.25">
      <c r="A6" s="4">
        <v>43864</v>
      </c>
      <c r="B6">
        <v>2</v>
      </c>
      <c r="C6">
        <v>0</v>
      </c>
      <c r="D6">
        <v>0</v>
      </c>
      <c r="F6">
        <f t="shared" si="0"/>
        <v>0</v>
      </c>
      <c r="G6">
        <f t="shared" si="0"/>
        <v>0</v>
      </c>
      <c r="H6">
        <f t="shared" si="0"/>
        <v>0</v>
      </c>
      <c r="I6">
        <f t="shared" si="1"/>
        <v>2</v>
      </c>
      <c r="J6" s="58"/>
      <c r="K6" s="58"/>
      <c r="L6" s="58"/>
      <c r="P6" s="63"/>
      <c r="Q6" s="66"/>
      <c r="R6" s="67" t="str">
        <f t="shared" si="2"/>
        <v/>
      </c>
      <c r="AB6" s="90"/>
      <c r="AC6" s="90"/>
    </row>
    <row r="7" spans="1:31" ht="13.8" x14ac:dyDescent="0.25">
      <c r="A7" s="4">
        <v>43865</v>
      </c>
      <c r="B7">
        <v>2</v>
      </c>
      <c r="C7">
        <v>0</v>
      </c>
      <c r="D7">
        <v>0</v>
      </c>
      <c r="F7">
        <f t="shared" si="0"/>
        <v>0</v>
      </c>
      <c r="G7">
        <f t="shared" si="0"/>
        <v>0</v>
      </c>
      <c r="H7">
        <f t="shared" si="0"/>
        <v>0</v>
      </c>
      <c r="I7">
        <f t="shared" si="1"/>
        <v>2</v>
      </c>
      <c r="J7" s="58"/>
      <c r="K7" s="58"/>
      <c r="L7" s="58"/>
      <c r="P7" s="63"/>
      <c r="Q7" s="66"/>
      <c r="R7" s="67" t="str">
        <f t="shared" si="2"/>
        <v/>
      </c>
      <c r="AB7" s="90"/>
      <c r="AC7" s="90"/>
    </row>
    <row r="8" spans="1:31" ht="13.8" x14ac:dyDescent="0.25">
      <c r="A8" s="4">
        <v>43866</v>
      </c>
      <c r="B8">
        <v>2</v>
      </c>
      <c r="C8">
        <v>0</v>
      </c>
      <c r="D8">
        <v>0</v>
      </c>
      <c r="F8">
        <f t="shared" si="0"/>
        <v>0</v>
      </c>
      <c r="G8">
        <f t="shared" si="0"/>
        <v>0</v>
      </c>
      <c r="H8">
        <f t="shared" si="0"/>
        <v>0</v>
      </c>
      <c r="I8">
        <f t="shared" si="1"/>
        <v>2</v>
      </c>
      <c r="J8" s="58"/>
      <c r="K8" s="58"/>
      <c r="L8" s="58"/>
      <c r="P8" s="63"/>
      <c r="Q8" s="66"/>
      <c r="R8" s="67" t="str">
        <f t="shared" si="2"/>
        <v/>
      </c>
      <c r="AB8" s="90"/>
      <c r="AC8" s="90"/>
    </row>
    <row r="9" spans="1:31" ht="13.8" x14ac:dyDescent="0.25">
      <c r="A9" s="4">
        <v>43867</v>
      </c>
      <c r="B9">
        <v>2</v>
      </c>
      <c r="C9">
        <v>0</v>
      </c>
      <c r="D9">
        <v>0</v>
      </c>
      <c r="F9">
        <f t="shared" si="0"/>
        <v>0</v>
      </c>
      <c r="G9">
        <f t="shared" si="0"/>
        <v>0</v>
      </c>
      <c r="H9">
        <f t="shared" si="0"/>
        <v>0</v>
      </c>
      <c r="I9">
        <f t="shared" si="1"/>
        <v>2</v>
      </c>
      <c r="J9" s="58"/>
      <c r="K9" s="58"/>
      <c r="L9" s="58"/>
      <c r="P9" s="63"/>
      <c r="Q9" s="66"/>
      <c r="R9" s="67" t="str">
        <f t="shared" si="2"/>
        <v/>
      </c>
      <c r="AB9" s="90"/>
      <c r="AC9" s="90"/>
    </row>
    <row r="10" spans="1:31" ht="13.8" x14ac:dyDescent="0.25">
      <c r="A10" s="4">
        <v>43868</v>
      </c>
      <c r="B10">
        <v>2</v>
      </c>
      <c r="C10">
        <v>0</v>
      </c>
      <c r="D10">
        <v>0</v>
      </c>
      <c r="F10">
        <f t="shared" si="0"/>
        <v>0</v>
      </c>
      <c r="G10">
        <f t="shared" si="0"/>
        <v>0</v>
      </c>
      <c r="H10">
        <f t="shared" si="0"/>
        <v>0</v>
      </c>
      <c r="I10">
        <f t="shared" si="1"/>
        <v>2</v>
      </c>
      <c r="J10" s="58"/>
      <c r="K10" s="58"/>
      <c r="L10" s="58"/>
      <c r="P10" s="63"/>
      <c r="Q10" s="66"/>
      <c r="R10" s="67" t="str">
        <f t="shared" si="2"/>
        <v/>
      </c>
      <c r="AB10" s="90"/>
      <c r="AC10" s="90"/>
    </row>
    <row r="11" spans="1:31" ht="13.8" x14ac:dyDescent="0.25">
      <c r="A11" s="4">
        <v>43869</v>
      </c>
      <c r="B11">
        <v>2</v>
      </c>
      <c r="C11">
        <v>0</v>
      </c>
      <c r="D11">
        <v>0</v>
      </c>
      <c r="F11">
        <f t="shared" si="0"/>
        <v>0</v>
      </c>
      <c r="G11">
        <f t="shared" si="0"/>
        <v>0</v>
      </c>
      <c r="H11">
        <f t="shared" si="0"/>
        <v>0</v>
      </c>
      <c r="I11">
        <f t="shared" si="1"/>
        <v>2</v>
      </c>
      <c r="J11" s="58"/>
      <c r="K11" s="58"/>
      <c r="L11" s="58"/>
      <c r="P11" s="63"/>
      <c r="Q11" s="66"/>
      <c r="R11" s="67" t="str">
        <f t="shared" si="2"/>
        <v/>
      </c>
      <c r="AB11" s="91">
        <f>AVERAGE(F5:F11)</f>
        <v>0</v>
      </c>
      <c r="AC11" s="91">
        <f>AVERAGE(G5:G11)</f>
        <v>0</v>
      </c>
      <c r="AD11" s="90"/>
      <c r="AE11" s="90"/>
    </row>
    <row r="12" spans="1:31" ht="13.8" x14ac:dyDescent="0.25">
      <c r="A12" s="4">
        <v>43870</v>
      </c>
      <c r="B12">
        <v>2</v>
      </c>
      <c r="C12">
        <v>0</v>
      </c>
      <c r="D12">
        <v>0</v>
      </c>
      <c r="F12">
        <f t="shared" si="0"/>
        <v>0</v>
      </c>
      <c r="G12">
        <f t="shared" si="0"/>
        <v>0</v>
      </c>
      <c r="H12">
        <f t="shared" si="0"/>
        <v>0</v>
      </c>
      <c r="I12">
        <f t="shared" si="1"/>
        <v>2</v>
      </c>
      <c r="J12" s="58"/>
      <c r="K12" s="58"/>
      <c r="L12" s="58"/>
      <c r="P12" s="63"/>
      <c r="Q12" s="66"/>
      <c r="R12" s="67" t="str">
        <f t="shared" si="2"/>
        <v/>
      </c>
      <c r="AB12" s="91">
        <f t="shared" ref="AB12:AC27" si="3">AVERAGE(F6:F12)</f>
        <v>0</v>
      </c>
      <c r="AC12" s="91">
        <f t="shared" si="3"/>
        <v>0</v>
      </c>
      <c r="AD12" s="90"/>
      <c r="AE12" s="90"/>
    </row>
    <row r="13" spans="1:31" ht="13.8" x14ac:dyDescent="0.25">
      <c r="A13" s="4">
        <v>43871</v>
      </c>
      <c r="B13">
        <v>2</v>
      </c>
      <c r="C13">
        <v>0</v>
      </c>
      <c r="D13">
        <v>0</v>
      </c>
      <c r="F13">
        <f t="shared" si="0"/>
        <v>0</v>
      </c>
      <c r="G13">
        <f t="shared" si="0"/>
        <v>0</v>
      </c>
      <c r="H13">
        <f t="shared" si="0"/>
        <v>0</v>
      </c>
      <c r="I13">
        <f t="shared" si="1"/>
        <v>2</v>
      </c>
      <c r="J13" s="58"/>
      <c r="K13" s="58"/>
      <c r="L13" s="58"/>
      <c r="P13" s="63"/>
      <c r="Q13" s="66"/>
      <c r="R13" s="67" t="str">
        <f t="shared" si="2"/>
        <v/>
      </c>
      <c r="AB13" s="91">
        <f t="shared" si="3"/>
        <v>0</v>
      </c>
      <c r="AC13" s="91">
        <f t="shared" si="3"/>
        <v>0</v>
      </c>
      <c r="AD13" s="90"/>
      <c r="AE13" s="90"/>
    </row>
    <row r="14" spans="1:31" ht="13.8" x14ac:dyDescent="0.25">
      <c r="A14" s="4">
        <v>43872</v>
      </c>
      <c r="B14">
        <v>2</v>
      </c>
      <c r="C14">
        <v>0</v>
      </c>
      <c r="D14">
        <v>0</v>
      </c>
      <c r="F14">
        <f t="shared" si="0"/>
        <v>0</v>
      </c>
      <c r="G14">
        <f t="shared" si="0"/>
        <v>0</v>
      </c>
      <c r="H14">
        <f t="shared" si="0"/>
        <v>0</v>
      </c>
      <c r="I14">
        <f t="shared" si="1"/>
        <v>2</v>
      </c>
      <c r="J14" s="58"/>
      <c r="K14" s="58"/>
      <c r="L14" s="58"/>
      <c r="P14" s="63"/>
      <c r="Q14" s="66"/>
      <c r="R14" s="67" t="str">
        <f t="shared" si="2"/>
        <v/>
      </c>
      <c r="AB14" s="91">
        <f t="shared" si="3"/>
        <v>0</v>
      </c>
      <c r="AC14" s="91">
        <f t="shared" si="3"/>
        <v>0</v>
      </c>
      <c r="AD14" s="90"/>
      <c r="AE14" s="90"/>
    </row>
    <row r="15" spans="1:31" ht="13.8" x14ac:dyDescent="0.25">
      <c r="A15" s="4">
        <v>43873</v>
      </c>
      <c r="B15">
        <v>2</v>
      </c>
      <c r="C15">
        <v>0</v>
      </c>
      <c r="D15">
        <v>2</v>
      </c>
      <c r="F15">
        <f t="shared" si="0"/>
        <v>0</v>
      </c>
      <c r="G15">
        <f t="shared" si="0"/>
        <v>0</v>
      </c>
      <c r="H15">
        <f t="shared" si="0"/>
        <v>2</v>
      </c>
      <c r="I15">
        <f t="shared" si="1"/>
        <v>0</v>
      </c>
      <c r="J15" s="58"/>
      <c r="K15" s="58"/>
      <c r="L15" s="58"/>
      <c r="P15" s="63"/>
      <c r="Q15" s="66"/>
      <c r="R15" s="67" t="str">
        <f t="shared" si="2"/>
        <v/>
      </c>
      <c r="AB15" s="91">
        <f t="shared" si="3"/>
        <v>0</v>
      </c>
      <c r="AC15" s="91">
        <f t="shared" si="3"/>
        <v>0</v>
      </c>
      <c r="AD15" s="90"/>
      <c r="AE15" s="90"/>
    </row>
    <row r="16" spans="1:31" ht="13.8" x14ac:dyDescent="0.25">
      <c r="A16" s="4">
        <v>43874</v>
      </c>
      <c r="B16">
        <v>2</v>
      </c>
      <c r="C16">
        <v>0</v>
      </c>
      <c r="D16">
        <v>2</v>
      </c>
      <c r="F16">
        <f t="shared" si="0"/>
        <v>0</v>
      </c>
      <c r="G16">
        <f t="shared" si="0"/>
        <v>0</v>
      </c>
      <c r="H16">
        <f t="shared" si="0"/>
        <v>0</v>
      </c>
      <c r="I16">
        <f t="shared" si="1"/>
        <v>0</v>
      </c>
      <c r="J16" s="58"/>
      <c r="K16" s="58"/>
      <c r="L16" s="58"/>
      <c r="P16" s="63"/>
      <c r="Q16" s="66"/>
      <c r="R16" s="67" t="str">
        <f t="shared" si="2"/>
        <v/>
      </c>
      <c r="AB16" s="91">
        <f t="shared" si="3"/>
        <v>0</v>
      </c>
      <c r="AC16" s="91">
        <f t="shared" si="3"/>
        <v>0</v>
      </c>
      <c r="AD16" s="90"/>
      <c r="AE16" s="90"/>
    </row>
    <row r="17" spans="1:31" ht="13.8" x14ac:dyDescent="0.25">
      <c r="A17" s="4">
        <v>43875</v>
      </c>
      <c r="B17">
        <v>2</v>
      </c>
      <c r="C17">
        <v>0</v>
      </c>
      <c r="D17">
        <v>2</v>
      </c>
      <c r="F17">
        <f t="shared" si="0"/>
        <v>0</v>
      </c>
      <c r="G17">
        <f t="shared" si="0"/>
        <v>0</v>
      </c>
      <c r="H17">
        <f t="shared" si="0"/>
        <v>0</v>
      </c>
      <c r="I17">
        <f t="shared" si="1"/>
        <v>0</v>
      </c>
      <c r="J17" s="58"/>
      <c r="K17" s="58"/>
      <c r="L17" s="58"/>
      <c r="P17" s="63"/>
      <c r="Q17" s="66"/>
      <c r="R17" s="67" t="str">
        <f t="shared" si="2"/>
        <v/>
      </c>
      <c r="AB17" s="91">
        <f t="shared" si="3"/>
        <v>0</v>
      </c>
      <c r="AC17" s="91">
        <f t="shared" si="3"/>
        <v>0</v>
      </c>
      <c r="AD17" s="90"/>
      <c r="AE17" s="90"/>
    </row>
    <row r="18" spans="1:31" ht="13.8" x14ac:dyDescent="0.25">
      <c r="A18" s="4">
        <v>43876</v>
      </c>
      <c r="B18">
        <v>2</v>
      </c>
      <c r="C18">
        <v>0</v>
      </c>
      <c r="D18">
        <v>2</v>
      </c>
      <c r="F18">
        <f t="shared" si="0"/>
        <v>0</v>
      </c>
      <c r="G18">
        <f t="shared" si="0"/>
        <v>0</v>
      </c>
      <c r="H18">
        <f t="shared" si="0"/>
        <v>0</v>
      </c>
      <c r="I18">
        <f t="shared" si="1"/>
        <v>0</v>
      </c>
      <c r="J18" s="58"/>
      <c r="K18" s="58"/>
      <c r="L18" s="58"/>
      <c r="P18" s="63"/>
      <c r="Q18" s="66"/>
      <c r="R18" s="67" t="str">
        <f t="shared" si="2"/>
        <v/>
      </c>
      <c r="AB18" s="91">
        <f t="shared" si="3"/>
        <v>0</v>
      </c>
      <c r="AC18" s="91">
        <f t="shared" si="3"/>
        <v>0</v>
      </c>
      <c r="AD18" s="90"/>
      <c r="AE18" s="90"/>
    </row>
    <row r="19" spans="1:31" ht="13.8" x14ac:dyDescent="0.25">
      <c r="A19" s="4">
        <v>43877</v>
      </c>
      <c r="B19">
        <v>2</v>
      </c>
      <c r="C19">
        <v>0</v>
      </c>
      <c r="D19">
        <v>2</v>
      </c>
      <c r="F19">
        <f t="shared" si="0"/>
        <v>0</v>
      </c>
      <c r="G19">
        <f t="shared" si="0"/>
        <v>0</v>
      </c>
      <c r="H19">
        <f t="shared" si="0"/>
        <v>0</v>
      </c>
      <c r="I19">
        <f t="shared" si="1"/>
        <v>0</v>
      </c>
      <c r="J19" s="58"/>
      <c r="K19" s="58"/>
      <c r="L19" s="58"/>
      <c r="P19" s="63"/>
      <c r="Q19" s="66"/>
      <c r="R19" s="67" t="str">
        <f t="shared" si="2"/>
        <v/>
      </c>
      <c r="AB19" s="91">
        <f t="shared" si="3"/>
        <v>0</v>
      </c>
      <c r="AC19" s="91">
        <f t="shared" si="3"/>
        <v>0</v>
      </c>
      <c r="AD19" s="90"/>
      <c r="AE19" s="90"/>
    </row>
    <row r="20" spans="1:31" ht="13.8" x14ac:dyDescent="0.25">
      <c r="A20" s="4">
        <v>43878</v>
      </c>
      <c r="B20">
        <v>2</v>
      </c>
      <c r="C20">
        <v>0</v>
      </c>
      <c r="D20">
        <v>2</v>
      </c>
      <c r="F20">
        <f t="shared" si="0"/>
        <v>0</v>
      </c>
      <c r="G20">
        <f t="shared" si="0"/>
        <v>0</v>
      </c>
      <c r="H20">
        <f t="shared" si="0"/>
        <v>0</v>
      </c>
      <c r="I20">
        <f t="shared" si="1"/>
        <v>0</v>
      </c>
      <c r="J20" s="58"/>
      <c r="K20" s="58"/>
      <c r="L20" s="58"/>
      <c r="P20" s="63"/>
      <c r="Q20" s="66"/>
      <c r="R20" s="67" t="str">
        <f t="shared" si="2"/>
        <v/>
      </c>
      <c r="AB20" s="91">
        <f t="shared" si="3"/>
        <v>0</v>
      </c>
      <c r="AC20" s="91">
        <f t="shared" si="3"/>
        <v>0</v>
      </c>
      <c r="AD20" s="90"/>
      <c r="AE20" s="90"/>
    </row>
    <row r="21" spans="1:31" ht="13.8" x14ac:dyDescent="0.25">
      <c r="A21" s="4">
        <v>43879</v>
      </c>
      <c r="B21">
        <v>2</v>
      </c>
      <c r="C21">
        <v>0</v>
      </c>
      <c r="D21">
        <v>2</v>
      </c>
      <c r="F21">
        <f t="shared" si="0"/>
        <v>0</v>
      </c>
      <c r="G21">
        <f t="shared" si="0"/>
        <v>0</v>
      </c>
      <c r="H21">
        <f t="shared" si="0"/>
        <v>0</v>
      </c>
      <c r="I21">
        <f t="shared" si="1"/>
        <v>0</v>
      </c>
      <c r="J21" s="58"/>
      <c r="K21" s="58"/>
      <c r="L21" s="58"/>
      <c r="P21" s="63"/>
      <c r="Q21" s="66"/>
      <c r="R21" s="67" t="str">
        <f t="shared" si="2"/>
        <v/>
      </c>
      <c r="AB21" s="91">
        <f t="shared" si="3"/>
        <v>0</v>
      </c>
      <c r="AC21" s="91">
        <f t="shared" si="3"/>
        <v>0</v>
      </c>
      <c r="AD21" s="90"/>
    </row>
    <row r="22" spans="1:31" ht="13.8" x14ac:dyDescent="0.25">
      <c r="A22" s="4">
        <v>43880</v>
      </c>
      <c r="B22">
        <v>2</v>
      </c>
      <c r="C22">
        <v>0</v>
      </c>
      <c r="D22">
        <v>2</v>
      </c>
      <c r="F22">
        <f t="shared" si="0"/>
        <v>0</v>
      </c>
      <c r="G22">
        <f t="shared" si="0"/>
        <v>0</v>
      </c>
      <c r="H22">
        <f t="shared" si="0"/>
        <v>0</v>
      </c>
      <c r="I22">
        <f t="shared" si="1"/>
        <v>0</v>
      </c>
      <c r="J22" s="58"/>
      <c r="K22" s="58"/>
      <c r="L22" s="58"/>
      <c r="P22" s="63"/>
      <c r="Q22" s="66"/>
      <c r="R22" s="67" t="str">
        <f t="shared" si="2"/>
        <v/>
      </c>
      <c r="AB22" s="91">
        <f t="shared" si="3"/>
        <v>0</v>
      </c>
      <c r="AC22" s="91">
        <f t="shared" si="3"/>
        <v>0</v>
      </c>
      <c r="AD22" s="90"/>
    </row>
    <row r="23" spans="1:31" ht="13.8" x14ac:dyDescent="0.25">
      <c r="A23" s="4">
        <v>43881</v>
      </c>
      <c r="B23">
        <v>2</v>
      </c>
      <c r="C23">
        <v>0</v>
      </c>
      <c r="D23">
        <v>2</v>
      </c>
      <c r="F23">
        <f t="shared" si="0"/>
        <v>0</v>
      </c>
      <c r="G23">
        <f t="shared" si="0"/>
        <v>0</v>
      </c>
      <c r="H23">
        <f t="shared" si="0"/>
        <v>0</v>
      </c>
      <c r="I23">
        <f t="shared" si="1"/>
        <v>0</v>
      </c>
      <c r="J23" s="58"/>
      <c r="K23" s="58"/>
      <c r="L23" s="58"/>
      <c r="P23" s="63"/>
      <c r="Q23" s="66"/>
      <c r="R23" s="67" t="str">
        <f t="shared" si="2"/>
        <v/>
      </c>
      <c r="AB23" s="91">
        <f t="shared" si="3"/>
        <v>0</v>
      </c>
      <c r="AC23" s="91">
        <f t="shared" si="3"/>
        <v>0</v>
      </c>
      <c r="AD23" s="90"/>
    </row>
    <row r="24" spans="1:31" ht="13.8" x14ac:dyDescent="0.25">
      <c r="A24" s="4">
        <v>43882</v>
      </c>
      <c r="B24">
        <v>2</v>
      </c>
      <c r="C24">
        <v>0</v>
      </c>
      <c r="D24">
        <v>2</v>
      </c>
      <c r="F24">
        <f t="shared" si="0"/>
        <v>0</v>
      </c>
      <c r="G24">
        <f t="shared" si="0"/>
        <v>0</v>
      </c>
      <c r="H24">
        <f t="shared" si="0"/>
        <v>0</v>
      </c>
      <c r="I24">
        <f t="shared" si="1"/>
        <v>0</v>
      </c>
      <c r="J24" s="58"/>
      <c r="K24" s="58"/>
      <c r="L24" s="58"/>
      <c r="P24" s="63"/>
      <c r="Q24" s="66"/>
      <c r="R24" s="67" t="str">
        <f t="shared" si="2"/>
        <v/>
      </c>
      <c r="AB24" s="91">
        <f t="shared" si="3"/>
        <v>0</v>
      </c>
      <c r="AC24" s="91">
        <f t="shared" si="3"/>
        <v>0</v>
      </c>
      <c r="AD24" s="90"/>
    </row>
    <row r="25" spans="1:31" ht="13.8" x14ac:dyDescent="0.25">
      <c r="A25" s="4">
        <v>43883</v>
      </c>
      <c r="B25">
        <v>2</v>
      </c>
      <c r="C25">
        <v>0</v>
      </c>
      <c r="D25">
        <v>2</v>
      </c>
      <c r="F25">
        <f t="shared" si="0"/>
        <v>0</v>
      </c>
      <c r="G25">
        <f t="shared" si="0"/>
        <v>0</v>
      </c>
      <c r="H25">
        <f t="shared" si="0"/>
        <v>0</v>
      </c>
      <c r="I25">
        <f t="shared" si="1"/>
        <v>0</v>
      </c>
      <c r="J25" s="58"/>
      <c r="K25" s="58"/>
      <c r="L25" s="58"/>
      <c r="P25" s="63"/>
      <c r="Q25" s="66"/>
      <c r="R25" s="67" t="str">
        <f t="shared" si="2"/>
        <v/>
      </c>
      <c r="AB25" s="91">
        <f t="shared" si="3"/>
        <v>0</v>
      </c>
      <c r="AC25" s="91">
        <f t="shared" si="3"/>
        <v>0</v>
      </c>
      <c r="AD25" s="90"/>
    </row>
    <row r="26" spans="1:31" ht="13.8" x14ac:dyDescent="0.25">
      <c r="A26" s="4">
        <v>43884</v>
      </c>
      <c r="B26">
        <v>2</v>
      </c>
      <c r="C26">
        <v>0</v>
      </c>
      <c r="D26">
        <v>2</v>
      </c>
      <c r="F26">
        <f t="shared" si="0"/>
        <v>0</v>
      </c>
      <c r="G26">
        <f t="shared" si="0"/>
        <v>0</v>
      </c>
      <c r="H26">
        <f t="shared" si="0"/>
        <v>0</v>
      </c>
      <c r="I26">
        <f t="shared" si="1"/>
        <v>0</v>
      </c>
      <c r="J26" s="58"/>
      <c r="K26" s="58"/>
      <c r="L26" s="58"/>
      <c r="P26" s="63"/>
      <c r="Q26" s="66"/>
      <c r="R26" s="67" t="str">
        <f t="shared" si="2"/>
        <v/>
      </c>
      <c r="AB26" s="91">
        <f t="shared" si="3"/>
        <v>0</v>
      </c>
      <c r="AC26" s="91">
        <f t="shared" si="3"/>
        <v>0</v>
      </c>
      <c r="AD26" s="90"/>
    </row>
    <row r="27" spans="1:31" ht="13.8" x14ac:dyDescent="0.25">
      <c r="A27" s="4">
        <v>43885</v>
      </c>
      <c r="B27">
        <v>2</v>
      </c>
      <c r="C27">
        <v>0</v>
      </c>
      <c r="D27">
        <v>2</v>
      </c>
      <c r="F27">
        <f t="shared" si="0"/>
        <v>0</v>
      </c>
      <c r="G27">
        <f t="shared" si="0"/>
        <v>0</v>
      </c>
      <c r="H27">
        <f t="shared" si="0"/>
        <v>0</v>
      </c>
      <c r="I27">
        <f t="shared" si="1"/>
        <v>0</v>
      </c>
      <c r="J27" s="58"/>
      <c r="K27" s="58"/>
      <c r="L27" s="58"/>
      <c r="P27" s="63"/>
      <c r="Q27" s="66"/>
      <c r="R27" s="67" t="str">
        <f t="shared" si="2"/>
        <v/>
      </c>
      <c r="AB27" s="91">
        <f t="shared" si="3"/>
        <v>0</v>
      </c>
      <c r="AC27" s="91">
        <f t="shared" si="3"/>
        <v>0</v>
      </c>
      <c r="AD27" s="90"/>
    </row>
    <row r="28" spans="1:31" ht="13.8" x14ac:dyDescent="0.25">
      <c r="A28" s="4">
        <v>43886</v>
      </c>
      <c r="B28">
        <v>2</v>
      </c>
      <c r="C28">
        <v>0</v>
      </c>
      <c r="D28">
        <v>2</v>
      </c>
      <c r="F28">
        <f t="shared" si="0"/>
        <v>0</v>
      </c>
      <c r="G28">
        <f t="shared" si="0"/>
        <v>0</v>
      </c>
      <c r="H28">
        <f t="shared" si="0"/>
        <v>0</v>
      </c>
      <c r="I28">
        <f t="shared" si="1"/>
        <v>0</v>
      </c>
      <c r="J28" s="58"/>
      <c r="K28" s="58"/>
      <c r="L28" s="58"/>
      <c r="P28" s="63"/>
      <c r="Q28" s="66"/>
      <c r="R28" s="67" t="str">
        <f t="shared" si="2"/>
        <v/>
      </c>
      <c r="AB28" s="91">
        <f t="shared" ref="AB28:AC43" si="4">AVERAGE(F22:F28)</f>
        <v>0</v>
      </c>
      <c r="AC28" s="91">
        <f t="shared" si="4"/>
        <v>0</v>
      </c>
      <c r="AD28" s="90"/>
    </row>
    <row r="29" spans="1:31" ht="13.8" x14ac:dyDescent="0.25">
      <c r="A29" s="4">
        <v>43887</v>
      </c>
      <c r="B29">
        <v>2</v>
      </c>
      <c r="C29">
        <v>0</v>
      </c>
      <c r="D29">
        <v>2</v>
      </c>
      <c r="F29">
        <f t="shared" si="0"/>
        <v>0</v>
      </c>
      <c r="G29">
        <f t="shared" si="0"/>
        <v>0</v>
      </c>
      <c r="H29">
        <f t="shared" si="0"/>
        <v>0</v>
      </c>
      <c r="I29">
        <f t="shared" si="1"/>
        <v>0</v>
      </c>
      <c r="J29" s="58"/>
      <c r="K29" s="58"/>
      <c r="L29" s="58"/>
      <c r="P29" s="63"/>
      <c r="Q29" s="66"/>
      <c r="R29" s="67" t="str">
        <f t="shared" si="2"/>
        <v/>
      </c>
      <c r="AB29" s="91">
        <f t="shared" si="4"/>
        <v>0</v>
      </c>
      <c r="AC29" s="91">
        <f t="shared" si="4"/>
        <v>0</v>
      </c>
      <c r="AD29" s="90"/>
    </row>
    <row r="30" spans="1:31" ht="13.8" x14ac:dyDescent="0.25">
      <c r="A30" s="4">
        <v>43888</v>
      </c>
      <c r="B30">
        <v>2</v>
      </c>
      <c r="C30">
        <v>0</v>
      </c>
      <c r="D30">
        <v>2</v>
      </c>
      <c r="F30">
        <f t="shared" si="0"/>
        <v>0</v>
      </c>
      <c r="G30">
        <f t="shared" si="0"/>
        <v>0</v>
      </c>
      <c r="H30">
        <f t="shared" si="0"/>
        <v>0</v>
      </c>
      <c r="I30">
        <f t="shared" si="1"/>
        <v>0</v>
      </c>
      <c r="J30" s="58"/>
      <c r="K30" s="58"/>
      <c r="L30" s="58"/>
      <c r="P30" s="63"/>
      <c r="Q30" s="66"/>
      <c r="R30" s="67" t="str">
        <f t="shared" si="2"/>
        <v/>
      </c>
      <c r="AB30" s="91">
        <f t="shared" si="4"/>
        <v>0</v>
      </c>
      <c r="AC30" s="91">
        <f t="shared" si="4"/>
        <v>0</v>
      </c>
      <c r="AD30" s="90"/>
    </row>
    <row r="31" spans="1:31" ht="13.8" x14ac:dyDescent="0.25">
      <c r="A31" s="4">
        <v>43889</v>
      </c>
      <c r="B31">
        <v>2</v>
      </c>
      <c r="C31">
        <v>0</v>
      </c>
      <c r="D31">
        <v>2</v>
      </c>
      <c r="F31">
        <f t="shared" si="0"/>
        <v>0</v>
      </c>
      <c r="G31">
        <f t="shared" si="0"/>
        <v>0</v>
      </c>
      <c r="H31">
        <f t="shared" si="0"/>
        <v>0</v>
      </c>
      <c r="I31">
        <f t="shared" si="1"/>
        <v>0</v>
      </c>
      <c r="J31" s="58"/>
      <c r="K31" s="58"/>
      <c r="L31" s="58"/>
      <c r="P31" s="63"/>
      <c r="Q31" s="66"/>
      <c r="R31" s="67" t="str">
        <f t="shared" si="2"/>
        <v/>
      </c>
      <c r="AB31" s="91">
        <f t="shared" si="4"/>
        <v>0</v>
      </c>
      <c r="AC31" s="91">
        <f t="shared" si="4"/>
        <v>0</v>
      </c>
      <c r="AD31" s="90"/>
    </row>
    <row r="32" spans="1:31" ht="13.8" x14ac:dyDescent="0.25">
      <c r="A32" s="4">
        <v>43890</v>
      </c>
      <c r="B32">
        <v>2</v>
      </c>
      <c r="C32">
        <v>0</v>
      </c>
      <c r="D32">
        <v>2</v>
      </c>
      <c r="F32">
        <f t="shared" si="0"/>
        <v>0</v>
      </c>
      <c r="G32">
        <f t="shared" si="0"/>
        <v>0</v>
      </c>
      <c r="H32">
        <f t="shared" si="0"/>
        <v>0</v>
      </c>
      <c r="I32">
        <f t="shared" si="1"/>
        <v>0</v>
      </c>
      <c r="J32" s="58"/>
      <c r="K32" s="58"/>
      <c r="L32" s="58"/>
      <c r="P32" s="63"/>
      <c r="Q32" s="66"/>
      <c r="R32" s="67" t="str">
        <f t="shared" si="2"/>
        <v/>
      </c>
      <c r="AB32" s="91">
        <f t="shared" si="4"/>
        <v>0</v>
      </c>
      <c r="AC32" s="91">
        <f t="shared" si="4"/>
        <v>0</v>
      </c>
      <c r="AD32" s="90"/>
      <c r="AE32" s="45"/>
    </row>
    <row r="33" spans="1:31" ht="13.8" x14ac:dyDescent="0.25">
      <c r="A33" s="4">
        <v>43891</v>
      </c>
      <c r="B33">
        <v>2</v>
      </c>
      <c r="C33">
        <v>0</v>
      </c>
      <c r="D33">
        <v>2</v>
      </c>
      <c r="F33">
        <f t="shared" si="0"/>
        <v>0</v>
      </c>
      <c r="G33">
        <f t="shared" si="0"/>
        <v>0</v>
      </c>
      <c r="H33">
        <f t="shared" si="0"/>
        <v>0</v>
      </c>
      <c r="I33">
        <f t="shared" si="1"/>
        <v>0</v>
      </c>
      <c r="J33" s="58" t="e">
        <f t="shared" ref="J33:J96" si="5">F33/I32*$B$2/($B$2-B32)</f>
        <v>#DIV/0!</v>
      </c>
      <c r="K33" s="58" t="e">
        <f t="shared" ref="K33:K96" si="6">G33/I32</f>
        <v>#DIV/0!</v>
      </c>
      <c r="L33" s="58" t="e">
        <f t="shared" ref="L33:L96" si="7">H33/I32</f>
        <v>#DIV/0!</v>
      </c>
      <c r="M33" s="19">
        <v>0</v>
      </c>
      <c r="N33" s="47">
        <f t="shared" ref="N33:N96" si="8">C33/B33</f>
        <v>0</v>
      </c>
      <c r="O33" s="47"/>
      <c r="P33" s="63">
        <f>D33/B33</f>
        <v>1</v>
      </c>
      <c r="Q33" s="86">
        <f>N33</f>
        <v>0</v>
      </c>
      <c r="R33" s="67">
        <f t="shared" si="2"/>
        <v>0</v>
      </c>
      <c r="S33" s="47"/>
      <c r="T33" s="47"/>
      <c r="U33" s="47"/>
      <c r="V33" s="47"/>
      <c r="W33" s="47"/>
      <c r="X33" s="47"/>
      <c r="Y33" s="47"/>
      <c r="AB33" s="91">
        <f t="shared" si="4"/>
        <v>0</v>
      </c>
      <c r="AC33" s="91">
        <f t="shared" si="4"/>
        <v>0</v>
      </c>
      <c r="AD33" s="90"/>
      <c r="AE33" s="45"/>
    </row>
    <row r="34" spans="1:31" ht="13.8" x14ac:dyDescent="0.25">
      <c r="A34" s="4">
        <v>43892</v>
      </c>
      <c r="B34">
        <v>3</v>
      </c>
      <c r="C34">
        <v>0</v>
      </c>
      <c r="D34">
        <v>2</v>
      </c>
      <c r="F34">
        <f t="shared" si="0"/>
        <v>1</v>
      </c>
      <c r="G34">
        <f t="shared" si="0"/>
        <v>0</v>
      </c>
      <c r="H34">
        <f t="shared" si="0"/>
        <v>0</v>
      </c>
      <c r="I34">
        <f t="shared" si="1"/>
        <v>1</v>
      </c>
      <c r="J34" s="58" t="e">
        <f t="shared" si="5"/>
        <v>#DIV/0!</v>
      </c>
      <c r="K34" s="58" t="e">
        <f t="shared" si="6"/>
        <v>#DIV/0!</v>
      </c>
      <c r="L34" s="58" t="e">
        <f t="shared" si="7"/>
        <v>#DIV/0!</v>
      </c>
      <c r="M34" t="e">
        <f t="shared" ref="M34:M97" si="9">J34/(K34+L34)</f>
        <v>#DIV/0!</v>
      </c>
      <c r="N34" s="47">
        <f t="shared" si="8"/>
        <v>0</v>
      </c>
      <c r="O34" s="47"/>
      <c r="P34" s="63">
        <f t="shared" ref="P34:P97" si="10">D34/B34</f>
        <v>0.66666666666666663</v>
      </c>
      <c r="Q34" s="86">
        <f t="shared" ref="Q34:Q97" si="11">N34</f>
        <v>0</v>
      </c>
      <c r="R34" s="67">
        <f t="shared" si="2"/>
        <v>0.33333333333333337</v>
      </c>
      <c r="S34" s="47"/>
      <c r="T34" s="47"/>
      <c r="U34" s="47"/>
      <c r="V34" s="47"/>
      <c r="W34" s="47"/>
      <c r="X34" s="47"/>
      <c r="Y34" s="47"/>
      <c r="AB34" s="91">
        <f t="shared" si="4"/>
        <v>0.14285714285714285</v>
      </c>
      <c r="AC34" s="91">
        <f t="shared" si="4"/>
        <v>0</v>
      </c>
      <c r="AD34" s="90"/>
      <c r="AE34" s="45"/>
    </row>
    <row r="35" spans="1:31" ht="13.8" x14ac:dyDescent="0.25">
      <c r="A35" s="4">
        <v>43893</v>
      </c>
      <c r="B35">
        <v>3</v>
      </c>
      <c r="C35">
        <v>0</v>
      </c>
      <c r="D35">
        <v>2</v>
      </c>
      <c r="F35">
        <f t="shared" si="0"/>
        <v>0</v>
      </c>
      <c r="G35">
        <f t="shared" si="0"/>
        <v>0</v>
      </c>
      <c r="H35">
        <f t="shared" si="0"/>
        <v>0</v>
      </c>
      <c r="I35">
        <f t="shared" si="1"/>
        <v>1</v>
      </c>
      <c r="J35" s="58">
        <f t="shared" si="5"/>
        <v>0</v>
      </c>
      <c r="K35" s="58">
        <f t="shared" si="6"/>
        <v>0</v>
      </c>
      <c r="L35" s="58">
        <f t="shared" si="7"/>
        <v>0</v>
      </c>
      <c r="M35" t="e">
        <f t="shared" si="9"/>
        <v>#DIV/0!</v>
      </c>
      <c r="N35" s="47">
        <f t="shared" si="8"/>
        <v>0</v>
      </c>
      <c r="O35" s="47"/>
      <c r="P35" s="63">
        <f t="shared" si="10"/>
        <v>0.66666666666666663</v>
      </c>
      <c r="Q35" s="86">
        <f t="shared" si="11"/>
        <v>0</v>
      </c>
      <c r="R35" s="67">
        <f t="shared" si="2"/>
        <v>0.33333333333333337</v>
      </c>
      <c r="S35" s="47"/>
      <c r="T35" s="47"/>
      <c r="U35" s="47"/>
      <c r="V35" s="47"/>
      <c r="W35" s="47"/>
      <c r="X35" s="47"/>
      <c r="Y35" s="47"/>
      <c r="AB35" s="91">
        <f t="shared" si="4"/>
        <v>0.14285714285714285</v>
      </c>
      <c r="AC35" s="91">
        <f t="shared" si="4"/>
        <v>0</v>
      </c>
      <c r="AD35" s="90"/>
      <c r="AE35" s="45"/>
    </row>
    <row r="36" spans="1:31" ht="13.8" x14ac:dyDescent="0.25">
      <c r="A36" s="4">
        <v>43894</v>
      </c>
      <c r="B36">
        <v>3</v>
      </c>
      <c r="C36">
        <v>0</v>
      </c>
      <c r="D36">
        <v>2</v>
      </c>
      <c r="F36">
        <f t="shared" si="0"/>
        <v>0</v>
      </c>
      <c r="G36">
        <f t="shared" si="0"/>
        <v>0</v>
      </c>
      <c r="H36">
        <f t="shared" si="0"/>
        <v>0</v>
      </c>
      <c r="I36">
        <f t="shared" si="1"/>
        <v>1</v>
      </c>
      <c r="J36" s="58">
        <f t="shared" si="5"/>
        <v>0</v>
      </c>
      <c r="K36" s="58">
        <f t="shared" si="6"/>
        <v>0</v>
      </c>
      <c r="L36" s="58">
        <f t="shared" si="7"/>
        <v>0</v>
      </c>
      <c r="M36" t="e">
        <f t="shared" si="9"/>
        <v>#DIV/0!</v>
      </c>
      <c r="N36" s="47">
        <f t="shared" si="8"/>
        <v>0</v>
      </c>
      <c r="O36" s="47"/>
      <c r="P36" s="63">
        <f t="shared" si="10"/>
        <v>0.66666666666666663</v>
      </c>
      <c r="Q36" s="86">
        <f t="shared" si="11"/>
        <v>0</v>
      </c>
      <c r="R36" s="67">
        <f t="shared" si="2"/>
        <v>0.33333333333333337</v>
      </c>
      <c r="S36" s="47"/>
      <c r="T36" s="47"/>
      <c r="U36" s="47"/>
      <c r="V36" s="47"/>
      <c r="W36" s="47"/>
      <c r="X36" s="47"/>
      <c r="Y36" s="47"/>
      <c r="AB36" s="91">
        <f t="shared" si="4"/>
        <v>0.14285714285714285</v>
      </c>
      <c r="AC36" s="91">
        <f t="shared" si="4"/>
        <v>0</v>
      </c>
      <c r="AD36" s="90"/>
      <c r="AE36" s="45"/>
    </row>
    <row r="37" spans="1:31" ht="13.8" x14ac:dyDescent="0.25">
      <c r="A37" s="4">
        <v>43895</v>
      </c>
      <c r="B37">
        <v>4</v>
      </c>
      <c r="C37">
        <v>0</v>
      </c>
      <c r="D37">
        <v>2</v>
      </c>
      <c r="F37">
        <f t="shared" ref="F37:H61" si="12">B37-B36</f>
        <v>1</v>
      </c>
      <c r="G37">
        <f t="shared" si="12"/>
        <v>0</v>
      </c>
      <c r="H37">
        <f t="shared" si="12"/>
        <v>0</v>
      </c>
      <c r="I37">
        <f t="shared" si="1"/>
        <v>2</v>
      </c>
      <c r="J37" s="58">
        <f t="shared" si="5"/>
        <v>1.0000000205571735</v>
      </c>
      <c r="K37" s="58">
        <f t="shared" si="6"/>
        <v>0</v>
      </c>
      <c r="L37" s="58">
        <f t="shared" si="7"/>
        <v>0</v>
      </c>
      <c r="M37" t="e">
        <f t="shared" si="9"/>
        <v>#DIV/0!</v>
      </c>
      <c r="N37" s="47">
        <f t="shared" si="8"/>
        <v>0</v>
      </c>
      <c r="O37" s="47"/>
      <c r="P37" s="63">
        <f t="shared" si="10"/>
        <v>0.5</v>
      </c>
      <c r="Q37" s="86">
        <f t="shared" si="11"/>
        <v>0</v>
      </c>
      <c r="R37" s="67">
        <f t="shared" si="2"/>
        <v>0.5</v>
      </c>
      <c r="S37" s="47"/>
      <c r="T37" s="47"/>
      <c r="U37" s="47"/>
      <c r="V37" s="47"/>
      <c r="W37" s="47"/>
      <c r="X37" s="47"/>
      <c r="Y37" s="47"/>
      <c r="AB37" s="91">
        <f t="shared" si="4"/>
        <v>0.2857142857142857</v>
      </c>
      <c r="AC37" s="91">
        <f t="shared" si="4"/>
        <v>0</v>
      </c>
      <c r="AD37" s="90"/>
      <c r="AE37" s="45"/>
    </row>
    <row r="38" spans="1:31" ht="13.8" x14ac:dyDescent="0.25">
      <c r="A38" s="4">
        <v>43896</v>
      </c>
      <c r="B38">
        <v>13</v>
      </c>
      <c r="C38">
        <v>0</v>
      </c>
      <c r="D38">
        <v>2</v>
      </c>
      <c r="F38">
        <f t="shared" si="12"/>
        <v>9</v>
      </c>
      <c r="G38">
        <f t="shared" si="12"/>
        <v>0</v>
      </c>
      <c r="H38">
        <f t="shared" si="12"/>
        <v>0</v>
      </c>
      <c r="I38">
        <f t="shared" si="1"/>
        <v>11</v>
      </c>
      <c r="J38" s="58">
        <f t="shared" si="5"/>
        <v>4.5000001233430424</v>
      </c>
      <c r="K38" s="58">
        <f t="shared" si="6"/>
        <v>0</v>
      </c>
      <c r="L38" s="58">
        <f t="shared" si="7"/>
        <v>0</v>
      </c>
      <c r="M38" t="e">
        <f t="shared" si="9"/>
        <v>#DIV/0!</v>
      </c>
      <c r="N38" s="47">
        <f t="shared" si="8"/>
        <v>0</v>
      </c>
      <c r="O38" s="47"/>
      <c r="P38" s="63">
        <f t="shared" si="10"/>
        <v>0.15384615384615385</v>
      </c>
      <c r="Q38" s="86">
        <f t="shared" si="11"/>
        <v>0</v>
      </c>
      <c r="R38" s="67">
        <f t="shared" si="2"/>
        <v>0.84615384615384615</v>
      </c>
      <c r="S38" s="47"/>
      <c r="T38" s="47"/>
      <c r="U38" s="47"/>
      <c r="V38" s="47"/>
      <c r="W38" s="47"/>
      <c r="X38" s="47"/>
      <c r="Y38" s="47"/>
      <c r="AB38" s="91">
        <f t="shared" si="4"/>
        <v>1.5714285714285714</v>
      </c>
      <c r="AC38" s="91">
        <f t="shared" si="4"/>
        <v>0</v>
      </c>
      <c r="AD38" s="90"/>
      <c r="AE38" s="45"/>
    </row>
    <row r="39" spans="1:31" ht="13.8" x14ac:dyDescent="0.25">
      <c r="A39" s="4">
        <v>43897</v>
      </c>
      <c r="B39">
        <v>13</v>
      </c>
      <c r="C39">
        <v>0</v>
      </c>
      <c r="D39">
        <v>2</v>
      </c>
      <c r="F39">
        <f t="shared" si="12"/>
        <v>0</v>
      </c>
      <c r="G39">
        <f t="shared" si="12"/>
        <v>0</v>
      </c>
      <c r="H39">
        <f t="shared" si="12"/>
        <v>0</v>
      </c>
      <c r="I39">
        <f t="shared" si="1"/>
        <v>11</v>
      </c>
      <c r="J39" s="58">
        <f t="shared" si="5"/>
        <v>0</v>
      </c>
      <c r="K39" s="58">
        <f t="shared" si="6"/>
        <v>0</v>
      </c>
      <c r="L39" s="58">
        <f t="shared" si="7"/>
        <v>0</v>
      </c>
      <c r="M39" t="e">
        <f t="shared" si="9"/>
        <v>#DIV/0!</v>
      </c>
      <c r="N39" s="47">
        <f t="shared" si="8"/>
        <v>0</v>
      </c>
      <c r="O39" s="47"/>
      <c r="P39" s="63">
        <f t="shared" si="10"/>
        <v>0.15384615384615385</v>
      </c>
      <c r="Q39" s="86">
        <f t="shared" si="11"/>
        <v>0</v>
      </c>
      <c r="R39" s="67">
        <f t="shared" si="2"/>
        <v>0.84615384615384615</v>
      </c>
      <c r="S39" s="47"/>
      <c r="T39" s="47"/>
      <c r="U39" s="47"/>
      <c r="V39" s="47"/>
      <c r="W39" s="47"/>
      <c r="X39" s="47"/>
      <c r="Y39" s="47"/>
      <c r="AB39" s="91">
        <f t="shared" si="4"/>
        <v>1.5714285714285714</v>
      </c>
      <c r="AC39" s="91">
        <f t="shared" si="4"/>
        <v>0</v>
      </c>
      <c r="AD39" s="90"/>
      <c r="AE39" s="45"/>
    </row>
    <row r="40" spans="1:31" ht="13.8" x14ac:dyDescent="0.25">
      <c r="A40" s="4">
        <v>43898</v>
      </c>
      <c r="B40">
        <v>17</v>
      </c>
      <c r="C40">
        <v>0</v>
      </c>
      <c r="D40">
        <v>3</v>
      </c>
      <c r="F40">
        <f t="shared" si="12"/>
        <v>4</v>
      </c>
      <c r="G40">
        <f t="shared" si="12"/>
        <v>0</v>
      </c>
      <c r="H40">
        <f t="shared" si="12"/>
        <v>1</v>
      </c>
      <c r="I40">
        <f t="shared" si="1"/>
        <v>14</v>
      </c>
      <c r="J40" s="58">
        <f t="shared" si="5"/>
        <v>0.36363639602948783</v>
      </c>
      <c r="K40" s="58">
        <f t="shared" si="6"/>
        <v>0</v>
      </c>
      <c r="L40" s="58">
        <f t="shared" si="7"/>
        <v>9.0909090909090912E-2</v>
      </c>
      <c r="M40">
        <f t="shared" si="9"/>
        <v>4.0000003563243656</v>
      </c>
      <c r="N40" s="47">
        <f t="shared" si="8"/>
        <v>0</v>
      </c>
      <c r="O40" s="47"/>
      <c r="P40" s="63">
        <f t="shared" si="10"/>
        <v>0.17647058823529413</v>
      </c>
      <c r="Q40" s="86">
        <f t="shared" si="11"/>
        <v>0</v>
      </c>
      <c r="R40" s="67">
        <f t="shared" si="2"/>
        <v>0.82352941176470584</v>
      </c>
      <c r="S40" s="47"/>
      <c r="T40" s="47"/>
      <c r="U40" s="47"/>
      <c r="V40" s="47"/>
      <c r="W40" s="47"/>
      <c r="X40" s="47"/>
      <c r="Y40" s="47"/>
      <c r="AB40" s="91">
        <f t="shared" si="4"/>
        <v>2.1428571428571428</v>
      </c>
      <c r="AC40" s="91">
        <f t="shared" si="4"/>
        <v>0</v>
      </c>
      <c r="AD40" s="90"/>
      <c r="AE40" s="45"/>
    </row>
    <row r="41" spans="1:31" ht="13.8" x14ac:dyDescent="0.25">
      <c r="A41" s="4">
        <v>43899</v>
      </c>
      <c r="B41">
        <v>17</v>
      </c>
      <c r="C41">
        <v>0</v>
      </c>
      <c r="D41">
        <v>3</v>
      </c>
      <c r="F41">
        <f t="shared" si="12"/>
        <v>0</v>
      </c>
      <c r="G41">
        <f t="shared" si="12"/>
        <v>0</v>
      </c>
      <c r="H41">
        <f t="shared" si="12"/>
        <v>0</v>
      </c>
      <c r="I41">
        <f t="shared" si="1"/>
        <v>14</v>
      </c>
      <c r="J41" s="58">
        <f t="shared" si="5"/>
        <v>0</v>
      </c>
      <c r="K41" s="58">
        <f t="shared" si="6"/>
        <v>0</v>
      </c>
      <c r="L41" s="58">
        <f t="shared" si="7"/>
        <v>0</v>
      </c>
      <c r="M41" t="e">
        <f t="shared" si="9"/>
        <v>#DIV/0!</v>
      </c>
      <c r="N41" s="47">
        <f t="shared" si="8"/>
        <v>0</v>
      </c>
      <c r="O41" s="47"/>
      <c r="P41" s="63">
        <f t="shared" si="10"/>
        <v>0.17647058823529413</v>
      </c>
      <c r="Q41" s="86">
        <f t="shared" si="11"/>
        <v>0</v>
      </c>
      <c r="R41" s="67">
        <f t="shared" si="2"/>
        <v>0.82352941176470584</v>
      </c>
      <c r="S41" s="47"/>
      <c r="T41" s="47"/>
      <c r="U41" s="47"/>
      <c r="V41" s="47"/>
      <c r="W41" s="47"/>
      <c r="X41" s="47"/>
      <c r="Y41" s="47"/>
      <c r="AB41" s="91">
        <f t="shared" si="4"/>
        <v>2</v>
      </c>
      <c r="AC41" s="91">
        <f t="shared" si="4"/>
        <v>0</v>
      </c>
      <c r="AD41" s="90"/>
      <c r="AE41" s="45"/>
    </row>
    <row r="42" spans="1:31" ht="13.8" x14ac:dyDescent="0.25">
      <c r="A42" s="4">
        <v>43900</v>
      </c>
      <c r="B42">
        <v>20</v>
      </c>
      <c r="C42">
        <v>0</v>
      </c>
      <c r="D42">
        <v>3</v>
      </c>
      <c r="F42">
        <f t="shared" si="12"/>
        <v>3</v>
      </c>
      <c r="G42">
        <f t="shared" si="12"/>
        <v>0</v>
      </c>
      <c r="H42">
        <f t="shared" si="12"/>
        <v>0</v>
      </c>
      <c r="I42">
        <f t="shared" si="1"/>
        <v>17</v>
      </c>
      <c r="J42" s="58">
        <f t="shared" si="5"/>
        <v>0.21428573924799882</v>
      </c>
      <c r="K42" s="58">
        <f t="shared" si="6"/>
        <v>0</v>
      </c>
      <c r="L42" s="58">
        <f t="shared" si="7"/>
        <v>0</v>
      </c>
      <c r="M42" t="e">
        <f t="shared" si="9"/>
        <v>#DIV/0!</v>
      </c>
      <c r="N42" s="47">
        <f t="shared" si="8"/>
        <v>0</v>
      </c>
      <c r="O42" s="47"/>
      <c r="P42" s="63">
        <f t="shared" si="10"/>
        <v>0.15</v>
      </c>
      <c r="Q42" s="86">
        <f t="shared" si="11"/>
        <v>0</v>
      </c>
      <c r="R42" s="67">
        <f t="shared" si="2"/>
        <v>0.85</v>
      </c>
      <c r="S42" s="47"/>
      <c r="T42" s="47"/>
      <c r="U42" s="47"/>
      <c r="V42" s="47"/>
      <c r="W42" s="47"/>
      <c r="X42" s="47"/>
      <c r="Y42" s="47"/>
      <c r="AB42" s="91">
        <f t="shared" si="4"/>
        <v>2.4285714285714284</v>
      </c>
      <c r="AC42" s="91">
        <f t="shared" si="4"/>
        <v>0</v>
      </c>
      <c r="AD42" s="90">
        <f t="shared" ref="AD42:AD105" si="13">INDEX(AB21:AB42,$AE$3)*$AD$2</f>
        <v>2.2857142857142855E-3</v>
      </c>
      <c r="AE42" s="45">
        <f t="shared" ref="AE42:AE105" si="14">AC42/AD42</f>
        <v>0</v>
      </c>
    </row>
    <row r="43" spans="1:31" ht="13.8" x14ac:dyDescent="0.25">
      <c r="A43" s="4">
        <v>43901</v>
      </c>
      <c r="B43">
        <v>20</v>
      </c>
      <c r="C43">
        <v>0</v>
      </c>
      <c r="D43">
        <v>3</v>
      </c>
      <c r="F43">
        <f t="shared" si="12"/>
        <v>0</v>
      </c>
      <c r="G43">
        <f t="shared" si="12"/>
        <v>0</v>
      </c>
      <c r="H43">
        <f t="shared" si="12"/>
        <v>0</v>
      </c>
      <c r="I43">
        <f t="shared" si="1"/>
        <v>17</v>
      </c>
      <c r="J43" s="58">
        <f t="shared" si="5"/>
        <v>0</v>
      </c>
      <c r="K43" s="58">
        <f t="shared" si="6"/>
        <v>0</v>
      </c>
      <c r="L43" s="58">
        <f t="shared" si="7"/>
        <v>0</v>
      </c>
      <c r="M43" t="e">
        <f t="shared" si="9"/>
        <v>#DIV/0!</v>
      </c>
      <c r="N43" s="47">
        <f t="shared" si="8"/>
        <v>0</v>
      </c>
      <c r="O43" s="47"/>
      <c r="P43" s="63">
        <f t="shared" si="10"/>
        <v>0.15</v>
      </c>
      <c r="Q43" s="86">
        <f t="shared" si="11"/>
        <v>0</v>
      </c>
      <c r="R43" s="67">
        <f t="shared" si="2"/>
        <v>0.85</v>
      </c>
      <c r="S43" s="47"/>
      <c r="T43" s="47"/>
      <c r="U43" s="47"/>
      <c r="V43" s="47"/>
      <c r="W43" s="47"/>
      <c r="X43" s="47"/>
      <c r="Y43" s="47"/>
      <c r="AB43" s="91">
        <f t="shared" si="4"/>
        <v>2.4285714285714284</v>
      </c>
      <c r="AC43" s="91">
        <f t="shared" si="4"/>
        <v>0</v>
      </c>
      <c r="AD43" s="90">
        <f t="shared" si="13"/>
        <v>2.2857142857142855E-3</v>
      </c>
      <c r="AE43" s="45">
        <f t="shared" si="14"/>
        <v>0</v>
      </c>
    </row>
    <row r="44" spans="1:31" ht="13.8" x14ac:dyDescent="0.25">
      <c r="A44" s="4">
        <v>43902</v>
      </c>
      <c r="B44">
        <v>28</v>
      </c>
      <c r="C44">
        <v>0</v>
      </c>
      <c r="D44">
        <v>3</v>
      </c>
      <c r="F44">
        <f t="shared" si="12"/>
        <v>8</v>
      </c>
      <c r="G44">
        <f t="shared" si="12"/>
        <v>0</v>
      </c>
      <c r="H44">
        <f t="shared" si="12"/>
        <v>0</v>
      </c>
      <c r="I44">
        <f t="shared" si="1"/>
        <v>25</v>
      </c>
      <c r="J44" s="58">
        <f t="shared" si="5"/>
        <v>0.47058829978721867</v>
      </c>
      <c r="K44" s="58">
        <f t="shared" si="6"/>
        <v>0</v>
      </c>
      <c r="L44" s="58">
        <f t="shared" si="7"/>
        <v>0</v>
      </c>
      <c r="M44" t="e">
        <f t="shared" si="9"/>
        <v>#DIV/0!</v>
      </c>
      <c r="N44" s="47">
        <f t="shared" si="8"/>
        <v>0</v>
      </c>
      <c r="O44" s="47"/>
      <c r="P44" s="63">
        <f t="shared" si="10"/>
        <v>0.10714285714285714</v>
      </c>
      <c r="Q44" s="86">
        <f t="shared" si="11"/>
        <v>0</v>
      </c>
      <c r="R44" s="67">
        <f t="shared" si="2"/>
        <v>0.8928571428571429</v>
      </c>
      <c r="S44" s="47"/>
      <c r="T44" s="47"/>
      <c r="U44" s="47"/>
      <c r="V44" s="47"/>
      <c r="W44" s="47"/>
      <c r="X44" s="47"/>
      <c r="Y44" s="47"/>
      <c r="AB44" s="91">
        <f t="shared" ref="AB44:AC59" si="15">AVERAGE(F38:F44)</f>
        <v>3.4285714285714284</v>
      </c>
      <c r="AC44" s="91">
        <f t="shared" si="15"/>
        <v>0</v>
      </c>
      <c r="AD44" s="90">
        <f t="shared" si="13"/>
        <v>4.5714285714285709E-3</v>
      </c>
      <c r="AE44" s="45">
        <f t="shared" si="14"/>
        <v>0</v>
      </c>
    </row>
    <row r="45" spans="1:31" ht="13.8" x14ac:dyDescent="0.25">
      <c r="A45" s="4">
        <v>43903</v>
      </c>
      <c r="B45">
        <v>45</v>
      </c>
      <c r="C45">
        <v>0</v>
      </c>
      <c r="D45">
        <v>3</v>
      </c>
      <c r="F45">
        <f t="shared" si="12"/>
        <v>17</v>
      </c>
      <c r="G45">
        <f t="shared" si="12"/>
        <v>0</v>
      </c>
      <c r="H45">
        <f t="shared" si="12"/>
        <v>0</v>
      </c>
      <c r="I45">
        <f t="shared" si="1"/>
        <v>42</v>
      </c>
      <c r="J45" s="58">
        <f t="shared" si="5"/>
        <v>0.68000013046955055</v>
      </c>
      <c r="K45" s="58">
        <f t="shared" si="6"/>
        <v>0</v>
      </c>
      <c r="L45" s="58">
        <f t="shared" si="7"/>
        <v>0</v>
      </c>
      <c r="M45" t="e">
        <f t="shared" si="9"/>
        <v>#DIV/0!</v>
      </c>
      <c r="N45" s="47">
        <f t="shared" si="8"/>
        <v>0</v>
      </c>
      <c r="O45" s="47"/>
      <c r="P45" s="63">
        <f t="shared" si="10"/>
        <v>6.6666666666666666E-2</v>
      </c>
      <c r="Q45" s="86">
        <f t="shared" si="11"/>
        <v>0</v>
      </c>
      <c r="R45" s="67">
        <f t="shared" si="2"/>
        <v>0.93333333333333335</v>
      </c>
      <c r="S45" s="47"/>
      <c r="T45" s="47"/>
      <c r="U45" s="47"/>
      <c r="V45" s="47"/>
      <c r="W45" s="47"/>
      <c r="X45" s="47"/>
      <c r="Y45" s="47"/>
      <c r="AB45" s="91">
        <f t="shared" si="15"/>
        <v>4.5714285714285712</v>
      </c>
      <c r="AC45" s="91">
        <f t="shared" si="15"/>
        <v>0</v>
      </c>
      <c r="AD45" s="90">
        <f t="shared" si="13"/>
        <v>2.5142857142857144E-2</v>
      </c>
      <c r="AE45" s="45">
        <f t="shared" si="14"/>
        <v>0</v>
      </c>
    </row>
    <row r="46" spans="1:31" ht="13.8" x14ac:dyDescent="0.25">
      <c r="A46" s="4">
        <v>43904</v>
      </c>
      <c r="B46">
        <v>59</v>
      </c>
      <c r="C46">
        <v>0</v>
      </c>
      <c r="D46">
        <v>8</v>
      </c>
      <c r="F46">
        <f t="shared" si="12"/>
        <v>14</v>
      </c>
      <c r="G46">
        <f t="shared" si="12"/>
        <v>0</v>
      </c>
      <c r="H46">
        <f t="shared" si="12"/>
        <v>5</v>
      </c>
      <c r="I46">
        <f t="shared" si="1"/>
        <v>51</v>
      </c>
      <c r="J46" s="58">
        <f t="shared" si="5"/>
        <v>0.33333343611923061</v>
      </c>
      <c r="K46" s="59">
        <f t="shared" si="6"/>
        <v>0</v>
      </c>
      <c r="L46" s="59">
        <f t="shared" si="7"/>
        <v>0.11904761904761904</v>
      </c>
      <c r="M46">
        <f t="shared" si="9"/>
        <v>2.8000008634015372</v>
      </c>
      <c r="N46" s="47">
        <f t="shared" si="8"/>
        <v>0</v>
      </c>
      <c r="O46" s="47"/>
      <c r="P46" s="63">
        <f t="shared" si="10"/>
        <v>0.13559322033898305</v>
      </c>
      <c r="Q46" s="86">
        <f t="shared" si="11"/>
        <v>0</v>
      </c>
      <c r="R46" s="67">
        <f t="shared" si="2"/>
        <v>0.86440677966101698</v>
      </c>
      <c r="S46" s="47"/>
      <c r="T46" s="47"/>
      <c r="U46" s="47"/>
      <c r="V46" s="47"/>
      <c r="W46" s="47"/>
      <c r="X46" s="47"/>
      <c r="Y46" s="47"/>
      <c r="AB46" s="91">
        <f t="shared" si="15"/>
        <v>6.5714285714285712</v>
      </c>
      <c r="AC46" s="91">
        <f t="shared" si="15"/>
        <v>0</v>
      </c>
      <c r="AD46" s="90">
        <f t="shared" si="13"/>
        <v>2.5142857142857144E-2</v>
      </c>
      <c r="AE46" s="45">
        <f t="shared" si="14"/>
        <v>0</v>
      </c>
    </row>
    <row r="47" spans="1:31" ht="13.8" x14ac:dyDescent="0.25">
      <c r="A47" s="4">
        <v>43905</v>
      </c>
      <c r="B47">
        <v>63</v>
      </c>
      <c r="C47">
        <v>0</v>
      </c>
      <c r="D47">
        <v>8</v>
      </c>
      <c r="F47">
        <f t="shared" si="12"/>
        <v>4</v>
      </c>
      <c r="G47">
        <f t="shared" si="12"/>
        <v>0</v>
      </c>
      <c r="H47">
        <f t="shared" si="12"/>
        <v>0</v>
      </c>
      <c r="I47">
        <f t="shared" si="1"/>
        <v>55</v>
      </c>
      <c r="J47" s="60">
        <f t="shared" si="5"/>
        <v>7.8431404258136064E-2</v>
      </c>
      <c r="K47" s="60">
        <f t="shared" si="6"/>
        <v>0</v>
      </c>
      <c r="L47" s="60">
        <f t="shared" si="7"/>
        <v>0</v>
      </c>
      <c r="M47" t="e">
        <f t="shared" si="9"/>
        <v>#DIV/0!</v>
      </c>
      <c r="N47" s="47">
        <f t="shared" si="8"/>
        <v>0</v>
      </c>
      <c r="O47" s="47"/>
      <c r="P47" s="63">
        <f t="shared" si="10"/>
        <v>0.12698412698412698</v>
      </c>
      <c r="Q47" s="86">
        <f t="shared" si="11"/>
        <v>0</v>
      </c>
      <c r="R47" s="67">
        <f t="shared" si="2"/>
        <v>0.87301587301587302</v>
      </c>
      <c r="S47" s="47"/>
      <c r="T47" s="47"/>
      <c r="U47" s="47"/>
      <c r="V47" s="47"/>
      <c r="W47" s="47"/>
      <c r="X47" s="47"/>
      <c r="Y47" s="47"/>
      <c r="AB47" s="91">
        <f t="shared" si="15"/>
        <v>6.5714285714285712</v>
      </c>
      <c r="AC47" s="91">
        <f t="shared" si="15"/>
        <v>0</v>
      </c>
      <c r="AD47" s="90">
        <f t="shared" si="13"/>
        <v>3.4285714285714287E-2</v>
      </c>
      <c r="AE47" s="45">
        <f t="shared" si="14"/>
        <v>0</v>
      </c>
    </row>
    <row r="48" spans="1:31" ht="13.8" x14ac:dyDescent="0.25">
      <c r="A48" s="4">
        <v>43906</v>
      </c>
      <c r="B48">
        <v>90</v>
      </c>
      <c r="C48">
        <v>0</v>
      </c>
      <c r="D48">
        <v>8</v>
      </c>
      <c r="F48">
        <f t="shared" si="12"/>
        <v>27</v>
      </c>
      <c r="G48">
        <f t="shared" si="12"/>
        <v>0</v>
      </c>
      <c r="H48">
        <f t="shared" si="12"/>
        <v>0</v>
      </c>
      <c r="I48">
        <f t="shared" si="1"/>
        <v>82</v>
      </c>
      <c r="J48" s="58">
        <f t="shared" si="5"/>
        <v>0.49090930283494899</v>
      </c>
      <c r="K48" s="59">
        <f t="shared" si="6"/>
        <v>0</v>
      </c>
      <c r="L48" s="59">
        <f t="shared" si="7"/>
        <v>0</v>
      </c>
      <c r="M48" t="e">
        <f t="shared" si="9"/>
        <v>#DIV/0!</v>
      </c>
      <c r="N48" s="47">
        <f t="shared" si="8"/>
        <v>0</v>
      </c>
      <c r="O48" s="47"/>
      <c r="P48" s="63">
        <f t="shared" si="10"/>
        <v>8.8888888888888892E-2</v>
      </c>
      <c r="Q48" s="86">
        <f t="shared" si="11"/>
        <v>0</v>
      </c>
      <c r="R48" s="67">
        <f t="shared" si="2"/>
        <v>0.91111111111111109</v>
      </c>
      <c r="S48" s="47"/>
      <c r="T48" s="47"/>
      <c r="U48" s="47"/>
      <c r="V48" s="47"/>
      <c r="W48" s="47"/>
      <c r="X48" s="47"/>
      <c r="Y48" s="47"/>
      <c r="AB48" s="91">
        <f t="shared" si="15"/>
        <v>10.428571428571429</v>
      </c>
      <c r="AC48" s="91">
        <f t="shared" si="15"/>
        <v>0</v>
      </c>
      <c r="AD48" s="90">
        <f t="shared" si="13"/>
        <v>3.2000000000000001E-2</v>
      </c>
      <c r="AE48" s="45">
        <f t="shared" si="14"/>
        <v>0</v>
      </c>
    </row>
    <row r="49" spans="1:31" ht="13.8" x14ac:dyDescent="0.25">
      <c r="A49" s="4">
        <v>43907</v>
      </c>
      <c r="B49">
        <v>114</v>
      </c>
      <c r="C49">
        <v>0</v>
      </c>
      <c r="D49">
        <v>8</v>
      </c>
      <c r="F49">
        <f t="shared" si="12"/>
        <v>24</v>
      </c>
      <c r="G49">
        <f t="shared" si="12"/>
        <v>0</v>
      </c>
      <c r="H49">
        <f t="shared" si="12"/>
        <v>0</v>
      </c>
      <c r="I49">
        <f t="shared" si="1"/>
        <v>106</v>
      </c>
      <c r="J49" s="58">
        <f t="shared" si="5"/>
        <v>0.29268310733138753</v>
      </c>
      <c r="K49" s="59">
        <f t="shared" si="6"/>
        <v>0</v>
      </c>
      <c r="L49" s="59">
        <f t="shared" si="7"/>
        <v>0</v>
      </c>
      <c r="M49" t="e">
        <f t="shared" si="9"/>
        <v>#DIV/0!</v>
      </c>
      <c r="N49" s="47">
        <f t="shared" si="8"/>
        <v>0</v>
      </c>
      <c r="O49" s="47"/>
      <c r="P49" s="63">
        <f t="shared" si="10"/>
        <v>7.0175438596491224E-2</v>
      </c>
      <c r="Q49" s="86">
        <f t="shared" si="11"/>
        <v>0</v>
      </c>
      <c r="R49" s="67">
        <f t="shared" si="2"/>
        <v>0.92982456140350878</v>
      </c>
      <c r="S49" s="47"/>
      <c r="T49" s="47"/>
      <c r="U49" s="47"/>
      <c r="V49" s="47"/>
      <c r="W49" s="47"/>
      <c r="X49" s="47"/>
      <c r="Y49" s="47"/>
      <c r="AB49" s="91">
        <f t="shared" si="15"/>
        <v>13.428571428571429</v>
      </c>
      <c r="AC49" s="91">
        <f t="shared" si="15"/>
        <v>0</v>
      </c>
      <c r="AD49" s="90">
        <f t="shared" si="13"/>
        <v>3.8857142857142854E-2</v>
      </c>
      <c r="AE49" s="45">
        <f t="shared" si="14"/>
        <v>0</v>
      </c>
    </row>
    <row r="50" spans="1:31" ht="13.8" x14ac:dyDescent="0.25">
      <c r="A50" s="4">
        <v>43908</v>
      </c>
      <c r="B50">
        <v>147</v>
      </c>
      <c r="C50">
        <v>0</v>
      </c>
      <c r="D50">
        <v>8</v>
      </c>
      <c r="F50">
        <f t="shared" si="12"/>
        <v>33</v>
      </c>
      <c r="G50">
        <f t="shared" si="12"/>
        <v>0</v>
      </c>
      <c r="H50">
        <f t="shared" si="12"/>
        <v>0</v>
      </c>
      <c r="I50">
        <f t="shared" si="1"/>
        <v>139</v>
      </c>
      <c r="J50" s="58">
        <f t="shared" si="5"/>
        <v>0.31132099791240786</v>
      </c>
      <c r="K50" s="59">
        <f t="shared" si="6"/>
        <v>0</v>
      </c>
      <c r="L50" s="59">
        <f t="shared" si="7"/>
        <v>0</v>
      </c>
      <c r="M50" t="e">
        <f t="shared" si="9"/>
        <v>#DIV/0!</v>
      </c>
      <c r="N50" s="47">
        <f t="shared" si="8"/>
        <v>0</v>
      </c>
      <c r="O50" s="47"/>
      <c r="P50" s="63">
        <f t="shared" si="10"/>
        <v>5.4421768707482991E-2</v>
      </c>
      <c r="Q50" s="86">
        <f t="shared" si="11"/>
        <v>0</v>
      </c>
      <c r="R50" s="67">
        <f t="shared" si="2"/>
        <v>0.94557823129251706</v>
      </c>
      <c r="S50" s="47"/>
      <c r="T50" s="47"/>
      <c r="U50" s="47"/>
      <c r="V50" s="47"/>
      <c r="W50" s="47"/>
      <c r="X50" s="47"/>
      <c r="Y50" s="47"/>
      <c r="AB50" s="91">
        <f t="shared" si="15"/>
        <v>18.142857142857142</v>
      </c>
      <c r="AC50" s="91">
        <f t="shared" si="15"/>
        <v>0</v>
      </c>
      <c r="AD50" s="90">
        <f t="shared" si="13"/>
        <v>3.8857142857142854E-2</v>
      </c>
      <c r="AE50" s="45">
        <f t="shared" si="14"/>
        <v>0</v>
      </c>
    </row>
    <row r="51" spans="1:31" ht="13.8" x14ac:dyDescent="0.25">
      <c r="A51" s="4">
        <v>43909</v>
      </c>
      <c r="B51">
        <v>199</v>
      </c>
      <c r="C51">
        <v>1</v>
      </c>
      <c r="D51">
        <v>9</v>
      </c>
      <c r="F51">
        <f t="shared" si="12"/>
        <v>52</v>
      </c>
      <c r="G51">
        <f t="shared" si="12"/>
        <v>1</v>
      </c>
      <c r="H51">
        <f t="shared" si="12"/>
        <v>1</v>
      </c>
      <c r="I51">
        <f t="shared" si="1"/>
        <v>189</v>
      </c>
      <c r="J51" s="58">
        <f t="shared" si="5"/>
        <v>0.37410109625704951</v>
      </c>
      <c r="K51" s="59">
        <f t="shared" si="6"/>
        <v>7.1942446043165471E-3</v>
      </c>
      <c r="L51" s="59">
        <f t="shared" si="7"/>
        <v>7.1942446043165471E-3</v>
      </c>
      <c r="M51">
        <f t="shared" si="9"/>
        <v>26.00002618986494</v>
      </c>
      <c r="N51" s="47">
        <f t="shared" si="8"/>
        <v>5.0251256281407036E-3</v>
      </c>
      <c r="O51" s="47"/>
      <c r="P51" s="63">
        <f t="shared" si="10"/>
        <v>4.5226130653266333E-2</v>
      </c>
      <c r="Q51" s="86">
        <f t="shared" si="11"/>
        <v>5.0251256281407036E-3</v>
      </c>
      <c r="R51" s="67">
        <f t="shared" si="2"/>
        <v>0.94974874371859297</v>
      </c>
      <c r="S51" s="47"/>
      <c r="T51" s="47"/>
      <c r="U51" s="47"/>
      <c r="V51" s="47"/>
      <c r="W51" s="47"/>
      <c r="X51" s="47"/>
      <c r="Y51" s="47"/>
      <c r="AB51" s="91">
        <f t="shared" si="15"/>
        <v>24.428571428571427</v>
      </c>
      <c r="AC51" s="91">
        <f t="shared" si="15"/>
        <v>0.14285714285714285</v>
      </c>
      <c r="AD51" s="90">
        <f t="shared" si="13"/>
        <v>5.4857142857142854E-2</v>
      </c>
      <c r="AE51" s="45">
        <f t="shared" si="14"/>
        <v>2.6041666666666665</v>
      </c>
    </row>
    <row r="52" spans="1:31" ht="13.8" x14ac:dyDescent="0.25">
      <c r="A52" s="4">
        <v>43910</v>
      </c>
      <c r="B52">
        <v>253</v>
      </c>
      <c r="C52">
        <v>1</v>
      </c>
      <c r="D52">
        <v>9</v>
      </c>
      <c r="F52">
        <f t="shared" si="12"/>
        <v>54</v>
      </c>
      <c r="G52">
        <f t="shared" si="12"/>
        <v>0</v>
      </c>
      <c r="H52">
        <f t="shared" si="12"/>
        <v>0</v>
      </c>
      <c r="I52">
        <f t="shared" si="1"/>
        <v>243</v>
      </c>
      <c r="J52" s="58">
        <f t="shared" si="5"/>
        <v>0.2857146753221933</v>
      </c>
      <c r="K52" s="59">
        <f>G52/I51</f>
        <v>0</v>
      </c>
      <c r="L52" s="59">
        <f t="shared" si="7"/>
        <v>0</v>
      </c>
      <c r="M52" t="e">
        <f t="shared" si="9"/>
        <v>#DIV/0!</v>
      </c>
      <c r="N52" s="47">
        <f t="shared" si="8"/>
        <v>3.952569169960474E-3</v>
      </c>
      <c r="O52" s="47"/>
      <c r="P52" s="63">
        <f t="shared" si="10"/>
        <v>3.5573122529644272E-2</v>
      </c>
      <c r="Q52" s="86">
        <f t="shared" si="11"/>
        <v>3.952569169960474E-3</v>
      </c>
      <c r="R52" s="67">
        <f t="shared" si="2"/>
        <v>0.96047430830039526</v>
      </c>
      <c r="S52" s="47"/>
      <c r="T52" s="47"/>
      <c r="U52" s="47"/>
      <c r="V52" s="47"/>
      <c r="W52" s="47"/>
      <c r="X52" s="47"/>
      <c r="Y52" s="47"/>
      <c r="AB52" s="91">
        <f t="shared" si="15"/>
        <v>29.714285714285715</v>
      </c>
      <c r="AC52" s="91">
        <f t="shared" si="15"/>
        <v>0.14285714285714285</v>
      </c>
      <c r="AD52" s="90">
        <f t="shared" si="13"/>
        <v>7.3142857142857134E-2</v>
      </c>
      <c r="AE52" s="45">
        <f t="shared" si="14"/>
        <v>1.9531250000000002</v>
      </c>
    </row>
    <row r="53" spans="1:31" ht="13.8" x14ac:dyDescent="0.25">
      <c r="A53" s="4">
        <v>43911</v>
      </c>
      <c r="B53">
        <v>306</v>
      </c>
      <c r="C53">
        <v>1</v>
      </c>
      <c r="D53">
        <v>12</v>
      </c>
      <c r="F53">
        <f t="shared" si="12"/>
        <v>53</v>
      </c>
      <c r="G53">
        <f t="shared" si="12"/>
        <v>0</v>
      </c>
      <c r="H53">
        <f t="shared" si="12"/>
        <v>3</v>
      </c>
      <c r="I53">
        <f t="shared" si="1"/>
        <v>293</v>
      </c>
      <c r="J53" s="58">
        <f t="shared" si="5"/>
        <v>0.21810737400769864</v>
      </c>
      <c r="K53" s="59">
        <f t="shared" si="6"/>
        <v>0</v>
      </c>
      <c r="L53" s="59">
        <f t="shared" si="7"/>
        <v>1.2345679012345678E-2</v>
      </c>
      <c r="M53">
        <f t="shared" si="9"/>
        <v>17.666697294623592</v>
      </c>
      <c r="N53" s="47">
        <f t="shared" si="8"/>
        <v>3.2679738562091504E-3</v>
      </c>
      <c r="O53" s="47"/>
      <c r="P53" s="63">
        <f t="shared" si="10"/>
        <v>3.9215686274509803E-2</v>
      </c>
      <c r="Q53" s="86">
        <f t="shared" si="11"/>
        <v>3.2679738562091504E-3</v>
      </c>
      <c r="R53" s="67">
        <f t="shared" si="2"/>
        <v>0.95751633986928109</v>
      </c>
      <c r="S53" s="47"/>
      <c r="T53" s="47"/>
      <c r="U53" s="47"/>
      <c r="V53" s="47"/>
      <c r="W53" s="47"/>
      <c r="X53" s="47"/>
      <c r="Y53" s="47"/>
      <c r="AB53" s="91">
        <f t="shared" si="15"/>
        <v>35.285714285714285</v>
      </c>
      <c r="AC53" s="91">
        <f t="shared" si="15"/>
        <v>0.14285714285714285</v>
      </c>
      <c r="AD53" s="90">
        <f t="shared" si="13"/>
        <v>0.10514285714285714</v>
      </c>
      <c r="AE53" s="45">
        <f t="shared" si="14"/>
        <v>1.3586956521739131</v>
      </c>
    </row>
    <row r="54" spans="1:31" ht="13.8" x14ac:dyDescent="0.25">
      <c r="A54" s="4">
        <v>43912</v>
      </c>
      <c r="B54">
        <v>367</v>
      </c>
      <c r="C54">
        <v>1</v>
      </c>
      <c r="D54">
        <v>16</v>
      </c>
      <c r="F54">
        <f t="shared" si="12"/>
        <v>61</v>
      </c>
      <c r="G54">
        <f t="shared" si="12"/>
        <v>0</v>
      </c>
      <c r="H54">
        <f t="shared" si="12"/>
        <v>4</v>
      </c>
      <c r="I54">
        <f t="shared" si="1"/>
        <v>350</v>
      </c>
      <c r="J54" s="58">
        <f t="shared" si="5"/>
        <v>0.20819156282252343</v>
      </c>
      <c r="K54" s="58">
        <f t="shared" si="6"/>
        <v>0</v>
      </c>
      <c r="L54" s="58">
        <f t="shared" si="7"/>
        <v>1.3651877133105802E-2</v>
      </c>
      <c r="M54">
        <f t="shared" si="9"/>
        <v>15.250031976749842</v>
      </c>
      <c r="N54" s="47">
        <f t="shared" si="8"/>
        <v>2.7247956403269754E-3</v>
      </c>
      <c r="O54" s="47"/>
      <c r="P54" s="63">
        <f t="shared" si="10"/>
        <v>4.3596730245231606E-2</v>
      </c>
      <c r="Q54" s="86">
        <f t="shared" si="11"/>
        <v>2.7247956403269754E-3</v>
      </c>
      <c r="R54" s="67">
        <f t="shared" si="2"/>
        <v>0.9536784741144414</v>
      </c>
      <c r="S54" s="47"/>
      <c r="T54" s="47"/>
      <c r="U54" s="47"/>
      <c r="V54" s="47"/>
      <c r="W54" s="47"/>
      <c r="X54" s="47"/>
      <c r="Y54" s="47"/>
      <c r="AB54" s="91">
        <f t="shared" si="15"/>
        <v>43.428571428571431</v>
      </c>
      <c r="AC54" s="91">
        <f t="shared" si="15"/>
        <v>0.14285714285714285</v>
      </c>
      <c r="AD54" s="90">
        <f t="shared" si="13"/>
        <v>0.10514285714285714</v>
      </c>
      <c r="AE54" s="45">
        <f t="shared" si="14"/>
        <v>1.3586956521739131</v>
      </c>
    </row>
    <row r="55" spans="1:31" ht="13.8" x14ac:dyDescent="0.25">
      <c r="A55" s="4">
        <v>43913</v>
      </c>
      <c r="B55">
        <v>438</v>
      </c>
      <c r="C55">
        <v>1</v>
      </c>
      <c r="D55">
        <v>16</v>
      </c>
      <c r="F55">
        <f t="shared" si="12"/>
        <v>71</v>
      </c>
      <c r="G55">
        <f t="shared" si="12"/>
        <v>0</v>
      </c>
      <c r="H55">
        <f t="shared" si="12"/>
        <v>0</v>
      </c>
      <c r="I55">
        <f t="shared" si="1"/>
        <v>421</v>
      </c>
      <c r="J55" s="58">
        <f t="shared" si="5"/>
        <v>0.20285765300914965</v>
      </c>
      <c r="K55" s="58">
        <f t="shared" si="6"/>
        <v>0</v>
      </c>
      <c r="L55" s="58">
        <f t="shared" si="7"/>
        <v>0</v>
      </c>
      <c r="M55" t="e">
        <f t="shared" si="9"/>
        <v>#DIV/0!</v>
      </c>
      <c r="N55" s="47">
        <f t="shared" si="8"/>
        <v>2.2831050228310501E-3</v>
      </c>
      <c r="O55" s="47"/>
      <c r="P55" s="63">
        <f t="shared" si="10"/>
        <v>3.6529680365296802E-2</v>
      </c>
      <c r="Q55" s="86">
        <f t="shared" si="11"/>
        <v>2.2831050228310501E-3</v>
      </c>
      <c r="R55" s="67">
        <f t="shared" si="2"/>
        <v>0.96118721461187218</v>
      </c>
      <c r="S55" s="47"/>
      <c r="T55" s="47"/>
      <c r="U55" s="47"/>
      <c r="V55" s="47"/>
      <c r="W55" s="47"/>
      <c r="X55" s="47"/>
      <c r="Y55" s="47"/>
      <c r="AB55" s="91">
        <f t="shared" si="15"/>
        <v>49.714285714285715</v>
      </c>
      <c r="AC55" s="91">
        <f t="shared" si="15"/>
        <v>0.14285714285714285</v>
      </c>
      <c r="AD55" s="90">
        <f t="shared" si="13"/>
        <v>0.16685714285714287</v>
      </c>
      <c r="AE55" s="45">
        <f t="shared" si="14"/>
        <v>0.8561643835616437</v>
      </c>
    </row>
    <row r="56" spans="1:31" ht="13.8" x14ac:dyDescent="0.25">
      <c r="A56" s="4">
        <v>43914</v>
      </c>
      <c r="B56">
        <v>495</v>
      </c>
      <c r="C56">
        <v>1</v>
      </c>
      <c r="D56">
        <v>22</v>
      </c>
      <c r="F56">
        <f t="shared" si="12"/>
        <v>57</v>
      </c>
      <c r="G56">
        <f t="shared" si="12"/>
        <v>0</v>
      </c>
      <c r="H56">
        <f t="shared" si="12"/>
        <v>6</v>
      </c>
      <c r="I56">
        <f t="shared" si="1"/>
        <v>472</v>
      </c>
      <c r="J56" s="58">
        <f t="shared" si="5"/>
        <v>0.1353923303499007</v>
      </c>
      <c r="K56" s="58">
        <f t="shared" si="6"/>
        <v>0</v>
      </c>
      <c r="L56" s="58">
        <f t="shared" si="7"/>
        <v>1.4251781472684086E-2</v>
      </c>
      <c r="M56">
        <f t="shared" si="9"/>
        <v>9.5000285128846986</v>
      </c>
      <c r="N56" s="47">
        <f t="shared" si="8"/>
        <v>2.0202020202020202E-3</v>
      </c>
      <c r="O56" s="47"/>
      <c r="P56" s="63">
        <f t="shared" si="10"/>
        <v>4.4444444444444446E-2</v>
      </c>
      <c r="Q56" s="86">
        <f t="shared" si="11"/>
        <v>2.0202020202020202E-3</v>
      </c>
      <c r="R56" s="67">
        <f t="shared" si="2"/>
        <v>0.95353535353535357</v>
      </c>
      <c r="S56" s="47"/>
      <c r="T56" s="47"/>
      <c r="U56" s="47"/>
      <c r="V56" s="47"/>
      <c r="W56" s="47"/>
      <c r="X56" s="47"/>
      <c r="Y56" s="47"/>
      <c r="AB56" s="91">
        <f t="shared" si="15"/>
        <v>54.428571428571431</v>
      </c>
      <c r="AC56" s="91">
        <f t="shared" si="15"/>
        <v>0.14285714285714285</v>
      </c>
      <c r="AD56" s="90">
        <f t="shared" si="13"/>
        <v>0.21485714285714286</v>
      </c>
      <c r="AE56" s="45">
        <f t="shared" si="14"/>
        <v>0.66489361702127658</v>
      </c>
    </row>
    <row r="57" spans="1:31" ht="13.8" x14ac:dyDescent="0.25">
      <c r="A57" s="4">
        <v>43915</v>
      </c>
      <c r="B57">
        <v>658</v>
      </c>
      <c r="C57">
        <v>3</v>
      </c>
      <c r="D57">
        <v>29</v>
      </c>
      <c r="F57">
        <f t="shared" si="12"/>
        <v>163</v>
      </c>
      <c r="G57">
        <f t="shared" si="12"/>
        <v>2</v>
      </c>
      <c r="H57">
        <f t="shared" si="12"/>
        <v>7</v>
      </c>
      <c r="I57">
        <f t="shared" si="1"/>
        <v>626</v>
      </c>
      <c r="J57" s="58">
        <f t="shared" si="5"/>
        <v>0.34534015442170873</v>
      </c>
      <c r="K57" s="58">
        <f t="shared" si="6"/>
        <v>4.2372881355932203E-3</v>
      </c>
      <c r="L57" s="58">
        <f t="shared" si="7"/>
        <v>1.4830508474576272E-2</v>
      </c>
      <c r="M57">
        <f t="shared" si="9"/>
        <v>18.111172543005168</v>
      </c>
      <c r="N57" s="47">
        <f t="shared" si="8"/>
        <v>4.559270516717325E-3</v>
      </c>
      <c r="O57" s="47"/>
      <c r="P57" s="63">
        <f t="shared" si="10"/>
        <v>4.4072948328267476E-2</v>
      </c>
      <c r="Q57" s="86">
        <f t="shared" si="11"/>
        <v>4.559270516717325E-3</v>
      </c>
      <c r="R57" s="67">
        <f t="shared" si="2"/>
        <v>0.95136778115501519</v>
      </c>
      <c r="S57" s="47"/>
      <c r="T57" s="47"/>
      <c r="U57" s="47"/>
      <c r="V57" s="47"/>
      <c r="W57" s="47"/>
      <c r="X57" s="47"/>
      <c r="Y57" s="47"/>
      <c r="AB57" s="91">
        <f t="shared" si="15"/>
        <v>73</v>
      </c>
      <c r="AC57" s="91">
        <f t="shared" si="15"/>
        <v>0.42857142857142855</v>
      </c>
      <c r="AD57" s="90">
        <f t="shared" si="13"/>
        <v>0.29028571428571426</v>
      </c>
      <c r="AE57" s="45">
        <f t="shared" si="14"/>
        <v>1.4763779527559056</v>
      </c>
    </row>
    <row r="58" spans="1:31" ht="13.8" x14ac:dyDescent="0.25">
      <c r="A58" s="4">
        <v>43916</v>
      </c>
      <c r="B58">
        <v>840</v>
      </c>
      <c r="C58">
        <v>3</v>
      </c>
      <c r="D58">
        <v>38</v>
      </c>
      <c r="F58">
        <f t="shared" si="12"/>
        <v>182</v>
      </c>
      <c r="G58">
        <f t="shared" si="12"/>
        <v>0</v>
      </c>
      <c r="H58">
        <f t="shared" si="12"/>
        <v>9</v>
      </c>
      <c r="I58">
        <f t="shared" si="1"/>
        <v>799</v>
      </c>
      <c r="J58" s="58">
        <f t="shared" si="5"/>
        <v>0.29073613517354885</v>
      </c>
      <c r="K58" s="58">
        <f t="shared" si="6"/>
        <v>0</v>
      </c>
      <c r="L58" s="58">
        <f t="shared" si="7"/>
        <v>1.437699680511182E-2</v>
      </c>
      <c r="M58">
        <f t="shared" si="9"/>
        <v>20.222313402071286</v>
      </c>
      <c r="N58" s="47">
        <f t="shared" si="8"/>
        <v>3.5714285714285713E-3</v>
      </c>
      <c r="O58" s="47"/>
      <c r="P58" s="63">
        <f t="shared" si="10"/>
        <v>4.5238095238095237E-2</v>
      </c>
      <c r="Q58" s="86">
        <f t="shared" si="11"/>
        <v>3.5714285714285713E-3</v>
      </c>
      <c r="R58" s="67">
        <f t="shared" si="2"/>
        <v>0.95119047619047614</v>
      </c>
      <c r="S58" s="47"/>
      <c r="T58" s="47"/>
      <c r="U58" s="47"/>
      <c r="V58" s="47"/>
      <c r="W58" s="47"/>
      <c r="X58" s="47"/>
      <c r="Y58" s="47"/>
      <c r="AB58" s="91">
        <f t="shared" si="15"/>
        <v>91.571428571428569</v>
      </c>
      <c r="AC58" s="91">
        <f t="shared" si="15"/>
        <v>0.2857142857142857</v>
      </c>
      <c r="AD58" s="90">
        <f t="shared" si="13"/>
        <v>0.39085714285714285</v>
      </c>
      <c r="AE58" s="45">
        <f t="shared" si="14"/>
        <v>0.73099415204678364</v>
      </c>
    </row>
    <row r="59" spans="1:31" ht="13.8" x14ac:dyDescent="0.25">
      <c r="A59" s="4">
        <v>43917</v>
      </c>
      <c r="B59">
        <v>1036</v>
      </c>
      <c r="C59">
        <v>4</v>
      </c>
      <c r="D59">
        <v>45</v>
      </c>
      <c r="F59">
        <f t="shared" si="12"/>
        <v>196</v>
      </c>
      <c r="G59">
        <f t="shared" si="12"/>
        <v>1</v>
      </c>
      <c r="H59">
        <f t="shared" si="12"/>
        <v>7</v>
      </c>
      <c r="I59">
        <f t="shared" si="1"/>
        <v>987</v>
      </c>
      <c r="J59" s="58">
        <f t="shared" si="5"/>
        <v>0.24530804528680206</v>
      </c>
      <c r="K59" s="58">
        <f t="shared" si="6"/>
        <v>1.2515644555694619E-3</v>
      </c>
      <c r="L59" s="58">
        <f t="shared" si="7"/>
        <v>8.7609511889862324E-3</v>
      </c>
      <c r="M59">
        <f t="shared" si="9"/>
        <v>24.500141023019356</v>
      </c>
      <c r="N59" s="47">
        <f t="shared" si="8"/>
        <v>3.8610038610038611E-3</v>
      </c>
      <c r="O59" s="47"/>
      <c r="P59" s="63">
        <f t="shared" si="10"/>
        <v>4.343629343629344E-2</v>
      </c>
      <c r="Q59" s="86">
        <f t="shared" si="11"/>
        <v>3.8610038610038611E-3</v>
      </c>
      <c r="R59" s="67">
        <f t="shared" si="2"/>
        <v>0.95270270270270274</v>
      </c>
      <c r="S59" s="47"/>
      <c r="T59" s="47"/>
      <c r="U59" s="47"/>
      <c r="V59" s="47"/>
      <c r="W59" s="47"/>
      <c r="X59" s="47"/>
      <c r="Y59" s="47"/>
      <c r="AB59" s="91">
        <f t="shared" si="15"/>
        <v>111.85714285714286</v>
      </c>
      <c r="AC59" s="91">
        <f t="shared" si="15"/>
        <v>0.42857142857142855</v>
      </c>
      <c r="AD59" s="90">
        <f t="shared" si="13"/>
        <v>0.47542857142857148</v>
      </c>
      <c r="AE59" s="45">
        <f t="shared" si="14"/>
        <v>0.9014423076923076</v>
      </c>
    </row>
    <row r="60" spans="1:31" ht="13.8" x14ac:dyDescent="0.25">
      <c r="A60" s="4">
        <v>43918</v>
      </c>
      <c r="B60">
        <v>1264</v>
      </c>
      <c r="C60">
        <v>4</v>
      </c>
      <c r="D60">
        <v>49</v>
      </c>
      <c r="F60">
        <f t="shared" si="12"/>
        <v>228</v>
      </c>
      <c r="G60">
        <f t="shared" si="12"/>
        <v>0</v>
      </c>
      <c r="H60">
        <f t="shared" si="12"/>
        <v>4</v>
      </c>
      <c r="I60">
        <f t="shared" si="1"/>
        <v>1211</v>
      </c>
      <c r="J60" s="58">
        <f t="shared" si="5"/>
        <v>0.23100467943371189</v>
      </c>
      <c r="K60" s="58">
        <f t="shared" si="6"/>
        <v>0</v>
      </c>
      <c r="L60" s="58">
        <f t="shared" si="7"/>
        <v>4.0526849037487338E-3</v>
      </c>
      <c r="M60">
        <f t="shared" si="9"/>
        <v>57.000404650268408</v>
      </c>
      <c r="N60" s="47">
        <f t="shared" si="8"/>
        <v>3.1645569620253164E-3</v>
      </c>
      <c r="O60" s="47"/>
      <c r="P60" s="63">
        <f t="shared" si="10"/>
        <v>3.8765822784810125E-2</v>
      </c>
      <c r="Q60" s="86">
        <f t="shared" si="11"/>
        <v>3.1645569620253164E-3</v>
      </c>
      <c r="R60" s="67">
        <f t="shared" si="2"/>
        <v>0.95806962025316456</v>
      </c>
      <c r="S60" s="47"/>
      <c r="T60" s="47"/>
      <c r="U60" s="47"/>
      <c r="V60" s="47"/>
      <c r="W60" s="47"/>
      <c r="X60" s="47"/>
      <c r="Y60" s="47"/>
      <c r="AB60" s="91">
        <f t="shared" ref="AB60:AC75" si="16">AVERAGE(F54:F60)</f>
        <v>136.85714285714286</v>
      </c>
      <c r="AC60" s="91">
        <f t="shared" si="16"/>
        <v>0.42857142857142855</v>
      </c>
      <c r="AD60" s="90">
        <f t="shared" si="13"/>
        <v>0.56457142857142861</v>
      </c>
      <c r="AE60" s="45">
        <f t="shared" si="14"/>
        <v>0.75910931174089058</v>
      </c>
    </row>
    <row r="61" spans="1:31" ht="13.8" x14ac:dyDescent="0.25">
      <c r="A61" s="4">
        <v>43919</v>
      </c>
      <c r="B61">
        <v>1534</v>
      </c>
      <c r="C61">
        <v>8</v>
      </c>
      <c r="D61">
        <v>64</v>
      </c>
      <c r="F61">
        <f t="shared" si="12"/>
        <v>270</v>
      </c>
      <c r="G61">
        <f t="shared" si="12"/>
        <v>4</v>
      </c>
      <c r="H61">
        <f t="shared" si="12"/>
        <v>15</v>
      </c>
      <c r="I61">
        <f t="shared" si="1"/>
        <v>1462</v>
      </c>
      <c r="J61" s="58">
        <f t="shared" si="5"/>
        <v>0.22295816565175078</v>
      </c>
      <c r="K61" s="58">
        <f t="shared" si="6"/>
        <v>3.3030553261767133E-3</v>
      </c>
      <c r="L61" s="58">
        <f t="shared" si="7"/>
        <v>1.2386457473162676E-2</v>
      </c>
      <c r="M61">
        <f t="shared" si="9"/>
        <v>14.210649400224748</v>
      </c>
      <c r="N61" s="47">
        <f t="shared" si="8"/>
        <v>5.2151238591916557E-3</v>
      </c>
      <c r="O61" s="47"/>
      <c r="P61" s="63">
        <f t="shared" si="10"/>
        <v>4.1720990873533245E-2</v>
      </c>
      <c r="Q61" s="86">
        <f t="shared" si="11"/>
        <v>5.2151238591916557E-3</v>
      </c>
      <c r="R61" s="67">
        <f t="shared" si="2"/>
        <v>0.95306388526727515</v>
      </c>
      <c r="S61" s="47"/>
      <c r="T61" s="47"/>
      <c r="U61" s="47"/>
      <c r="V61" s="47"/>
      <c r="W61" s="47"/>
      <c r="X61" s="47"/>
      <c r="Y61" s="47"/>
      <c r="AB61" s="91">
        <f t="shared" si="16"/>
        <v>166.71428571428572</v>
      </c>
      <c r="AC61" s="91">
        <f t="shared" si="16"/>
        <v>1</v>
      </c>
      <c r="AD61" s="90">
        <f t="shared" si="13"/>
        <v>0.69485714285714295</v>
      </c>
      <c r="AE61" s="45">
        <f t="shared" si="14"/>
        <v>1.4391447368421051</v>
      </c>
    </row>
    <row r="62" spans="1:31" ht="13.8" x14ac:dyDescent="0.25">
      <c r="A62" s="4">
        <v>43920</v>
      </c>
      <c r="B62">
        <v>1836</v>
      </c>
      <c r="C62">
        <v>9</v>
      </c>
      <c r="D62">
        <v>66</v>
      </c>
      <c r="F62">
        <f t="shared" ref="F62:H77" si="17">B62-B61</f>
        <v>302</v>
      </c>
      <c r="G62">
        <f t="shared" si="17"/>
        <v>1</v>
      </c>
      <c r="H62">
        <f t="shared" si="17"/>
        <v>2</v>
      </c>
      <c r="I62">
        <f t="shared" si="1"/>
        <v>1761</v>
      </c>
      <c r="J62" s="58">
        <f t="shared" si="5"/>
        <v>0.20656851882822305</v>
      </c>
      <c r="K62" s="58">
        <f t="shared" si="6"/>
        <v>6.8399452804377564E-4</v>
      </c>
      <c r="L62" s="58">
        <f t="shared" si="7"/>
        <v>1.3679890560875513E-3</v>
      </c>
      <c r="M62">
        <f t="shared" si="9"/>
        <v>100.66772484228737</v>
      </c>
      <c r="N62" s="47">
        <f t="shared" si="8"/>
        <v>4.9019607843137254E-3</v>
      </c>
      <c r="O62" s="47"/>
      <c r="P62" s="63">
        <f t="shared" si="10"/>
        <v>3.5947712418300651E-2</v>
      </c>
      <c r="Q62" s="86">
        <f t="shared" si="11"/>
        <v>4.9019607843137254E-3</v>
      </c>
      <c r="R62" s="67">
        <f t="shared" si="2"/>
        <v>0.95915032679738566</v>
      </c>
      <c r="S62" s="47"/>
      <c r="T62" s="47"/>
      <c r="U62" s="47"/>
      <c r="V62" s="47"/>
      <c r="W62" s="47"/>
      <c r="X62" s="47"/>
      <c r="Y62" s="47"/>
      <c r="AB62" s="91">
        <f t="shared" si="16"/>
        <v>199.71428571428572</v>
      </c>
      <c r="AC62" s="91">
        <f t="shared" si="16"/>
        <v>1.1428571428571428</v>
      </c>
      <c r="AD62" s="90">
        <f t="shared" si="13"/>
        <v>0.79542857142857148</v>
      </c>
      <c r="AE62" s="45">
        <f t="shared" si="14"/>
        <v>1.4367816091954022</v>
      </c>
    </row>
    <row r="63" spans="1:31" ht="13.8" x14ac:dyDescent="0.25">
      <c r="A63" s="4">
        <v>43921</v>
      </c>
      <c r="B63">
        <v>2337</v>
      </c>
      <c r="C63">
        <v>17</v>
      </c>
      <c r="D63">
        <v>121</v>
      </c>
      <c r="F63">
        <f t="shared" si="17"/>
        <v>501</v>
      </c>
      <c r="G63">
        <f t="shared" si="17"/>
        <v>8</v>
      </c>
      <c r="H63">
        <f t="shared" si="17"/>
        <v>55</v>
      </c>
      <c r="I63">
        <f t="shared" si="1"/>
        <v>2199</v>
      </c>
      <c r="J63" s="58">
        <f t="shared" si="5"/>
        <v>0.28450102393825422</v>
      </c>
      <c r="K63" s="58">
        <f t="shared" si="6"/>
        <v>4.5428733674048836E-3</v>
      </c>
      <c r="L63" s="58">
        <f t="shared" si="7"/>
        <v>3.1232254400908575E-2</v>
      </c>
      <c r="M63">
        <f t="shared" si="9"/>
        <v>7.9524810024645349</v>
      </c>
      <c r="N63" s="47">
        <f t="shared" si="8"/>
        <v>7.2742832691484807E-3</v>
      </c>
      <c r="O63" s="47"/>
      <c r="P63" s="63">
        <f t="shared" si="10"/>
        <v>5.1775780915703895E-2</v>
      </c>
      <c r="Q63" s="86">
        <f t="shared" si="11"/>
        <v>7.2742832691484807E-3</v>
      </c>
      <c r="R63" s="67">
        <f t="shared" si="2"/>
        <v>0.94094993581514763</v>
      </c>
      <c r="S63" s="47"/>
      <c r="T63" s="47"/>
      <c r="U63" s="47"/>
      <c r="V63" s="47"/>
      <c r="W63" s="47"/>
      <c r="X63" s="47"/>
      <c r="Y63" s="47"/>
      <c r="AB63" s="91">
        <f t="shared" si="16"/>
        <v>263.14285714285717</v>
      </c>
      <c r="AC63" s="91">
        <f t="shared" si="16"/>
        <v>2.2857142857142856</v>
      </c>
      <c r="AD63" s="90">
        <f t="shared" si="13"/>
        <v>0.87085714285714289</v>
      </c>
      <c r="AE63" s="45">
        <f t="shared" si="14"/>
        <v>2.6246719160104983</v>
      </c>
    </row>
    <row r="64" spans="1:31" ht="13.8" x14ac:dyDescent="0.25">
      <c r="A64" s="4">
        <v>43922</v>
      </c>
      <c r="B64">
        <v>2777</v>
      </c>
      <c r="C64">
        <v>24</v>
      </c>
      <c r="D64">
        <v>190</v>
      </c>
      <c r="F64">
        <f t="shared" si="17"/>
        <v>440</v>
      </c>
      <c r="G64">
        <f t="shared" si="17"/>
        <v>7</v>
      </c>
      <c r="H64">
        <f t="shared" si="17"/>
        <v>69</v>
      </c>
      <c r="I64">
        <f>B64-D64-C64</f>
        <v>2563</v>
      </c>
      <c r="J64" s="58">
        <f t="shared" si="5"/>
        <v>0.20009415474738487</v>
      </c>
      <c r="K64" s="58">
        <f t="shared" si="6"/>
        <v>3.1832651205093224E-3</v>
      </c>
      <c r="L64" s="58">
        <f t="shared" si="7"/>
        <v>3.1377899045020467E-2</v>
      </c>
      <c r="M64">
        <f t="shared" si="9"/>
        <v>5.789566398546043</v>
      </c>
      <c r="N64" s="47">
        <f t="shared" si="8"/>
        <v>8.6424198775657182E-3</v>
      </c>
      <c r="O64" s="47"/>
      <c r="P64" s="63">
        <f t="shared" si="10"/>
        <v>6.8419157364061942E-2</v>
      </c>
      <c r="Q64" s="86">
        <f t="shared" si="11"/>
        <v>8.6424198775657182E-3</v>
      </c>
      <c r="R64" s="67">
        <f t="shared" si="2"/>
        <v>0.92293842275837235</v>
      </c>
      <c r="S64" s="47"/>
      <c r="T64" s="47"/>
      <c r="U64" s="47"/>
      <c r="V64" s="47"/>
      <c r="W64" s="47"/>
      <c r="X64" s="47"/>
      <c r="Y64" s="47"/>
      <c r="AB64" s="91">
        <f t="shared" si="16"/>
        <v>302.71428571428572</v>
      </c>
      <c r="AC64" s="91">
        <f t="shared" si="16"/>
        <v>3</v>
      </c>
      <c r="AD64" s="90">
        <f t="shared" si="13"/>
        <v>1.1679999999999999</v>
      </c>
      <c r="AE64" s="45">
        <f t="shared" si="14"/>
        <v>2.5684931506849318</v>
      </c>
    </row>
    <row r="65" spans="1:31" ht="13.8" x14ac:dyDescent="0.25">
      <c r="A65" s="4">
        <v>43923</v>
      </c>
      <c r="B65">
        <v>3548</v>
      </c>
      <c r="C65">
        <v>30</v>
      </c>
      <c r="D65">
        <v>235</v>
      </c>
      <c r="F65">
        <f t="shared" si="17"/>
        <v>771</v>
      </c>
      <c r="G65">
        <f t="shared" si="17"/>
        <v>6</v>
      </c>
      <c r="H65">
        <f t="shared" si="17"/>
        <v>45</v>
      </c>
      <c r="I65">
        <f>B65-D65-C65</f>
        <v>3283</v>
      </c>
      <c r="J65" s="58">
        <f t="shared" si="5"/>
        <v>0.30082507674893427</v>
      </c>
      <c r="K65" s="58">
        <f t="shared" si="6"/>
        <v>2.3410066328521262E-3</v>
      </c>
      <c r="L65" s="58">
        <f t="shared" si="7"/>
        <v>1.7557549746390948E-2</v>
      </c>
      <c r="M65">
        <f t="shared" si="9"/>
        <v>15.117934739363111</v>
      </c>
      <c r="N65" s="47">
        <f t="shared" si="8"/>
        <v>8.4554678692220966E-3</v>
      </c>
      <c r="O65" s="47"/>
      <c r="P65" s="63">
        <f t="shared" si="10"/>
        <v>6.6234498308906431E-2</v>
      </c>
      <c r="Q65" s="86">
        <f t="shared" si="11"/>
        <v>8.4554678692220966E-3</v>
      </c>
      <c r="R65" s="67">
        <f t="shared" si="2"/>
        <v>0.92531003382187149</v>
      </c>
      <c r="S65" s="47"/>
      <c r="T65" s="47"/>
      <c r="U65" s="47"/>
      <c r="V65" s="47"/>
      <c r="W65" s="47"/>
      <c r="X65" s="47"/>
      <c r="Y65" s="47"/>
      <c r="AB65" s="91">
        <f t="shared" si="16"/>
        <v>386.85714285714283</v>
      </c>
      <c r="AC65" s="91">
        <f t="shared" si="16"/>
        <v>3.8571428571428572</v>
      </c>
      <c r="AD65" s="90">
        <f t="shared" si="13"/>
        <v>1.4651428571428571</v>
      </c>
      <c r="AE65" s="45">
        <f t="shared" si="14"/>
        <v>2.6326053042121687</v>
      </c>
    </row>
    <row r="66" spans="1:31" ht="13.8" x14ac:dyDescent="0.25">
      <c r="A66" s="4">
        <v>43924</v>
      </c>
      <c r="B66">
        <v>4149</v>
      </c>
      <c r="C66">
        <v>34</v>
      </c>
      <c r="D66">
        <v>281</v>
      </c>
      <c r="F66">
        <f t="shared" si="17"/>
        <v>601</v>
      </c>
      <c r="G66">
        <f t="shared" si="17"/>
        <v>4</v>
      </c>
      <c r="H66">
        <f t="shared" si="17"/>
        <v>46</v>
      </c>
      <c r="I66">
        <f t="shared" ref="I66:I129" si="18">B66-D66-C66</f>
        <v>3834</v>
      </c>
      <c r="J66" s="58">
        <f t="shared" si="5"/>
        <v>0.18306872130294966</v>
      </c>
      <c r="K66" s="58">
        <f t="shared" si="6"/>
        <v>1.2183978068839476E-3</v>
      </c>
      <c r="L66" s="58">
        <f t="shared" si="7"/>
        <v>1.4011574779165398E-2</v>
      </c>
      <c r="M66">
        <f t="shared" si="9"/>
        <v>12.020292240751674</v>
      </c>
      <c r="N66" s="47">
        <f t="shared" si="8"/>
        <v>8.1947457218606891E-3</v>
      </c>
      <c r="O66" s="47"/>
      <c r="P66" s="63">
        <f t="shared" si="10"/>
        <v>6.7727163171848639E-2</v>
      </c>
      <c r="Q66" s="86">
        <f t="shared" si="11"/>
        <v>8.1947457218606891E-3</v>
      </c>
      <c r="R66" s="67">
        <f t="shared" si="2"/>
        <v>0.92407809110629069</v>
      </c>
      <c r="S66" s="47"/>
      <c r="T66" s="47"/>
      <c r="U66" s="47"/>
      <c r="V66" s="47"/>
      <c r="W66" s="47"/>
      <c r="X66" s="47"/>
      <c r="Y66" s="47"/>
      <c r="AB66" s="91">
        <f t="shared" si="16"/>
        <v>444.71428571428572</v>
      </c>
      <c r="AC66" s="91">
        <f t="shared" si="16"/>
        <v>4.2857142857142856</v>
      </c>
      <c r="AD66" s="90">
        <f t="shared" si="13"/>
        <v>1.7897142857142858</v>
      </c>
      <c r="AE66" s="45">
        <f t="shared" si="14"/>
        <v>2.3946360153256703</v>
      </c>
    </row>
    <row r="67" spans="1:31" ht="13.8" x14ac:dyDescent="0.25">
      <c r="A67" s="4">
        <v>43925</v>
      </c>
      <c r="B67">
        <v>4731</v>
      </c>
      <c r="C67">
        <v>43</v>
      </c>
      <c r="D67">
        <v>333</v>
      </c>
      <c r="F67">
        <f t="shared" si="17"/>
        <v>582</v>
      </c>
      <c r="G67">
        <f t="shared" si="17"/>
        <v>9</v>
      </c>
      <c r="H67">
        <f t="shared" si="17"/>
        <v>52</v>
      </c>
      <c r="I67">
        <f t="shared" si="18"/>
        <v>4355</v>
      </c>
      <c r="J67" s="58">
        <f t="shared" si="5"/>
        <v>0.15180400288535015</v>
      </c>
      <c r="K67" s="58">
        <f t="shared" si="6"/>
        <v>2.3474178403755869E-3</v>
      </c>
      <c r="L67" s="58">
        <f t="shared" si="7"/>
        <v>1.3562858633281168E-2</v>
      </c>
      <c r="M67">
        <f t="shared" si="9"/>
        <v>9.5412548698759423</v>
      </c>
      <c r="N67" s="47">
        <f t="shared" si="8"/>
        <v>9.0889875290636225E-3</v>
      </c>
      <c r="O67" s="47"/>
      <c r="P67" s="63">
        <f t="shared" si="10"/>
        <v>7.0386810399492711E-2</v>
      </c>
      <c r="Q67" s="86">
        <f t="shared" si="11"/>
        <v>9.0889875290636225E-3</v>
      </c>
      <c r="R67" s="67">
        <f t="shared" si="2"/>
        <v>0.9205242020714437</v>
      </c>
      <c r="S67" s="47"/>
      <c r="T67" s="47"/>
      <c r="U67" s="47"/>
      <c r="V67" s="47"/>
      <c r="W67" s="47"/>
      <c r="X67" s="47"/>
      <c r="Y67" s="47"/>
      <c r="AB67" s="91">
        <f t="shared" si="16"/>
        <v>495.28571428571428</v>
      </c>
      <c r="AC67" s="91">
        <f t="shared" si="16"/>
        <v>5.5714285714285712</v>
      </c>
      <c r="AD67" s="90">
        <f t="shared" si="13"/>
        <v>2.1897142857142859</v>
      </c>
      <c r="AE67" s="45">
        <f t="shared" si="14"/>
        <v>2.5443632567849681</v>
      </c>
    </row>
    <row r="68" spans="1:31" ht="13.8" x14ac:dyDescent="0.25">
      <c r="A68" s="4">
        <v>43926</v>
      </c>
      <c r="B68">
        <v>5389</v>
      </c>
      <c r="C68">
        <v>45</v>
      </c>
      <c r="D68">
        <v>355</v>
      </c>
      <c r="F68">
        <f t="shared" si="17"/>
        <v>658</v>
      </c>
      <c r="G68">
        <f t="shared" si="17"/>
        <v>2</v>
      </c>
      <c r="H68">
        <f t="shared" si="17"/>
        <v>22</v>
      </c>
      <c r="I68">
        <f t="shared" si="18"/>
        <v>4989</v>
      </c>
      <c r="J68" s="58">
        <f t="shared" si="5"/>
        <v>0.15109559866157674</v>
      </c>
      <c r="K68" s="58">
        <f t="shared" si="6"/>
        <v>4.5924225028702641E-4</v>
      </c>
      <c r="L68" s="58">
        <f t="shared" si="7"/>
        <v>5.0516647531572909E-3</v>
      </c>
      <c r="M68">
        <f t="shared" si="9"/>
        <v>27.41755550713194</v>
      </c>
      <c r="N68" s="47">
        <f t="shared" si="8"/>
        <v>8.3503432918908896E-3</v>
      </c>
      <c r="O68" s="47"/>
      <c r="P68" s="63">
        <f t="shared" si="10"/>
        <v>6.5874930413805904E-2</v>
      </c>
      <c r="Q68" s="86">
        <f t="shared" si="11"/>
        <v>8.3503432918908896E-3</v>
      </c>
      <c r="R68" s="67">
        <f t="shared" si="2"/>
        <v>0.92577472629430324</v>
      </c>
      <c r="S68" s="47"/>
      <c r="T68" s="47"/>
      <c r="U68" s="47"/>
      <c r="V68" s="47"/>
      <c r="W68" s="47"/>
      <c r="X68" s="47"/>
      <c r="Y68" s="47"/>
      <c r="AB68" s="91">
        <f t="shared" si="16"/>
        <v>550.71428571428567</v>
      </c>
      <c r="AC68" s="91">
        <f t="shared" si="16"/>
        <v>5.2857142857142856</v>
      </c>
      <c r="AD68" s="90">
        <f t="shared" si="13"/>
        <v>2.6674285714285717</v>
      </c>
      <c r="AE68" s="45">
        <f t="shared" si="14"/>
        <v>1.9815766923736073</v>
      </c>
    </row>
    <row r="69" spans="1:31" ht="13.8" x14ac:dyDescent="0.25">
      <c r="A69" s="4">
        <v>43927</v>
      </c>
      <c r="B69">
        <v>6343</v>
      </c>
      <c r="C69">
        <v>47</v>
      </c>
      <c r="D69">
        <v>406</v>
      </c>
      <c r="F69">
        <f t="shared" si="17"/>
        <v>954</v>
      </c>
      <c r="G69">
        <f t="shared" si="17"/>
        <v>2</v>
      </c>
      <c r="H69">
        <f t="shared" si="17"/>
        <v>51</v>
      </c>
      <c r="I69">
        <f t="shared" si="18"/>
        <v>5890</v>
      </c>
      <c r="J69" s="58">
        <f t="shared" si="5"/>
        <v>0.19122774707750234</v>
      </c>
      <c r="K69" s="58">
        <f t="shared" si="6"/>
        <v>4.0088194026859092E-4</v>
      </c>
      <c r="L69" s="58">
        <f t="shared" si="7"/>
        <v>1.0222489476849068E-2</v>
      </c>
      <c r="M69">
        <f t="shared" si="9"/>
        <v>18.000664720182247</v>
      </c>
      <c r="N69" s="47">
        <f t="shared" si="8"/>
        <v>7.4097430238057697E-3</v>
      </c>
      <c r="O69" s="47"/>
      <c r="P69" s="63">
        <f t="shared" si="10"/>
        <v>6.4007567397130691E-2</v>
      </c>
      <c r="Q69" s="86">
        <f t="shared" si="11"/>
        <v>7.4097430238057697E-3</v>
      </c>
      <c r="R69" s="67">
        <f t="shared" ref="R69:R132" si="19">IF(P69="","",1-SUM(P69:Q69))</f>
        <v>0.92858268957906354</v>
      </c>
      <c r="S69" s="47"/>
      <c r="T69" s="47"/>
      <c r="U69" s="47"/>
      <c r="V69" s="47"/>
      <c r="W69" s="47"/>
      <c r="X69" s="47"/>
      <c r="Y69" s="47"/>
      <c r="AB69" s="91">
        <f t="shared" si="16"/>
        <v>643.85714285714289</v>
      </c>
      <c r="AC69" s="91">
        <f t="shared" si="16"/>
        <v>5.4285714285714288</v>
      </c>
      <c r="AD69" s="90">
        <f t="shared" si="13"/>
        <v>3.1954285714285717</v>
      </c>
      <c r="AE69" s="45">
        <f t="shared" si="14"/>
        <v>1.6988555078683834</v>
      </c>
    </row>
    <row r="70" spans="1:31" ht="13.8" x14ac:dyDescent="0.25">
      <c r="A70" s="4">
        <v>43928</v>
      </c>
      <c r="B70">
        <v>7497</v>
      </c>
      <c r="C70">
        <v>58</v>
      </c>
      <c r="D70">
        <v>494</v>
      </c>
      <c r="F70">
        <f t="shared" si="17"/>
        <v>1154</v>
      </c>
      <c r="G70">
        <f t="shared" si="17"/>
        <v>11</v>
      </c>
      <c r="H70">
        <f t="shared" si="17"/>
        <v>88</v>
      </c>
      <c r="I70">
        <f t="shared" si="18"/>
        <v>6945</v>
      </c>
      <c r="J70" s="58">
        <f t="shared" si="5"/>
        <v>0.19593381332137616</v>
      </c>
      <c r="K70" s="58">
        <f t="shared" si="6"/>
        <v>1.8675721561969439E-3</v>
      </c>
      <c r="L70" s="58">
        <f t="shared" si="7"/>
        <v>1.4940577249575551E-2</v>
      </c>
      <c r="M70">
        <f t="shared" si="9"/>
        <v>11.657072327908139</v>
      </c>
      <c r="N70" s="47">
        <f t="shared" si="8"/>
        <v>7.7364279044951313E-3</v>
      </c>
      <c r="O70" s="47"/>
      <c r="P70" s="63">
        <f t="shared" si="10"/>
        <v>6.5893023876217149E-2</v>
      </c>
      <c r="Q70" s="86">
        <f t="shared" si="11"/>
        <v>7.7364279044951313E-3</v>
      </c>
      <c r="R70" s="67">
        <f t="shared" si="19"/>
        <v>0.92637054821928766</v>
      </c>
      <c r="S70" s="47"/>
      <c r="T70" s="47"/>
      <c r="U70" s="47"/>
      <c r="V70" s="47"/>
      <c r="W70" s="47"/>
      <c r="X70" s="47"/>
      <c r="Y70" s="47"/>
      <c r="AB70" s="91">
        <f t="shared" si="16"/>
        <v>737.14285714285711</v>
      </c>
      <c r="AC70" s="91">
        <f t="shared" si="16"/>
        <v>5.8571428571428568</v>
      </c>
      <c r="AD70" s="90">
        <f t="shared" si="13"/>
        <v>4.2102857142857149</v>
      </c>
      <c r="AE70" s="45">
        <f t="shared" si="14"/>
        <v>1.3911509229098802</v>
      </c>
    </row>
    <row r="71" spans="1:31" ht="13.8" x14ac:dyDescent="0.25">
      <c r="A71" s="4">
        <v>43929</v>
      </c>
      <c r="B71">
        <v>8672</v>
      </c>
      <c r="C71">
        <v>63</v>
      </c>
      <c r="D71">
        <v>580</v>
      </c>
      <c r="F71">
        <f t="shared" si="17"/>
        <v>1175</v>
      </c>
      <c r="G71">
        <f t="shared" si="17"/>
        <v>5</v>
      </c>
      <c r="H71">
        <f t="shared" si="17"/>
        <v>86</v>
      </c>
      <c r="I71">
        <f t="shared" si="18"/>
        <v>8029</v>
      </c>
      <c r="J71" s="58">
        <f t="shared" si="5"/>
        <v>0.1691951570399565</v>
      </c>
      <c r="K71" s="58">
        <f t="shared" si="6"/>
        <v>7.1994240460763136E-4</v>
      </c>
      <c r="L71" s="58">
        <f t="shared" si="7"/>
        <v>1.2383009359251259E-2</v>
      </c>
      <c r="M71">
        <f t="shared" si="9"/>
        <v>12.912751270796679</v>
      </c>
      <c r="N71" s="47">
        <f t="shared" si="8"/>
        <v>7.2647601476014756E-3</v>
      </c>
      <c r="O71" s="47"/>
      <c r="P71" s="63">
        <f t="shared" si="10"/>
        <v>6.6881918819188188E-2</v>
      </c>
      <c r="Q71" s="86">
        <f t="shared" si="11"/>
        <v>7.2647601476014756E-3</v>
      </c>
      <c r="R71" s="67">
        <f t="shared" si="19"/>
        <v>0.92585332103321027</v>
      </c>
      <c r="S71" s="47"/>
      <c r="T71" s="47"/>
      <c r="U71" s="47"/>
      <c r="V71" s="47"/>
      <c r="W71" s="47"/>
      <c r="X71" s="47"/>
      <c r="Y71" s="47"/>
      <c r="AB71" s="91">
        <f t="shared" si="16"/>
        <v>842.14285714285711</v>
      </c>
      <c r="AC71" s="91">
        <f t="shared" si="16"/>
        <v>5.5714285714285712</v>
      </c>
      <c r="AD71" s="90">
        <f t="shared" si="13"/>
        <v>4.8434285714285714</v>
      </c>
      <c r="AE71" s="45">
        <f t="shared" si="14"/>
        <v>1.1503067484662577</v>
      </c>
    </row>
    <row r="72" spans="1:31" ht="13.8" x14ac:dyDescent="0.25">
      <c r="A72" s="4">
        <v>43930</v>
      </c>
      <c r="B72">
        <v>10131</v>
      </c>
      <c r="C72">
        <v>76</v>
      </c>
      <c r="D72">
        <v>698</v>
      </c>
      <c r="F72">
        <f t="shared" si="17"/>
        <v>1459</v>
      </c>
      <c r="G72">
        <f t="shared" si="17"/>
        <v>13</v>
      </c>
      <c r="H72">
        <f t="shared" si="17"/>
        <v>118</v>
      </c>
      <c r="I72">
        <f t="shared" si="18"/>
        <v>9357</v>
      </c>
      <c r="J72" s="58">
        <f t="shared" si="5"/>
        <v>0.18172707742852862</v>
      </c>
      <c r="K72" s="58">
        <f t="shared" si="6"/>
        <v>1.6191306513887158E-3</v>
      </c>
      <c r="L72" s="58">
        <f t="shared" si="7"/>
        <v>1.4696724374143729E-2</v>
      </c>
      <c r="M72">
        <f t="shared" si="9"/>
        <v>11.138066447890505</v>
      </c>
      <c r="N72" s="47">
        <f t="shared" si="8"/>
        <v>7.5017273714342121E-3</v>
      </c>
      <c r="O72" s="47"/>
      <c r="P72" s="63">
        <f t="shared" si="10"/>
        <v>6.8897443490277363E-2</v>
      </c>
      <c r="Q72" s="86">
        <f t="shared" si="11"/>
        <v>7.5017273714342121E-3</v>
      </c>
      <c r="R72" s="67">
        <f t="shared" si="19"/>
        <v>0.92360082913828845</v>
      </c>
      <c r="S72" s="47"/>
      <c r="T72" s="47"/>
      <c r="U72" s="47"/>
      <c r="V72" s="47"/>
      <c r="W72" s="47"/>
      <c r="X72" s="47"/>
      <c r="Y72" s="47"/>
      <c r="AB72" s="91">
        <f t="shared" si="16"/>
        <v>940.42857142857144</v>
      </c>
      <c r="AC72" s="91">
        <f t="shared" si="16"/>
        <v>6.5714285714285712</v>
      </c>
      <c r="AD72" s="90">
        <f t="shared" si="13"/>
        <v>6.1897142857142855</v>
      </c>
      <c r="AE72" s="45">
        <f t="shared" si="14"/>
        <v>1.0616691285081241</v>
      </c>
    </row>
    <row r="73" spans="1:31" ht="13.8" x14ac:dyDescent="0.25">
      <c r="A73" s="4">
        <v>43931</v>
      </c>
      <c r="B73">
        <v>11917</v>
      </c>
      <c r="C73">
        <v>94</v>
      </c>
      <c r="D73">
        <v>795</v>
      </c>
      <c r="F73">
        <f t="shared" si="17"/>
        <v>1786</v>
      </c>
      <c r="G73">
        <f t="shared" si="17"/>
        <v>18</v>
      </c>
      <c r="H73">
        <f t="shared" si="17"/>
        <v>97</v>
      </c>
      <c r="I73">
        <f t="shared" si="18"/>
        <v>11028</v>
      </c>
      <c r="J73" s="58">
        <f t="shared" si="5"/>
        <v>0.19088639473532995</v>
      </c>
      <c r="K73" s="58">
        <f t="shared" si="6"/>
        <v>1.9236934915036871E-3</v>
      </c>
      <c r="L73" s="58">
        <f t="shared" si="7"/>
        <v>1.0366570481992091E-2</v>
      </c>
      <c r="M73">
        <f t="shared" si="9"/>
        <v>15.531513004682456</v>
      </c>
      <c r="N73" s="47">
        <f t="shared" si="8"/>
        <v>7.8878912477972647E-3</v>
      </c>
      <c r="O73" s="47"/>
      <c r="P73" s="63">
        <f t="shared" si="10"/>
        <v>6.6711420659561968E-2</v>
      </c>
      <c r="Q73" s="86">
        <f t="shared" si="11"/>
        <v>7.8878912477972647E-3</v>
      </c>
      <c r="R73" s="67">
        <f t="shared" si="19"/>
        <v>0.92540068809264076</v>
      </c>
      <c r="S73" s="47"/>
      <c r="T73" s="47"/>
      <c r="U73" s="47"/>
      <c r="V73" s="47"/>
      <c r="W73" s="47"/>
      <c r="X73" s="47"/>
      <c r="Y73" s="47"/>
      <c r="AB73" s="91">
        <f t="shared" si="16"/>
        <v>1109.7142857142858</v>
      </c>
      <c r="AC73" s="91">
        <f t="shared" si="16"/>
        <v>8.5714285714285712</v>
      </c>
      <c r="AD73" s="90">
        <f t="shared" si="13"/>
        <v>7.1154285714285717</v>
      </c>
      <c r="AE73" s="45">
        <f t="shared" si="14"/>
        <v>1.2046257629296497</v>
      </c>
    </row>
    <row r="74" spans="1:31" ht="13.8" x14ac:dyDescent="0.25">
      <c r="A74" s="4">
        <v>43932</v>
      </c>
      <c r="B74">
        <v>13584</v>
      </c>
      <c r="C74">
        <v>106</v>
      </c>
      <c r="D74">
        <v>1045</v>
      </c>
      <c r="F74">
        <f t="shared" si="17"/>
        <v>1667</v>
      </c>
      <c r="G74">
        <f t="shared" si="17"/>
        <v>12</v>
      </c>
      <c r="H74">
        <f t="shared" si="17"/>
        <v>250</v>
      </c>
      <c r="I74">
        <f t="shared" si="18"/>
        <v>12433</v>
      </c>
      <c r="J74" s="58">
        <f t="shared" si="5"/>
        <v>0.15117302668151533</v>
      </c>
      <c r="K74" s="58">
        <f t="shared" si="6"/>
        <v>1.088139281828074E-3</v>
      </c>
      <c r="L74" s="58">
        <f t="shared" si="7"/>
        <v>2.266956837141821E-2</v>
      </c>
      <c r="M74">
        <f t="shared" si="9"/>
        <v>6.3631150314646989</v>
      </c>
      <c r="N74" s="47">
        <f t="shared" si="8"/>
        <v>7.8032979976442873E-3</v>
      </c>
      <c r="O74" s="47"/>
      <c r="P74" s="63">
        <f t="shared" si="10"/>
        <v>7.6928739693757367E-2</v>
      </c>
      <c r="Q74" s="86">
        <f t="shared" si="11"/>
        <v>7.8032979976442873E-3</v>
      </c>
      <c r="R74" s="67">
        <f t="shared" si="19"/>
        <v>0.9152679623085983</v>
      </c>
      <c r="S74" s="47"/>
      <c r="T74" s="47"/>
      <c r="U74" s="47"/>
      <c r="V74" s="47"/>
      <c r="W74" s="47"/>
      <c r="X74" s="47"/>
      <c r="Y74" s="47"/>
      <c r="AB74" s="91">
        <f t="shared" si="16"/>
        <v>1264.7142857142858</v>
      </c>
      <c r="AC74" s="91">
        <f t="shared" si="16"/>
        <v>9</v>
      </c>
      <c r="AD74" s="90">
        <f t="shared" si="13"/>
        <v>7.9245714285714284</v>
      </c>
      <c r="AE74" s="45">
        <f t="shared" si="14"/>
        <v>1.1357081049899049</v>
      </c>
    </row>
    <row r="75" spans="1:31" ht="13.8" x14ac:dyDescent="0.25">
      <c r="A75" s="4">
        <v>43933</v>
      </c>
      <c r="B75">
        <v>15770</v>
      </c>
      <c r="C75">
        <v>130</v>
      </c>
      <c r="D75">
        <v>1291</v>
      </c>
      <c r="F75">
        <f t="shared" si="17"/>
        <v>2186</v>
      </c>
      <c r="G75">
        <f t="shared" si="17"/>
        <v>24</v>
      </c>
      <c r="H75">
        <f t="shared" si="17"/>
        <v>246</v>
      </c>
      <c r="I75">
        <f t="shared" si="18"/>
        <v>14349</v>
      </c>
      <c r="J75" s="58">
        <f t="shared" si="5"/>
        <v>0.17583877568709549</v>
      </c>
      <c r="K75" s="58">
        <f t="shared" si="6"/>
        <v>1.9303466580873482E-3</v>
      </c>
      <c r="L75" s="58">
        <f t="shared" si="7"/>
        <v>1.978605324539532E-2</v>
      </c>
      <c r="M75">
        <f t="shared" si="9"/>
        <v>8.0970499930283637</v>
      </c>
      <c r="N75" s="47">
        <f t="shared" si="8"/>
        <v>8.2435003170577038E-3</v>
      </c>
      <c r="O75" s="47"/>
      <c r="P75" s="63">
        <f t="shared" si="10"/>
        <v>8.1864299302473048E-2</v>
      </c>
      <c r="Q75" s="86">
        <f t="shared" si="11"/>
        <v>8.2435003170577038E-3</v>
      </c>
      <c r="R75" s="67">
        <f t="shared" si="19"/>
        <v>0.90989220038046925</v>
      </c>
      <c r="S75" s="47"/>
      <c r="T75" s="47"/>
      <c r="U75" s="47"/>
      <c r="V75" s="47"/>
      <c r="W75" s="47"/>
      <c r="X75" s="47"/>
      <c r="Y75" s="47"/>
      <c r="AB75" s="91">
        <f t="shared" si="16"/>
        <v>1483</v>
      </c>
      <c r="AC75" s="91">
        <f t="shared" si="16"/>
        <v>12.142857142857142</v>
      </c>
      <c r="AD75" s="90">
        <f t="shared" si="13"/>
        <v>8.8114285714285714</v>
      </c>
      <c r="AE75" s="45">
        <f t="shared" si="14"/>
        <v>1.3780804150453956</v>
      </c>
    </row>
    <row r="76" spans="1:31" ht="13.8" x14ac:dyDescent="0.25">
      <c r="A76" s="4">
        <v>43934</v>
      </c>
      <c r="B76">
        <v>18328</v>
      </c>
      <c r="C76">
        <v>148</v>
      </c>
      <c r="D76">
        <v>1470</v>
      </c>
      <c r="F76">
        <f t="shared" si="17"/>
        <v>2558</v>
      </c>
      <c r="G76">
        <f t="shared" si="17"/>
        <v>18</v>
      </c>
      <c r="H76">
        <f t="shared" si="17"/>
        <v>179</v>
      </c>
      <c r="I76">
        <f t="shared" si="18"/>
        <v>16710</v>
      </c>
      <c r="J76" s="58">
        <f t="shared" si="5"/>
        <v>0.1782895290960281</v>
      </c>
      <c r="K76" s="58">
        <f t="shared" si="6"/>
        <v>1.2544428183148652E-3</v>
      </c>
      <c r="L76" s="58">
        <f t="shared" si="7"/>
        <v>1.2474736915464493E-2</v>
      </c>
      <c r="M76">
        <f t="shared" si="9"/>
        <v>12.986174888319326</v>
      </c>
      <c r="N76" s="47">
        <f t="shared" si="8"/>
        <v>8.0750763858577039E-3</v>
      </c>
      <c r="O76" s="47"/>
      <c r="P76" s="63">
        <f t="shared" si="10"/>
        <v>8.0205150589262336E-2</v>
      </c>
      <c r="Q76" s="86">
        <f t="shared" si="11"/>
        <v>8.0750763858577039E-3</v>
      </c>
      <c r="R76" s="67">
        <f t="shared" si="19"/>
        <v>0.91171977302487994</v>
      </c>
      <c r="S76" s="47"/>
      <c r="T76" s="47"/>
      <c r="U76" s="47"/>
      <c r="V76" s="47"/>
      <c r="W76" s="47"/>
      <c r="X76" s="47"/>
      <c r="Y76" s="47"/>
      <c r="AB76" s="91">
        <f t="shared" ref="AB76:AC91" si="20">AVERAGE(F70:F76)</f>
        <v>1712.1428571428571</v>
      </c>
      <c r="AC76" s="91">
        <f t="shared" si="20"/>
        <v>14.428571428571429</v>
      </c>
      <c r="AD76" s="90">
        <f t="shared" si="13"/>
        <v>10.301714285714286</v>
      </c>
      <c r="AE76" s="45">
        <f t="shared" si="14"/>
        <v>1.4005990681162634</v>
      </c>
    </row>
    <row r="77" spans="1:31" ht="13.8" x14ac:dyDescent="0.25">
      <c r="A77" s="4">
        <v>43935</v>
      </c>
      <c r="B77">
        <v>21102</v>
      </c>
      <c r="C77">
        <v>170</v>
      </c>
      <c r="D77">
        <v>1694</v>
      </c>
      <c r="F77">
        <f t="shared" si="17"/>
        <v>2774</v>
      </c>
      <c r="G77">
        <f t="shared" si="17"/>
        <v>22</v>
      </c>
      <c r="H77">
        <f t="shared" si="17"/>
        <v>224</v>
      </c>
      <c r="I77">
        <f t="shared" si="18"/>
        <v>19238</v>
      </c>
      <c r="J77" s="58">
        <f t="shared" si="5"/>
        <v>0.16602922993106028</v>
      </c>
      <c r="K77" s="58">
        <f t="shared" si="6"/>
        <v>1.3165769000598444E-3</v>
      </c>
      <c r="L77" s="58">
        <f t="shared" si="7"/>
        <v>1.3405146618791143E-2</v>
      </c>
      <c r="M77">
        <f t="shared" si="9"/>
        <v>11.277839155073242</v>
      </c>
      <c r="N77" s="47">
        <f t="shared" si="8"/>
        <v>8.0561084257416357E-3</v>
      </c>
      <c r="O77" s="47"/>
      <c r="P77" s="63">
        <f t="shared" si="10"/>
        <v>8.0276751018860767E-2</v>
      </c>
      <c r="Q77" s="86">
        <f t="shared" si="11"/>
        <v>8.0561084257416357E-3</v>
      </c>
      <c r="R77" s="67">
        <f t="shared" si="19"/>
        <v>0.91166714055539755</v>
      </c>
      <c r="S77" s="47"/>
      <c r="T77" s="47"/>
      <c r="U77" s="47"/>
      <c r="V77" s="47"/>
      <c r="W77" s="47"/>
      <c r="X77" s="47"/>
      <c r="Y77" s="47"/>
      <c r="AB77" s="91">
        <f t="shared" si="20"/>
        <v>1943.5714285714287</v>
      </c>
      <c r="AC77" s="91">
        <f t="shared" si="20"/>
        <v>16</v>
      </c>
      <c r="AD77" s="90">
        <f t="shared" si="13"/>
        <v>11.794285714285714</v>
      </c>
      <c r="AE77" s="45">
        <f t="shared" si="14"/>
        <v>1.3565891472868219</v>
      </c>
    </row>
    <row r="78" spans="1:31" ht="13.8" x14ac:dyDescent="0.25">
      <c r="A78" s="4">
        <v>43936</v>
      </c>
      <c r="B78">
        <v>24490</v>
      </c>
      <c r="C78">
        <v>198</v>
      </c>
      <c r="D78">
        <v>1986</v>
      </c>
      <c r="F78">
        <f t="shared" ref="F78:H93" si="21">B78-B77</f>
        <v>3388</v>
      </c>
      <c r="G78">
        <f t="shared" si="21"/>
        <v>28</v>
      </c>
      <c r="H78">
        <f t="shared" si="21"/>
        <v>292</v>
      </c>
      <c r="I78">
        <f t="shared" si="18"/>
        <v>22306</v>
      </c>
      <c r="J78" s="58">
        <f t="shared" si="5"/>
        <v>0.17613525173039463</v>
      </c>
      <c r="K78" s="58">
        <f t="shared" si="6"/>
        <v>1.4554527497660878E-3</v>
      </c>
      <c r="L78" s="58">
        <f t="shared" si="7"/>
        <v>1.5178292961846345E-2</v>
      </c>
      <c r="M78">
        <f t="shared" si="9"/>
        <v>10.589031164966661</v>
      </c>
      <c r="N78" s="47">
        <f t="shared" si="8"/>
        <v>8.0849326255614529E-3</v>
      </c>
      <c r="O78" s="47"/>
      <c r="P78" s="63">
        <f t="shared" si="10"/>
        <v>8.1094324213964883E-2</v>
      </c>
      <c r="Q78" s="86">
        <f t="shared" si="11"/>
        <v>8.0849326255614529E-3</v>
      </c>
      <c r="R78" s="67">
        <f t="shared" si="19"/>
        <v>0.91082074316047368</v>
      </c>
      <c r="S78" s="47"/>
      <c r="T78" s="47"/>
      <c r="U78" s="47"/>
      <c r="V78" s="47"/>
      <c r="W78" s="47"/>
      <c r="X78" s="47"/>
      <c r="Y78" s="47"/>
      <c r="AB78" s="91">
        <f t="shared" si="20"/>
        <v>2259.7142857142858</v>
      </c>
      <c r="AC78" s="91">
        <f t="shared" si="20"/>
        <v>19.285714285714285</v>
      </c>
      <c r="AD78" s="90">
        <f t="shared" si="13"/>
        <v>13.474285714285713</v>
      </c>
      <c r="AE78" s="45">
        <f t="shared" si="14"/>
        <v>1.4312977099236641</v>
      </c>
    </row>
    <row r="79" spans="1:31" ht="13.8" x14ac:dyDescent="0.25">
      <c r="A79" s="4">
        <v>43937</v>
      </c>
      <c r="B79">
        <v>27938</v>
      </c>
      <c r="C79">
        <v>232</v>
      </c>
      <c r="D79">
        <v>2304</v>
      </c>
      <c r="F79">
        <f t="shared" si="21"/>
        <v>3448</v>
      </c>
      <c r="G79">
        <f t="shared" si="21"/>
        <v>34</v>
      </c>
      <c r="H79">
        <f t="shared" si="21"/>
        <v>318</v>
      </c>
      <c r="I79">
        <f t="shared" si="18"/>
        <v>25402</v>
      </c>
      <c r="J79" s="58">
        <f t="shared" si="5"/>
        <v>0.15460318853374216</v>
      </c>
      <c r="K79" s="58">
        <f t="shared" si="6"/>
        <v>1.5242535640634808E-3</v>
      </c>
      <c r="L79" s="58">
        <f t="shared" si="7"/>
        <v>1.4256253922711378E-2</v>
      </c>
      <c r="M79">
        <f t="shared" si="9"/>
        <v>9.7970986461183305</v>
      </c>
      <c r="N79" s="47">
        <f t="shared" si="8"/>
        <v>8.3041019400100224E-3</v>
      </c>
      <c r="O79" s="47"/>
      <c r="P79" s="63">
        <f t="shared" si="10"/>
        <v>8.2468322714582293E-2</v>
      </c>
      <c r="Q79" s="86">
        <f t="shared" si="11"/>
        <v>8.3041019400100224E-3</v>
      </c>
      <c r="R79" s="67">
        <f t="shared" si="19"/>
        <v>0.90922757534540766</v>
      </c>
      <c r="S79" s="47"/>
      <c r="T79" s="47"/>
      <c r="U79" s="47"/>
      <c r="V79" s="47"/>
      <c r="W79" s="47"/>
      <c r="X79" s="47"/>
      <c r="Y79" s="47"/>
      <c r="AB79" s="91">
        <f t="shared" si="20"/>
        <v>2543.8571428571427</v>
      </c>
      <c r="AC79" s="91">
        <f t="shared" si="20"/>
        <v>22.285714285714285</v>
      </c>
      <c r="AD79" s="90">
        <f t="shared" si="13"/>
        <v>15.046857142857144</v>
      </c>
      <c r="AE79" s="45">
        <f t="shared" si="14"/>
        <v>1.4810876500075951</v>
      </c>
    </row>
    <row r="80" spans="1:31" ht="13.8" x14ac:dyDescent="0.25">
      <c r="A80" s="4">
        <v>43938</v>
      </c>
      <c r="B80">
        <v>32008</v>
      </c>
      <c r="C80">
        <v>273</v>
      </c>
      <c r="D80">
        <v>2590</v>
      </c>
      <c r="F80">
        <f t="shared" si="21"/>
        <v>4070</v>
      </c>
      <c r="G80">
        <f t="shared" si="21"/>
        <v>41</v>
      </c>
      <c r="H80">
        <f t="shared" si="21"/>
        <v>286</v>
      </c>
      <c r="I80">
        <f t="shared" si="18"/>
        <v>29145</v>
      </c>
      <c r="J80" s="58">
        <f t="shared" si="5"/>
        <v>0.16025428385737622</v>
      </c>
      <c r="K80" s="58">
        <f t="shared" si="6"/>
        <v>1.6140461380993623E-3</v>
      </c>
      <c r="L80" s="58">
        <f t="shared" si="7"/>
        <v>1.1258955987717503E-2</v>
      </c>
      <c r="M80">
        <f t="shared" si="9"/>
        <v>12.448866417569024</v>
      </c>
      <c r="N80" s="47">
        <f t="shared" si="8"/>
        <v>8.5291177205698582E-3</v>
      </c>
      <c r="O80" s="47"/>
      <c r="P80" s="63">
        <f t="shared" si="10"/>
        <v>8.0917270682329415E-2</v>
      </c>
      <c r="Q80" s="86">
        <f t="shared" si="11"/>
        <v>8.5291177205698582E-3</v>
      </c>
      <c r="R80" s="67">
        <f t="shared" si="19"/>
        <v>0.91055361159710069</v>
      </c>
      <c r="S80" s="47"/>
      <c r="T80" s="47"/>
      <c r="U80" s="47"/>
      <c r="V80" s="47"/>
      <c r="W80" s="47"/>
      <c r="X80" s="47"/>
      <c r="Y80" s="47"/>
      <c r="AB80" s="91">
        <f t="shared" si="20"/>
        <v>2870.1428571428573</v>
      </c>
      <c r="AC80" s="91">
        <f t="shared" si="20"/>
        <v>25.571428571428573</v>
      </c>
      <c r="AD80" s="90">
        <f t="shared" si="13"/>
        <v>17.755428571428574</v>
      </c>
      <c r="AE80" s="45">
        <f t="shared" si="14"/>
        <v>1.4402033985581872</v>
      </c>
    </row>
    <row r="81" spans="1:31" ht="13.8" x14ac:dyDescent="0.25">
      <c r="A81" s="4">
        <v>43939</v>
      </c>
      <c r="B81">
        <v>36793</v>
      </c>
      <c r="C81">
        <v>313</v>
      </c>
      <c r="D81">
        <v>3057</v>
      </c>
      <c r="F81">
        <f t="shared" si="21"/>
        <v>4785</v>
      </c>
      <c r="G81">
        <f t="shared" si="21"/>
        <v>40</v>
      </c>
      <c r="H81">
        <f t="shared" si="21"/>
        <v>467</v>
      </c>
      <c r="I81">
        <f t="shared" si="18"/>
        <v>33423</v>
      </c>
      <c r="J81" s="58">
        <f t="shared" si="5"/>
        <v>0.16421512199912752</v>
      </c>
      <c r="K81" s="58">
        <f t="shared" si="6"/>
        <v>1.3724481043060558E-3</v>
      </c>
      <c r="L81" s="58">
        <f t="shared" si="7"/>
        <v>1.6023331617773202E-2</v>
      </c>
      <c r="M81">
        <f t="shared" si="9"/>
        <v>9.4399402971687802</v>
      </c>
      <c r="N81" s="47">
        <f t="shared" si="8"/>
        <v>8.5070529720327245E-3</v>
      </c>
      <c r="O81" s="47"/>
      <c r="P81" s="63">
        <f t="shared" si="10"/>
        <v>8.3086456662952196E-2</v>
      </c>
      <c r="Q81" s="86">
        <f t="shared" si="11"/>
        <v>8.5070529720327245E-3</v>
      </c>
      <c r="R81" s="67">
        <f t="shared" si="19"/>
        <v>0.90840649036501508</v>
      </c>
      <c r="S81" s="47"/>
      <c r="T81" s="47"/>
      <c r="U81" s="47"/>
      <c r="V81" s="47"/>
      <c r="W81" s="47"/>
      <c r="X81" s="47"/>
      <c r="Y81" s="47"/>
      <c r="AB81" s="91">
        <f t="shared" si="20"/>
        <v>3315.5714285714284</v>
      </c>
      <c r="AC81" s="91">
        <f t="shared" si="20"/>
        <v>29.571428571428573</v>
      </c>
      <c r="AD81" s="90">
        <f t="shared" si="13"/>
        <v>20.235428571428574</v>
      </c>
      <c r="AE81" s="45">
        <f t="shared" si="14"/>
        <v>1.4613690274483224</v>
      </c>
    </row>
    <row r="82" spans="1:31" ht="13.8" x14ac:dyDescent="0.25">
      <c r="A82" s="4">
        <v>43940</v>
      </c>
      <c r="B82">
        <v>42853</v>
      </c>
      <c r="C82">
        <v>361</v>
      </c>
      <c r="D82">
        <v>3291</v>
      </c>
      <c r="F82">
        <f t="shared" si="21"/>
        <v>6060</v>
      </c>
      <c r="G82">
        <f t="shared" si="21"/>
        <v>48</v>
      </c>
      <c r="H82">
        <f t="shared" si="21"/>
        <v>234</v>
      </c>
      <c r="I82">
        <f t="shared" si="18"/>
        <v>39201</v>
      </c>
      <c r="J82" s="58">
        <f t="shared" si="5"/>
        <v>0.1813579939754337</v>
      </c>
      <c r="K82" s="58">
        <f t="shared" si="6"/>
        <v>1.4361367920294407E-3</v>
      </c>
      <c r="L82" s="58">
        <f t="shared" si="7"/>
        <v>7.0011668611435242E-3</v>
      </c>
      <c r="M82">
        <f t="shared" si="9"/>
        <v>21.494780966811774</v>
      </c>
      <c r="N82" s="47">
        <f t="shared" si="8"/>
        <v>8.4241476676078682E-3</v>
      </c>
      <c r="O82" s="47"/>
      <c r="P82" s="63">
        <f t="shared" si="10"/>
        <v>7.6797423750962587E-2</v>
      </c>
      <c r="Q82" s="86">
        <f t="shared" si="11"/>
        <v>8.4241476676078682E-3</v>
      </c>
      <c r="R82" s="67">
        <f t="shared" si="19"/>
        <v>0.91477842858142955</v>
      </c>
      <c r="S82" s="47"/>
      <c r="T82" s="47"/>
      <c r="U82" s="47"/>
      <c r="V82" s="47"/>
      <c r="W82" s="47"/>
      <c r="X82" s="47"/>
      <c r="Y82" s="47"/>
      <c r="AB82" s="91">
        <f t="shared" si="20"/>
        <v>3869</v>
      </c>
      <c r="AC82" s="91">
        <f t="shared" si="20"/>
        <v>33</v>
      </c>
      <c r="AD82" s="90">
        <f t="shared" si="13"/>
        <v>23.728000000000002</v>
      </c>
      <c r="AE82" s="45">
        <f t="shared" si="14"/>
        <v>1.3907619689817936</v>
      </c>
    </row>
    <row r="83" spans="1:31" ht="13.8" x14ac:dyDescent="0.25">
      <c r="A83" s="4">
        <v>43941</v>
      </c>
      <c r="B83">
        <v>47121</v>
      </c>
      <c r="C83">
        <v>405</v>
      </c>
      <c r="D83">
        <v>3446</v>
      </c>
      <c r="F83">
        <f t="shared" si="21"/>
        <v>4268</v>
      </c>
      <c r="G83">
        <f t="shared" si="21"/>
        <v>44</v>
      </c>
      <c r="H83">
        <f t="shared" si="21"/>
        <v>155</v>
      </c>
      <c r="I83">
        <f t="shared" si="18"/>
        <v>43270</v>
      </c>
      <c r="J83" s="58">
        <f t="shared" si="5"/>
        <v>0.10890675358227012</v>
      </c>
      <c r="K83" s="58">
        <f t="shared" si="6"/>
        <v>1.1224203464197341E-3</v>
      </c>
      <c r="L83" s="58">
        <f t="shared" si="7"/>
        <v>3.9539807657967907E-3</v>
      </c>
      <c r="M83">
        <f t="shared" si="9"/>
        <v>21.453535915470209</v>
      </c>
      <c r="N83" s="47">
        <f t="shared" si="8"/>
        <v>8.5948939963073796E-3</v>
      </c>
      <c r="O83" s="47"/>
      <c r="P83" s="63">
        <f t="shared" si="10"/>
        <v>7.3130875830309208E-2</v>
      </c>
      <c r="Q83" s="86">
        <f t="shared" si="11"/>
        <v>8.5948939963073796E-3</v>
      </c>
      <c r="R83" s="67">
        <f t="shared" si="19"/>
        <v>0.91827423017338339</v>
      </c>
      <c r="S83" s="47"/>
      <c r="T83" s="47"/>
      <c r="U83" s="47"/>
      <c r="V83" s="47"/>
      <c r="W83" s="47"/>
      <c r="X83" s="47"/>
      <c r="Y83" s="47"/>
      <c r="AB83" s="91">
        <f t="shared" si="20"/>
        <v>4113.2857142857147</v>
      </c>
      <c r="AC83" s="91">
        <f t="shared" si="20"/>
        <v>36.714285714285715</v>
      </c>
      <c r="AD83" s="90">
        <f t="shared" si="13"/>
        <v>27.394285714285715</v>
      </c>
      <c r="AE83" s="45">
        <f t="shared" si="14"/>
        <v>1.3402169378389654</v>
      </c>
    </row>
    <row r="84" spans="1:31" ht="13.8" x14ac:dyDescent="0.25">
      <c r="A84" s="4">
        <v>43942</v>
      </c>
      <c r="B84">
        <v>52763</v>
      </c>
      <c r="C84">
        <v>456</v>
      </c>
      <c r="D84">
        <v>3873</v>
      </c>
      <c r="F84">
        <f t="shared" si="21"/>
        <v>5642</v>
      </c>
      <c r="G84">
        <f t="shared" si="21"/>
        <v>51</v>
      </c>
      <c r="H84">
        <f t="shared" si="21"/>
        <v>427</v>
      </c>
      <c r="I84">
        <f t="shared" si="18"/>
        <v>48434</v>
      </c>
      <c r="J84" s="58">
        <f t="shared" si="5"/>
        <v>0.13043268644245096</v>
      </c>
      <c r="K84" s="58">
        <f t="shared" si="6"/>
        <v>1.1786457129651028E-3</v>
      </c>
      <c r="L84" s="58">
        <f t="shared" si="7"/>
        <v>9.8682690085509592E-3</v>
      </c>
      <c r="M84">
        <f t="shared" si="9"/>
        <v>11.807159712060361</v>
      </c>
      <c r="N84" s="47">
        <f t="shared" si="8"/>
        <v>8.6424198775657182E-3</v>
      </c>
      <c r="O84" s="47"/>
      <c r="P84" s="63">
        <f t="shared" si="10"/>
        <v>7.34037109337983E-2</v>
      </c>
      <c r="Q84" s="86">
        <f t="shared" si="11"/>
        <v>8.6424198775657182E-3</v>
      </c>
      <c r="R84" s="67">
        <f t="shared" si="19"/>
        <v>0.91795386918863597</v>
      </c>
      <c r="S84" s="47"/>
      <c r="T84" s="47"/>
      <c r="U84" s="47"/>
      <c r="V84" s="47"/>
      <c r="W84" s="47"/>
      <c r="X84" s="47"/>
      <c r="Y84" s="47"/>
      <c r="AB84" s="91">
        <f t="shared" si="20"/>
        <v>4523</v>
      </c>
      <c r="AC84" s="91">
        <f t="shared" si="20"/>
        <v>40.857142857142854</v>
      </c>
      <c r="AD84" s="90">
        <f t="shared" si="13"/>
        <v>31.09714285714286</v>
      </c>
      <c r="AE84" s="45">
        <f t="shared" si="14"/>
        <v>1.3138552002940094</v>
      </c>
    </row>
    <row r="85" spans="1:31" ht="13.8" x14ac:dyDescent="0.25">
      <c r="A85" s="4">
        <v>43943</v>
      </c>
      <c r="B85">
        <v>57999</v>
      </c>
      <c r="C85">
        <v>513</v>
      </c>
      <c r="D85">
        <v>4420</v>
      </c>
      <c r="F85">
        <f t="shared" si="21"/>
        <v>5236</v>
      </c>
      <c r="G85">
        <f t="shared" si="21"/>
        <v>57</v>
      </c>
      <c r="H85">
        <f t="shared" si="21"/>
        <v>547</v>
      </c>
      <c r="I85">
        <f t="shared" si="18"/>
        <v>53066</v>
      </c>
      <c r="J85" s="58">
        <f t="shared" si="5"/>
        <v>0.10814497614653107</v>
      </c>
      <c r="K85" s="58">
        <f t="shared" si="6"/>
        <v>1.1768592311186357E-3</v>
      </c>
      <c r="L85" s="58">
        <f t="shared" si="7"/>
        <v>1.1293719288103398E-2</v>
      </c>
      <c r="M85">
        <f t="shared" si="9"/>
        <v>8.6720095607302756</v>
      </c>
      <c r="N85" s="47">
        <f t="shared" si="8"/>
        <v>8.8449800858635495E-3</v>
      </c>
      <c r="O85" s="47"/>
      <c r="P85" s="63">
        <f t="shared" si="10"/>
        <v>7.6208210486387692E-2</v>
      </c>
      <c r="Q85" s="86">
        <f t="shared" si="11"/>
        <v>8.8449800858635495E-3</v>
      </c>
      <c r="R85" s="67">
        <f t="shared" si="19"/>
        <v>0.91494680942774875</v>
      </c>
      <c r="S85" s="47"/>
      <c r="T85" s="47"/>
      <c r="U85" s="47"/>
      <c r="V85" s="47"/>
      <c r="W85" s="47"/>
      <c r="X85" s="47"/>
      <c r="Y85" s="47"/>
      <c r="AB85" s="91">
        <f t="shared" si="20"/>
        <v>4787</v>
      </c>
      <c r="AC85" s="91">
        <f t="shared" si="20"/>
        <v>45</v>
      </c>
      <c r="AD85" s="90">
        <f t="shared" si="13"/>
        <v>36.155428571428573</v>
      </c>
      <c r="AE85" s="45">
        <f t="shared" si="14"/>
        <v>1.2446263750158046</v>
      </c>
    </row>
    <row r="86" spans="1:31" ht="13.8" x14ac:dyDescent="0.25">
      <c r="A86" s="4">
        <v>43944</v>
      </c>
      <c r="B86">
        <v>62773</v>
      </c>
      <c r="C86">
        <v>555</v>
      </c>
      <c r="D86">
        <v>4891</v>
      </c>
      <c r="F86">
        <f t="shared" si="21"/>
        <v>4774</v>
      </c>
      <c r="G86">
        <f t="shared" si="21"/>
        <v>42</v>
      </c>
      <c r="H86">
        <f t="shared" si="21"/>
        <v>471</v>
      </c>
      <c r="I86">
        <f t="shared" si="18"/>
        <v>57327</v>
      </c>
      <c r="J86" s="58">
        <f t="shared" si="5"/>
        <v>8.9999210302449326E-2</v>
      </c>
      <c r="K86" s="58">
        <f t="shared" si="6"/>
        <v>7.9146722948780768E-4</v>
      </c>
      <c r="L86" s="58">
        <f t="shared" si="7"/>
        <v>8.8757396449704144E-3</v>
      </c>
      <c r="M86">
        <f t="shared" si="9"/>
        <v>9.3097428731184717</v>
      </c>
      <c r="N86" s="47">
        <f t="shared" si="8"/>
        <v>8.8413808484539523E-3</v>
      </c>
      <c r="O86" s="47"/>
      <c r="P86" s="63">
        <f t="shared" si="10"/>
        <v>7.7915664377996907E-2</v>
      </c>
      <c r="Q86" s="86">
        <f t="shared" si="11"/>
        <v>8.8413808484539523E-3</v>
      </c>
      <c r="R86" s="67">
        <f t="shared" si="19"/>
        <v>0.91324295477354911</v>
      </c>
      <c r="S86" s="47"/>
      <c r="T86" s="47"/>
      <c r="U86" s="47"/>
      <c r="V86" s="47"/>
      <c r="W86" s="47"/>
      <c r="X86" s="47"/>
      <c r="Y86" s="47"/>
      <c r="AB86" s="91">
        <f t="shared" si="20"/>
        <v>4976.4285714285716</v>
      </c>
      <c r="AC86" s="91">
        <f t="shared" si="20"/>
        <v>46.142857142857146</v>
      </c>
      <c r="AD86" s="90">
        <f t="shared" si="13"/>
        <v>40.701714285714282</v>
      </c>
      <c r="AE86" s="45">
        <f t="shared" si="14"/>
        <v>1.1336833829392938</v>
      </c>
    </row>
    <row r="87" spans="1:31" ht="13.8" x14ac:dyDescent="0.25">
      <c r="A87" s="4">
        <v>43945</v>
      </c>
      <c r="B87">
        <v>68622</v>
      </c>
      <c r="C87">
        <v>615</v>
      </c>
      <c r="D87">
        <v>5568</v>
      </c>
      <c r="F87">
        <f t="shared" si="21"/>
        <v>5849</v>
      </c>
      <c r="G87">
        <f t="shared" si="21"/>
        <v>60</v>
      </c>
      <c r="H87">
        <f t="shared" si="21"/>
        <v>677</v>
      </c>
      <c r="I87">
        <f t="shared" si="18"/>
        <v>62439</v>
      </c>
      <c r="J87" s="58">
        <f t="shared" si="5"/>
        <v>0.10207261851512202</v>
      </c>
      <c r="K87" s="58">
        <f t="shared" si="6"/>
        <v>1.0466272437071537E-3</v>
      </c>
      <c r="L87" s="58">
        <f t="shared" si="7"/>
        <v>1.1809444066495717E-2</v>
      </c>
      <c r="M87">
        <f t="shared" si="9"/>
        <v>7.9396431500900952</v>
      </c>
      <c r="N87" s="47">
        <f t="shared" si="8"/>
        <v>8.9621404214391878E-3</v>
      </c>
      <c r="O87" s="47"/>
      <c r="P87" s="63">
        <f t="shared" si="10"/>
        <v>8.114015913263968E-2</v>
      </c>
      <c r="Q87" s="86">
        <f t="shared" si="11"/>
        <v>8.9621404214391878E-3</v>
      </c>
      <c r="R87" s="67">
        <f t="shared" si="19"/>
        <v>0.90989770044592111</v>
      </c>
      <c r="S87" s="47"/>
      <c r="T87" s="47"/>
      <c r="U87" s="47"/>
      <c r="V87" s="47"/>
      <c r="W87" s="47"/>
      <c r="X87" s="47"/>
      <c r="Y87" s="47"/>
      <c r="AB87" s="91">
        <f t="shared" si="20"/>
        <v>5230.5714285714284</v>
      </c>
      <c r="AC87" s="91">
        <f t="shared" si="20"/>
        <v>48.857142857142854</v>
      </c>
      <c r="AD87" s="90">
        <f t="shared" si="13"/>
        <v>45.922285714285721</v>
      </c>
      <c r="AE87" s="45">
        <f t="shared" si="14"/>
        <v>1.0639092130804835</v>
      </c>
    </row>
    <row r="88" spans="1:31" ht="13.8" x14ac:dyDescent="0.25">
      <c r="A88" s="4">
        <v>43946</v>
      </c>
      <c r="B88">
        <v>74588</v>
      </c>
      <c r="C88">
        <v>681</v>
      </c>
      <c r="D88">
        <v>6250</v>
      </c>
      <c r="F88">
        <f t="shared" si="21"/>
        <v>5966</v>
      </c>
      <c r="G88">
        <f t="shared" si="21"/>
        <v>66</v>
      </c>
      <c r="H88">
        <f t="shared" si="21"/>
        <v>682</v>
      </c>
      <c r="I88">
        <f t="shared" si="18"/>
        <v>67657</v>
      </c>
      <c r="J88" s="58">
        <f t="shared" si="5"/>
        <v>9.5594206838619217E-2</v>
      </c>
      <c r="K88" s="58">
        <f t="shared" si="6"/>
        <v>1.0570316629029933E-3</v>
      </c>
      <c r="L88" s="58">
        <f t="shared" si="7"/>
        <v>1.0922660516664264E-2</v>
      </c>
      <c r="M88">
        <f t="shared" si="9"/>
        <v>7.979688075931211</v>
      </c>
      <c r="N88" s="47">
        <f t="shared" si="8"/>
        <v>9.1301549847160393E-3</v>
      </c>
      <c r="O88" s="47"/>
      <c r="P88" s="63">
        <f t="shared" si="10"/>
        <v>8.3793639727570118E-2</v>
      </c>
      <c r="Q88" s="86">
        <f t="shared" si="11"/>
        <v>9.1301549847160393E-3</v>
      </c>
      <c r="R88" s="67">
        <f t="shared" si="19"/>
        <v>0.90707620528771382</v>
      </c>
      <c r="S88" s="47"/>
      <c r="T88" s="47"/>
      <c r="U88" s="47"/>
      <c r="V88" s="47"/>
      <c r="W88" s="47"/>
      <c r="X88" s="47"/>
      <c r="Y88" s="47"/>
      <c r="AB88" s="91">
        <f t="shared" si="20"/>
        <v>5399.2857142857147</v>
      </c>
      <c r="AC88" s="91">
        <f t="shared" si="20"/>
        <v>52.571428571428569</v>
      </c>
      <c r="AD88" s="90">
        <f t="shared" si="13"/>
        <v>53.049142857142854</v>
      </c>
      <c r="AE88" s="45">
        <f t="shared" si="14"/>
        <v>0.99099487267870223</v>
      </c>
    </row>
    <row r="89" spans="1:31" ht="13.8" x14ac:dyDescent="0.25">
      <c r="A89" s="4">
        <v>43947</v>
      </c>
      <c r="B89">
        <v>80949</v>
      </c>
      <c r="C89">
        <v>747</v>
      </c>
      <c r="D89">
        <v>6767</v>
      </c>
      <c r="F89">
        <f t="shared" si="21"/>
        <v>6361</v>
      </c>
      <c r="G89">
        <f t="shared" si="21"/>
        <v>66</v>
      </c>
      <c r="H89">
        <f t="shared" si="21"/>
        <v>517</v>
      </c>
      <c r="I89">
        <f t="shared" si="18"/>
        <v>73435</v>
      </c>
      <c r="J89" s="58">
        <f t="shared" si="5"/>
        <v>9.4066435235171206E-2</v>
      </c>
      <c r="K89" s="58">
        <f t="shared" si="6"/>
        <v>9.7550881653044031E-4</v>
      </c>
      <c r="L89" s="58">
        <f t="shared" si="7"/>
        <v>7.6414857294884488E-3</v>
      </c>
      <c r="M89">
        <f t="shared" si="9"/>
        <v>10.916385606699791</v>
      </c>
      <c r="N89" s="47">
        <f t="shared" si="8"/>
        <v>9.2280324648852975E-3</v>
      </c>
      <c r="O89" s="47"/>
      <c r="P89" s="63">
        <f t="shared" si="10"/>
        <v>8.3595844297026517E-2</v>
      </c>
      <c r="Q89" s="86">
        <f t="shared" si="11"/>
        <v>9.2280324648852975E-3</v>
      </c>
      <c r="R89" s="67">
        <f t="shared" si="19"/>
        <v>0.90717612323808816</v>
      </c>
      <c r="S89" s="47"/>
      <c r="T89" s="47"/>
      <c r="U89" s="47"/>
      <c r="V89" s="47"/>
      <c r="W89" s="47"/>
      <c r="X89" s="47"/>
      <c r="Y89" s="47"/>
      <c r="AB89" s="91">
        <f t="shared" si="20"/>
        <v>5442.2857142857147</v>
      </c>
      <c r="AC89" s="91">
        <f t="shared" si="20"/>
        <v>55.142857142857146</v>
      </c>
      <c r="AD89" s="90">
        <f t="shared" si="13"/>
        <v>61.904000000000003</v>
      </c>
      <c r="AE89" s="45">
        <f t="shared" si="14"/>
        <v>0.89078019421777499</v>
      </c>
    </row>
    <row r="90" spans="1:31" ht="13.8" x14ac:dyDescent="0.25">
      <c r="A90" s="4">
        <v>43948</v>
      </c>
      <c r="B90">
        <v>87147</v>
      </c>
      <c r="C90">
        <v>794</v>
      </c>
      <c r="D90">
        <v>7346</v>
      </c>
      <c r="F90">
        <f t="shared" si="21"/>
        <v>6198</v>
      </c>
      <c r="G90">
        <f t="shared" si="21"/>
        <v>47</v>
      </c>
      <c r="H90">
        <f t="shared" si="21"/>
        <v>579</v>
      </c>
      <c r="I90">
        <f t="shared" si="18"/>
        <v>79007</v>
      </c>
      <c r="J90" s="58">
        <f t="shared" si="5"/>
        <v>8.4448013927425861E-2</v>
      </c>
      <c r="K90" s="58">
        <f t="shared" si="6"/>
        <v>6.4002178797576087E-4</v>
      </c>
      <c r="L90" s="58">
        <f t="shared" si="7"/>
        <v>7.8845237284673516E-3</v>
      </c>
      <c r="M90">
        <f t="shared" si="9"/>
        <v>9.9064535187867708</v>
      </c>
      <c r="N90" s="47">
        <f t="shared" si="8"/>
        <v>9.1110422619252521E-3</v>
      </c>
      <c r="O90" s="47"/>
      <c r="P90" s="63">
        <f t="shared" si="10"/>
        <v>8.4294353219273185E-2</v>
      </c>
      <c r="Q90" s="86">
        <f t="shared" si="11"/>
        <v>9.1110422619252521E-3</v>
      </c>
      <c r="R90" s="67">
        <f t="shared" si="19"/>
        <v>0.90659460451880158</v>
      </c>
      <c r="S90" s="47"/>
      <c r="T90" s="47"/>
      <c r="U90" s="47"/>
      <c r="V90" s="47"/>
      <c r="W90" s="47"/>
      <c r="X90" s="47"/>
      <c r="Y90" s="47"/>
      <c r="AB90" s="91">
        <f t="shared" si="20"/>
        <v>5718</v>
      </c>
      <c r="AC90" s="91">
        <f t="shared" si="20"/>
        <v>55.571428571428569</v>
      </c>
      <c r="AD90" s="90">
        <f t="shared" si="13"/>
        <v>65.812571428571431</v>
      </c>
      <c r="AE90" s="45">
        <f t="shared" si="14"/>
        <v>0.844389261278783</v>
      </c>
    </row>
    <row r="91" spans="1:31" ht="13.8" x14ac:dyDescent="0.25">
      <c r="A91" s="4">
        <v>43949</v>
      </c>
      <c r="B91">
        <v>93558</v>
      </c>
      <c r="C91">
        <v>867</v>
      </c>
      <c r="D91">
        <v>8456</v>
      </c>
      <c r="F91">
        <f t="shared" si="21"/>
        <v>6411</v>
      </c>
      <c r="G91">
        <f t="shared" si="21"/>
        <v>73</v>
      </c>
      <c r="H91">
        <f t="shared" si="21"/>
        <v>1110</v>
      </c>
      <c r="I91">
        <f t="shared" si="18"/>
        <v>84235</v>
      </c>
      <c r="J91" s="58">
        <f t="shared" si="5"/>
        <v>8.1193194456814707E-2</v>
      </c>
      <c r="K91" s="58">
        <f t="shared" si="6"/>
        <v>9.2396876226157173E-4</v>
      </c>
      <c r="L91" s="58">
        <f t="shared" si="7"/>
        <v>1.4049388028908831E-2</v>
      </c>
      <c r="M91">
        <f t="shared" si="9"/>
        <v>5.4225111702870326</v>
      </c>
      <c r="N91" s="47">
        <f t="shared" si="8"/>
        <v>9.2669787725261337E-3</v>
      </c>
      <c r="O91" s="47"/>
      <c r="P91" s="63">
        <f t="shared" si="10"/>
        <v>9.0382436563415214E-2</v>
      </c>
      <c r="Q91" s="86">
        <f t="shared" si="11"/>
        <v>9.2669787725261337E-3</v>
      </c>
      <c r="R91" s="67">
        <f t="shared" si="19"/>
        <v>0.90035058466405871</v>
      </c>
      <c r="S91" s="47"/>
      <c r="T91" s="47"/>
      <c r="U91" s="47"/>
      <c r="V91" s="47"/>
      <c r="W91" s="47"/>
      <c r="X91" s="47"/>
      <c r="Y91" s="47"/>
      <c r="AB91" s="91">
        <f t="shared" si="20"/>
        <v>5827.8571428571431</v>
      </c>
      <c r="AC91" s="91">
        <f t="shared" si="20"/>
        <v>58.714285714285715</v>
      </c>
      <c r="AD91" s="90">
        <f t="shared" si="13"/>
        <v>72.367999999999995</v>
      </c>
      <c r="AE91" s="45">
        <f t="shared" si="14"/>
        <v>0.81132939578661456</v>
      </c>
    </row>
    <row r="92" spans="1:31" ht="13.8" x14ac:dyDescent="0.25">
      <c r="A92" s="4">
        <v>43950</v>
      </c>
      <c r="B92">
        <v>99399</v>
      </c>
      <c r="C92">
        <v>972</v>
      </c>
      <c r="D92">
        <v>10286</v>
      </c>
      <c r="F92">
        <f t="shared" si="21"/>
        <v>5841</v>
      </c>
      <c r="G92">
        <f t="shared" si="21"/>
        <v>105</v>
      </c>
      <c r="H92">
        <f t="shared" si="21"/>
        <v>1830</v>
      </c>
      <c r="I92">
        <f t="shared" si="18"/>
        <v>88141</v>
      </c>
      <c r="J92" s="58">
        <f t="shared" si="5"/>
        <v>6.9386205780932936E-2</v>
      </c>
      <c r="K92" s="58">
        <f t="shared" si="6"/>
        <v>1.2465127322371936E-3</v>
      </c>
      <c r="L92" s="58">
        <f t="shared" si="7"/>
        <v>2.1724936190419659E-2</v>
      </c>
      <c r="M92">
        <f t="shared" si="9"/>
        <v>3.0205411079880546</v>
      </c>
      <c r="N92" s="47">
        <f t="shared" si="8"/>
        <v>9.778770410165092E-3</v>
      </c>
      <c r="O92" s="47"/>
      <c r="P92" s="63">
        <f t="shared" si="10"/>
        <v>0.10348192637752895</v>
      </c>
      <c r="Q92" s="86">
        <f t="shared" si="11"/>
        <v>9.778770410165092E-3</v>
      </c>
      <c r="R92" s="67">
        <f t="shared" si="19"/>
        <v>0.88673930321230598</v>
      </c>
      <c r="S92" s="47"/>
      <c r="T92" s="47"/>
      <c r="U92" s="47"/>
      <c r="V92" s="47"/>
      <c r="W92" s="47"/>
      <c r="X92" s="47"/>
      <c r="Y92" s="47"/>
      <c r="AB92" s="91">
        <f t="shared" ref="AB92:AC107" si="22">AVERAGE(F86:F92)</f>
        <v>5914.2857142857147</v>
      </c>
      <c r="AC92" s="91">
        <f t="shared" si="22"/>
        <v>65.571428571428569</v>
      </c>
      <c r="AD92" s="90">
        <f t="shared" si="13"/>
        <v>76.591999999999999</v>
      </c>
      <c r="AE92" s="45">
        <f t="shared" si="14"/>
        <v>0.85611328299859735</v>
      </c>
    </row>
    <row r="93" spans="1:31" ht="13.8" x14ac:dyDescent="0.25">
      <c r="A93" s="4">
        <v>43951</v>
      </c>
      <c r="B93">
        <v>106498</v>
      </c>
      <c r="C93">
        <v>1073</v>
      </c>
      <c r="D93">
        <v>11619</v>
      </c>
      <c r="F93">
        <f t="shared" si="21"/>
        <v>7099</v>
      </c>
      <c r="G93">
        <f t="shared" si="21"/>
        <v>101</v>
      </c>
      <c r="H93">
        <f t="shared" si="21"/>
        <v>1333</v>
      </c>
      <c r="I93">
        <f t="shared" si="18"/>
        <v>93806</v>
      </c>
      <c r="J93" s="58">
        <f t="shared" si="5"/>
        <v>8.0596301066846426E-2</v>
      </c>
      <c r="K93" s="58">
        <f t="shared" si="6"/>
        <v>1.1458912424410887E-3</v>
      </c>
      <c r="L93" s="58">
        <f t="shared" si="7"/>
        <v>1.512349530865318E-2</v>
      </c>
      <c r="M93">
        <f t="shared" si="9"/>
        <v>4.9538623238025883</v>
      </c>
      <c r="N93" s="47">
        <f t="shared" si="8"/>
        <v>1.0075306578527296E-2</v>
      </c>
      <c r="O93" s="47"/>
      <c r="P93" s="63">
        <f t="shared" si="10"/>
        <v>0.10910064038761291</v>
      </c>
      <c r="Q93" s="86">
        <f t="shared" si="11"/>
        <v>1.0075306578527296E-2</v>
      </c>
      <c r="R93" s="67">
        <f t="shared" si="19"/>
        <v>0.8808240530338598</v>
      </c>
      <c r="S93" s="47"/>
      <c r="T93" s="47"/>
      <c r="U93" s="47"/>
      <c r="V93" s="47"/>
      <c r="W93" s="47"/>
      <c r="X93" s="47"/>
      <c r="Y93" s="47"/>
      <c r="AB93" s="91">
        <f t="shared" si="22"/>
        <v>6246.4285714285716</v>
      </c>
      <c r="AC93" s="91">
        <f t="shared" si="22"/>
        <v>74</v>
      </c>
      <c r="AD93" s="90">
        <f t="shared" si="13"/>
        <v>79.622857142857143</v>
      </c>
      <c r="AE93" s="45">
        <f t="shared" si="14"/>
        <v>0.92938136931247306</v>
      </c>
    </row>
    <row r="94" spans="1:31" ht="13.8" x14ac:dyDescent="0.25">
      <c r="A94" s="4">
        <v>43952</v>
      </c>
      <c r="B94">
        <v>114431</v>
      </c>
      <c r="C94">
        <v>1169</v>
      </c>
      <c r="D94">
        <v>13220</v>
      </c>
      <c r="F94">
        <f t="shared" ref="F94:H109" si="23">B94-B93</f>
        <v>7933</v>
      </c>
      <c r="G94">
        <f t="shared" si="23"/>
        <v>96</v>
      </c>
      <c r="H94">
        <f t="shared" si="23"/>
        <v>1601</v>
      </c>
      <c r="I94">
        <f t="shared" si="18"/>
        <v>100042</v>
      </c>
      <c r="J94" s="58">
        <f t="shared" si="5"/>
        <v>8.4629911317840062E-2</v>
      </c>
      <c r="K94" s="58">
        <f t="shared" si="6"/>
        <v>1.0233886958190307E-3</v>
      </c>
      <c r="L94" s="58">
        <f t="shared" si="7"/>
        <v>1.7067138562565295E-2</v>
      </c>
      <c r="M94">
        <f t="shared" si="9"/>
        <v>4.6781340371722475</v>
      </c>
      <c r="N94" s="47">
        <f t="shared" si="8"/>
        <v>1.0215763211017994E-2</v>
      </c>
      <c r="O94" s="47"/>
      <c r="P94" s="63">
        <f t="shared" si="10"/>
        <v>0.11552813485856106</v>
      </c>
      <c r="Q94" s="86">
        <f t="shared" si="11"/>
        <v>1.0215763211017994E-2</v>
      </c>
      <c r="R94" s="67">
        <f t="shared" si="19"/>
        <v>0.87425610193042091</v>
      </c>
      <c r="S94" s="47"/>
      <c r="T94" s="47"/>
      <c r="U94" s="47"/>
      <c r="V94" s="47"/>
      <c r="W94" s="47"/>
      <c r="X94" s="47"/>
      <c r="Y94" s="47"/>
      <c r="AB94" s="91">
        <f t="shared" si="22"/>
        <v>6544.1428571428569</v>
      </c>
      <c r="AC94" s="91">
        <f t="shared" si="22"/>
        <v>79.142857142857139</v>
      </c>
      <c r="AD94" s="90">
        <f t="shared" si="13"/>
        <v>83.689142857142855</v>
      </c>
      <c r="AE94" s="45">
        <f t="shared" si="14"/>
        <v>0.94567651717922108</v>
      </c>
    </row>
    <row r="95" spans="1:31" ht="13.8" x14ac:dyDescent="0.25">
      <c r="A95" s="4">
        <v>43953</v>
      </c>
      <c r="B95">
        <v>124054</v>
      </c>
      <c r="C95">
        <v>1222</v>
      </c>
      <c r="D95">
        <v>15013</v>
      </c>
      <c r="F95">
        <f t="shared" si="23"/>
        <v>9623</v>
      </c>
      <c r="G95">
        <f t="shared" si="23"/>
        <v>53</v>
      </c>
      <c r="H95">
        <f t="shared" si="23"/>
        <v>1793</v>
      </c>
      <c r="I95">
        <f t="shared" si="18"/>
        <v>107819</v>
      </c>
      <c r="J95" s="58">
        <f t="shared" si="5"/>
        <v>9.6265084319427527E-2</v>
      </c>
      <c r="K95" s="58">
        <f t="shared" si="6"/>
        <v>5.2977749345274985E-4</v>
      </c>
      <c r="L95" s="58">
        <f t="shared" si="7"/>
        <v>1.7922472561524159E-2</v>
      </c>
      <c r="M95">
        <f t="shared" si="9"/>
        <v>5.2169835132633633</v>
      </c>
      <c r="N95" s="47">
        <f t="shared" si="8"/>
        <v>9.8505489544875625E-3</v>
      </c>
      <c r="O95" s="47"/>
      <c r="P95" s="63">
        <f t="shared" si="10"/>
        <v>0.12101987844003417</v>
      </c>
      <c r="Q95" s="86">
        <f t="shared" si="11"/>
        <v>9.8505489544875625E-3</v>
      </c>
      <c r="R95" s="67">
        <f t="shared" si="19"/>
        <v>0.8691295726054783</v>
      </c>
      <c r="S95" s="47"/>
      <c r="T95" s="47"/>
      <c r="U95" s="47"/>
      <c r="V95" s="47"/>
      <c r="W95" s="47"/>
      <c r="X95" s="47"/>
      <c r="Y95" s="47"/>
      <c r="AB95" s="91">
        <f t="shared" si="22"/>
        <v>7066.5714285714284</v>
      </c>
      <c r="AC95" s="91">
        <f t="shared" si="22"/>
        <v>77.285714285714292</v>
      </c>
      <c r="AD95" s="90">
        <f t="shared" si="13"/>
        <v>86.388571428571439</v>
      </c>
      <c r="AE95" s="45">
        <f t="shared" si="14"/>
        <v>0.89462891916920229</v>
      </c>
    </row>
    <row r="96" spans="1:31" ht="13.8" x14ac:dyDescent="0.25">
      <c r="A96" s="4">
        <v>43954</v>
      </c>
      <c r="B96">
        <v>134687</v>
      </c>
      <c r="C96">
        <v>1280</v>
      </c>
      <c r="D96">
        <v>16639</v>
      </c>
      <c r="F96">
        <f t="shared" si="23"/>
        <v>10633</v>
      </c>
      <c r="G96">
        <f t="shared" si="23"/>
        <v>58</v>
      </c>
      <c r="H96">
        <f t="shared" si="23"/>
        <v>1626</v>
      </c>
      <c r="I96">
        <f t="shared" si="18"/>
        <v>116768</v>
      </c>
      <c r="J96" s="58">
        <f t="shared" si="5"/>
        <v>9.8702885830606893E-2</v>
      </c>
      <c r="K96" s="58">
        <f t="shared" si="6"/>
        <v>5.3793858225359165E-4</v>
      </c>
      <c r="L96" s="58">
        <f t="shared" si="7"/>
        <v>1.5080829909385174E-2</v>
      </c>
      <c r="M96">
        <f t="shared" si="9"/>
        <v>6.3195050162530899</v>
      </c>
      <c r="N96" s="47">
        <f t="shared" si="8"/>
        <v>9.5035155582944165E-3</v>
      </c>
      <c r="O96" s="47"/>
      <c r="P96" s="63">
        <f t="shared" si="10"/>
        <v>0.12353827763629749</v>
      </c>
      <c r="Q96" s="86">
        <f t="shared" si="11"/>
        <v>9.5035155582944165E-3</v>
      </c>
      <c r="R96" s="67">
        <f t="shared" si="19"/>
        <v>0.86695820680540803</v>
      </c>
      <c r="S96" s="47"/>
      <c r="T96" s="47"/>
      <c r="U96" s="47"/>
      <c r="V96" s="47"/>
      <c r="W96" s="47"/>
      <c r="X96" s="47"/>
      <c r="Y96" s="47"/>
      <c r="AB96" s="91">
        <f t="shared" si="22"/>
        <v>7676.8571428571431</v>
      </c>
      <c r="AC96" s="91">
        <f t="shared" si="22"/>
        <v>76.142857142857139</v>
      </c>
      <c r="AD96" s="90">
        <f t="shared" si="13"/>
        <v>87.076571428571441</v>
      </c>
      <c r="AE96" s="45">
        <f t="shared" si="14"/>
        <v>0.87443563628727405</v>
      </c>
    </row>
    <row r="97" spans="1:31" ht="13.8" x14ac:dyDescent="0.25">
      <c r="A97" s="4">
        <v>43955</v>
      </c>
      <c r="B97">
        <v>145268</v>
      </c>
      <c r="C97">
        <v>1356</v>
      </c>
      <c r="D97">
        <v>18095</v>
      </c>
      <c r="F97">
        <f t="shared" si="23"/>
        <v>10581</v>
      </c>
      <c r="G97">
        <f t="shared" si="23"/>
        <v>76</v>
      </c>
      <c r="H97">
        <f t="shared" si="23"/>
        <v>1456</v>
      </c>
      <c r="I97">
        <f t="shared" si="18"/>
        <v>125817</v>
      </c>
      <c r="J97" s="58">
        <f t="shared" ref="J97:J160" si="24">F97/I96*$B$2/($B$2-B96)</f>
        <v>9.0699288523098873E-2</v>
      </c>
      <c r="K97" s="58">
        <f t="shared" ref="K97:K160" si="25">G97/I96</f>
        <v>6.5086325020553577E-4</v>
      </c>
      <c r="L97" s="58">
        <f t="shared" ref="L97:L160" si="26">H97/I96</f>
        <v>1.2469169635516579E-2</v>
      </c>
      <c r="M97">
        <f t="shared" si="9"/>
        <v>6.913038199912017</v>
      </c>
      <c r="N97" s="47">
        <f t="shared" ref="N97:N160" si="27">C97/B97</f>
        <v>9.334471459646998E-3</v>
      </c>
      <c r="O97" s="47"/>
      <c r="P97" s="63">
        <f t="shared" si="10"/>
        <v>0.12456287688961093</v>
      </c>
      <c r="Q97" s="86">
        <f t="shared" si="11"/>
        <v>9.334471459646998E-3</v>
      </c>
      <c r="R97" s="67">
        <f t="shared" si="19"/>
        <v>0.86610265165074207</v>
      </c>
      <c r="S97" s="47"/>
      <c r="T97" s="47"/>
      <c r="U97" s="47"/>
      <c r="V97" s="47"/>
      <c r="W97" s="47"/>
      <c r="X97" s="47"/>
      <c r="Y97" s="47"/>
      <c r="AB97" s="91">
        <f t="shared" si="22"/>
        <v>8303</v>
      </c>
      <c r="AC97" s="91">
        <f t="shared" si="22"/>
        <v>80.285714285714292</v>
      </c>
      <c r="AD97" s="90">
        <f t="shared" si="13"/>
        <v>91.488</v>
      </c>
      <c r="AE97" s="45">
        <f t="shared" si="14"/>
        <v>0.87755458951681409</v>
      </c>
    </row>
    <row r="98" spans="1:31" ht="13.8" x14ac:dyDescent="0.25">
      <c r="A98" s="4">
        <v>43956</v>
      </c>
      <c r="B98">
        <v>155370</v>
      </c>
      <c r="C98">
        <v>1451</v>
      </c>
      <c r="D98">
        <v>19865</v>
      </c>
      <c r="F98">
        <f t="shared" si="23"/>
        <v>10102</v>
      </c>
      <c r="G98">
        <f t="shared" si="23"/>
        <v>95</v>
      </c>
      <c r="H98">
        <f t="shared" si="23"/>
        <v>1770</v>
      </c>
      <c r="I98">
        <f t="shared" si="18"/>
        <v>134054</v>
      </c>
      <c r="J98" s="58">
        <f t="shared" si="24"/>
        <v>8.0371220785061814E-2</v>
      </c>
      <c r="K98" s="58">
        <f t="shared" si="25"/>
        <v>7.5506489584078464E-4</v>
      </c>
      <c r="L98" s="58">
        <f t="shared" si="26"/>
        <v>1.4068051217244092E-2</v>
      </c>
      <c r="M98">
        <f t="shared" ref="M98:M161" si="28">J98/(K98+L98)</f>
        <v>5.4220192415625323</v>
      </c>
      <c r="N98" s="47">
        <f t="shared" si="27"/>
        <v>9.3389972324129499E-3</v>
      </c>
      <c r="O98" s="47"/>
      <c r="P98" s="63">
        <f t="shared" ref="P98:P161" si="29">D98/B98</f>
        <v>0.12785608547338612</v>
      </c>
      <c r="Q98" s="86">
        <f t="shared" ref="Q98:Q161" si="30">N98</f>
        <v>9.3389972324129499E-3</v>
      </c>
      <c r="R98" s="67">
        <f t="shared" si="19"/>
        <v>0.86280491729420095</v>
      </c>
      <c r="S98" s="47"/>
      <c r="T98" s="47"/>
      <c r="U98" s="47"/>
      <c r="V98" s="47"/>
      <c r="W98" s="47"/>
      <c r="X98" s="47"/>
      <c r="Y98" s="47"/>
      <c r="AB98" s="91">
        <f t="shared" si="22"/>
        <v>8830.2857142857138</v>
      </c>
      <c r="AC98" s="91">
        <f t="shared" si="22"/>
        <v>83.428571428571431</v>
      </c>
      <c r="AD98" s="90">
        <f t="shared" si="13"/>
        <v>93.245714285714286</v>
      </c>
      <c r="AE98" s="45">
        <f t="shared" si="14"/>
        <v>0.89471748988846678</v>
      </c>
    </row>
    <row r="99" spans="1:31" ht="13.8" x14ac:dyDescent="0.25">
      <c r="A99" s="4">
        <v>43957</v>
      </c>
      <c r="B99">
        <v>165929</v>
      </c>
      <c r="C99">
        <v>1537</v>
      </c>
      <c r="D99">
        <v>21327</v>
      </c>
      <c r="F99">
        <f t="shared" si="23"/>
        <v>10559</v>
      </c>
      <c r="G99">
        <f t="shared" si="23"/>
        <v>86</v>
      </c>
      <c r="H99">
        <f t="shared" si="23"/>
        <v>1462</v>
      </c>
      <c r="I99">
        <f t="shared" si="18"/>
        <v>143065</v>
      </c>
      <c r="J99" s="58">
        <f t="shared" si="24"/>
        <v>7.885071451776525E-2</v>
      </c>
      <c r="K99" s="58">
        <f t="shared" si="25"/>
        <v>6.4153251674698255E-4</v>
      </c>
      <c r="L99" s="58">
        <f t="shared" si="26"/>
        <v>1.0906052784698703E-2</v>
      </c>
      <c r="M99">
        <f t="shared" si="28"/>
        <v>6.8283292532070439</v>
      </c>
      <c r="N99" s="47">
        <f t="shared" si="27"/>
        <v>9.2629980292775818E-3</v>
      </c>
      <c r="O99" s="47"/>
      <c r="P99" s="63">
        <f t="shared" si="29"/>
        <v>0.12853087766454327</v>
      </c>
      <c r="Q99" s="86">
        <f t="shared" si="30"/>
        <v>9.2629980292775818E-3</v>
      </c>
      <c r="R99" s="67">
        <f t="shared" si="19"/>
        <v>0.86220612430617916</v>
      </c>
      <c r="S99" s="47"/>
      <c r="T99" s="47"/>
      <c r="U99" s="47"/>
      <c r="V99" s="47"/>
      <c r="W99" s="47"/>
      <c r="X99" s="47"/>
      <c r="Y99" s="47"/>
      <c r="AB99" s="91">
        <f t="shared" si="22"/>
        <v>9504.2857142857138</v>
      </c>
      <c r="AC99" s="91">
        <f t="shared" si="22"/>
        <v>80.714285714285708</v>
      </c>
      <c r="AD99" s="90">
        <f t="shared" si="13"/>
        <v>94.628571428571433</v>
      </c>
      <c r="AE99" s="45">
        <f t="shared" si="14"/>
        <v>0.85295893719806748</v>
      </c>
    </row>
    <row r="100" spans="1:31" ht="13.8" x14ac:dyDescent="0.25">
      <c r="A100" s="4">
        <v>43958</v>
      </c>
      <c r="B100">
        <v>177160</v>
      </c>
      <c r="C100">
        <v>1625</v>
      </c>
      <c r="D100">
        <v>23803</v>
      </c>
      <c r="F100">
        <f t="shared" si="23"/>
        <v>11231</v>
      </c>
      <c r="G100">
        <f t="shared" si="23"/>
        <v>88</v>
      </c>
      <c r="H100">
        <f t="shared" si="23"/>
        <v>2476</v>
      </c>
      <c r="I100">
        <f t="shared" si="18"/>
        <v>151732</v>
      </c>
      <c r="J100" s="58">
        <f t="shared" si="24"/>
        <v>7.8592138535672637E-2</v>
      </c>
      <c r="K100" s="58">
        <f t="shared" si="25"/>
        <v>6.151050221927096E-4</v>
      </c>
      <c r="L100" s="58">
        <f t="shared" si="26"/>
        <v>1.7306818578967601E-2</v>
      </c>
      <c r="M100">
        <f t="shared" si="28"/>
        <v>4.3852512868978177</v>
      </c>
      <c r="N100" s="47">
        <f t="shared" si="27"/>
        <v>9.1724994355384965E-3</v>
      </c>
      <c r="O100" s="47"/>
      <c r="P100" s="63">
        <f t="shared" si="29"/>
        <v>0.13435877173176788</v>
      </c>
      <c r="Q100" s="86">
        <f t="shared" si="30"/>
        <v>9.1724994355384965E-3</v>
      </c>
      <c r="R100" s="67">
        <f t="shared" si="19"/>
        <v>0.85646872883269365</v>
      </c>
      <c r="AB100" s="91">
        <f t="shared" si="22"/>
        <v>10094.571428571429</v>
      </c>
      <c r="AC100" s="91">
        <f t="shared" si="22"/>
        <v>78.857142857142861</v>
      </c>
      <c r="AD100" s="90">
        <f t="shared" si="13"/>
        <v>99.94285714285715</v>
      </c>
      <c r="AE100" s="45">
        <f t="shared" si="14"/>
        <v>0.78902229845626071</v>
      </c>
    </row>
    <row r="101" spans="1:31" ht="13.8" x14ac:dyDescent="0.25">
      <c r="A101" s="4">
        <v>43959</v>
      </c>
      <c r="B101">
        <v>187859</v>
      </c>
      <c r="C101">
        <v>1723</v>
      </c>
      <c r="D101">
        <v>26608</v>
      </c>
      <c r="F101">
        <f t="shared" si="23"/>
        <v>10699</v>
      </c>
      <c r="G101">
        <f t="shared" si="23"/>
        <v>98</v>
      </c>
      <c r="H101">
        <f t="shared" si="23"/>
        <v>2805</v>
      </c>
      <c r="I101">
        <f t="shared" si="18"/>
        <v>159528</v>
      </c>
      <c r="J101" s="58">
        <f t="shared" si="24"/>
        <v>7.059818658710508E-2</v>
      </c>
      <c r="K101" s="58">
        <f t="shared" si="25"/>
        <v>6.4587562280863623E-4</v>
      </c>
      <c r="L101" s="58">
        <f t="shared" si="26"/>
        <v>1.8486542061002295E-2</v>
      </c>
      <c r="M101">
        <f t="shared" si="28"/>
        <v>3.6899772811693516</v>
      </c>
      <c r="N101" s="47">
        <f t="shared" si="27"/>
        <v>9.1717724463560441E-3</v>
      </c>
      <c r="O101" s="47"/>
      <c r="P101" s="63">
        <f t="shared" si="29"/>
        <v>0.14163814350124296</v>
      </c>
      <c r="Q101" s="86">
        <f t="shared" si="30"/>
        <v>9.1717724463560441E-3</v>
      </c>
      <c r="R101" s="67">
        <f t="shared" si="19"/>
        <v>0.84919008405240093</v>
      </c>
      <c r="AB101" s="91">
        <f t="shared" si="22"/>
        <v>10489.714285714286</v>
      </c>
      <c r="AC101" s="91">
        <f>AVERAGE(G95:G101)</f>
        <v>79.142857142857139</v>
      </c>
      <c r="AD101" s="90">
        <f t="shared" si="13"/>
        <v>104.70628571428571</v>
      </c>
      <c r="AE101" s="45">
        <f t="shared" si="14"/>
        <v>0.75585583618939511</v>
      </c>
    </row>
    <row r="102" spans="1:31" ht="13.8" x14ac:dyDescent="0.25">
      <c r="A102" s="4">
        <v>43960</v>
      </c>
      <c r="B102">
        <v>198676</v>
      </c>
      <c r="C102">
        <v>1827</v>
      </c>
      <c r="D102">
        <v>31916</v>
      </c>
      <c r="F102">
        <f t="shared" si="23"/>
        <v>10817</v>
      </c>
      <c r="G102">
        <f t="shared" si="23"/>
        <v>104</v>
      </c>
      <c r="H102">
        <f t="shared" si="23"/>
        <v>5308</v>
      </c>
      <c r="I102">
        <f t="shared" si="18"/>
        <v>164933</v>
      </c>
      <c r="J102" s="58">
        <f t="shared" si="24"/>
        <v>6.7893676920055004E-2</v>
      </c>
      <c r="K102" s="58">
        <f t="shared" si="25"/>
        <v>6.5192317336141615E-4</v>
      </c>
      <c r="L102" s="58">
        <f t="shared" si="26"/>
        <v>3.3273155809638431E-2</v>
      </c>
      <c r="M102">
        <f t="shared" si="28"/>
        <v>2.0012827959539052</v>
      </c>
      <c r="N102" s="47">
        <f t="shared" si="27"/>
        <v>9.1958767037790164E-3</v>
      </c>
      <c r="O102" s="47"/>
      <c r="P102" s="63">
        <f t="shared" si="29"/>
        <v>0.16064345970323543</v>
      </c>
      <c r="Q102" s="86">
        <f t="shared" si="30"/>
        <v>9.1958767037790164E-3</v>
      </c>
      <c r="R102" s="67">
        <f t="shared" si="19"/>
        <v>0.83016066359298557</v>
      </c>
      <c r="AB102" s="91">
        <f t="shared" si="22"/>
        <v>10660.285714285714</v>
      </c>
      <c r="AC102" s="91">
        <f t="shared" si="22"/>
        <v>86.428571428571431</v>
      </c>
      <c r="AD102" s="90">
        <f t="shared" si="13"/>
        <v>113.06514285714286</v>
      </c>
      <c r="AE102" s="45">
        <f t="shared" si="14"/>
        <v>0.76441394088869119</v>
      </c>
    </row>
    <row r="103" spans="1:31" ht="13.8" x14ac:dyDescent="0.25">
      <c r="A103" s="4">
        <v>43961</v>
      </c>
      <c r="B103">
        <v>209688</v>
      </c>
      <c r="C103">
        <v>1915</v>
      </c>
      <c r="D103">
        <v>34306</v>
      </c>
      <c r="F103">
        <f t="shared" si="23"/>
        <v>11012</v>
      </c>
      <c r="G103">
        <f t="shared" si="23"/>
        <v>88</v>
      </c>
      <c r="H103">
        <f t="shared" si="23"/>
        <v>2390</v>
      </c>
      <c r="I103">
        <f t="shared" si="18"/>
        <v>173467</v>
      </c>
      <c r="J103" s="58">
        <f t="shared" si="24"/>
        <v>6.6857525399275947E-2</v>
      </c>
      <c r="K103" s="58">
        <f t="shared" si="25"/>
        <v>5.3354998696440367E-4</v>
      </c>
      <c r="L103" s="58">
        <f t="shared" si="26"/>
        <v>1.449073260051051E-2</v>
      </c>
      <c r="M103">
        <f t="shared" si="28"/>
        <v>4.449964583001929</v>
      </c>
      <c r="N103" s="47">
        <f t="shared" si="27"/>
        <v>9.1326160772194874E-3</v>
      </c>
      <c r="O103" s="47"/>
      <c r="P103" s="63">
        <f t="shared" si="29"/>
        <v>0.16360497501049179</v>
      </c>
      <c r="Q103" s="86">
        <f t="shared" si="30"/>
        <v>9.1326160772194874E-3</v>
      </c>
      <c r="R103" s="67">
        <f t="shared" si="19"/>
        <v>0.82726240891228875</v>
      </c>
      <c r="AB103" s="91">
        <f t="shared" si="22"/>
        <v>10714.428571428571</v>
      </c>
      <c r="AC103" s="91">
        <f t="shared" si="22"/>
        <v>90.714285714285708</v>
      </c>
      <c r="AD103" s="90">
        <f t="shared" si="13"/>
        <v>122.82971428571429</v>
      </c>
      <c r="AE103" s="45">
        <f t="shared" si="14"/>
        <v>0.73853697569689969</v>
      </c>
    </row>
    <row r="104" spans="1:31" ht="13.8" x14ac:dyDescent="0.25">
      <c r="A104" s="4">
        <v>43962</v>
      </c>
      <c r="B104">
        <v>221344</v>
      </c>
      <c r="C104">
        <v>2009</v>
      </c>
      <c r="D104">
        <v>39801</v>
      </c>
      <c r="F104">
        <f t="shared" si="23"/>
        <v>11656</v>
      </c>
      <c r="G104">
        <f t="shared" si="23"/>
        <v>94</v>
      </c>
      <c r="H104">
        <f t="shared" si="23"/>
        <v>5495</v>
      </c>
      <c r="I104">
        <f t="shared" si="18"/>
        <v>179534</v>
      </c>
      <c r="J104" s="58">
        <f t="shared" si="24"/>
        <v>6.7291024737572216E-2</v>
      </c>
      <c r="K104" s="58">
        <f t="shared" si="25"/>
        <v>5.4188981189505785E-4</v>
      </c>
      <c r="L104" s="58">
        <f t="shared" si="26"/>
        <v>3.1677494854929177E-2</v>
      </c>
      <c r="M104">
        <f t="shared" si="28"/>
        <v>2.0885260669444339</v>
      </c>
      <c r="N104" s="47">
        <f t="shared" si="27"/>
        <v>9.0763698135029637E-3</v>
      </c>
      <c r="O104" s="47"/>
      <c r="P104" s="63">
        <f t="shared" si="29"/>
        <v>0.17981512939135463</v>
      </c>
      <c r="Q104" s="86">
        <f t="shared" si="30"/>
        <v>9.0763698135029637E-3</v>
      </c>
      <c r="R104" s="67">
        <f t="shared" si="19"/>
        <v>0.81110850079514241</v>
      </c>
      <c r="AB104" s="91">
        <f t="shared" si="22"/>
        <v>10868</v>
      </c>
      <c r="AC104" s="91">
        <f t="shared" si="22"/>
        <v>93.285714285714292</v>
      </c>
      <c r="AD104" s="90">
        <f t="shared" si="13"/>
        <v>132.84800000000001</v>
      </c>
      <c r="AE104" s="45">
        <f t="shared" si="14"/>
        <v>0.70219886099688578</v>
      </c>
    </row>
    <row r="105" spans="1:31" ht="13.8" x14ac:dyDescent="0.25">
      <c r="A105" s="4">
        <v>43963</v>
      </c>
      <c r="B105">
        <v>232243</v>
      </c>
      <c r="C105">
        <v>2116</v>
      </c>
      <c r="D105">
        <v>43512</v>
      </c>
      <c r="F105">
        <f t="shared" si="23"/>
        <v>10899</v>
      </c>
      <c r="G105">
        <f t="shared" si="23"/>
        <v>107</v>
      </c>
      <c r="H105">
        <f t="shared" si="23"/>
        <v>3711</v>
      </c>
      <c r="I105">
        <f t="shared" si="18"/>
        <v>186615</v>
      </c>
      <c r="J105" s="58">
        <f t="shared" si="24"/>
        <v>6.0799380690362705E-2</v>
      </c>
      <c r="K105" s="58">
        <f t="shared" si="25"/>
        <v>5.959873895752337E-4</v>
      </c>
      <c r="L105" s="58">
        <f t="shared" si="26"/>
        <v>2.0670179464613945E-2</v>
      </c>
      <c r="M105">
        <f t="shared" si="28"/>
        <v>2.8589722401423727</v>
      </c>
      <c r="N105" s="47">
        <f t="shared" si="27"/>
        <v>9.111146514641991E-3</v>
      </c>
      <c r="O105" s="47"/>
      <c r="P105" s="63">
        <f t="shared" si="29"/>
        <v>0.18735548541829034</v>
      </c>
      <c r="Q105" s="86">
        <f t="shared" si="30"/>
        <v>9.111146514641991E-3</v>
      </c>
      <c r="R105" s="67">
        <f t="shared" si="19"/>
        <v>0.80353336806706765</v>
      </c>
      <c r="AB105" s="91">
        <f t="shared" si="22"/>
        <v>10981.857142857143</v>
      </c>
      <c r="AC105" s="91">
        <f t="shared" si="22"/>
        <v>95</v>
      </c>
      <c r="AD105" s="90">
        <f t="shared" si="13"/>
        <v>141.28457142857141</v>
      </c>
      <c r="AE105" s="45">
        <f t="shared" si="14"/>
        <v>0.67240179900342989</v>
      </c>
    </row>
    <row r="106" spans="1:31" ht="13.8" x14ac:dyDescent="0.25">
      <c r="A106" s="4">
        <v>43964</v>
      </c>
      <c r="B106">
        <v>242271</v>
      </c>
      <c r="C106">
        <v>2212</v>
      </c>
      <c r="D106">
        <v>48003</v>
      </c>
      <c r="F106">
        <f t="shared" si="23"/>
        <v>10028</v>
      </c>
      <c r="G106">
        <f t="shared" si="23"/>
        <v>96</v>
      </c>
      <c r="H106">
        <f t="shared" si="23"/>
        <v>4491</v>
      </c>
      <c r="I106">
        <f t="shared" si="18"/>
        <v>192056</v>
      </c>
      <c r="J106" s="58">
        <f t="shared" si="24"/>
        <v>5.3821955340396584E-2</v>
      </c>
      <c r="K106" s="58">
        <f t="shared" si="25"/>
        <v>5.1442810063499723E-4</v>
      </c>
      <c r="L106" s="58">
        <f t="shared" si="26"/>
        <v>2.4065589582830962E-2</v>
      </c>
      <c r="M106">
        <f t="shared" si="28"/>
        <v>2.1896630032369977</v>
      </c>
      <c r="N106" s="47">
        <f t="shared" si="27"/>
        <v>9.1302714728547785E-3</v>
      </c>
      <c r="O106" s="47"/>
      <c r="P106" s="63">
        <f t="shared" si="29"/>
        <v>0.19813762274477753</v>
      </c>
      <c r="Q106" s="86">
        <f t="shared" si="30"/>
        <v>9.1302714728547785E-3</v>
      </c>
      <c r="R106" s="67">
        <f t="shared" si="19"/>
        <v>0.79273210578236775</v>
      </c>
      <c r="AB106" s="91">
        <f t="shared" si="22"/>
        <v>10906</v>
      </c>
      <c r="AC106" s="91">
        <f t="shared" si="22"/>
        <v>96.428571428571431</v>
      </c>
      <c r="AD106" s="90">
        <f t="shared" ref="AD106:AD162" si="31">INDEX(AB85:AB106,$AE$3)*$AD$2</f>
        <v>152.06857142857143</v>
      </c>
      <c r="AE106" s="45">
        <f t="shared" ref="AE106:AE162" si="32">AC106/AD106</f>
        <v>0.63411243048248911</v>
      </c>
    </row>
    <row r="107" spans="1:31" ht="13.8" x14ac:dyDescent="0.25">
      <c r="A107" s="4">
        <v>43965</v>
      </c>
      <c r="B107">
        <v>252245</v>
      </c>
      <c r="C107">
        <v>2305</v>
      </c>
      <c r="D107">
        <v>53530</v>
      </c>
      <c r="F107">
        <f t="shared" si="23"/>
        <v>9974</v>
      </c>
      <c r="G107">
        <f t="shared" si="23"/>
        <v>93</v>
      </c>
      <c r="H107">
        <f t="shared" si="23"/>
        <v>5527</v>
      </c>
      <c r="I107">
        <f t="shared" si="18"/>
        <v>196410</v>
      </c>
      <c r="J107" s="58">
        <f t="shared" si="24"/>
        <v>5.2019128417387386E-2</v>
      </c>
      <c r="K107" s="58">
        <f t="shared" si="25"/>
        <v>4.8423376515183071E-4</v>
      </c>
      <c r="L107" s="58">
        <f t="shared" si="26"/>
        <v>2.8778064731120091E-2</v>
      </c>
      <c r="M107">
        <f t="shared" si="28"/>
        <v>1.7776842931191728</v>
      </c>
      <c r="N107" s="47">
        <f t="shared" si="27"/>
        <v>9.1379412872405804E-3</v>
      </c>
      <c r="O107" s="47"/>
      <c r="P107" s="63">
        <f t="shared" si="29"/>
        <v>0.21221431544728339</v>
      </c>
      <c r="Q107" s="86">
        <f t="shared" si="30"/>
        <v>9.1379412872405804E-3</v>
      </c>
      <c r="R107" s="67">
        <f t="shared" si="19"/>
        <v>0.77864774326547603</v>
      </c>
      <c r="AB107" s="91">
        <f t="shared" si="22"/>
        <v>10726.428571428571</v>
      </c>
      <c r="AC107" s="91">
        <f t="shared" si="22"/>
        <v>97.142857142857139</v>
      </c>
      <c r="AD107" s="90">
        <f t="shared" si="31"/>
        <v>161.51314285714287</v>
      </c>
      <c r="AE107" s="45">
        <f t="shared" si="32"/>
        <v>0.60145481305369219</v>
      </c>
    </row>
    <row r="108" spans="1:31" ht="13.8" x14ac:dyDescent="0.25">
      <c r="A108" s="4">
        <v>43966</v>
      </c>
      <c r="B108">
        <v>262843</v>
      </c>
      <c r="C108">
        <v>2418</v>
      </c>
      <c r="D108">
        <v>58226</v>
      </c>
      <c r="F108">
        <f t="shared" si="23"/>
        <v>10598</v>
      </c>
      <c r="G108">
        <f t="shared" si="23"/>
        <v>113</v>
      </c>
      <c r="H108">
        <f t="shared" si="23"/>
        <v>4696</v>
      </c>
      <c r="I108">
        <f t="shared" si="18"/>
        <v>202199</v>
      </c>
      <c r="J108" s="58">
        <f t="shared" si="24"/>
        <v>5.4051983929340817E-2</v>
      </c>
      <c r="K108" s="58">
        <f t="shared" si="25"/>
        <v>5.7532712183697371E-4</v>
      </c>
      <c r="L108" s="58">
        <f t="shared" si="26"/>
        <v>2.3909169594216181E-2</v>
      </c>
      <c r="M108">
        <f t="shared" si="28"/>
        <v>2.2076003667211124</v>
      </c>
      <c r="N108" s="47">
        <f t="shared" si="27"/>
        <v>9.1994080116267127E-3</v>
      </c>
      <c r="O108" s="47"/>
      <c r="P108" s="63">
        <f t="shared" si="29"/>
        <v>0.22152387546938668</v>
      </c>
      <c r="Q108" s="86">
        <f t="shared" si="30"/>
        <v>9.1994080116267127E-3</v>
      </c>
      <c r="R108" s="67">
        <f t="shared" si="19"/>
        <v>0.76927671651898666</v>
      </c>
      <c r="AB108" s="91">
        <f t="shared" ref="AB108:AC123" si="33">AVERAGE(F102:F108)</f>
        <v>10712</v>
      </c>
      <c r="AC108" s="91">
        <f t="shared" si="33"/>
        <v>99.285714285714292</v>
      </c>
      <c r="AD108" s="90">
        <f t="shared" si="31"/>
        <v>167.83542857142859</v>
      </c>
      <c r="AE108" s="45">
        <f t="shared" si="32"/>
        <v>0.59156588767227758</v>
      </c>
    </row>
    <row r="109" spans="1:31" ht="13.8" x14ac:dyDescent="0.25">
      <c r="A109" s="4">
        <v>43967</v>
      </c>
      <c r="B109">
        <v>272043</v>
      </c>
      <c r="C109">
        <v>2537</v>
      </c>
      <c r="D109">
        <v>63166</v>
      </c>
      <c r="F109">
        <f t="shared" si="23"/>
        <v>9200</v>
      </c>
      <c r="G109">
        <f t="shared" si="23"/>
        <v>119</v>
      </c>
      <c r="H109">
        <f t="shared" si="23"/>
        <v>4940</v>
      </c>
      <c r="I109">
        <f t="shared" si="18"/>
        <v>206340</v>
      </c>
      <c r="J109" s="58">
        <f t="shared" si="24"/>
        <v>4.5581828031606153E-2</v>
      </c>
      <c r="K109" s="58">
        <f t="shared" si="25"/>
        <v>5.8852912230030808E-4</v>
      </c>
      <c r="L109" s="58">
        <f t="shared" si="26"/>
        <v>2.4431377009777495E-2</v>
      </c>
      <c r="M109">
        <f t="shared" si="28"/>
        <v>1.8218225036890161</v>
      </c>
      <c r="N109" s="47">
        <f t="shared" si="27"/>
        <v>9.3257315939024345E-3</v>
      </c>
      <c r="O109" s="47"/>
      <c r="P109" s="63">
        <f t="shared" si="29"/>
        <v>0.23219123447396184</v>
      </c>
      <c r="Q109" s="86">
        <f t="shared" si="30"/>
        <v>9.3257315939024345E-3</v>
      </c>
      <c r="R109" s="67">
        <f t="shared" si="19"/>
        <v>0.75848303393213579</v>
      </c>
      <c r="AB109" s="91">
        <f t="shared" si="33"/>
        <v>10481</v>
      </c>
      <c r="AC109" s="91">
        <f t="shared" si="33"/>
        <v>101.42857142857143</v>
      </c>
      <c r="AD109" s="90">
        <f t="shared" si="31"/>
        <v>170.56457142857141</v>
      </c>
      <c r="AE109" s="45">
        <f t="shared" si="32"/>
        <v>0.59466377207793952</v>
      </c>
    </row>
    <row r="110" spans="1:31" ht="13.8" x14ac:dyDescent="0.25">
      <c r="A110" s="4">
        <v>43968</v>
      </c>
      <c r="B110">
        <v>281752</v>
      </c>
      <c r="C110">
        <v>2631</v>
      </c>
      <c r="D110">
        <v>67373</v>
      </c>
      <c r="F110">
        <f t="shared" ref="F110:H144" si="34">B110-B109</f>
        <v>9709</v>
      </c>
      <c r="G110">
        <f t="shared" si="34"/>
        <v>94</v>
      </c>
      <c r="H110">
        <f t="shared" si="34"/>
        <v>4207</v>
      </c>
      <c r="I110">
        <f t="shared" si="18"/>
        <v>211748</v>
      </c>
      <c r="J110" s="58">
        <f t="shared" si="24"/>
        <v>4.7141285189993158E-2</v>
      </c>
      <c r="K110" s="58">
        <f t="shared" si="25"/>
        <v>4.5555878646893479E-4</v>
      </c>
      <c r="L110" s="58">
        <f t="shared" si="26"/>
        <v>2.0388678879519239E-2</v>
      </c>
      <c r="M110">
        <f t="shared" si="28"/>
        <v>2.2615979507331292</v>
      </c>
      <c r="N110" s="47">
        <f t="shared" si="27"/>
        <v>9.3379993753371759E-3</v>
      </c>
      <c r="O110" s="47"/>
      <c r="P110" s="63">
        <f t="shared" si="29"/>
        <v>0.23912163888810017</v>
      </c>
      <c r="Q110" s="86">
        <f t="shared" si="30"/>
        <v>9.3379993753371759E-3</v>
      </c>
      <c r="R110" s="67">
        <f t="shared" si="19"/>
        <v>0.75154036173656269</v>
      </c>
      <c r="AB110" s="91">
        <f t="shared" si="33"/>
        <v>10294.857142857143</v>
      </c>
      <c r="AC110" s="91">
        <f t="shared" si="33"/>
        <v>102.28571428571429</v>
      </c>
      <c r="AD110" s="90">
        <f t="shared" si="31"/>
        <v>171.43085714285712</v>
      </c>
      <c r="AE110" s="45">
        <f t="shared" si="32"/>
        <v>0.59665871121718383</v>
      </c>
    </row>
    <row r="111" spans="1:31" ht="13.8" x14ac:dyDescent="0.25">
      <c r="A111" s="4">
        <v>43969</v>
      </c>
      <c r="B111">
        <v>290678</v>
      </c>
      <c r="C111">
        <v>2722</v>
      </c>
      <c r="D111">
        <v>70209</v>
      </c>
      <c r="F111">
        <f t="shared" si="34"/>
        <v>8926</v>
      </c>
      <c r="G111">
        <f t="shared" si="34"/>
        <v>91</v>
      </c>
      <c r="H111">
        <f t="shared" si="34"/>
        <v>2836</v>
      </c>
      <c r="I111">
        <f t="shared" si="18"/>
        <v>217747</v>
      </c>
      <c r="J111" s="58">
        <f t="shared" si="24"/>
        <v>4.2235423900389001E-2</v>
      </c>
      <c r="K111" s="58">
        <f t="shared" si="25"/>
        <v>4.2975612520543288E-4</v>
      </c>
      <c r="L111" s="58">
        <f t="shared" si="26"/>
        <v>1.3393278803105578E-2</v>
      </c>
      <c r="M111">
        <f t="shared" si="28"/>
        <v>3.0554378339800374</v>
      </c>
      <c r="N111" s="47">
        <f t="shared" si="27"/>
        <v>9.36431377675641E-3</v>
      </c>
      <c r="O111" s="47"/>
      <c r="P111" s="63">
        <f t="shared" si="29"/>
        <v>0.24153530710958518</v>
      </c>
      <c r="Q111" s="86">
        <f t="shared" si="30"/>
        <v>9.36431377675641E-3</v>
      </c>
      <c r="R111" s="67">
        <f t="shared" si="19"/>
        <v>0.74910037911365834</v>
      </c>
      <c r="AB111" s="91">
        <f t="shared" si="33"/>
        <v>9904.8571428571431</v>
      </c>
      <c r="AC111" s="91">
        <f t="shared" si="33"/>
        <v>101.85714285714286</v>
      </c>
      <c r="AD111" s="90">
        <f t="shared" si="31"/>
        <v>173.88800000000001</v>
      </c>
      <c r="AE111" s="45">
        <f t="shared" si="32"/>
        <v>0.58576292128923713</v>
      </c>
    </row>
    <row r="112" spans="1:31" ht="13.8" x14ac:dyDescent="0.25">
      <c r="A112" s="4">
        <v>43970</v>
      </c>
      <c r="B112">
        <v>299941</v>
      </c>
      <c r="C112">
        <v>2837</v>
      </c>
      <c r="D112">
        <v>76130</v>
      </c>
      <c r="F112">
        <f t="shared" si="34"/>
        <v>9263</v>
      </c>
      <c r="G112">
        <f t="shared" si="34"/>
        <v>115</v>
      </c>
      <c r="H112">
        <f t="shared" si="34"/>
        <v>5921</v>
      </c>
      <c r="I112">
        <f t="shared" si="18"/>
        <v>220974</v>
      </c>
      <c r="J112" s="58">
        <f t="shared" si="24"/>
        <v>4.2625098078244911E-2</v>
      </c>
      <c r="K112" s="58">
        <f t="shared" si="25"/>
        <v>5.2813586409916093E-4</v>
      </c>
      <c r="L112" s="58">
        <f t="shared" si="26"/>
        <v>2.7192108272444625E-2</v>
      </c>
      <c r="M112">
        <f t="shared" si="28"/>
        <v>1.537688408092047</v>
      </c>
      <c r="N112" s="47">
        <f t="shared" si="27"/>
        <v>9.4585268436125775E-3</v>
      </c>
      <c r="O112" s="47"/>
      <c r="P112" s="63">
        <f t="shared" si="29"/>
        <v>0.25381658392817252</v>
      </c>
      <c r="Q112" s="86">
        <f t="shared" si="30"/>
        <v>9.4585268436125775E-3</v>
      </c>
      <c r="R112" s="67">
        <f t="shared" si="19"/>
        <v>0.73672488922821489</v>
      </c>
      <c r="AB112" s="91">
        <f t="shared" si="33"/>
        <v>9671.1428571428569</v>
      </c>
      <c r="AC112" s="91">
        <f t="shared" si="33"/>
        <v>103</v>
      </c>
      <c r="AD112" s="90">
        <f t="shared" si="31"/>
        <v>175.70971428571428</v>
      </c>
      <c r="AE112" s="45">
        <f t="shared" si="32"/>
        <v>0.58619411236715102</v>
      </c>
    </row>
    <row r="113" spans="1:31" ht="13.8" x14ac:dyDescent="0.25">
      <c r="A113" s="4">
        <v>43971</v>
      </c>
      <c r="B113">
        <v>308705</v>
      </c>
      <c r="C113">
        <v>2972</v>
      </c>
      <c r="D113">
        <v>85392</v>
      </c>
      <c r="F113">
        <f t="shared" si="34"/>
        <v>8764</v>
      </c>
      <c r="G113">
        <f t="shared" si="34"/>
        <v>135</v>
      </c>
      <c r="H113">
        <f t="shared" si="34"/>
        <v>9262</v>
      </c>
      <c r="I113">
        <f t="shared" si="18"/>
        <v>220341</v>
      </c>
      <c r="J113" s="58">
        <f t="shared" si="24"/>
        <v>3.9742457761698699E-2</v>
      </c>
      <c r="K113" s="58">
        <f t="shared" si="25"/>
        <v>6.1093160281300058E-4</v>
      </c>
      <c r="L113" s="58">
        <f t="shared" si="26"/>
        <v>4.1914433372251939E-2</v>
      </c>
      <c r="M113">
        <f t="shared" si="28"/>
        <v>0.93455888703135126</v>
      </c>
      <c r="N113" s="47">
        <f t="shared" si="27"/>
        <v>9.6273141024602778E-3</v>
      </c>
      <c r="O113" s="47"/>
      <c r="P113" s="63">
        <f t="shared" si="29"/>
        <v>0.2766135955037981</v>
      </c>
      <c r="Q113" s="86">
        <f t="shared" si="30"/>
        <v>9.6273141024602778E-3</v>
      </c>
      <c r="R113" s="67">
        <f t="shared" si="19"/>
        <v>0.71375909039374164</v>
      </c>
      <c r="AB113" s="91">
        <f t="shared" si="33"/>
        <v>9490.5714285714294</v>
      </c>
      <c r="AC113" s="91">
        <f t="shared" si="33"/>
        <v>108.57142857142857</v>
      </c>
      <c r="AD113" s="90">
        <f t="shared" si="31"/>
        <v>174.49600000000001</v>
      </c>
      <c r="AE113" s="45">
        <f t="shared" si="32"/>
        <v>0.62220009955201583</v>
      </c>
    </row>
    <row r="114" spans="1:31" ht="13.8" x14ac:dyDescent="0.25">
      <c r="A114" s="4">
        <v>43972</v>
      </c>
      <c r="B114">
        <v>317554</v>
      </c>
      <c r="C114">
        <v>3099</v>
      </c>
      <c r="D114">
        <v>92681</v>
      </c>
      <c r="F114">
        <f t="shared" si="34"/>
        <v>8849</v>
      </c>
      <c r="G114">
        <f t="shared" si="34"/>
        <v>127</v>
      </c>
      <c r="H114">
        <f t="shared" si="34"/>
        <v>7289</v>
      </c>
      <c r="I114">
        <f t="shared" si="18"/>
        <v>221774</v>
      </c>
      <c r="J114" s="58">
        <f t="shared" si="24"/>
        <v>4.0245612787335766E-2</v>
      </c>
      <c r="K114" s="58">
        <f t="shared" si="25"/>
        <v>5.7637933929681722E-4</v>
      </c>
      <c r="L114" s="58">
        <f t="shared" si="26"/>
        <v>3.3080543339641735E-2</v>
      </c>
      <c r="M114">
        <f t="shared" si="28"/>
        <v>1.1957603245920108</v>
      </c>
      <c r="N114" s="47">
        <f t="shared" si="27"/>
        <v>9.7589701279152518E-3</v>
      </c>
      <c r="O114" s="47"/>
      <c r="P114" s="63">
        <f t="shared" si="29"/>
        <v>0.29185902240248901</v>
      </c>
      <c r="Q114" s="86">
        <f t="shared" si="30"/>
        <v>9.7589701279152518E-3</v>
      </c>
      <c r="R114" s="67">
        <f t="shared" si="19"/>
        <v>0.69838200746959567</v>
      </c>
      <c r="AB114" s="91">
        <f t="shared" si="33"/>
        <v>9329.8571428571431</v>
      </c>
      <c r="AC114" s="91">
        <f t="shared" si="33"/>
        <v>113.42857142857143</v>
      </c>
      <c r="AD114" s="90">
        <f t="shared" si="31"/>
        <v>171.62285714285713</v>
      </c>
      <c r="AE114" s="45">
        <f t="shared" si="32"/>
        <v>0.66091762668975174</v>
      </c>
    </row>
    <row r="115" spans="1:31" ht="13.8" x14ac:dyDescent="0.25">
      <c r="A115" s="4">
        <v>43973</v>
      </c>
      <c r="B115">
        <v>326448</v>
      </c>
      <c r="C115">
        <v>3249</v>
      </c>
      <c r="D115">
        <v>99825</v>
      </c>
      <c r="F115">
        <f t="shared" si="34"/>
        <v>8894</v>
      </c>
      <c r="G115">
        <f t="shared" si="34"/>
        <v>150</v>
      </c>
      <c r="H115">
        <f t="shared" si="34"/>
        <v>7144</v>
      </c>
      <c r="I115">
        <f t="shared" si="18"/>
        <v>223374</v>
      </c>
      <c r="J115" s="58">
        <f t="shared" si="24"/>
        <v>4.01913460824758E-2</v>
      </c>
      <c r="K115" s="58">
        <f t="shared" si="25"/>
        <v>6.7636422664514324E-4</v>
      </c>
      <c r="L115" s="58">
        <f t="shared" si="26"/>
        <v>3.2212973567686022E-2</v>
      </c>
      <c r="M115">
        <f t="shared" si="28"/>
        <v>1.2220174919241826</v>
      </c>
      <c r="N115" s="47">
        <f t="shared" si="27"/>
        <v>9.9525805028672261E-3</v>
      </c>
      <c r="O115" s="47"/>
      <c r="P115" s="63">
        <f t="shared" si="29"/>
        <v>0.30579142773121598</v>
      </c>
      <c r="Q115" s="86">
        <f t="shared" si="30"/>
        <v>9.9525805028672261E-3</v>
      </c>
      <c r="R115" s="67">
        <f t="shared" si="19"/>
        <v>0.68425599176591678</v>
      </c>
      <c r="AB115" s="91">
        <f t="shared" si="33"/>
        <v>9086.4285714285706</v>
      </c>
      <c r="AC115" s="91">
        <f t="shared" si="33"/>
        <v>118.71428571428571</v>
      </c>
      <c r="AD115" s="90">
        <f t="shared" si="31"/>
        <v>171.392</v>
      </c>
      <c r="AE115" s="45">
        <f t="shared" si="32"/>
        <v>0.6926477648565027</v>
      </c>
    </row>
    <row r="116" spans="1:31" ht="13.8" x14ac:dyDescent="0.25">
      <c r="A116" s="4">
        <v>43974</v>
      </c>
      <c r="B116">
        <v>335882</v>
      </c>
      <c r="C116">
        <v>3388</v>
      </c>
      <c r="D116">
        <v>107936</v>
      </c>
      <c r="F116">
        <f t="shared" si="34"/>
        <v>9434</v>
      </c>
      <c r="G116">
        <f t="shared" si="34"/>
        <v>139</v>
      </c>
      <c r="H116">
        <f t="shared" si="34"/>
        <v>8111</v>
      </c>
      <c r="I116">
        <f t="shared" si="18"/>
        <v>224558</v>
      </c>
      <c r="J116" s="58">
        <f t="shared" si="24"/>
        <v>4.2328788011151329E-2</v>
      </c>
      <c r="K116" s="58">
        <f t="shared" si="25"/>
        <v>6.2227474997090084E-4</v>
      </c>
      <c r="L116" s="58">
        <f t="shared" si="26"/>
        <v>3.6311298539668899E-2</v>
      </c>
      <c r="M116">
        <f t="shared" si="28"/>
        <v>1.1460788719033836</v>
      </c>
      <c r="N116" s="47">
        <f t="shared" si="27"/>
        <v>1.0086875748030558E-2</v>
      </c>
      <c r="O116" s="47"/>
      <c r="P116" s="63">
        <f t="shared" si="29"/>
        <v>0.32135095063147179</v>
      </c>
      <c r="Q116" s="86">
        <f t="shared" si="30"/>
        <v>1.0086875748030558E-2</v>
      </c>
      <c r="R116" s="67">
        <f t="shared" si="19"/>
        <v>0.66856217362049764</v>
      </c>
      <c r="AB116" s="91">
        <f t="shared" si="33"/>
        <v>9119.8571428571431</v>
      </c>
      <c r="AC116" s="91">
        <f t="shared" si="33"/>
        <v>121.57142857142857</v>
      </c>
      <c r="AD116" s="90">
        <f t="shared" si="31"/>
        <v>167.696</v>
      </c>
      <c r="AE116" s="45">
        <f t="shared" si="32"/>
        <v>0.72495127237041179</v>
      </c>
    </row>
    <row r="117" spans="1:31" ht="13.8" x14ac:dyDescent="0.25">
      <c r="A117" s="4">
        <v>43975</v>
      </c>
      <c r="B117">
        <v>344481</v>
      </c>
      <c r="C117">
        <v>3541</v>
      </c>
      <c r="D117">
        <v>113299</v>
      </c>
      <c r="F117">
        <f t="shared" si="34"/>
        <v>8599</v>
      </c>
      <c r="G117">
        <f t="shared" si="34"/>
        <v>153</v>
      </c>
      <c r="H117">
        <f t="shared" si="34"/>
        <v>5363</v>
      </c>
      <c r="I117">
        <f t="shared" si="18"/>
        <v>227641</v>
      </c>
      <c r="J117" s="58">
        <f t="shared" si="24"/>
        <v>3.8381340547430962E-2</v>
      </c>
      <c r="K117" s="58">
        <f t="shared" si="25"/>
        <v>6.8133845153590608E-4</v>
      </c>
      <c r="L117" s="58">
        <f t="shared" si="26"/>
        <v>2.3882471343706302E-2</v>
      </c>
      <c r="M117">
        <f t="shared" si="28"/>
        <v>1.562515785106962</v>
      </c>
      <c r="N117" s="47">
        <f t="shared" si="27"/>
        <v>1.0279231655737181E-2</v>
      </c>
      <c r="O117" s="47"/>
      <c r="P117" s="63">
        <f t="shared" si="29"/>
        <v>0.32889767505319595</v>
      </c>
      <c r="Q117" s="86">
        <f t="shared" si="30"/>
        <v>1.0279231655737181E-2</v>
      </c>
      <c r="R117" s="67">
        <f t="shared" si="19"/>
        <v>0.66082309329106681</v>
      </c>
      <c r="AB117" s="91">
        <f t="shared" si="33"/>
        <v>8961.2857142857138</v>
      </c>
      <c r="AC117" s="91">
        <f t="shared" si="33"/>
        <v>130</v>
      </c>
      <c r="AD117" s="90">
        <f t="shared" si="31"/>
        <v>164.71771428571429</v>
      </c>
      <c r="AE117" s="45">
        <f t="shared" si="32"/>
        <v>0.78922901865008876</v>
      </c>
    </row>
    <row r="118" spans="1:31" ht="13.8" x14ac:dyDescent="0.25">
      <c r="A118" s="4">
        <v>43976</v>
      </c>
      <c r="B118">
        <v>353427</v>
      </c>
      <c r="C118">
        <v>3633</v>
      </c>
      <c r="D118">
        <v>118798</v>
      </c>
      <c r="F118">
        <f t="shared" si="34"/>
        <v>8946</v>
      </c>
      <c r="G118">
        <f t="shared" si="34"/>
        <v>92</v>
      </c>
      <c r="H118">
        <f t="shared" si="34"/>
        <v>5499</v>
      </c>
      <c r="I118">
        <f t="shared" si="18"/>
        <v>230996</v>
      </c>
      <c r="J118" s="58">
        <f t="shared" si="24"/>
        <v>3.939170520313607E-2</v>
      </c>
      <c r="K118" s="58">
        <f t="shared" si="25"/>
        <v>4.0414512324229816E-4</v>
      </c>
      <c r="L118" s="58">
        <f t="shared" si="26"/>
        <v>2.4156456877276061E-2</v>
      </c>
      <c r="M118">
        <f t="shared" si="28"/>
        <v>1.6038574788315327</v>
      </c>
      <c r="N118" s="47">
        <f t="shared" si="27"/>
        <v>1.0279350474072439E-2</v>
      </c>
      <c r="O118" s="47"/>
      <c r="P118" s="63">
        <f t="shared" si="29"/>
        <v>0.33613164811969659</v>
      </c>
      <c r="Q118" s="86">
        <f t="shared" si="30"/>
        <v>1.0279350474072439E-2</v>
      </c>
      <c r="R118" s="67">
        <f t="shared" si="19"/>
        <v>0.653589001406231</v>
      </c>
      <c r="AB118" s="91">
        <f t="shared" si="33"/>
        <v>8964.1428571428569</v>
      </c>
      <c r="AC118" s="91">
        <f t="shared" si="33"/>
        <v>130.14285714285714</v>
      </c>
      <c r="AD118" s="90">
        <f t="shared" si="31"/>
        <v>158.47771428571428</v>
      </c>
      <c r="AE118" s="45">
        <f t="shared" si="32"/>
        <v>0.82120604609571057</v>
      </c>
    </row>
    <row r="119" spans="1:31" ht="13.8" x14ac:dyDescent="0.25">
      <c r="A119" s="4">
        <v>43977</v>
      </c>
      <c r="B119">
        <v>362342</v>
      </c>
      <c r="C119">
        <v>3807</v>
      </c>
      <c r="D119">
        <v>131129</v>
      </c>
      <c r="F119">
        <f t="shared" si="34"/>
        <v>8915</v>
      </c>
      <c r="G119">
        <f t="shared" si="34"/>
        <v>174</v>
      </c>
      <c r="H119">
        <f t="shared" si="34"/>
        <v>12331</v>
      </c>
      <c r="I119">
        <f t="shared" si="18"/>
        <v>227406</v>
      </c>
      <c r="J119" s="58">
        <f t="shared" si="24"/>
        <v>3.8687435889290238E-2</v>
      </c>
      <c r="K119" s="58">
        <f t="shared" si="25"/>
        <v>7.5325979670643644E-4</v>
      </c>
      <c r="L119" s="58">
        <f t="shared" si="26"/>
        <v>5.3381876742454412E-2</v>
      </c>
      <c r="M119">
        <f t="shared" si="28"/>
        <v>0.7146455770237895</v>
      </c>
      <c r="N119" s="47">
        <f t="shared" si="27"/>
        <v>1.0506648415033312E-2</v>
      </c>
      <c r="O119" s="47"/>
      <c r="P119" s="63">
        <f t="shared" si="29"/>
        <v>0.36189290780533306</v>
      </c>
      <c r="Q119" s="86">
        <f t="shared" si="30"/>
        <v>1.0506648415033312E-2</v>
      </c>
      <c r="R119" s="67">
        <f t="shared" si="19"/>
        <v>0.62760044377963364</v>
      </c>
      <c r="AB119" s="91">
        <f t="shared" si="33"/>
        <v>8914.4285714285706</v>
      </c>
      <c r="AC119" s="91">
        <f t="shared" si="33"/>
        <v>138.57142857142858</v>
      </c>
      <c r="AD119" s="90">
        <f t="shared" si="31"/>
        <v>154.73828571428572</v>
      </c>
      <c r="AE119" s="45">
        <f t="shared" si="32"/>
        <v>0.89552128571006528</v>
      </c>
    </row>
    <row r="120" spans="1:31" ht="13.8" x14ac:dyDescent="0.25">
      <c r="A120" s="4">
        <v>43978</v>
      </c>
      <c r="B120">
        <v>370680</v>
      </c>
      <c r="C120">
        <v>3968</v>
      </c>
      <c r="D120">
        <v>142208</v>
      </c>
      <c r="F120">
        <f t="shared" si="34"/>
        <v>8338</v>
      </c>
      <c r="G120">
        <f t="shared" si="34"/>
        <v>161</v>
      </c>
      <c r="H120">
        <f t="shared" si="34"/>
        <v>11079</v>
      </c>
      <c r="I120">
        <f t="shared" si="18"/>
        <v>224504</v>
      </c>
      <c r="J120" s="58">
        <f t="shared" si="24"/>
        <v>3.6756963432030165E-2</v>
      </c>
      <c r="K120" s="58">
        <f t="shared" si="25"/>
        <v>7.0798483769117786E-4</v>
      </c>
      <c r="L120" s="58">
        <f t="shared" si="26"/>
        <v>4.8719031160127699E-2</v>
      </c>
      <c r="M120">
        <f t="shared" si="28"/>
        <v>0.74366139023347444</v>
      </c>
      <c r="N120" s="47">
        <f t="shared" si="27"/>
        <v>1.0704650911837704E-2</v>
      </c>
      <c r="O120" s="47"/>
      <c r="P120" s="63">
        <f t="shared" si="29"/>
        <v>0.38364087622747384</v>
      </c>
      <c r="Q120" s="86">
        <f t="shared" si="30"/>
        <v>1.0704650911837704E-2</v>
      </c>
      <c r="R120" s="67">
        <f t="shared" si="19"/>
        <v>0.60565447286068852</v>
      </c>
      <c r="AB120" s="91">
        <f>AVERAGE(F114:F120)</f>
        <v>8853.5714285714294</v>
      </c>
      <c r="AC120" s="91">
        <f t="shared" si="33"/>
        <v>142.28571428571428</v>
      </c>
      <c r="AD120" s="90">
        <f t="shared" si="31"/>
        <v>151.84914285714288</v>
      </c>
      <c r="AE120" s="45">
        <f t="shared" si="32"/>
        <v>0.93702020049974388</v>
      </c>
    </row>
    <row r="121" spans="1:31" ht="13.8" x14ac:dyDescent="0.25">
      <c r="A121" s="4">
        <v>43979</v>
      </c>
      <c r="B121">
        <v>379051</v>
      </c>
      <c r="C121">
        <v>4142</v>
      </c>
      <c r="D121">
        <v>150993</v>
      </c>
      <c r="F121">
        <f t="shared" si="34"/>
        <v>8371</v>
      </c>
      <c r="G121">
        <f t="shared" si="34"/>
        <v>174</v>
      </c>
      <c r="H121">
        <f t="shared" si="34"/>
        <v>8785</v>
      </c>
      <c r="I121">
        <f t="shared" si="18"/>
        <v>223916</v>
      </c>
      <c r="J121" s="58">
        <f t="shared" si="24"/>
        <v>3.7381591671814221E-2</v>
      </c>
      <c r="K121" s="58">
        <f t="shared" si="25"/>
        <v>7.7504187007803866E-4</v>
      </c>
      <c r="L121" s="58">
        <f t="shared" si="26"/>
        <v>3.9130705911698677E-2</v>
      </c>
      <c r="M121">
        <f t="shared" si="28"/>
        <v>0.93674705398917057</v>
      </c>
      <c r="N121" s="47">
        <f t="shared" si="27"/>
        <v>1.0927289467644196E-2</v>
      </c>
      <c r="O121" s="47"/>
      <c r="P121" s="63">
        <f t="shared" si="29"/>
        <v>0.39834481375857073</v>
      </c>
      <c r="Q121" s="86">
        <f t="shared" si="30"/>
        <v>1.0927289467644196E-2</v>
      </c>
      <c r="R121" s="67">
        <f t="shared" si="19"/>
        <v>0.59072789677378501</v>
      </c>
      <c r="AB121" s="91">
        <f t="shared" si="33"/>
        <v>8785.2857142857138</v>
      </c>
      <c r="AC121" s="91">
        <f t="shared" si="33"/>
        <v>149</v>
      </c>
      <c r="AD121" s="90">
        <f t="shared" si="31"/>
        <v>149.2777142857143</v>
      </c>
      <c r="AE121" s="45">
        <f t="shared" si="32"/>
        <v>0.99813961322329225</v>
      </c>
    </row>
    <row r="122" spans="1:31" ht="13.8" x14ac:dyDescent="0.25">
      <c r="A122" s="4">
        <v>43980</v>
      </c>
      <c r="B122">
        <v>387623</v>
      </c>
      <c r="C122">
        <v>4374</v>
      </c>
      <c r="D122">
        <v>159257</v>
      </c>
      <c r="F122">
        <f t="shared" si="34"/>
        <v>8572</v>
      </c>
      <c r="G122">
        <f t="shared" si="34"/>
        <v>232</v>
      </c>
      <c r="H122">
        <f t="shared" si="34"/>
        <v>8264</v>
      </c>
      <c r="I122">
        <f t="shared" si="18"/>
        <v>223992</v>
      </c>
      <c r="J122" s="58">
        <f t="shared" si="24"/>
        <v>3.8381906354162214E-2</v>
      </c>
      <c r="K122" s="58">
        <f t="shared" si="25"/>
        <v>1.0361028242733882E-3</v>
      </c>
      <c r="L122" s="58">
        <f t="shared" si="26"/>
        <v>3.690669715429E-2</v>
      </c>
      <c r="M122">
        <f t="shared" si="28"/>
        <v>1.011572851129777</v>
      </c>
      <c r="N122" s="47">
        <f t="shared" si="27"/>
        <v>1.1284160124657206E-2</v>
      </c>
      <c r="O122" s="47"/>
      <c r="P122" s="63">
        <f t="shared" si="29"/>
        <v>0.41085539299783552</v>
      </c>
      <c r="Q122" s="86">
        <f t="shared" si="30"/>
        <v>1.1284160124657206E-2</v>
      </c>
      <c r="R122" s="67">
        <f t="shared" si="19"/>
        <v>0.57786044687750726</v>
      </c>
      <c r="AB122" s="91">
        <f t="shared" si="33"/>
        <v>8739.2857142857138</v>
      </c>
      <c r="AC122" s="91">
        <f t="shared" si="33"/>
        <v>160.71428571428572</v>
      </c>
      <c r="AD122" s="90">
        <f t="shared" si="31"/>
        <v>145.38285714285712</v>
      </c>
      <c r="AE122" s="45">
        <f t="shared" si="32"/>
        <v>1.1054555459476458</v>
      </c>
    </row>
    <row r="123" spans="1:31" ht="13.8" x14ac:dyDescent="0.25">
      <c r="A123" s="4">
        <v>43981</v>
      </c>
      <c r="B123">
        <v>396575</v>
      </c>
      <c r="C123">
        <v>4555</v>
      </c>
      <c r="D123">
        <v>167469</v>
      </c>
      <c r="F123">
        <f t="shared" si="34"/>
        <v>8952</v>
      </c>
      <c r="G123">
        <f t="shared" si="34"/>
        <v>181</v>
      </c>
      <c r="H123">
        <f t="shared" si="34"/>
        <v>8212</v>
      </c>
      <c r="I123">
        <f t="shared" si="18"/>
        <v>224551</v>
      </c>
      <c r="J123" s="58">
        <f t="shared" si="24"/>
        <v>4.0072150478168658E-2</v>
      </c>
      <c r="K123" s="58">
        <f t="shared" si="25"/>
        <v>8.0806457373477621E-4</v>
      </c>
      <c r="L123" s="58">
        <f t="shared" si="26"/>
        <v>3.6662023643701559E-2</v>
      </c>
      <c r="M123">
        <f t="shared" si="28"/>
        <v>1.0694437185637977</v>
      </c>
      <c r="N123" s="47">
        <f t="shared" si="27"/>
        <v>1.1485847569816554E-2</v>
      </c>
      <c r="O123" s="47"/>
      <c r="P123" s="63">
        <f t="shared" si="29"/>
        <v>0.42228834394502929</v>
      </c>
      <c r="Q123" s="86">
        <f t="shared" si="30"/>
        <v>1.1485847569816554E-2</v>
      </c>
      <c r="R123" s="67">
        <f t="shared" si="19"/>
        <v>0.56622580848515414</v>
      </c>
      <c r="AB123" s="91">
        <f t="shared" si="33"/>
        <v>8670.4285714285706</v>
      </c>
      <c r="AC123" s="91">
        <f t="shared" si="33"/>
        <v>166.71428571428572</v>
      </c>
      <c r="AD123" s="90">
        <f t="shared" si="31"/>
        <v>145.91771428571428</v>
      </c>
      <c r="AE123" s="45">
        <f t="shared" si="32"/>
        <v>1.1425225959053245</v>
      </c>
    </row>
    <row r="124" spans="1:31" ht="13.8" x14ac:dyDescent="0.25">
      <c r="A124" s="4">
        <v>43982</v>
      </c>
      <c r="B124">
        <v>405843</v>
      </c>
      <c r="C124">
        <v>4693</v>
      </c>
      <c r="D124">
        <v>171883</v>
      </c>
      <c r="F124">
        <f t="shared" si="34"/>
        <v>9268</v>
      </c>
      <c r="G124">
        <f t="shared" si="34"/>
        <v>138</v>
      </c>
      <c r="H124">
        <f t="shared" si="34"/>
        <v>4414</v>
      </c>
      <c r="I124">
        <f t="shared" si="18"/>
        <v>229267</v>
      </c>
      <c r="J124" s="58">
        <f t="shared" si="24"/>
        <v>4.1385940376701617E-2</v>
      </c>
      <c r="K124" s="58">
        <f t="shared" si="25"/>
        <v>6.1455972139959293E-4</v>
      </c>
      <c r="L124" s="58">
        <f t="shared" si="26"/>
        <v>1.9657004422157995E-2</v>
      </c>
      <c r="M124">
        <f t="shared" si="28"/>
        <v>2.0415760759070132</v>
      </c>
      <c r="N124" s="47">
        <f t="shared" si="27"/>
        <v>1.156358493308989E-2</v>
      </c>
      <c r="O124" s="47"/>
      <c r="P124" s="63">
        <f t="shared" si="29"/>
        <v>0.42352091818757498</v>
      </c>
      <c r="Q124" s="86">
        <f t="shared" si="30"/>
        <v>1.156358493308989E-2</v>
      </c>
      <c r="R124" s="67">
        <f t="shared" si="19"/>
        <v>0.56491549687933507</v>
      </c>
      <c r="AB124" s="91">
        <f t="shared" ref="AB124:AC139" si="35">AVERAGE(F118:F124)</f>
        <v>8766</v>
      </c>
      <c r="AC124" s="91">
        <f t="shared" si="35"/>
        <v>164.57142857142858</v>
      </c>
      <c r="AD124" s="90">
        <f t="shared" si="31"/>
        <v>143.38057142857141</v>
      </c>
      <c r="AE124" s="45">
        <f t="shared" si="32"/>
        <v>1.1477944810215372</v>
      </c>
    </row>
    <row r="125" spans="1:31" ht="13.8" x14ac:dyDescent="0.25">
      <c r="A125" s="4">
        <v>43983</v>
      </c>
      <c r="B125">
        <v>414328</v>
      </c>
      <c r="C125">
        <v>4849</v>
      </c>
      <c r="D125">
        <v>175514</v>
      </c>
      <c r="F125">
        <f t="shared" si="34"/>
        <v>8485</v>
      </c>
      <c r="G125">
        <f t="shared" si="34"/>
        <v>156</v>
      </c>
      <c r="H125">
        <f t="shared" si="34"/>
        <v>3631</v>
      </c>
      <c r="I125">
        <f t="shared" si="18"/>
        <v>233965</v>
      </c>
      <c r="J125" s="58">
        <f t="shared" si="24"/>
        <v>3.7112460787936008E-2</v>
      </c>
      <c r="K125" s="58">
        <f t="shared" si="25"/>
        <v>6.8042936837835362E-4</v>
      </c>
      <c r="L125" s="58">
        <f t="shared" si="26"/>
        <v>1.5837429721678217E-2</v>
      </c>
      <c r="M125">
        <f t="shared" si="28"/>
        <v>2.2468081720273898</v>
      </c>
      <c r="N125" s="47">
        <f t="shared" si="27"/>
        <v>1.1703288216099322E-2</v>
      </c>
      <c r="O125" s="47"/>
      <c r="P125" s="63">
        <f t="shared" si="29"/>
        <v>0.42361124519704196</v>
      </c>
      <c r="Q125" s="86">
        <f t="shared" si="30"/>
        <v>1.1703288216099322E-2</v>
      </c>
      <c r="R125" s="67">
        <f t="shared" si="19"/>
        <v>0.5646854665868587</v>
      </c>
      <c r="AB125" s="91">
        <f t="shared" si="35"/>
        <v>8700.1428571428569</v>
      </c>
      <c r="AC125" s="91">
        <f t="shared" si="35"/>
        <v>173.71428571428572</v>
      </c>
      <c r="AD125" s="90">
        <f t="shared" si="31"/>
        <v>143.42628571428571</v>
      </c>
      <c r="AE125" s="45">
        <f t="shared" si="32"/>
        <v>1.2111746800745828</v>
      </c>
    </row>
    <row r="126" spans="1:31" ht="13.8" x14ac:dyDescent="0.25">
      <c r="A126" s="4">
        <v>43984</v>
      </c>
      <c r="B126">
        <v>423186</v>
      </c>
      <c r="C126">
        <v>5031</v>
      </c>
      <c r="D126">
        <v>186602</v>
      </c>
      <c r="F126">
        <f t="shared" si="34"/>
        <v>8858</v>
      </c>
      <c r="G126">
        <f t="shared" si="34"/>
        <v>182</v>
      </c>
      <c r="H126">
        <f t="shared" si="34"/>
        <v>11088</v>
      </c>
      <c r="I126">
        <f t="shared" si="18"/>
        <v>231553</v>
      </c>
      <c r="J126" s="58">
        <f t="shared" si="24"/>
        <v>3.7968160557123105E-2</v>
      </c>
      <c r="K126" s="58">
        <f t="shared" si="25"/>
        <v>7.7789412946380871E-4</v>
      </c>
      <c r="L126" s="58">
        <f t="shared" si="26"/>
        <v>4.7391703887333575E-2</v>
      </c>
      <c r="M126">
        <f t="shared" si="28"/>
        <v>0.78821833937420649</v>
      </c>
      <c r="N126" s="47">
        <f t="shared" si="27"/>
        <v>1.1888389502488267E-2</v>
      </c>
      <c r="O126" s="47"/>
      <c r="P126" s="63">
        <f t="shared" si="29"/>
        <v>0.44094558893725216</v>
      </c>
      <c r="Q126" s="86">
        <f t="shared" si="30"/>
        <v>1.1888389502488267E-2</v>
      </c>
      <c r="R126" s="67">
        <f t="shared" si="19"/>
        <v>0.54716602156025962</v>
      </c>
      <c r="AB126" s="91">
        <f t="shared" si="35"/>
        <v>8692</v>
      </c>
      <c r="AC126" s="91">
        <f t="shared" si="35"/>
        <v>174.85714285714286</v>
      </c>
      <c r="AD126" s="90">
        <f t="shared" si="31"/>
        <v>142.63085714285714</v>
      </c>
      <c r="AE126" s="45">
        <f t="shared" si="32"/>
        <v>1.2259418919568597</v>
      </c>
    </row>
    <row r="127" spans="1:31" ht="13.8" x14ac:dyDescent="0.25">
      <c r="A127" s="4">
        <v>43985</v>
      </c>
      <c r="B127">
        <v>431715</v>
      </c>
      <c r="C127">
        <v>5208</v>
      </c>
      <c r="D127">
        <v>195559</v>
      </c>
      <c r="F127">
        <f t="shared" si="34"/>
        <v>8529</v>
      </c>
      <c r="G127">
        <f t="shared" si="34"/>
        <v>177</v>
      </c>
      <c r="H127">
        <f t="shared" si="34"/>
        <v>8957</v>
      </c>
      <c r="I127">
        <f t="shared" si="18"/>
        <v>230948</v>
      </c>
      <c r="J127" s="58">
        <f t="shared" si="24"/>
        <v>3.6941022704175111E-2</v>
      </c>
      <c r="K127" s="58">
        <f t="shared" si="25"/>
        <v>7.6440382979274719E-4</v>
      </c>
      <c r="L127" s="58">
        <f t="shared" si="26"/>
        <v>3.8682288720077042E-2</v>
      </c>
      <c r="M127">
        <f t="shared" si="28"/>
        <v>0.93647959603896003</v>
      </c>
      <c r="N127" s="47">
        <f t="shared" si="27"/>
        <v>1.2063514123901185E-2</v>
      </c>
      <c r="O127" s="47"/>
      <c r="P127" s="63">
        <f t="shared" si="29"/>
        <v>0.45298171247234864</v>
      </c>
      <c r="Q127" s="86">
        <f t="shared" si="30"/>
        <v>1.2063514123901185E-2</v>
      </c>
      <c r="R127" s="67">
        <f t="shared" si="19"/>
        <v>0.53495477340375019</v>
      </c>
      <c r="AB127" s="91">
        <f t="shared" si="35"/>
        <v>8719.2857142857138</v>
      </c>
      <c r="AC127" s="91">
        <f t="shared" si="35"/>
        <v>177.14285714285714</v>
      </c>
      <c r="AD127" s="90">
        <f t="shared" si="31"/>
        <v>141.65714285714287</v>
      </c>
      <c r="AE127" s="45">
        <f t="shared" si="32"/>
        <v>1.2505042355788623</v>
      </c>
    </row>
    <row r="128" spans="1:31" ht="13.8" x14ac:dyDescent="0.25">
      <c r="A128" s="4">
        <v>43986</v>
      </c>
      <c r="B128">
        <v>440538</v>
      </c>
      <c r="C128">
        <v>5376</v>
      </c>
      <c r="D128">
        <v>204197</v>
      </c>
      <c r="F128">
        <f t="shared" si="34"/>
        <v>8823</v>
      </c>
      <c r="G128">
        <f t="shared" si="34"/>
        <v>168</v>
      </c>
      <c r="H128">
        <f t="shared" si="34"/>
        <v>8638</v>
      </c>
      <c r="I128">
        <f t="shared" si="18"/>
        <v>230965</v>
      </c>
      <c r="J128" s="58">
        <f t="shared" si="24"/>
        <v>3.8316756790733805E-2</v>
      </c>
      <c r="K128" s="58">
        <f t="shared" si="25"/>
        <v>7.2743647920744069E-4</v>
      </c>
      <c r="L128" s="58">
        <f t="shared" si="26"/>
        <v>3.7402358972582574E-2</v>
      </c>
      <c r="M128">
        <f t="shared" si="28"/>
        <v>1.0049032872253452</v>
      </c>
      <c r="N128" s="47">
        <f t="shared" si="27"/>
        <v>1.2203260558680522E-2</v>
      </c>
      <c r="O128" s="47"/>
      <c r="P128" s="63">
        <f t="shared" si="29"/>
        <v>0.4635173356214447</v>
      </c>
      <c r="Q128" s="86">
        <f t="shared" si="30"/>
        <v>1.2203260558680522E-2</v>
      </c>
      <c r="R128" s="67">
        <f t="shared" si="19"/>
        <v>0.52427940381987481</v>
      </c>
      <c r="AB128" s="91">
        <f t="shared" si="35"/>
        <v>8783.8571428571431</v>
      </c>
      <c r="AC128" s="91">
        <f t="shared" si="35"/>
        <v>176.28571428571428</v>
      </c>
      <c r="AD128" s="90">
        <f t="shared" si="31"/>
        <v>140.56457142857141</v>
      </c>
      <c r="AE128" s="45">
        <f t="shared" si="32"/>
        <v>1.2541262175390671</v>
      </c>
    </row>
    <row r="129" spans="1:31" ht="13.8" x14ac:dyDescent="0.25">
      <c r="A129" s="4">
        <v>43987</v>
      </c>
      <c r="B129">
        <v>449256</v>
      </c>
      <c r="C129">
        <v>5520</v>
      </c>
      <c r="D129">
        <v>212237</v>
      </c>
      <c r="F129">
        <f t="shared" si="34"/>
        <v>8718</v>
      </c>
      <c r="G129">
        <f t="shared" si="34"/>
        <v>144</v>
      </c>
      <c r="H129">
        <f t="shared" si="34"/>
        <v>8040</v>
      </c>
      <c r="I129">
        <f t="shared" si="18"/>
        <v>231499</v>
      </c>
      <c r="J129" s="58">
        <f t="shared" si="24"/>
        <v>3.7860269085339064E-2</v>
      </c>
      <c r="K129" s="58">
        <f t="shared" si="25"/>
        <v>6.2347108869309205E-4</v>
      </c>
      <c r="L129" s="58">
        <f t="shared" si="26"/>
        <v>3.4810469118697639E-2</v>
      </c>
      <c r="M129">
        <f t="shared" si="28"/>
        <v>1.0684747127682472</v>
      </c>
      <c r="N129" s="47">
        <f t="shared" si="27"/>
        <v>1.228698114215503E-2</v>
      </c>
      <c r="O129" s="47"/>
      <c r="P129" s="63">
        <f t="shared" si="29"/>
        <v>0.47241884359919512</v>
      </c>
      <c r="Q129" s="86">
        <f t="shared" si="30"/>
        <v>1.228698114215503E-2</v>
      </c>
      <c r="R129" s="67">
        <f t="shared" si="19"/>
        <v>0.51529417525864984</v>
      </c>
      <c r="AB129" s="91">
        <f t="shared" si="35"/>
        <v>8804.7142857142862</v>
      </c>
      <c r="AC129" s="91">
        <f t="shared" si="35"/>
        <v>163.71428571428572</v>
      </c>
      <c r="AD129" s="90">
        <f t="shared" si="31"/>
        <v>139.82857142857142</v>
      </c>
      <c r="AE129" s="45">
        <f t="shared" si="32"/>
        <v>1.1708214139762976</v>
      </c>
    </row>
    <row r="130" spans="1:31" ht="13.8" x14ac:dyDescent="0.25">
      <c r="A130" s="4">
        <v>43988</v>
      </c>
      <c r="B130">
        <v>458102</v>
      </c>
      <c r="C130">
        <v>5717</v>
      </c>
      <c r="D130">
        <v>220935</v>
      </c>
      <c r="F130">
        <f t="shared" si="34"/>
        <v>8846</v>
      </c>
      <c r="G130">
        <f t="shared" si="34"/>
        <v>197</v>
      </c>
      <c r="H130">
        <f t="shared" si="34"/>
        <v>8698</v>
      </c>
      <c r="I130">
        <f t="shared" ref="I130:I162" si="36">B130-D130-C130</f>
        <v>231450</v>
      </c>
      <c r="J130" s="58">
        <f t="shared" si="24"/>
        <v>3.8329825645775861E-2</v>
      </c>
      <c r="K130" s="58">
        <f t="shared" si="25"/>
        <v>8.5097559816673079E-4</v>
      </c>
      <c r="L130" s="58">
        <f t="shared" si="26"/>
        <v>3.7572516511950378E-2</v>
      </c>
      <c r="M130">
        <f t="shared" si="28"/>
        <v>0.99756226050269436</v>
      </c>
      <c r="N130" s="47">
        <f t="shared" si="27"/>
        <v>1.2479753417361199E-2</v>
      </c>
      <c r="O130" s="47"/>
      <c r="P130" s="63">
        <f t="shared" si="29"/>
        <v>0.48228342159606374</v>
      </c>
      <c r="Q130" s="86">
        <f t="shared" si="30"/>
        <v>1.2479753417361199E-2</v>
      </c>
      <c r="R130" s="67">
        <f t="shared" si="19"/>
        <v>0.50523682498657507</v>
      </c>
      <c r="AB130" s="91">
        <f t="shared" si="35"/>
        <v>8789.5714285714294</v>
      </c>
      <c r="AC130" s="91">
        <f t="shared" si="35"/>
        <v>166</v>
      </c>
      <c r="AD130" s="90">
        <f t="shared" si="31"/>
        <v>138.72685714285714</v>
      </c>
      <c r="AE130" s="45">
        <f t="shared" si="32"/>
        <v>1.1965959830622972</v>
      </c>
    </row>
    <row r="131" spans="1:31" ht="13.8" x14ac:dyDescent="0.25">
      <c r="A131" s="4">
        <v>43989</v>
      </c>
      <c r="B131">
        <v>467073</v>
      </c>
      <c r="C131">
        <v>5851</v>
      </c>
      <c r="D131">
        <v>226272</v>
      </c>
      <c r="F131">
        <f t="shared" si="34"/>
        <v>8971</v>
      </c>
      <c r="G131">
        <f t="shared" si="34"/>
        <v>134</v>
      </c>
      <c r="H131">
        <f t="shared" si="34"/>
        <v>5337</v>
      </c>
      <c r="I131">
        <f t="shared" si="36"/>
        <v>234950</v>
      </c>
      <c r="J131" s="58">
        <f t="shared" si="24"/>
        <v>3.8882045756951478E-2</v>
      </c>
      <c r="K131" s="58">
        <f t="shared" si="25"/>
        <v>5.789587383884208E-4</v>
      </c>
      <c r="L131" s="58">
        <f t="shared" si="26"/>
        <v>2.3058976020738819E-2</v>
      </c>
      <c r="M131">
        <f t="shared" si="28"/>
        <v>1.644900290704884</v>
      </c>
      <c r="N131" s="47">
        <f t="shared" si="27"/>
        <v>1.2526949748754478E-2</v>
      </c>
      <c r="O131" s="47"/>
      <c r="P131" s="63">
        <f t="shared" si="29"/>
        <v>0.48444675671683013</v>
      </c>
      <c r="Q131" s="86">
        <f t="shared" si="30"/>
        <v>1.2526949748754478E-2</v>
      </c>
      <c r="R131" s="67">
        <f t="shared" si="19"/>
        <v>0.50302629353441541</v>
      </c>
      <c r="AB131" s="91">
        <f t="shared" si="35"/>
        <v>8747.1428571428569</v>
      </c>
      <c r="AC131" s="91">
        <f t="shared" si="35"/>
        <v>165.42857142857142</v>
      </c>
      <c r="AD131" s="90">
        <f t="shared" si="31"/>
        <v>140.256</v>
      </c>
      <c r="AE131" s="45">
        <f t="shared" si="32"/>
        <v>1.1794758971350345</v>
      </c>
    </row>
    <row r="132" spans="1:31" ht="13.8" x14ac:dyDescent="0.25">
      <c r="A132" s="4">
        <v>43990</v>
      </c>
      <c r="B132">
        <v>476043</v>
      </c>
      <c r="C132">
        <v>5963</v>
      </c>
      <c r="D132">
        <v>230226</v>
      </c>
      <c r="F132">
        <f t="shared" si="34"/>
        <v>8970</v>
      </c>
      <c r="G132">
        <f t="shared" si="34"/>
        <v>112</v>
      </c>
      <c r="H132">
        <f t="shared" si="34"/>
        <v>3954</v>
      </c>
      <c r="I132">
        <f t="shared" si="36"/>
        <v>239854</v>
      </c>
      <c r="J132" s="58">
        <f t="shared" si="24"/>
        <v>3.8300920472164539E-2</v>
      </c>
      <c r="K132" s="58">
        <f t="shared" si="25"/>
        <v>4.7669716961055541E-4</v>
      </c>
      <c r="L132" s="58">
        <f t="shared" si="26"/>
        <v>1.6829112577144072E-2</v>
      </c>
      <c r="M132">
        <f t="shared" si="28"/>
        <v>2.2131828000332163</v>
      </c>
      <c r="N132" s="47">
        <f t="shared" si="27"/>
        <v>1.2526179357747094E-2</v>
      </c>
      <c r="O132" s="47"/>
      <c r="P132" s="63">
        <f t="shared" si="29"/>
        <v>0.48362437847001216</v>
      </c>
      <c r="Q132" s="86">
        <f t="shared" si="30"/>
        <v>1.2526179357747094E-2</v>
      </c>
      <c r="R132" s="67">
        <f t="shared" si="19"/>
        <v>0.50384944217224081</v>
      </c>
      <c r="AB132" s="91">
        <f t="shared" si="35"/>
        <v>8816.4285714285706</v>
      </c>
      <c r="AC132" s="91">
        <f t="shared" si="35"/>
        <v>159.14285714285714</v>
      </c>
      <c r="AD132" s="90">
        <f t="shared" si="31"/>
        <v>139.20228571428572</v>
      </c>
      <c r="AE132" s="45">
        <f t="shared" si="32"/>
        <v>1.1432488793287465</v>
      </c>
    </row>
    <row r="133" spans="1:31" ht="13.8" x14ac:dyDescent="0.25">
      <c r="A133" s="4">
        <v>43991</v>
      </c>
      <c r="B133">
        <v>484630</v>
      </c>
      <c r="C133">
        <v>6134</v>
      </c>
      <c r="D133">
        <v>241917</v>
      </c>
      <c r="F133">
        <f t="shared" si="34"/>
        <v>8587</v>
      </c>
      <c r="G133">
        <f t="shared" si="34"/>
        <v>171</v>
      </c>
      <c r="H133">
        <f t="shared" si="34"/>
        <v>11691</v>
      </c>
      <c r="I133">
        <f t="shared" si="36"/>
        <v>236579</v>
      </c>
      <c r="J133" s="58">
        <f t="shared" si="24"/>
        <v>3.5918111633069037E-2</v>
      </c>
      <c r="K133" s="58">
        <f t="shared" si="25"/>
        <v>7.1293370133497882E-4</v>
      </c>
      <c r="L133" s="58">
        <f t="shared" si="26"/>
        <v>4.8742151475480916E-2</v>
      </c>
      <c r="M133">
        <f t="shared" si="28"/>
        <v>0.72627741929169964</v>
      </c>
      <c r="N133" s="47">
        <f t="shared" si="27"/>
        <v>1.2657078596042341E-2</v>
      </c>
      <c r="O133" s="47"/>
      <c r="P133" s="63">
        <f t="shared" si="29"/>
        <v>0.49917875492643871</v>
      </c>
      <c r="Q133" s="86">
        <f t="shared" si="30"/>
        <v>1.2657078596042341E-2</v>
      </c>
      <c r="R133" s="67">
        <f t="shared" ref="R133:R162" si="37">IF(P133="","",1-SUM(P133:Q133))</f>
        <v>0.48816416647751892</v>
      </c>
      <c r="AB133" s="91">
        <f t="shared" si="35"/>
        <v>8777.7142857142862</v>
      </c>
      <c r="AC133" s="91">
        <f t="shared" si="35"/>
        <v>157.57142857142858</v>
      </c>
      <c r="AD133" s="90">
        <f t="shared" si="31"/>
        <v>139.072</v>
      </c>
      <c r="AE133" s="45">
        <f t="shared" si="32"/>
        <v>1.1330205114719611</v>
      </c>
    </row>
    <row r="134" spans="1:31" ht="13.8" x14ac:dyDescent="0.25">
      <c r="A134" s="4">
        <v>43992</v>
      </c>
      <c r="B134">
        <v>493023</v>
      </c>
      <c r="C134">
        <v>6350</v>
      </c>
      <c r="D134">
        <v>252295</v>
      </c>
      <c r="F134">
        <f t="shared" si="34"/>
        <v>8393</v>
      </c>
      <c r="G134">
        <f t="shared" si="34"/>
        <v>216</v>
      </c>
      <c r="H134">
        <f t="shared" si="34"/>
        <v>10378</v>
      </c>
      <c r="I134">
        <f t="shared" si="36"/>
        <v>234378</v>
      </c>
      <c r="J134" s="58">
        <f t="shared" si="24"/>
        <v>3.5594727198466347E-2</v>
      </c>
      <c r="K134" s="58">
        <f t="shared" si="25"/>
        <v>9.130142573939361E-4</v>
      </c>
      <c r="L134" s="58">
        <f t="shared" si="26"/>
        <v>4.3866953533491987E-2</v>
      </c>
      <c r="M134">
        <f t="shared" si="28"/>
        <v>0.79488058956824326</v>
      </c>
      <c r="N134" s="47">
        <f t="shared" si="27"/>
        <v>1.2879723664007562E-2</v>
      </c>
      <c r="O134" s="47"/>
      <c r="P134" s="63">
        <f t="shared" si="29"/>
        <v>0.511730690048943</v>
      </c>
      <c r="Q134" s="86">
        <f t="shared" si="30"/>
        <v>1.2879723664007562E-2</v>
      </c>
      <c r="R134" s="67">
        <f t="shared" si="37"/>
        <v>0.47538958628704941</v>
      </c>
      <c r="AB134" s="91">
        <f t="shared" si="35"/>
        <v>8758.2857142857138</v>
      </c>
      <c r="AC134" s="91">
        <f t="shared" si="35"/>
        <v>163.14285714285714</v>
      </c>
      <c r="AD134" s="90">
        <f t="shared" si="31"/>
        <v>139.50857142857143</v>
      </c>
      <c r="AE134" s="45">
        <f t="shared" si="32"/>
        <v>1.1694109936921437</v>
      </c>
    </row>
    <row r="135" spans="1:31" ht="13.8" x14ac:dyDescent="0.25">
      <c r="A135" s="4">
        <v>43993</v>
      </c>
      <c r="B135">
        <v>501800</v>
      </c>
      <c r="C135">
        <v>6522</v>
      </c>
      <c r="D135">
        <v>260649</v>
      </c>
      <c r="F135">
        <f t="shared" si="34"/>
        <v>8777</v>
      </c>
      <c r="G135">
        <f t="shared" si="34"/>
        <v>172</v>
      </c>
      <c r="H135">
        <f t="shared" si="34"/>
        <v>8354</v>
      </c>
      <c r="I135">
        <f t="shared" si="36"/>
        <v>234629</v>
      </c>
      <c r="J135" s="58">
        <f t="shared" si="24"/>
        <v>3.7574996856160219E-2</v>
      </c>
      <c r="K135" s="58">
        <f t="shared" si="25"/>
        <v>7.3385727329356853E-4</v>
      </c>
      <c r="L135" s="58">
        <f t="shared" si="26"/>
        <v>3.5643277099386458E-2</v>
      </c>
      <c r="M135">
        <f t="shared" si="28"/>
        <v>1.0329289952091392</v>
      </c>
      <c r="N135" s="47">
        <f t="shared" si="27"/>
        <v>1.2997210043842168E-2</v>
      </c>
      <c r="O135" s="47"/>
      <c r="P135" s="63">
        <f t="shared" si="29"/>
        <v>0.51942805898764444</v>
      </c>
      <c r="Q135" s="86">
        <f t="shared" si="30"/>
        <v>1.2997210043842168E-2</v>
      </c>
      <c r="R135" s="67">
        <f t="shared" si="37"/>
        <v>0.46757473096851343</v>
      </c>
      <c r="AB135" s="91">
        <f t="shared" si="35"/>
        <v>8751.7142857142862</v>
      </c>
      <c r="AC135" s="91">
        <f t="shared" si="35"/>
        <v>163.71428571428572</v>
      </c>
      <c r="AD135" s="90">
        <f t="shared" si="31"/>
        <v>140.54171428571431</v>
      </c>
      <c r="AE135" s="45">
        <f t="shared" si="32"/>
        <v>1.164880381218794</v>
      </c>
    </row>
    <row r="136" spans="1:31" ht="13.8" x14ac:dyDescent="0.25">
      <c r="A136" s="4">
        <v>43994</v>
      </c>
      <c r="B136">
        <v>510761</v>
      </c>
      <c r="C136">
        <v>6705</v>
      </c>
      <c r="D136">
        <v>268862</v>
      </c>
      <c r="F136">
        <f t="shared" si="34"/>
        <v>8961</v>
      </c>
      <c r="G136">
        <f t="shared" si="34"/>
        <v>183</v>
      </c>
      <c r="H136">
        <f t="shared" si="34"/>
        <v>8213</v>
      </c>
      <c r="I136">
        <f t="shared" si="36"/>
        <v>235194</v>
      </c>
      <c r="J136" s="58">
        <f t="shared" si="24"/>
        <v>3.8323988004880613E-2</v>
      </c>
      <c r="K136" s="58">
        <f t="shared" si="25"/>
        <v>7.7995473705296447E-4</v>
      </c>
      <c r="L136" s="58">
        <f t="shared" si="26"/>
        <v>3.5004198117027305E-2</v>
      </c>
      <c r="M136">
        <f t="shared" si="28"/>
        <v>1.0709765342540654</v>
      </c>
      <c r="N136" s="47">
        <f t="shared" si="27"/>
        <v>1.3127470578215642E-2</v>
      </c>
      <c r="O136" s="47"/>
      <c r="P136" s="63">
        <f t="shared" si="29"/>
        <v>0.52639492835200807</v>
      </c>
      <c r="Q136" s="86">
        <f t="shared" si="30"/>
        <v>1.3127470578215642E-2</v>
      </c>
      <c r="R136" s="67">
        <f t="shared" si="37"/>
        <v>0.46047760106977631</v>
      </c>
      <c r="AB136" s="91">
        <f t="shared" si="35"/>
        <v>8786.4285714285706</v>
      </c>
      <c r="AC136" s="91">
        <f t="shared" si="35"/>
        <v>169.28571428571428</v>
      </c>
      <c r="AD136" s="90">
        <f t="shared" si="31"/>
        <v>140.87542857142859</v>
      </c>
      <c r="AE136" s="45">
        <f t="shared" si="32"/>
        <v>1.2016695601382374</v>
      </c>
    </row>
    <row r="137" spans="1:31" ht="13.8" x14ac:dyDescent="0.25">
      <c r="A137" s="4">
        <v>43995</v>
      </c>
      <c r="B137">
        <v>519458</v>
      </c>
      <c r="C137">
        <v>6819</v>
      </c>
      <c r="D137">
        <v>274128</v>
      </c>
      <c r="F137">
        <f t="shared" si="34"/>
        <v>8697</v>
      </c>
      <c r="G137">
        <f t="shared" si="34"/>
        <v>114</v>
      </c>
      <c r="H137">
        <f t="shared" si="34"/>
        <v>5266</v>
      </c>
      <c r="I137">
        <f t="shared" si="36"/>
        <v>238511</v>
      </c>
      <c r="J137" s="58">
        <f t="shared" si="24"/>
        <v>3.7107859194040096E-2</v>
      </c>
      <c r="K137" s="58">
        <f t="shared" si="25"/>
        <v>4.8470624250618636E-4</v>
      </c>
      <c r="L137" s="58">
        <f t="shared" si="26"/>
        <v>2.2390026956469977E-2</v>
      </c>
      <c r="M137">
        <f t="shared" si="28"/>
        <v>1.6222204154801239</v>
      </c>
      <c r="N137" s="47">
        <f t="shared" si="27"/>
        <v>1.3127144061695075E-2</v>
      </c>
      <c r="O137" s="47"/>
      <c r="P137" s="63">
        <f t="shared" si="29"/>
        <v>0.52771927663064189</v>
      </c>
      <c r="Q137" s="86">
        <f t="shared" si="30"/>
        <v>1.3127144061695075E-2</v>
      </c>
      <c r="R137" s="67">
        <f t="shared" si="37"/>
        <v>0.45915357930766298</v>
      </c>
      <c r="AB137" s="91">
        <f t="shared" si="35"/>
        <v>8765.1428571428569</v>
      </c>
      <c r="AC137" s="91">
        <f t="shared" si="35"/>
        <v>157.42857142857142</v>
      </c>
      <c r="AD137" s="90">
        <f t="shared" si="31"/>
        <v>140.63314285714287</v>
      </c>
      <c r="AE137" s="45">
        <f t="shared" si="32"/>
        <v>1.1194272433240688</v>
      </c>
    </row>
    <row r="138" spans="1:31" ht="13.8" x14ac:dyDescent="0.25">
      <c r="A138" s="4">
        <v>43996</v>
      </c>
      <c r="B138">
        <v>528267</v>
      </c>
      <c r="C138">
        <v>6938</v>
      </c>
      <c r="D138">
        <v>279536</v>
      </c>
      <c r="F138">
        <f t="shared" si="34"/>
        <v>8809</v>
      </c>
      <c r="G138">
        <f t="shared" si="34"/>
        <v>119</v>
      </c>
      <c r="H138">
        <f t="shared" si="34"/>
        <v>5408</v>
      </c>
      <c r="I138">
        <f t="shared" si="36"/>
        <v>241793</v>
      </c>
      <c r="J138" s="58">
        <f t="shared" si="24"/>
        <v>3.7065241875364391E-2</v>
      </c>
      <c r="K138" s="58">
        <f t="shared" si="25"/>
        <v>4.9892877058081177E-4</v>
      </c>
      <c r="L138" s="58">
        <f t="shared" si="26"/>
        <v>2.2674006649588487E-2</v>
      </c>
      <c r="M138">
        <f t="shared" si="28"/>
        <v>1.5995056820942712</v>
      </c>
      <c r="N138" s="47">
        <f t="shared" si="27"/>
        <v>1.313351013786589E-2</v>
      </c>
      <c r="O138" s="47"/>
      <c r="P138" s="63">
        <f t="shared" si="29"/>
        <v>0.52915665752356289</v>
      </c>
      <c r="Q138" s="86">
        <f t="shared" si="30"/>
        <v>1.313351013786589E-2</v>
      </c>
      <c r="R138" s="67">
        <f t="shared" si="37"/>
        <v>0.45770983233857121</v>
      </c>
      <c r="AB138" s="91">
        <f t="shared" si="35"/>
        <v>8742</v>
      </c>
      <c r="AC138" s="91">
        <f t="shared" si="35"/>
        <v>155.28571428571428</v>
      </c>
      <c r="AD138" s="90">
        <f t="shared" si="31"/>
        <v>139.9542857142857</v>
      </c>
      <c r="AE138" s="45">
        <f t="shared" si="32"/>
        <v>1.1095459741956557</v>
      </c>
    </row>
    <row r="139" spans="1:31" ht="13.8" x14ac:dyDescent="0.25">
      <c r="A139" s="4">
        <v>43997</v>
      </c>
      <c r="B139">
        <v>536484</v>
      </c>
      <c r="C139">
        <v>7081</v>
      </c>
      <c r="D139">
        <v>284021</v>
      </c>
      <c r="F139">
        <f t="shared" si="34"/>
        <v>8217</v>
      </c>
      <c r="G139">
        <f t="shared" si="34"/>
        <v>143</v>
      </c>
      <c r="H139">
        <f t="shared" si="34"/>
        <v>4485</v>
      </c>
      <c r="I139">
        <f t="shared" si="36"/>
        <v>245382</v>
      </c>
      <c r="J139" s="58">
        <f t="shared" si="24"/>
        <v>3.4107078023985431E-2</v>
      </c>
      <c r="K139" s="58">
        <f t="shared" si="25"/>
        <v>5.9141497065671881E-4</v>
      </c>
      <c r="L139" s="58">
        <f t="shared" si="26"/>
        <v>1.8548924079687997E-2</v>
      </c>
      <c r="M139">
        <f t="shared" si="28"/>
        <v>1.7819474322933251</v>
      </c>
      <c r="N139" s="47">
        <f t="shared" si="27"/>
        <v>1.3198902483578261E-2</v>
      </c>
      <c r="O139" s="47"/>
      <c r="P139" s="63">
        <f t="shared" si="29"/>
        <v>0.529411874352264</v>
      </c>
      <c r="Q139" s="86">
        <f t="shared" si="30"/>
        <v>1.3198902483578261E-2</v>
      </c>
      <c r="R139" s="67">
        <f t="shared" si="37"/>
        <v>0.45738922316415775</v>
      </c>
      <c r="AB139" s="91">
        <f t="shared" si="35"/>
        <v>8634.4285714285706</v>
      </c>
      <c r="AC139" s="91">
        <f t="shared" si="35"/>
        <v>159.71428571428572</v>
      </c>
      <c r="AD139" s="90">
        <f t="shared" si="31"/>
        <v>141.06285714285713</v>
      </c>
      <c r="AE139" s="45">
        <f t="shared" si="32"/>
        <v>1.1322206918901403</v>
      </c>
    </row>
    <row r="140" spans="1:31" ht="13.8" x14ac:dyDescent="0.25">
      <c r="A140" s="4">
        <v>43998</v>
      </c>
      <c r="B140">
        <v>544725</v>
      </c>
      <c r="C140">
        <v>7274</v>
      </c>
      <c r="D140">
        <v>293780</v>
      </c>
      <c r="F140">
        <f t="shared" si="34"/>
        <v>8241</v>
      </c>
      <c r="G140">
        <f t="shared" si="34"/>
        <v>193</v>
      </c>
      <c r="H140">
        <f t="shared" si="34"/>
        <v>9759</v>
      </c>
      <c r="I140">
        <f t="shared" si="36"/>
        <v>243671</v>
      </c>
      <c r="J140" s="58">
        <f t="shared" si="24"/>
        <v>3.3708288840978845E-2</v>
      </c>
      <c r="K140" s="58">
        <f t="shared" si="25"/>
        <v>7.8652875924069407E-4</v>
      </c>
      <c r="L140" s="58">
        <f t="shared" si="26"/>
        <v>3.9770643323471161E-2</v>
      </c>
      <c r="M140">
        <f t="shared" si="28"/>
        <v>0.83113015799608836</v>
      </c>
      <c r="N140" s="47">
        <f t="shared" si="27"/>
        <v>1.335352700904126E-2</v>
      </c>
      <c r="O140" s="47"/>
      <c r="P140" s="63">
        <f t="shared" si="29"/>
        <v>0.5393180044976823</v>
      </c>
      <c r="Q140" s="86">
        <f t="shared" si="30"/>
        <v>1.335352700904126E-2</v>
      </c>
      <c r="R140" s="67">
        <f t="shared" si="37"/>
        <v>0.44732846849327645</v>
      </c>
      <c r="AB140" s="91">
        <f t="shared" ref="AB140:AC162" si="38">AVERAGE(F134:F140)</f>
        <v>8585</v>
      </c>
      <c r="AC140" s="91">
        <f t="shared" si="38"/>
        <v>162.85714285714286</v>
      </c>
      <c r="AD140" s="90">
        <f t="shared" si="31"/>
        <v>140.44342857142857</v>
      </c>
      <c r="AE140" s="45">
        <f t="shared" si="32"/>
        <v>1.1595924744482782</v>
      </c>
    </row>
    <row r="141" spans="1:31" ht="13.8" x14ac:dyDescent="0.25">
      <c r="A141" s="4">
        <v>43999</v>
      </c>
      <c r="B141">
        <v>552549</v>
      </c>
      <c r="C141">
        <v>7468</v>
      </c>
      <c r="D141">
        <v>303800</v>
      </c>
      <c r="F141">
        <f t="shared" si="34"/>
        <v>7824</v>
      </c>
      <c r="G141">
        <f t="shared" si="34"/>
        <v>194</v>
      </c>
      <c r="H141">
        <f t="shared" si="34"/>
        <v>10020</v>
      </c>
      <c r="I141">
        <f t="shared" si="36"/>
        <v>241281</v>
      </c>
      <c r="J141" s="58">
        <f t="shared" si="24"/>
        <v>3.2229168915300234E-2</v>
      </c>
      <c r="K141" s="58">
        <f t="shared" si="25"/>
        <v>7.9615547192731179E-4</v>
      </c>
      <c r="L141" s="58">
        <f t="shared" si="26"/>
        <v>4.1121019735627137E-2</v>
      </c>
      <c r="M141">
        <f t="shared" si="28"/>
        <v>0.76887740540044291</v>
      </c>
      <c r="N141" s="47">
        <f t="shared" si="27"/>
        <v>1.3515543417868823E-2</v>
      </c>
      <c r="O141" s="47"/>
      <c r="P141" s="63">
        <f t="shared" si="29"/>
        <v>0.549815491476774</v>
      </c>
      <c r="Q141" s="86">
        <f t="shared" si="30"/>
        <v>1.3515543417868823E-2</v>
      </c>
      <c r="R141" s="67">
        <f t="shared" si="37"/>
        <v>0.43666896510535713</v>
      </c>
      <c r="AB141" s="91">
        <f t="shared" si="38"/>
        <v>8503.7142857142862</v>
      </c>
      <c r="AC141" s="91">
        <f t="shared" si="38"/>
        <v>159.71428571428572</v>
      </c>
      <c r="AD141" s="90">
        <f t="shared" si="31"/>
        <v>140.13257142857142</v>
      </c>
      <c r="AE141" s="45">
        <f t="shared" si="32"/>
        <v>1.1397370653095844</v>
      </c>
    </row>
    <row r="142" spans="1:31" ht="13.8" x14ac:dyDescent="0.25">
      <c r="A142" s="4">
        <v>44000</v>
      </c>
      <c r="B142">
        <v>560321</v>
      </c>
      <c r="C142">
        <v>7650</v>
      </c>
      <c r="D142">
        <v>313409</v>
      </c>
      <c r="F142">
        <f t="shared" si="34"/>
        <v>7772</v>
      </c>
      <c r="G142">
        <f t="shared" si="34"/>
        <v>182</v>
      </c>
      <c r="H142">
        <f t="shared" si="34"/>
        <v>9609</v>
      </c>
      <c r="I142">
        <f t="shared" si="36"/>
        <v>239262</v>
      </c>
      <c r="J142" s="58">
        <f t="shared" si="24"/>
        <v>3.2333829951795533E-2</v>
      </c>
      <c r="K142" s="58">
        <f t="shared" si="25"/>
        <v>7.5430721855429973E-4</v>
      </c>
      <c r="L142" s="58">
        <f t="shared" si="26"/>
        <v>3.9824934412572892E-2</v>
      </c>
      <c r="M142">
        <f t="shared" si="28"/>
        <v>0.79680715193536689</v>
      </c>
      <c r="N142" s="47">
        <f t="shared" si="27"/>
        <v>1.3652888255125187E-2</v>
      </c>
      <c r="O142" s="47"/>
      <c r="P142" s="63">
        <f t="shared" si="29"/>
        <v>0.55933830786281435</v>
      </c>
      <c r="Q142" s="86">
        <f t="shared" si="30"/>
        <v>1.3652888255125187E-2</v>
      </c>
      <c r="R142" s="67">
        <f t="shared" si="37"/>
        <v>0.42700880388206042</v>
      </c>
      <c r="AB142" s="91">
        <f t="shared" si="38"/>
        <v>8360.1428571428569</v>
      </c>
      <c r="AC142" s="91">
        <f t="shared" si="38"/>
        <v>161.14285714285714</v>
      </c>
      <c r="AD142" s="90">
        <f t="shared" si="31"/>
        <v>140.02742857142857</v>
      </c>
      <c r="AE142" s="45">
        <f t="shared" si="32"/>
        <v>1.1507949462962359</v>
      </c>
    </row>
    <row r="143" spans="1:31" ht="13.8" x14ac:dyDescent="0.25">
      <c r="A143" s="4">
        <v>44001</v>
      </c>
      <c r="B143">
        <v>568292</v>
      </c>
      <c r="C143">
        <v>7831</v>
      </c>
      <c r="D143">
        <v>323851</v>
      </c>
      <c r="F143">
        <f t="shared" si="34"/>
        <v>7971</v>
      </c>
      <c r="G143">
        <f t="shared" si="34"/>
        <v>181</v>
      </c>
      <c r="H143">
        <f t="shared" si="34"/>
        <v>10442</v>
      </c>
      <c r="I143">
        <f t="shared" si="36"/>
        <v>236610</v>
      </c>
      <c r="J143" s="58">
        <f t="shared" si="24"/>
        <v>3.3443350486235909E-2</v>
      </c>
      <c r="K143" s="58">
        <f t="shared" si="25"/>
        <v>7.5649288227967672E-4</v>
      </c>
      <c r="L143" s="58">
        <f t="shared" si="26"/>
        <v>4.3642534125770079E-2</v>
      </c>
      <c r="M143">
        <f t="shared" si="28"/>
        <v>0.75324512134404364</v>
      </c>
      <c r="N143" s="47">
        <f t="shared" si="27"/>
        <v>1.3779887804157018E-2</v>
      </c>
      <c r="O143" s="47"/>
      <c r="P143" s="63">
        <f t="shared" si="29"/>
        <v>0.56986725134261962</v>
      </c>
      <c r="Q143" s="86">
        <f t="shared" si="30"/>
        <v>1.3779887804157018E-2</v>
      </c>
      <c r="R143" s="67">
        <f t="shared" si="37"/>
        <v>0.41635286085322332</v>
      </c>
      <c r="AB143" s="91">
        <f t="shared" si="38"/>
        <v>8218.7142857142862</v>
      </c>
      <c r="AC143" s="91">
        <f t="shared" si="38"/>
        <v>160.85714285714286</v>
      </c>
      <c r="AD143" s="90">
        <f t="shared" si="31"/>
        <v>140.58285714285714</v>
      </c>
      <c r="AE143" s="45">
        <f t="shared" si="32"/>
        <v>1.144215917405089</v>
      </c>
    </row>
    <row r="144" spans="1:31" ht="13.8" x14ac:dyDescent="0.25">
      <c r="A144" s="4">
        <v>44002</v>
      </c>
      <c r="B144">
        <v>576162</v>
      </c>
      <c r="C144">
        <v>7992</v>
      </c>
      <c r="D144">
        <v>334024</v>
      </c>
      <c r="F144">
        <f t="shared" si="34"/>
        <v>7870</v>
      </c>
      <c r="G144">
        <f t="shared" si="34"/>
        <v>161</v>
      </c>
      <c r="H144">
        <f t="shared" si="34"/>
        <v>10173</v>
      </c>
      <c r="I144">
        <f t="shared" si="36"/>
        <v>234146</v>
      </c>
      <c r="J144" s="58">
        <f t="shared" si="24"/>
        <v>3.339151702118065E-2</v>
      </c>
      <c r="K144" s="58">
        <f t="shared" si="25"/>
        <v>6.804446134990068E-4</v>
      </c>
      <c r="L144" s="58">
        <f t="shared" si="26"/>
        <v>4.2994801572207433E-2</v>
      </c>
      <c r="M144">
        <f t="shared" si="28"/>
        <v>0.7645410143585788</v>
      </c>
      <c r="N144" s="47">
        <f t="shared" si="27"/>
        <v>1.3871098753475586E-2</v>
      </c>
      <c r="O144" s="47"/>
      <c r="P144" s="63">
        <f t="shared" si="29"/>
        <v>0.57973972597984591</v>
      </c>
      <c r="Q144" s="86">
        <f t="shared" si="30"/>
        <v>1.3871098753475586E-2</v>
      </c>
      <c r="R144" s="67">
        <f t="shared" si="37"/>
        <v>0.4063891752666785</v>
      </c>
      <c r="AB144" s="91">
        <f t="shared" si="38"/>
        <v>8100.5714285714284</v>
      </c>
      <c r="AC144" s="91">
        <f t="shared" si="38"/>
        <v>167.57142857142858</v>
      </c>
      <c r="AD144" s="90">
        <f t="shared" si="31"/>
        <v>140.24228571428571</v>
      </c>
      <c r="AE144" s="45">
        <f t="shared" si="32"/>
        <v>1.1948709172697047</v>
      </c>
    </row>
    <row r="145" spans="1:31" ht="13.8" x14ac:dyDescent="0.25">
      <c r="A145" s="4">
        <v>44003</v>
      </c>
      <c r="B145">
        <v>583879</v>
      </c>
      <c r="C145">
        <v>8101</v>
      </c>
      <c r="D145">
        <v>339142</v>
      </c>
      <c r="F145">
        <f t="shared" ref="F145:H160" si="39">B145-B144</f>
        <v>7717</v>
      </c>
      <c r="G145">
        <f t="shared" si="39"/>
        <v>109</v>
      </c>
      <c r="H145">
        <f t="shared" si="39"/>
        <v>5118</v>
      </c>
      <c r="I145">
        <f t="shared" si="36"/>
        <v>236636</v>
      </c>
      <c r="J145" s="58">
        <f t="shared" si="24"/>
        <v>3.3088705998002538E-2</v>
      </c>
      <c r="K145" s="58">
        <f t="shared" si="25"/>
        <v>4.6552151221887196E-4</v>
      </c>
      <c r="L145" s="58">
        <f t="shared" si="26"/>
        <v>2.1858156876478779E-2</v>
      </c>
      <c r="M145">
        <f t="shared" si="28"/>
        <v>1.48222463260155</v>
      </c>
      <c r="N145" s="47">
        <f t="shared" si="27"/>
        <v>1.3874450014472177E-2</v>
      </c>
      <c r="O145" s="47"/>
      <c r="P145" s="63">
        <f t="shared" si="29"/>
        <v>0.58084294862462937</v>
      </c>
      <c r="Q145" s="86">
        <f t="shared" si="30"/>
        <v>1.3874450014472177E-2</v>
      </c>
      <c r="R145" s="67">
        <f t="shared" si="37"/>
        <v>0.40528260136089844</v>
      </c>
      <c r="AB145" s="91">
        <f t="shared" si="38"/>
        <v>7944.5714285714284</v>
      </c>
      <c r="AC145" s="91">
        <f t="shared" si="38"/>
        <v>166.14285714285714</v>
      </c>
      <c r="AD145" s="90">
        <f t="shared" si="31"/>
        <v>139.87200000000001</v>
      </c>
      <c r="AE145" s="45">
        <f t="shared" si="32"/>
        <v>1.1878207013759516</v>
      </c>
    </row>
    <row r="146" spans="1:31" ht="13.8" x14ac:dyDescent="0.25">
      <c r="A146" s="4">
        <v>44004</v>
      </c>
      <c r="B146">
        <v>591465</v>
      </c>
      <c r="C146">
        <v>8196</v>
      </c>
      <c r="D146">
        <v>343847</v>
      </c>
      <c r="F146">
        <f t="shared" si="39"/>
        <v>7586</v>
      </c>
      <c r="G146">
        <f t="shared" si="39"/>
        <v>95</v>
      </c>
      <c r="H146">
        <f t="shared" si="39"/>
        <v>4705</v>
      </c>
      <c r="I146">
        <f t="shared" si="36"/>
        <v>239422</v>
      </c>
      <c r="J146" s="58">
        <f t="shared" si="24"/>
        <v>3.2186452018759512E-2</v>
      </c>
      <c r="K146" s="58">
        <f t="shared" si="25"/>
        <v>4.0146047093426188E-4</v>
      </c>
      <c r="L146" s="58">
        <f t="shared" si="26"/>
        <v>1.9882858060481075E-2</v>
      </c>
      <c r="M146">
        <f t="shared" si="28"/>
        <v>1.586765262481495</v>
      </c>
      <c r="N146" s="47">
        <f t="shared" si="27"/>
        <v>1.3857117496386092E-2</v>
      </c>
      <c r="O146" s="47"/>
      <c r="P146" s="63">
        <f t="shared" si="29"/>
        <v>0.5813480087579147</v>
      </c>
      <c r="Q146" s="86">
        <f t="shared" si="30"/>
        <v>1.3857117496386092E-2</v>
      </c>
      <c r="R146" s="67">
        <f t="shared" si="37"/>
        <v>0.40479487374569922</v>
      </c>
      <c r="AB146" s="91">
        <f t="shared" si="38"/>
        <v>7854.4285714285716</v>
      </c>
      <c r="AC146" s="91">
        <f t="shared" si="38"/>
        <v>159.28571428571428</v>
      </c>
      <c r="AD146" s="90">
        <f t="shared" si="31"/>
        <v>138.15085714285712</v>
      </c>
      <c r="AE146" s="45">
        <f t="shared" si="32"/>
        <v>1.1529839016561607</v>
      </c>
    </row>
    <row r="147" spans="1:31" ht="13.8" x14ac:dyDescent="0.25">
      <c r="A147" s="4">
        <v>44005</v>
      </c>
      <c r="B147">
        <v>598878</v>
      </c>
      <c r="C147">
        <v>8349</v>
      </c>
      <c r="D147">
        <v>355847</v>
      </c>
      <c r="F147">
        <f t="shared" si="39"/>
        <v>7413</v>
      </c>
      <c r="G147">
        <f t="shared" si="39"/>
        <v>153</v>
      </c>
      <c r="H147">
        <f t="shared" si="39"/>
        <v>12000</v>
      </c>
      <c r="I147">
        <f t="shared" si="36"/>
        <v>234682</v>
      </c>
      <c r="J147" s="58">
        <f t="shared" si="24"/>
        <v>3.1088065335809073E-2</v>
      </c>
      <c r="K147" s="58">
        <f t="shared" si="25"/>
        <v>6.3903901897068775E-4</v>
      </c>
      <c r="L147" s="58">
        <f t="shared" si="26"/>
        <v>5.0120707370250019E-2</v>
      </c>
      <c r="M147">
        <f t="shared" si="28"/>
        <v>0.61245509576483836</v>
      </c>
      <c r="N147" s="47">
        <f t="shared" si="27"/>
        <v>1.3941069800526985E-2</v>
      </c>
      <c r="O147" s="47"/>
      <c r="P147" s="63">
        <f t="shared" si="29"/>
        <v>0.5941894676378161</v>
      </c>
      <c r="Q147" s="86">
        <f t="shared" si="30"/>
        <v>1.3941069800526985E-2</v>
      </c>
      <c r="R147" s="67">
        <f t="shared" si="37"/>
        <v>0.39186946256165689</v>
      </c>
      <c r="AB147" s="91">
        <f t="shared" si="38"/>
        <v>7736.1428571428569</v>
      </c>
      <c r="AC147" s="91">
        <f t="shared" si="38"/>
        <v>153.57142857142858</v>
      </c>
      <c r="AD147" s="90">
        <f t="shared" si="31"/>
        <v>137.36000000000001</v>
      </c>
      <c r="AE147" s="45">
        <f t="shared" si="32"/>
        <v>1.1180214660121475</v>
      </c>
    </row>
    <row r="148" spans="1:31" ht="13.8" x14ac:dyDescent="0.25">
      <c r="A148" s="4">
        <v>44006</v>
      </c>
      <c r="B148">
        <v>606043</v>
      </c>
      <c r="C148">
        <v>8503</v>
      </c>
      <c r="D148">
        <v>368222</v>
      </c>
      <c r="F148">
        <f t="shared" si="39"/>
        <v>7165</v>
      </c>
      <c r="G148">
        <f t="shared" si="39"/>
        <v>154</v>
      </c>
      <c r="H148">
        <f t="shared" si="39"/>
        <v>12375</v>
      </c>
      <c r="I148">
        <f t="shared" si="36"/>
        <v>229318</v>
      </c>
      <c r="J148" s="58">
        <f t="shared" si="24"/>
        <v>3.065648197514588E-2</v>
      </c>
      <c r="K148" s="58">
        <f t="shared" si="25"/>
        <v>6.5620712283004238E-4</v>
      </c>
      <c r="L148" s="58">
        <f t="shared" si="26"/>
        <v>5.2730929513128404E-2</v>
      </c>
      <c r="M148">
        <f t="shared" si="28"/>
        <v>0.57422974721774966</v>
      </c>
      <c r="N148" s="47">
        <f t="shared" si="27"/>
        <v>1.4030357581887754E-2</v>
      </c>
      <c r="O148" s="47"/>
      <c r="P148" s="63">
        <f t="shared" si="29"/>
        <v>0.60758395031375656</v>
      </c>
      <c r="Q148" s="86">
        <f t="shared" si="30"/>
        <v>1.4030357581887754E-2</v>
      </c>
      <c r="R148" s="67">
        <f t="shared" si="37"/>
        <v>0.37838569210435569</v>
      </c>
      <c r="AB148" s="91">
        <f t="shared" si="38"/>
        <v>7642</v>
      </c>
      <c r="AC148" s="91">
        <f t="shared" si="38"/>
        <v>147.85714285714286</v>
      </c>
      <c r="AD148" s="90">
        <f t="shared" si="31"/>
        <v>136.05942857142858</v>
      </c>
      <c r="AE148" s="45">
        <f t="shared" si="32"/>
        <v>1.0867100090716661</v>
      </c>
    </row>
    <row r="149" spans="1:31" ht="13.8" x14ac:dyDescent="0.25">
      <c r="A149" s="4">
        <v>44007</v>
      </c>
      <c r="B149">
        <v>613148</v>
      </c>
      <c r="C149">
        <v>8594</v>
      </c>
      <c r="D149">
        <v>374557</v>
      </c>
      <c r="F149">
        <f t="shared" si="39"/>
        <v>7105</v>
      </c>
      <c r="G149">
        <f t="shared" si="39"/>
        <v>91</v>
      </c>
      <c r="H149">
        <f t="shared" si="39"/>
        <v>6335</v>
      </c>
      <c r="I149">
        <f t="shared" si="36"/>
        <v>229997</v>
      </c>
      <c r="J149" s="58">
        <f t="shared" si="24"/>
        <v>3.1112381054013746E-2</v>
      </c>
      <c r="K149" s="58">
        <f t="shared" si="25"/>
        <v>3.9682885774339563E-4</v>
      </c>
      <c r="L149" s="58">
        <f t="shared" si="26"/>
        <v>2.7625393558290235E-2</v>
      </c>
      <c r="M149">
        <f t="shared" si="28"/>
        <v>1.1102752876664059</v>
      </c>
      <c r="N149" s="47">
        <f t="shared" si="27"/>
        <v>1.4016191849276194E-2</v>
      </c>
      <c r="O149" s="47"/>
      <c r="P149" s="63">
        <f t="shared" si="29"/>
        <v>0.61087535146489913</v>
      </c>
      <c r="Q149" s="86">
        <f t="shared" si="30"/>
        <v>1.4016191849276194E-2</v>
      </c>
      <c r="R149" s="67">
        <f t="shared" si="37"/>
        <v>0.37510845668582471</v>
      </c>
      <c r="AB149" s="91">
        <f t="shared" si="38"/>
        <v>7546.7142857142853</v>
      </c>
      <c r="AC149" s="91">
        <f t="shared" si="38"/>
        <v>134.85714285714286</v>
      </c>
      <c r="AD149" s="90">
        <f t="shared" si="31"/>
        <v>133.76228571428572</v>
      </c>
      <c r="AE149" s="45">
        <f t="shared" si="32"/>
        <v>1.0081850959484628</v>
      </c>
    </row>
    <row r="150" spans="1:31" ht="13.8" x14ac:dyDescent="0.25">
      <c r="A150" s="4">
        <v>44008</v>
      </c>
      <c r="B150">
        <v>619936</v>
      </c>
      <c r="C150">
        <v>8770</v>
      </c>
      <c r="D150">
        <v>383524</v>
      </c>
      <c r="F150">
        <f t="shared" si="39"/>
        <v>6788</v>
      </c>
      <c r="G150">
        <f t="shared" si="39"/>
        <v>176</v>
      </c>
      <c r="H150">
        <f t="shared" si="39"/>
        <v>8967</v>
      </c>
      <c r="I150">
        <f t="shared" si="36"/>
        <v>227642</v>
      </c>
      <c r="J150" s="58">
        <f t="shared" si="24"/>
        <v>2.9637953181365605E-2</v>
      </c>
      <c r="K150" s="58">
        <f t="shared" si="25"/>
        <v>7.6522737253094603E-4</v>
      </c>
      <c r="L150" s="58">
        <f t="shared" si="26"/>
        <v>3.8987465053892008E-2</v>
      </c>
      <c r="M150">
        <f t="shared" si="28"/>
        <v>0.74555838541556874</v>
      </c>
      <c r="N150" s="47">
        <f t="shared" si="27"/>
        <v>1.4146621586744438E-2</v>
      </c>
      <c r="O150" s="47"/>
      <c r="P150" s="63">
        <f t="shared" si="29"/>
        <v>0.61865095751819543</v>
      </c>
      <c r="Q150" s="86">
        <f t="shared" si="30"/>
        <v>1.4146621586744438E-2</v>
      </c>
      <c r="R150" s="67">
        <f t="shared" si="37"/>
        <v>0.36720242089506017</v>
      </c>
      <c r="AB150" s="91">
        <f t="shared" si="38"/>
        <v>7377.7142857142853</v>
      </c>
      <c r="AC150" s="91">
        <f t="shared" si="38"/>
        <v>134.14285714285714</v>
      </c>
      <c r="AD150" s="90">
        <f t="shared" si="31"/>
        <v>131.49942857142858</v>
      </c>
      <c r="AE150" s="45">
        <f t="shared" si="32"/>
        <v>1.0201022057673252</v>
      </c>
    </row>
    <row r="151" spans="1:31" ht="13.8" x14ac:dyDescent="0.25">
      <c r="A151" s="4">
        <v>44009</v>
      </c>
      <c r="B151">
        <v>626779</v>
      </c>
      <c r="C151">
        <v>8958</v>
      </c>
      <c r="D151">
        <v>392703</v>
      </c>
      <c r="F151">
        <f t="shared" si="39"/>
        <v>6843</v>
      </c>
      <c r="G151">
        <f t="shared" si="39"/>
        <v>188</v>
      </c>
      <c r="H151">
        <f t="shared" si="39"/>
        <v>9179</v>
      </c>
      <c r="I151">
        <f t="shared" si="36"/>
        <v>225118</v>
      </c>
      <c r="J151" s="58">
        <f t="shared" si="24"/>
        <v>3.0188600430113996E-2</v>
      </c>
      <c r="K151" s="58">
        <f t="shared" si="25"/>
        <v>8.2585814568489119E-4</v>
      </c>
      <c r="L151" s="58">
        <f t="shared" si="26"/>
        <v>4.032208467681711E-2</v>
      </c>
      <c r="M151">
        <f t="shared" si="28"/>
        <v>0.73366001698644279</v>
      </c>
      <c r="N151" s="47">
        <f t="shared" si="27"/>
        <v>1.4292118912726814E-2</v>
      </c>
      <c r="O151" s="47"/>
      <c r="P151" s="63">
        <f t="shared" si="29"/>
        <v>0.62654141252339346</v>
      </c>
      <c r="Q151" s="86">
        <f t="shared" si="30"/>
        <v>1.4292118912726814E-2</v>
      </c>
      <c r="R151" s="67">
        <f t="shared" si="37"/>
        <v>0.35916646856387968</v>
      </c>
      <c r="AB151" s="91">
        <f t="shared" si="38"/>
        <v>7231</v>
      </c>
      <c r="AC151" s="91">
        <f t="shared" si="38"/>
        <v>138</v>
      </c>
      <c r="AD151" s="90">
        <f t="shared" si="31"/>
        <v>129.60914285714287</v>
      </c>
      <c r="AE151" s="45">
        <f t="shared" si="32"/>
        <v>1.0647397009029345</v>
      </c>
    </row>
    <row r="152" spans="1:31" ht="13.8" x14ac:dyDescent="0.25">
      <c r="A152" s="4">
        <v>44010</v>
      </c>
      <c r="B152">
        <v>633563</v>
      </c>
      <c r="C152">
        <v>9060</v>
      </c>
      <c r="D152">
        <v>398436</v>
      </c>
      <c r="F152">
        <f t="shared" si="39"/>
        <v>6784</v>
      </c>
      <c r="G152">
        <f t="shared" si="39"/>
        <v>102</v>
      </c>
      <c r="H152">
        <f t="shared" si="39"/>
        <v>5733</v>
      </c>
      <c r="I152">
        <f t="shared" si="36"/>
        <v>226067</v>
      </c>
      <c r="J152" s="58">
        <f t="shared" si="24"/>
        <v>3.026529428264825E-2</v>
      </c>
      <c r="K152" s="58">
        <f t="shared" si="25"/>
        <v>4.5309570980552424E-4</v>
      </c>
      <c r="L152" s="58">
        <f t="shared" si="26"/>
        <v>2.546664415995167E-2</v>
      </c>
      <c r="M152">
        <f t="shared" si="28"/>
        <v>1.1676542447851257</v>
      </c>
      <c r="N152" s="47">
        <f t="shared" si="27"/>
        <v>1.430007749821249E-2</v>
      </c>
      <c r="O152" s="47"/>
      <c r="P152" s="63">
        <f t="shared" si="29"/>
        <v>0.62888142142138981</v>
      </c>
      <c r="Q152" s="86">
        <f t="shared" si="30"/>
        <v>1.430007749821249E-2</v>
      </c>
      <c r="R152" s="67">
        <f t="shared" si="37"/>
        <v>0.3568185010803977</v>
      </c>
      <c r="AB152" s="91">
        <f t="shared" si="38"/>
        <v>7097.7142857142853</v>
      </c>
      <c r="AC152" s="91">
        <f t="shared" si="38"/>
        <v>137</v>
      </c>
      <c r="AD152" s="90">
        <f t="shared" si="31"/>
        <v>127.11314285714286</v>
      </c>
      <c r="AE152" s="45">
        <f t="shared" si="32"/>
        <v>1.0777799755448465</v>
      </c>
    </row>
    <row r="153" spans="1:31" ht="13.8" x14ac:dyDescent="0.25">
      <c r="A153" s="4">
        <v>44011</v>
      </c>
      <c r="B153">
        <v>640246</v>
      </c>
      <c r="C153">
        <v>9152</v>
      </c>
      <c r="D153">
        <v>402778</v>
      </c>
      <c r="F153">
        <f t="shared" si="39"/>
        <v>6683</v>
      </c>
      <c r="G153">
        <f t="shared" si="39"/>
        <v>92</v>
      </c>
      <c r="H153">
        <f t="shared" si="39"/>
        <v>4342</v>
      </c>
      <c r="I153">
        <f t="shared" si="36"/>
        <v>228316</v>
      </c>
      <c r="J153" s="58">
        <f t="shared" si="24"/>
        <v>2.9690933348966379E-2</v>
      </c>
      <c r="K153" s="58">
        <f t="shared" si="25"/>
        <v>4.0695899888086275E-4</v>
      </c>
      <c r="L153" s="58">
        <f t="shared" si="26"/>
        <v>1.9206695360225064E-2</v>
      </c>
      <c r="M153">
        <f t="shared" si="28"/>
        <v>1.5137889556609796</v>
      </c>
      <c r="N153" s="47">
        <f t="shared" si="27"/>
        <v>1.4294505549429438E-2</v>
      </c>
      <c r="O153" s="47"/>
      <c r="P153" s="63">
        <f t="shared" si="29"/>
        <v>0.62909881514292942</v>
      </c>
      <c r="Q153" s="86">
        <f t="shared" si="30"/>
        <v>1.4294505549429438E-2</v>
      </c>
      <c r="R153" s="67">
        <f t="shared" si="37"/>
        <v>0.35660667930764112</v>
      </c>
      <c r="AB153" s="91">
        <f t="shared" si="38"/>
        <v>6968.7142857142853</v>
      </c>
      <c r="AC153" s="91">
        <f t="shared" si="38"/>
        <v>136.57142857142858</v>
      </c>
      <c r="AD153" s="90">
        <f t="shared" si="31"/>
        <v>125.67085714285714</v>
      </c>
      <c r="AE153" s="45">
        <f t="shared" si="32"/>
        <v>1.0867390553100162</v>
      </c>
    </row>
    <row r="154" spans="1:31" ht="13.8" x14ac:dyDescent="0.25">
      <c r="A154" s="4">
        <v>44012</v>
      </c>
      <c r="B154">
        <v>646929</v>
      </c>
      <c r="C154">
        <v>9306</v>
      </c>
      <c r="D154">
        <v>411973</v>
      </c>
      <c r="F154">
        <f t="shared" si="39"/>
        <v>6683</v>
      </c>
      <c r="G154">
        <f t="shared" si="39"/>
        <v>154</v>
      </c>
      <c r="H154">
        <f t="shared" si="39"/>
        <v>9195</v>
      </c>
      <c r="I154">
        <f t="shared" si="36"/>
        <v>225650</v>
      </c>
      <c r="J154" s="58">
        <f t="shared" si="24"/>
        <v>2.939981851112123E-2</v>
      </c>
      <c r="K154" s="58">
        <f t="shared" si="25"/>
        <v>6.7450375794950862E-4</v>
      </c>
      <c r="L154" s="58">
        <f t="shared" si="26"/>
        <v>4.0273130223024228E-2</v>
      </c>
      <c r="M154">
        <f t="shared" si="28"/>
        <v>0.71798576994172159</v>
      </c>
      <c r="N154" s="47">
        <f t="shared" si="27"/>
        <v>1.4384886131244697E-2</v>
      </c>
      <c r="O154" s="47"/>
      <c r="P154" s="63">
        <f t="shared" si="29"/>
        <v>0.6368133133620536</v>
      </c>
      <c r="Q154" s="86">
        <f t="shared" si="30"/>
        <v>1.4384886131244697E-2</v>
      </c>
      <c r="R154" s="67">
        <f t="shared" si="37"/>
        <v>0.34880180050670173</v>
      </c>
      <c r="AB154" s="91">
        <f t="shared" si="38"/>
        <v>6864.4285714285716</v>
      </c>
      <c r="AC154" s="91">
        <f t="shared" si="38"/>
        <v>136.71428571428572</v>
      </c>
      <c r="AD154" s="90">
        <f t="shared" si="31"/>
        <v>123.77828571428572</v>
      </c>
      <c r="AE154" s="45">
        <f t="shared" si="32"/>
        <v>1.1045094454600854</v>
      </c>
    </row>
    <row r="155" spans="1:31" ht="13.8" x14ac:dyDescent="0.25">
      <c r="A155" s="4">
        <v>44013</v>
      </c>
      <c r="B155">
        <v>653479</v>
      </c>
      <c r="C155">
        <v>9521</v>
      </c>
      <c r="D155">
        <v>422235</v>
      </c>
      <c r="F155">
        <f t="shared" si="39"/>
        <v>6550</v>
      </c>
      <c r="G155">
        <f t="shared" si="39"/>
        <v>215</v>
      </c>
      <c r="H155">
        <f t="shared" si="39"/>
        <v>10262</v>
      </c>
      <c r="I155">
        <f t="shared" si="36"/>
        <v>221723</v>
      </c>
      <c r="J155" s="58">
        <f t="shared" si="24"/>
        <v>2.9156505693238854E-2</v>
      </c>
      <c r="K155" s="58">
        <f t="shared" si="25"/>
        <v>9.528030135165079E-4</v>
      </c>
      <c r="L155" s="58">
        <f t="shared" si="26"/>
        <v>4.547750941723909E-2</v>
      </c>
      <c r="M155">
        <f t="shared" si="28"/>
        <v>0.62796272880398463</v>
      </c>
      <c r="N155" s="47">
        <f t="shared" si="27"/>
        <v>1.4569710732862113E-2</v>
      </c>
      <c r="O155" s="47"/>
      <c r="P155" s="63">
        <f t="shared" si="29"/>
        <v>0.64613399971536956</v>
      </c>
      <c r="Q155" s="86">
        <f t="shared" si="30"/>
        <v>1.4569710732862113E-2</v>
      </c>
      <c r="R155" s="67">
        <f t="shared" si="37"/>
        <v>0.33929628955176838</v>
      </c>
      <c r="AB155" s="91">
        <f t="shared" si="38"/>
        <v>6776.5714285714284</v>
      </c>
      <c r="AC155" s="91">
        <f t="shared" si="38"/>
        <v>145.42857142857142</v>
      </c>
      <c r="AD155" s="90">
        <f t="shared" si="31"/>
        <v>122.27200000000001</v>
      </c>
      <c r="AE155" s="45">
        <f t="shared" si="32"/>
        <v>1.1893857255019253</v>
      </c>
    </row>
    <row r="156" spans="1:31" ht="13.8" x14ac:dyDescent="0.25">
      <c r="A156" s="4">
        <v>44014</v>
      </c>
      <c r="B156">
        <v>660231</v>
      </c>
      <c r="C156">
        <v>9668</v>
      </c>
      <c r="D156">
        <v>428276</v>
      </c>
      <c r="F156">
        <f t="shared" si="39"/>
        <v>6752</v>
      </c>
      <c r="G156">
        <f t="shared" si="39"/>
        <v>147</v>
      </c>
      <c r="H156">
        <f t="shared" si="39"/>
        <v>6041</v>
      </c>
      <c r="I156">
        <f t="shared" si="36"/>
        <v>222287</v>
      </c>
      <c r="J156" s="58">
        <f t="shared" si="24"/>
        <v>3.0589387365372797E-2</v>
      </c>
      <c r="K156" s="58">
        <f t="shared" si="25"/>
        <v>6.6298940569990488E-4</v>
      </c>
      <c r="L156" s="58">
        <f t="shared" si="26"/>
        <v>2.7245707481857995E-2</v>
      </c>
      <c r="M156">
        <f t="shared" si="28"/>
        <v>1.0960521549470834</v>
      </c>
      <c r="N156" s="47">
        <f t="shared" si="27"/>
        <v>1.4643359672599438E-2</v>
      </c>
      <c r="O156" s="47"/>
      <c r="P156" s="63">
        <f t="shared" si="29"/>
        <v>0.64867599370523343</v>
      </c>
      <c r="Q156" s="86">
        <f t="shared" si="30"/>
        <v>1.4643359672599438E-2</v>
      </c>
      <c r="R156" s="67">
        <f t="shared" si="37"/>
        <v>0.33668064662216712</v>
      </c>
      <c r="AB156" s="91">
        <f t="shared" si="38"/>
        <v>6726.1428571428569</v>
      </c>
      <c r="AC156" s="91">
        <f t="shared" si="38"/>
        <v>153.42857142857142</v>
      </c>
      <c r="AD156" s="90">
        <f t="shared" si="31"/>
        <v>120.74742857142857</v>
      </c>
      <c r="AE156" s="45">
        <f t="shared" si="32"/>
        <v>1.2706570503719687</v>
      </c>
    </row>
    <row r="157" spans="1:31" ht="13.8" x14ac:dyDescent="0.25">
      <c r="A157" s="4">
        <v>44015</v>
      </c>
      <c r="B157">
        <v>666941</v>
      </c>
      <c r="C157">
        <v>9844</v>
      </c>
      <c r="D157">
        <v>437155</v>
      </c>
      <c r="F157">
        <f t="shared" si="39"/>
        <v>6710</v>
      </c>
      <c r="G157">
        <f t="shared" si="39"/>
        <v>176</v>
      </c>
      <c r="H157">
        <f t="shared" si="39"/>
        <v>8879</v>
      </c>
      <c r="I157">
        <f t="shared" si="36"/>
        <v>219942</v>
      </c>
      <c r="J157" s="58">
        <f t="shared" si="24"/>
        <v>3.0323388614326936E-2</v>
      </c>
      <c r="K157" s="58">
        <f t="shared" si="25"/>
        <v>7.9176919927841029E-4</v>
      </c>
      <c r="L157" s="58">
        <f t="shared" si="26"/>
        <v>3.9943856365869349E-2</v>
      </c>
      <c r="M157">
        <f t="shared" si="28"/>
        <v>0.74439481887497427</v>
      </c>
      <c r="N157" s="47">
        <f t="shared" si="27"/>
        <v>1.4759926290331529E-2</v>
      </c>
      <c r="O157" s="47"/>
      <c r="P157" s="63">
        <f t="shared" si="29"/>
        <v>0.65546277706723688</v>
      </c>
      <c r="Q157" s="86">
        <f t="shared" si="30"/>
        <v>1.4759926290331529E-2</v>
      </c>
      <c r="R157" s="67">
        <f t="shared" si="37"/>
        <v>0.32977729664243161</v>
      </c>
      <c r="AB157" s="91">
        <f t="shared" si="38"/>
        <v>6715</v>
      </c>
      <c r="AC157" s="91">
        <f t="shared" si="38"/>
        <v>153.42857142857142</v>
      </c>
      <c r="AD157" s="90">
        <f t="shared" si="31"/>
        <v>118.04342857142856</v>
      </c>
      <c r="AE157" s="45">
        <f t="shared" si="32"/>
        <v>1.2997637673301836</v>
      </c>
    </row>
    <row r="158" spans="1:31" ht="13.8" x14ac:dyDescent="0.25">
      <c r="A158" s="4">
        <v>44016</v>
      </c>
      <c r="B158">
        <v>673564</v>
      </c>
      <c r="C158">
        <v>10011</v>
      </c>
      <c r="D158">
        <v>446127</v>
      </c>
      <c r="F158">
        <f t="shared" si="39"/>
        <v>6623</v>
      </c>
      <c r="G158">
        <f t="shared" si="39"/>
        <v>167</v>
      </c>
      <c r="H158">
        <f t="shared" si="39"/>
        <v>8972</v>
      </c>
      <c r="I158">
        <f t="shared" si="36"/>
        <v>217426</v>
      </c>
      <c r="J158" s="58">
        <f t="shared" si="24"/>
        <v>3.0250734307402202E-2</v>
      </c>
      <c r="K158" s="58">
        <f t="shared" si="25"/>
        <v>7.5929108583171927E-4</v>
      </c>
      <c r="L158" s="58">
        <f t="shared" si="26"/>
        <v>4.0792572587318478E-2</v>
      </c>
      <c r="M158">
        <f t="shared" si="28"/>
        <v>0.72802352610117682</v>
      </c>
      <c r="N158" s="47">
        <f t="shared" si="27"/>
        <v>1.4862730193418888E-2</v>
      </c>
      <c r="O158" s="47"/>
      <c r="P158" s="63">
        <f t="shared" si="29"/>
        <v>0.66233795155323028</v>
      </c>
      <c r="Q158" s="86">
        <f t="shared" si="30"/>
        <v>1.4862730193418888E-2</v>
      </c>
      <c r="R158" s="67">
        <f t="shared" si="37"/>
        <v>0.32279931825335084</v>
      </c>
      <c r="AB158" s="91">
        <f t="shared" si="38"/>
        <v>6683.5714285714284</v>
      </c>
      <c r="AC158" s="91">
        <f t="shared" si="38"/>
        <v>150.42857142857142</v>
      </c>
      <c r="AD158" s="90">
        <f t="shared" si="31"/>
        <v>115.696</v>
      </c>
      <c r="AE158" s="45">
        <f t="shared" si="32"/>
        <v>1.3002054645672401</v>
      </c>
    </row>
    <row r="159" spans="1:31" ht="13.8" x14ac:dyDescent="0.25">
      <c r="A159" s="4">
        <v>44017</v>
      </c>
      <c r="B159">
        <v>680283</v>
      </c>
      <c r="C159">
        <v>10145</v>
      </c>
      <c r="D159">
        <v>449995</v>
      </c>
      <c r="F159">
        <f t="shared" si="39"/>
        <v>6719</v>
      </c>
      <c r="G159">
        <f t="shared" si="39"/>
        <v>134</v>
      </c>
      <c r="H159">
        <f t="shared" si="39"/>
        <v>3868</v>
      </c>
      <c r="I159">
        <f t="shared" si="36"/>
        <v>220143</v>
      </c>
      <c r="J159" s="58">
        <f t="shared" si="24"/>
        <v>3.1045760415902689E-2</v>
      </c>
      <c r="K159" s="58">
        <f t="shared" si="25"/>
        <v>6.163016382585339E-4</v>
      </c>
      <c r="L159" s="58">
        <f t="shared" si="26"/>
        <v>1.7789960722268724E-2</v>
      </c>
      <c r="M159">
        <f t="shared" si="28"/>
        <v>1.6866955282828733</v>
      </c>
      <c r="N159" s="47">
        <f t="shared" si="27"/>
        <v>1.4912911244290979E-2</v>
      </c>
      <c r="O159" s="47"/>
      <c r="P159" s="63">
        <f t="shared" si="29"/>
        <v>0.66148205967222462</v>
      </c>
      <c r="Q159" s="86">
        <f t="shared" si="30"/>
        <v>1.4912911244290979E-2</v>
      </c>
      <c r="R159" s="67">
        <f t="shared" si="37"/>
        <v>0.32360502908348443</v>
      </c>
      <c r="AB159" s="91">
        <f t="shared" si="38"/>
        <v>6674.2857142857147</v>
      </c>
      <c r="AC159" s="91">
        <f t="shared" si="38"/>
        <v>155</v>
      </c>
      <c r="AD159" s="90">
        <f t="shared" si="31"/>
        <v>113.56342857142857</v>
      </c>
      <c r="AE159" s="45">
        <f t="shared" si="32"/>
        <v>1.3648760164237983</v>
      </c>
    </row>
    <row r="160" spans="1:31" ht="13.8" x14ac:dyDescent="0.25">
      <c r="A160" s="4">
        <v>44018</v>
      </c>
      <c r="B160">
        <v>686852</v>
      </c>
      <c r="C160">
        <v>10280</v>
      </c>
      <c r="D160">
        <v>453570</v>
      </c>
      <c r="F160">
        <f t="shared" si="39"/>
        <v>6569</v>
      </c>
      <c r="G160">
        <f t="shared" si="39"/>
        <v>135</v>
      </c>
      <c r="H160">
        <f t="shared" si="39"/>
        <v>3575</v>
      </c>
      <c r="I160">
        <f t="shared" si="36"/>
        <v>223002</v>
      </c>
      <c r="J160" s="58">
        <f t="shared" si="24"/>
        <v>2.9979446248659409E-2</v>
      </c>
      <c r="K160" s="58">
        <f t="shared" si="25"/>
        <v>6.1323775909295319E-4</v>
      </c>
      <c r="L160" s="58">
        <f t="shared" si="26"/>
        <v>1.6239444361165242E-2</v>
      </c>
      <c r="M160">
        <f t="shared" si="28"/>
        <v>1.7789124624039427</v>
      </c>
      <c r="N160" s="47">
        <f t="shared" si="27"/>
        <v>1.4966834194266013E-2</v>
      </c>
      <c r="O160" s="47"/>
      <c r="P160" s="63">
        <f t="shared" si="29"/>
        <v>0.66036060170167665</v>
      </c>
      <c r="Q160" s="86">
        <f t="shared" si="30"/>
        <v>1.4966834194266013E-2</v>
      </c>
      <c r="R160" s="67">
        <f t="shared" si="37"/>
        <v>0.32467256410405732</v>
      </c>
      <c r="AB160" s="91">
        <f t="shared" si="38"/>
        <v>6658</v>
      </c>
      <c r="AC160" s="91">
        <f t="shared" si="38"/>
        <v>161.14285714285714</v>
      </c>
      <c r="AD160" s="90">
        <f t="shared" si="31"/>
        <v>111.49942857142857</v>
      </c>
      <c r="AE160" s="45">
        <f t="shared" si="32"/>
        <v>1.4452348250343372</v>
      </c>
    </row>
    <row r="161" spans="1:31" ht="13.8" x14ac:dyDescent="0.25">
      <c r="A161" s="4">
        <v>44019</v>
      </c>
      <c r="B161">
        <v>693215</v>
      </c>
      <c r="C161">
        <v>10478</v>
      </c>
      <c r="D161">
        <v>463103</v>
      </c>
      <c r="F161">
        <f t="shared" ref="F161:H162" si="40">B161-B160</f>
        <v>6363</v>
      </c>
      <c r="G161">
        <f t="shared" si="40"/>
        <v>198</v>
      </c>
      <c r="H161">
        <f t="shared" si="40"/>
        <v>9533</v>
      </c>
      <c r="I161">
        <f t="shared" si="36"/>
        <v>219634</v>
      </c>
      <c r="J161" s="58">
        <f t="shared" ref="J161:J162" si="41">F161/I160*$B$2/($B$2-B160)</f>
        <v>2.8668306014747853E-2</v>
      </c>
      <c r="K161" s="58">
        <f t="shared" ref="K161:K162" si="42">G161/I160</f>
        <v>8.8788441359270319E-4</v>
      </c>
      <c r="L161" s="58">
        <f t="shared" ref="L161:L162" si="43">H161/I160</f>
        <v>4.274849552918808E-2</v>
      </c>
      <c r="M161">
        <f t="shared" si="28"/>
        <v>0.65698176733129188</v>
      </c>
      <c r="N161" s="47">
        <f t="shared" ref="N161:N162" si="44">C161/B161</f>
        <v>1.511507973716668E-2</v>
      </c>
      <c r="O161" s="47"/>
      <c r="P161" s="63">
        <f t="shared" si="29"/>
        <v>0.66805103755689077</v>
      </c>
      <c r="Q161" s="86">
        <f t="shared" si="30"/>
        <v>1.511507973716668E-2</v>
      </c>
      <c r="R161" s="67">
        <f t="shared" si="37"/>
        <v>0.31683388270594259</v>
      </c>
      <c r="AB161" s="91">
        <f t="shared" si="38"/>
        <v>6612.2857142857147</v>
      </c>
      <c r="AC161" s="91">
        <f t="shared" si="38"/>
        <v>167.42857142857142</v>
      </c>
      <c r="AD161" s="90">
        <f t="shared" si="31"/>
        <v>109.83085714285714</v>
      </c>
      <c r="AE161" s="45">
        <f t="shared" si="32"/>
        <v>1.5244219683253208</v>
      </c>
    </row>
    <row r="162" spans="1:31" ht="13.8" x14ac:dyDescent="0.25">
      <c r="A162" s="4">
        <v>44020</v>
      </c>
      <c r="B162">
        <v>699749</v>
      </c>
      <c r="C162">
        <v>10650</v>
      </c>
      <c r="D162">
        <v>471718</v>
      </c>
      <c r="F162">
        <f t="shared" si="40"/>
        <v>6534</v>
      </c>
      <c r="G162">
        <f t="shared" si="40"/>
        <v>172</v>
      </c>
      <c r="H162">
        <f t="shared" si="40"/>
        <v>8615</v>
      </c>
      <c r="I162">
        <f t="shared" si="36"/>
        <v>217381</v>
      </c>
      <c r="J162" s="58">
        <f t="shared" si="41"/>
        <v>2.9891482266122305E-2</v>
      </c>
      <c r="K162" s="58">
        <f t="shared" si="42"/>
        <v>7.8312101040822464E-4</v>
      </c>
      <c r="L162" s="58">
        <f t="shared" si="43"/>
        <v>3.9224345957365438E-2</v>
      </c>
      <c r="M162">
        <f t="shared" ref="M162" si="45">J162/(K162+L162)</f>
        <v>0.74714758347985721</v>
      </c>
      <c r="N162" s="47">
        <f t="shared" si="44"/>
        <v>1.5219743079304151E-2</v>
      </c>
      <c r="O162" s="47"/>
      <c r="P162" s="63">
        <f t="shared" ref="P162" si="46">D162/B162</f>
        <v>0.67412457895616862</v>
      </c>
      <c r="Q162" s="86">
        <f t="shared" ref="Q162" si="47">N162</f>
        <v>1.5219743079304151E-2</v>
      </c>
      <c r="R162" s="67">
        <f t="shared" si="37"/>
        <v>0.3106556779645272</v>
      </c>
      <c r="AB162" s="91">
        <f t="shared" si="38"/>
        <v>6610</v>
      </c>
      <c r="AC162" s="91">
        <f t="shared" si="38"/>
        <v>161.28571428571428</v>
      </c>
      <c r="AD162" s="90">
        <f t="shared" si="31"/>
        <v>108.42514285714286</v>
      </c>
      <c r="AE162" s="45">
        <f t="shared" si="32"/>
        <v>1.4875305675014756</v>
      </c>
    </row>
    <row r="163" spans="1:31" ht="13.8" x14ac:dyDescent="0.25">
      <c r="A163" s="4">
        <v>44021</v>
      </c>
      <c r="B163">
        <v>706240</v>
      </c>
      <c r="C163">
        <v>10826</v>
      </c>
      <c r="D163">
        <v>480494</v>
      </c>
      <c r="F163">
        <f t="shared" ref="F163:F169" si="48">B163-B162</f>
        <v>6491</v>
      </c>
      <c r="G163">
        <f t="shared" ref="G163:G169" si="49">C163-C162</f>
        <v>176</v>
      </c>
      <c r="H163">
        <f t="shared" ref="H163:H169" si="50">D163-D162</f>
        <v>8776</v>
      </c>
      <c r="I163">
        <f t="shared" ref="I163:I169" si="51">B163-D163-C163</f>
        <v>214920</v>
      </c>
      <c r="J163" s="58">
        <f t="shared" ref="J163:J169" si="52">F163/I162*$B$2/($B$2-B162)</f>
        <v>3.0003882594950678E-2</v>
      </c>
      <c r="K163" s="58">
        <f t="shared" ref="K163:K169" si="53">G163/I162</f>
        <v>8.0963837685906316E-4</v>
      </c>
      <c r="L163" s="58">
        <f t="shared" ref="L163:L169" si="54">H163/I162</f>
        <v>4.0371513609745099E-2</v>
      </c>
      <c r="M163">
        <f t="shared" ref="M163:M169" si="55">J163/(K163+L163)</f>
        <v>0.72858288677088623</v>
      </c>
      <c r="N163" s="47">
        <f t="shared" ref="N163:N169" si="56">C163/B163</f>
        <v>1.5329066606252831E-2</v>
      </c>
      <c r="O163" s="47"/>
      <c r="P163" s="63">
        <f t="shared" ref="P163:P169" si="57">D163/B163</f>
        <v>0.68035512007249666</v>
      </c>
      <c r="Q163" s="86">
        <f t="shared" ref="Q163:Q169" si="58">N163</f>
        <v>1.5329066606252831E-2</v>
      </c>
      <c r="R163" s="67">
        <f t="shared" ref="R163:R169" si="59">IF(P163="","",1-SUM(P163:Q163))</f>
        <v>0.30431581332125046</v>
      </c>
      <c r="AB163" s="91">
        <f t="shared" ref="AB163:AB169" si="60">AVERAGE(F157:F163)</f>
        <v>6572.7142857142853</v>
      </c>
      <c r="AC163" s="91">
        <f t="shared" ref="AC163:AC169" si="61">AVERAGE(G157:G163)</f>
        <v>165.42857142857142</v>
      </c>
      <c r="AD163" s="90">
        <f t="shared" ref="AD163:AD169" si="62">INDEX(AB142:AB163,$AE$3)*$AD$2</f>
        <v>107.61828571428572</v>
      </c>
      <c r="AE163" s="45">
        <f t="shared" ref="AE163:AE169" si="63">AC163/AD163</f>
        <v>1.5371790242762779</v>
      </c>
    </row>
    <row r="164" spans="1:31" ht="13.8" x14ac:dyDescent="0.25">
      <c r="A164" s="4">
        <v>44022</v>
      </c>
      <c r="B164">
        <v>712863</v>
      </c>
      <c r="C164">
        <v>11000</v>
      </c>
      <c r="D164">
        <v>488234</v>
      </c>
      <c r="F164">
        <f t="shared" si="48"/>
        <v>6623</v>
      </c>
      <c r="G164">
        <f t="shared" si="49"/>
        <v>174</v>
      </c>
      <c r="H164">
        <f t="shared" si="50"/>
        <v>7740</v>
      </c>
      <c r="I164">
        <f t="shared" si="51"/>
        <v>213629</v>
      </c>
      <c r="J164" s="58">
        <f t="shared" si="52"/>
        <v>3.0965975377408795E-2</v>
      </c>
      <c r="K164" s="58">
        <f t="shared" si="53"/>
        <v>8.0960357342266893E-4</v>
      </c>
      <c r="L164" s="58">
        <f t="shared" si="54"/>
        <v>3.6013400335008376E-2</v>
      </c>
      <c r="M164">
        <f t="shared" si="55"/>
        <v>0.84094104474509701</v>
      </c>
      <c r="N164" s="47">
        <f t="shared" si="56"/>
        <v>1.5430734937849208E-2</v>
      </c>
      <c r="O164" s="47"/>
      <c r="P164" s="63">
        <f t="shared" si="57"/>
        <v>0.6848917674223518</v>
      </c>
      <c r="Q164" s="86">
        <f t="shared" si="58"/>
        <v>1.5430734937849208E-2</v>
      </c>
      <c r="R164" s="67">
        <f t="shared" si="59"/>
        <v>0.29967749763979901</v>
      </c>
      <c r="AB164" s="91">
        <f t="shared" si="60"/>
        <v>6560.2857142857147</v>
      </c>
      <c r="AC164" s="91">
        <f t="shared" si="61"/>
        <v>165.14285714285714</v>
      </c>
      <c r="AD164" s="90">
        <f t="shared" si="62"/>
        <v>107.44</v>
      </c>
      <c r="AE164" s="45">
        <f t="shared" si="63"/>
        <v>1.5370705244122966</v>
      </c>
    </row>
    <row r="165" spans="1:31" ht="13.8" x14ac:dyDescent="0.25">
      <c r="A165" s="4">
        <v>44023</v>
      </c>
      <c r="B165">
        <v>719449</v>
      </c>
      <c r="C165">
        <v>11188</v>
      </c>
      <c r="D165">
        <v>496594</v>
      </c>
      <c r="F165">
        <f t="shared" si="48"/>
        <v>6586</v>
      </c>
      <c r="G165">
        <f t="shared" si="49"/>
        <v>188</v>
      </c>
      <c r="H165">
        <f t="shared" si="50"/>
        <v>8360</v>
      </c>
      <c r="I165">
        <f t="shared" si="51"/>
        <v>211667</v>
      </c>
      <c r="J165" s="58">
        <f t="shared" si="52"/>
        <v>3.098048168175389E-2</v>
      </c>
      <c r="K165" s="58">
        <f t="shared" si="53"/>
        <v>8.8003033296041267E-4</v>
      </c>
      <c r="L165" s="58">
        <f t="shared" si="54"/>
        <v>3.9133263742282182E-2</v>
      </c>
      <c r="M165">
        <f t="shared" si="55"/>
        <v>0.77425471703221826</v>
      </c>
      <c r="N165" s="47">
        <f t="shared" si="56"/>
        <v>1.5550789562568021E-2</v>
      </c>
      <c r="O165" s="47"/>
      <c r="P165" s="63">
        <f t="shared" si="57"/>
        <v>0.69024211584142869</v>
      </c>
      <c r="Q165" s="86">
        <f t="shared" si="58"/>
        <v>1.5550789562568021E-2</v>
      </c>
      <c r="R165" s="67">
        <f t="shared" si="59"/>
        <v>0.29420709459600325</v>
      </c>
      <c r="AB165" s="91">
        <f t="shared" si="60"/>
        <v>6555</v>
      </c>
      <c r="AC165" s="91">
        <f t="shared" si="61"/>
        <v>168.14285714285714</v>
      </c>
      <c r="AD165" s="90">
        <f t="shared" si="62"/>
        <v>106.93714285714286</v>
      </c>
      <c r="AE165" s="45">
        <f t="shared" si="63"/>
        <v>1.5723522496526663</v>
      </c>
    </row>
    <row r="166" spans="1:31" ht="13.8" x14ac:dyDescent="0.25">
      <c r="A166" s="4">
        <v>44024</v>
      </c>
      <c r="B166">
        <v>726036</v>
      </c>
      <c r="C166">
        <v>11318</v>
      </c>
      <c r="D166">
        <v>500208</v>
      </c>
      <c r="F166">
        <f t="shared" si="48"/>
        <v>6587</v>
      </c>
      <c r="G166">
        <f t="shared" si="49"/>
        <v>130</v>
      </c>
      <c r="H166">
        <f t="shared" si="50"/>
        <v>3614</v>
      </c>
      <c r="I166">
        <f t="shared" si="51"/>
        <v>214510</v>
      </c>
      <c r="J166" s="58">
        <f t="shared" si="52"/>
        <v>3.1273814243819538E-2</v>
      </c>
      <c r="K166" s="58">
        <f t="shared" si="53"/>
        <v>6.141722611460454E-4</v>
      </c>
      <c r="L166" s="58">
        <f t="shared" si="54"/>
        <v>1.7073988859860063E-2</v>
      </c>
      <c r="M166">
        <f t="shared" si="55"/>
        <v>1.7680647541523906</v>
      </c>
      <c r="N166" s="47">
        <f t="shared" si="56"/>
        <v>1.5588758684142385E-2</v>
      </c>
      <c r="O166" s="47"/>
      <c r="P166" s="63">
        <f t="shared" si="57"/>
        <v>0.68895757235178423</v>
      </c>
      <c r="Q166" s="86">
        <f t="shared" si="58"/>
        <v>1.5588758684142385E-2</v>
      </c>
      <c r="R166" s="67">
        <f t="shared" si="59"/>
        <v>0.29545366896407343</v>
      </c>
      <c r="AB166" s="91">
        <f t="shared" si="60"/>
        <v>6536.1428571428569</v>
      </c>
      <c r="AC166" s="91">
        <f t="shared" si="61"/>
        <v>167.57142857142858</v>
      </c>
      <c r="AD166" s="90">
        <f t="shared" si="62"/>
        <v>106.78857142857143</v>
      </c>
      <c r="AE166" s="45">
        <f t="shared" si="63"/>
        <v>1.5691887842465755</v>
      </c>
    </row>
    <row r="167" spans="1:31" ht="13.8" x14ac:dyDescent="0.25">
      <c r="A167" s="4">
        <v>44025</v>
      </c>
      <c r="B167">
        <v>732547</v>
      </c>
      <c r="C167">
        <v>11422</v>
      </c>
      <c r="D167">
        <v>503168</v>
      </c>
      <c r="F167">
        <f t="shared" si="48"/>
        <v>6511</v>
      </c>
      <c r="G167">
        <f t="shared" si="49"/>
        <v>104</v>
      </c>
      <c r="H167">
        <f t="shared" si="50"/>
        <v>2960</v>
      </c>
      <c r="I167">
        <f t="shared" si="51"/>
        <v>217957</v>
      </c>
      <c r="J167" s="58">
        <f t="shared" si="52"/>
        <v>3.0504660505976208E-2</v>
      </c>
      <c r="K167" s="58">
        <f t="shared" si="53"/>
        <v>4.8482588224325207E-4</v>
      </c>
      <c r="L167" s="58">
        <f t="shared" si="54"/>
        <v>1.3798890494615636E-2</v>
      </c>
      <c r="M167">
        <f t="shared" si="55"/>
        <v>2.1356249102927403</v>
      </c>
      <c r="N167" s="47">
        <f t="shared" si="56"/>
        <v>1.5592173607973277E-2</v>
      </c>
      <c r="O167" s="47"/>
      <c r="P167" s="63">
        <f t="shared" si="57"/>
        <v>0.68687469882478536</v>
      </c>
      <c r="Q167" s="86">
        <f t="shared" si="58"/>
        <v>1.5592173607973277E-2</v>
      </c>
      <c r="R167" s="67">
        <f t="shared" si="59"/>
        <v>0.29753312756724137</v>
      </c>
      <c r="AB167" s="91">
        <f t="shared" si="60"/>
        <v>6527.8571428571431</v>
      </c>
      <c r="AC167" s="91">
        <f t="shared" si="61"/>
        <v>163.14285714285714</v>
      </c>
      <c r="AD167" s="90">
        <f t="shared" si="62"/>
        <v>106.52800000000001</v>
      </c>
      <c r="AE167" s="45">
        <f t="shared" si="63"/>
        <v>1.5314551774449641</v>
      </c>
    </row>
    <row r="168" spans="1:31" ht="13.8" x14ac:dyDescent="0.25">
      <c r="A168" s="4">
        <v>44026</v>
      </c>
      <c r="B168">
        <v>738787</v>
      </c>
      <c r="C168">
        <v>11597</v>
      </c>
      <c r="D168">
        <v>511958</v>
      </c>
      <c r="F168">
        <f t="shared" si="48"/>
        <v>6240</v>
      </c>
      <c r="G168">
        <f t="shared" si="49"/>
        <v>175</v>
      </c>
      <c r="H168">
        <f t="shared" si="50"/>
        <v>8790</v>
      </c>
      <c r="I168">
        <f t="shared" si="51"/>
        <v>215232</v>
      </c>
      <c r="J168" s="58">
        <f t="shared" si="52"/>
        <v>2.8773936801684746E-2</v>
      </c>
      <c r="K168" s="58">
        <f t="shared" si="53"/>
        <v>8.0291066586528532E-4</v>
      </c>
      <c r="L168" s="58">
        <f t="shared" si="54"/>
        <v>4.032905573117633E-2</v>
      </c>
      <c r="M168">
        <f t="shared" si="55"/>
        <v>0.69955169475569468</v>
      </c>
      <c r="N168" s="47">
        <f t="shared" si="56"/>
        <v>1.5697352552224118E-2</v>
      </c>
      <c r="O168" s="47"/>
      <c r="P168" s="63">
        <f t="shared" si="57"/>
        <v>0.6929710457818018</v>
      </c>
      <c r="Q168" s="86">
        <f t="shared" si="58"/>
        <v>1.5697352552224118E-2</v>
      </c>
      <c r="R168" s="67">
        <f t="shared" si="59"/>
        <v>0.29133160166597405</v>
      </c>
      <c r="AB168" s="91">
        <f t="shared" si="60"/>
        <v>6510.2857142857147</v>
      </c>
      <c r="AC168" s="91">
        <f t="shared" si="61"/>
        <v>159.85714285714286</v>
      </c>
      <c r="AD168" s="90">
        <f t="shared" si="62"/>
        <v>105.79657142857144</v>
      </c>
      <c r="AE168" s="45">
        <f t="shared" si="63"/>
        <v>1.5109860432960289</v>
      </c>
    </row>
    <row r="169" spans="1:31" ht="13.8" x14ac:dyDescent="0.25">
      <c r="A169" s="4">
        <v>44027</v>
      </c>
      <c r="B169">
        <v>745197</v>
      </c>
      <c r="C169">
        <v>11753</v>
      </c>
      <c r="D169">
        <v>522375</v>
      </c>
      <c r="F169">
        <f t="shared" si="48"/>
        <v>6410</v>
      </c>
      <c r="G169">
        <f t="shared" si="49"/>
        <v>156</v>
      </c>
      <c r="H169">
        <f t="shared" si="50"/>
        <v>10417</v>
      </c>
      <c r="I169">
        <f t="shared" si="51"/>
        <v>211069</v>
      </c>
      <c r="J169" s="58">
        <f t="shared" si="52"/>
        <v>2.9933353156004167E-2</v>
      </c>
      <c r="K169" s="58">
        <f t="shared" si="53"/>
        <v>7.2479928635147187E-4</v>
      </c>
      <c r="L169" s="58">
        <f t="shared" si="54"/>
        <v>4.8398936961046683E-2</v>
      </c>
      <c r="M169">
        <f t="shared" si="55"/>
        <v>0.60934601971749636</v>
      </c>
      <c r="N169" s="47">
        <f t="shared" si="56"/>
        <v>1.5771668431300716E-2</v>
      </c>
      <c r="O169" s="47"/>
      <c r="P169" s="63">
        <f t="shared" si="57"/>
        <v>0.70098913441680522</v>
      </c>
      <c r="Q169" s="86">
        <f t="shared" si="58"/>
        <v>1.5771668431300716E-2</v>
      </c>
      <c r="R169" s="67">
        <f t="shared" si="59"/>
        <v>0.28323919715189405</v>
      </c>
      <c r="AB169" s="91">
        <f t="shared" si="60"/>
        <v>6492.5714285714284</v>
      </c>
      <c r="AC169" s="91">
        <f t="shared" si="61"/>
        <v>157.57142857142858</v>
      </c>
      <c r="AD169" s="90">
        <f t="shared" si="62"/>
        <v>105.76</v>
      </c>
      <c r="AE169" s="45">
        <f t="shared" si="63"/>
        <v>1.4898962610762914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E169"/>
  <sheetViews>
    <sheetView workbookViewId="0">
      <pane xSplit="1" ySplit="3" topLeftCell="AD115" activePane="bottomRight" state="frozen"/>
      <selection pane="topRight" activeCell="B1" sqref="B1"/>
      <selection pane="bottomLeft" activeCell="A4" sqref="A4"/>
      <selection pane="bottomRight" activeCell="AT120" sqref="AT120"/>
    </sheetView>
  </sheetViews>
  <sheetFormatPr defaultColWidth="10.6640625" defaultRowHeight="13.2" x14ac:dyDescent="0.25"/>
  <cols>
    <col min="2" max="2" width="12.6640625" bestFit="1" customWidth="1"/>
  </cols>
  <sheetData>
    <row r="1" spans="1:31" ht="27.6" x14ac:dyDescent="0.25">
      <c r="A1" s="2" t="s">
        <v>216</v>
      </c>
      <c r="B1" s="69">
        <f>B105/B2</f>
        <v>5.3834611547266928E-5</v>
      </c>
      <c r="C1" s="69">
        <f>C105/B2</f>
        <v>1.7499944393292633E-6</v>
      </c>
      <c r="D1" t="s">
        <v>186</v>
      </c>
      <c r="AC1" s="37">
        <f>SUM(AC4:AC162)</f>
        <v>19679.857142857149</v>
      </c>
      <c r="AD1" s="37">
        <f>SUM(AD4:AD162)</f>
        <v>26023.354285714282</v>
      </c>
      <c r="AE1" s="95" t="s">
        <v>212</v>
      </c>
    </row>
    <row r="2" spans="1:31" ht="13.8" x14ac:dyDescent="0.25">
      <c r="A2" t="s">
        <v>70</v>
      </c>
      <c r="B2" s="36">
        <v>1380004385</v>
      </c>
      <c r="D2" s="24" t="s">
        <v>71</v>
      </c>
      <c r="E2" s="24"/>
      <c r="N2" s="45">
        <f>N134/'Country Statistics'!$M$30</f>
        <v>1.5512591664278212</v>
      </c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AC2" t="s">
        <v>213</v>
      </c>
      <c r="AD2" s="96">
        <v>0.04</v>
      </c>
      <c r="AE2" s="90"/>
    </row>
    <row r="3" spans="1:31" s="2" customFormat="1" ht="13.8" x14ac:dyDescent="0.25">
      <c r="A3" s="2" t="s">
        <v>20</v>
      </c>
      <c r="B3" s="2" t="s">
        <v>21</v>
      </c>
      <c r="C3" s="2" t="s">
        <v>22</v>
      </c>
      <c r="D3" s="2" t="s">
        <v>8</v>
      </c>
      <c r="F3" s="2" t="s">
        <v>23</v>
      </c>
      <c r="G3" s="2" t="s">
        <v>24</v>
      </c>
      <c r="H3" s="2" t="s">
        <v>25</v>
      </c>
      <c r="I3" s="2" t="s">
        <v>53</v>
      </c>
      <c r="J3" s="2" t="s">
        <v>26</v>
      </c>
      <c r="K3" s="2" t="s">
        <v>27</v>
      </c>
      <c r="L3" s="2" t="s">
        <v>28</v>
      </c>
      <c r="M3" s="2" t="s">
        <v>69</v>
      </c>
      <c r="N3" s="2" t="s">
        <v>66</v>
      </c>
      <c r="P3" s="61" t="s">
        <v>195</v>
      </c>
      <c r="Q3" s="64" t="s">
        <v>196</v>
      </c>
      <c r="R3" s="68" t="s">
        <v>197</v>
      </c>
      <c r="AB3" s="89" t="s">
        <v>21</v>
      </c>
      <c r="AC3" s="89" t="s">
        <v>22</v>
      </c>
      <c r="AD3" s="94">
        <v>2</v>
      </c>
      <c r="AE3" s="91">
        <f>COUNT(AB11:AB32)-AD3</f>
        <v>20</v>
      </c>
    </row>
    <row r="4" spans="1:31" ht="13.8" x14ac:dyDescent="0.25">
      <c r="A4" s="4">
        <v>43862</v>
      </c>
      <c r="B4">
        <v>1</v>
      </c>
      <c r="C4">
        <v>0</v>
      </c>
      <c r="D4">
        <v>0</v>
      </c>
      <c r="I4">
        <f>B4-C4-D4</f>
        <v>1</v>
      </c>
      <c r="J4" s="58"/>
      <c r="K4" s="58"/>
      <c r="L4" s="58"/>
      <c r="P4" s="62"/>
      <c r="Q4" s="65"/>
      <c r="R4" s="67" t="str">
        <f>IF(P4="","",1-SUM(P4:Q4))</f>
        <v/>
      </c>
      <c r="AB4" s="90"/>
      <c r="AC4" s="90"/>
    </row>
    <row r="5" spans="1:31" ht="13.8" x14ac:dyDescent="0.25">
      <c r="A5" s="4">
        <v>43863</v>
      </c>
      <c r="B5">
        <v>2</v>
      </c>
      <c r="C5">
        <v>0</v>
      </c>
      <c r="D5">
        <v>0</v>
      </c>
      <c r="F5">
        <f t="shared" ref="F5:H36" si="0">B5-B4</f>
        <v>1</v>
      </c>
      <c r="G5">
        <f t="shared" si="0"/>
        <v>0</v>
      </c>
      <c r="H5">
        <f t="shared" si="0"/>
        <v>0</v>
      </c>
      <c r="I5">
        <f t="shared" ref="I5:I63" si="1">B5-C5-D5</f>
        <v>2</v>
      </c>
      <c r="J5" s="58"/>
      <c r="K5" s="58"/>
      <c r="L5" s="58"/>
      <c r="P5" s="63"/>
      <c r="Q5" s="66"/>
      <c r="R5" s="67" t="str">
        <f t="shared" ref="R5:R68" si="2">IF(P5="","",1-SUM(P5:Q5))</f>
        <v/>
      </c>
      <c r="AB5" s="90"/>
      <c r="AC5" s="90"/>
    </row>
    <row r="6" spans="1:31" ht="13.8" x14ac:dyDescent="0.25">
      <c r="A6" s="4">
        <v>43864</v>
      </c>
      <c r="B6">
        <v>3</v>
      </c>
      <c r="C6">
        <v>0</v>
      </c>
      <c r="D6">
        <v>0</v>
      </c>
      <c r="F6">
        <f t="shared" si="0"/>
        <v>1</v>
      </c>
      <c r="G6">
        <f t="shared" si="0"/>
        <v>0</v>
      </c>
      <c r="H6">
        <f t="shared" si="0"/>
        <v>0</v>
      </c>
      <c r="I6">
        <f t="shared" si="1"/>
        <v>3</v>
      </c>
      <c r="J6" s="58"/>
      <c r="K6" s="58"/>
      <c r="L6" s="58"/>
      <c r="P6" s="63"/>
      <c r="Q6" s="66"/>
      <c r="R6" s="67" t="str">
        <f t="shared" si="2"/>
        <v/>
      </c>
      <c r="AB6" s="90"/>
      <c r="AC6" s="90"/>
    </row>
    <row r="7" spans="1:31" ht="13.8" x14ac:dyDescent="0.25">
      <c r="A7" s="4">
        <v>43865</v>
      </c>
      <c r="B7">
        <v>3</v>
      </c>
      <c r="C7">
        <v>0</v>
      </c>
      <c r="D7">
        <v>0</v>
      </c>
      <c r="F7">
        <f t="shared" si="0"/>
        <v>0</v>
      </c>
      <c r="G7">
        <f t="shared" si="0"/>
        <v>0</v>
      </c>
      <c r="H7">
        <f t="shared" si="0"/>
        <v>0</v>
      </c>
      <c r="I7">
        <f t="shared" si="1"/>
        <v>3</v>
      </c>
      <c r="J7" s="58"/>
      <c r="K7" s="58"/>
      <c r="L7" s="58"/>
      <c r="P7" s="63"/>
      <c r="Q7" s="66"/>
      <c r="R7" s="67" t="str">
        <f t="shared" si="2"/>
        <v/>
      </c>
      <c r="AB7" s="90"/>
      <c r="AC7" s="90"/>
    </row>
    <row r="8" spans="1:31" ht="13.8" x14ac:dyDescent="0.25">
      <c r="A8" s="4">
        <v>43866</v>
      </c>
      <c r="B8">
        <v>3</v>
      </c>
      <c r="C8">
        <v>0</v>
      </c>
      <c r="D8">
        <v>0</v>
      </c>
      <c r="F8">
        <f t="shared" si="0"/>
        <v>0</v>
      </c>
      <c r="G8">
        <f t="shared" si="0"/>
        <v>0</v>
      </c>
      <c r="H8">
        <f t="shared" si="0"/>
        <v>0</v>
      </c>
      <c r="I8">
        <f t="shared" si="1"/>
        <v>3</v>
      </c>
      <c r="J8" s="58"/>
      <c r="K8" s="58"/>
      <c r="L8" s="58"/>
      <c r="P8" s="63"/>
      <c r="Q8" s="66"/>
      <c r="R8" s="67" t="str">
        <f t="shared" si="2"/>
        <v/>
      </c>
      <c r="AB8" s="90"/>
      <c r="AC8" s="90"/>
    </row>
    <row r="9" spans="1:31" ht="13.8" x14ac:dyDescent="0.25">
      <c r="A9" s="4">
        <v>43867</v>
      </c>
      <c r="B9">
        <v>3</v>
      </c>
      <c r="C9">
        <v>0</v>
      </c>
      <c r="D9">
        <v>0</v>
      </c>
      <c r="F9">
        <f t="shared" si="0"/>
        <v>0</v>
      </c>
      <c r="G9">
        <f t="shared" si="0"/>
        <v>0</v>
      </c>
      <c r="H9">
        <f t="shared" si="0"/>
        <v>0</v>
      </c>
      <c r="I9">
        <f t="shared" si="1"/>
        <v>3</v>
      </c>
      <c r="J9" s="58"/>
      <c r="K9" s="58"/>
      <c r="L9" s="58"/>
      <c r="P9" s="63"/>
      <c r="Q9" s="66"/>
      <c r="R9" s="67" t="str">
        <f t="shared" si="2"/>
        <v/>
      </c>
      <c r="AB9" s="90"/>
      <c r="AC9" s="90"/>
    </row>
    <row r="10" spans="1:31" ht="13.8" x14ac:dyDescent="0.25">
      <c r="A10" s="4">
        <v>43868</v>
      </c>
      <c r="B10">
        <v>3</v>
      </c>
      <c r="C10">
        <v>0</v>
      </c>
      <c r="D10">
        <v>0</v>
      </c>
      <c r="F10">
        <f t="shared" si="0"/>
        <v>0</v>
      </c>
      <c r="G10">
        <f t="shared" si="0"/>
        <v>0</v>
      </c>
      <c r="H10">
        <f t="shared" si="0"/>
        <v>0</v>
      </c>
      <c r="I10">
        <f t="shared" si="1"/>
        <v>3</v>
      </c>
      <c r="J10" s="58"/>
      <c r="K10" s="58"/>
      <c r="L10" s="58"/>
      <c r="P10" s="63"/>
      <c r="Q10" s="66"/>
      <c r="R10" s="67" t="str">
        <f t="shared" si="2"/>
        <v/>
      </c>
      <c r="AB10" s="90"/>
      <c r="AC10" s="90"/>
    </row>
    <row r="11" spans="1:31" ht="13.8" x14ac:dyDescent="0.25">
      <c r="A11" s="4">
        <v>43869</v>
      </c>
      <c r="B11">
        <v>3</v>
      </c>
      <c r="C11">
        <v>0</v>
      </c>
      <c r="D11">
        <v>0</v>
      </c>
      <c r="F11">
        <f t="shared" si="0"/>
        <v>0</v>
      </c>
      <c r="G11">
        <f t="shared" si="0"/>
        <v>0</v>
      </c>
      <c r="H11">
        <f t="shared" si="0"/>
        <v>0</v>
      </c>
      <c r="I11">
        <f t="shared" si="1"/>
        <v>3</v>
      </c>
      <c r="J11" s="58"/>
      <c r="K11" s="58"/>
      <c r="L11" s="58"/>
      <c r="P11" s="63"/>
      <c r="Q11" s="66"/>
      <c r="R11" s="67" t="str">
        <f t="shared" si="2"/>
        <v/>
      </c>
      <c r="AB11" s="91">
        <f>AVERAGE(F5:F11)</f>
        <v>0.2857142857142857</v>
      </c>
      <c r="AC11" s="91">
        <f>AVERAGE(G5:G11)</f>
        <v>0</v>
      </c>
      <c r="AD11" s="90"/>
      <c r="AE11" s="90"/>
    </row>
    <row r="12" spans="1:31" ht="13.8" x14ac:dyDescent="0.25">
      <c r="A12" s="4">
        <v>43870</v>
      </c>
      <c r="B12">
        <v>3</v>
      </c>
      <c r="C12">
        <v>0</v>
      </c>
      <c r="D12">
        <v>0</v>
      </c>
      <c r="F12">
        <f t="shared" si="0"/>
        <v>0</v>
      </c>
      <c r="G12">
        <f t="shared" si="0"/>
        <v>0</v>
      </c>
      <c r="H12">
        <f t="shared" si="0"/>
        <v>0</v>
      </c>
      <c r="I12">
        <f t="shared" si="1"/>
        <v>3</v>
      </c>
      <c r="J12" s="58"/>
      <c r="K12" s="58"/>
      <c r="L12" s="58"/>
      <c r="P12" s="63"/>
      <c r="Q12" s="66"/>
      <c r="R12" s="67" t="str">
        <f t="shared" si="2"/>
        <v/>
      </c>
      <c r="AB12" s="91">
        <f t="shared" ref="AB12:AC27" si="3">AVERAGE(F6:F12)</f>
        <v>0.14285714285714285</v>
      </c>
      <c r="AC12" s="91">
        <f t="shared" si="3"/>
        <v>0</v>
      </c>
      <c r="AD12" s="90"/>
      <c r="AE12" s="90"/>
    </row>
    <row r="13" spans="1:31" ht="13.8" x14ac:dyDescent="0.25">
      <c r="A13" s="4">
        <v>43871</v>
      </c>
      <c r="B13">
        <v>3</v>
      </c>
      <c r="C13">
        <v>0</v>
      </c>
      <c r="D13">
        <v>0</v>
      </c>
      <c r="F13">
        <f t="shared" si="0"/>
        <v>0</v>
      </c>
      <c r="G13">
        <f t="shared" si="0"/>
        <v>0</v>
      </c>
      <c r="H13">
        <f t="shared" si="0"/>
        <v>0</v>
      </c>
      <c r="I13">
        <f t="shared" si="1"/>
        <v>3</v>
      </c>
      <c r="J13" s="58"/>
      <c r="K13" s="58"/>
      <c r="L13" s="58"/>
      <c r="P13" s="63"/>
      <c r="Q13" s="66"/>
      <c r="R13" s="67" t="str">
        <f t="shared" si="2"/>
        <v/>
      </c>
      <c r="AB13" s="91">
        <f t="shared" si="3"/>
        <v>0</v>
      </c>
      <c r="AC13" s="91">
        <f t="shared" si="3"/>
        <v>0</v>
      </c>
      <c r="AD13" s="90"/>
      <c r="AE13" s="90"/>
    </row>
    <row r="14" spans="1:31" ht="13.8" x14ac:dyDescent="0.25">
      <c r="A14" s="4">
        <v>43872</v>
      </c>
      <c r="B14">
        <v>3</v>
      </c>
      <c r="C14">
        <v>0</v>
      </c>
      <c r="D14">
        <v>0</v>
      </c>
      <c r="F14">
        <f t="shared" si="0"/>
        <v>0</v>
      </c>
      <c r="G14">
        <f t="shared" si="0"/>
        <v>0</v>
      </c>
      <c r="H14">
        <f t="shared" si="0"/>
        <v>0</v>
      </c>
      <c r="I14">
        <f t="shared" si="1"/>
        <v>3</v>
      </c>
      <c r="J14" s="58"/>
      <c r="K14" s="58"/>
      <c r="L14" s="58"/>
      <c r="P14" s="63"/>
      <c r="Q14" s="66"/>
      <c r="R14" s="67" t="str">
        <f t="shared" si="2"/>
        <v/>
      </c>
      <c r="AB14" s="91">
        <f t="shared" si="3"/>
        <v>0</v>
      </c>
      <c r="AC14" s="91">
        <f t="shared" si="3"/>
        <v>0</v>
      </c>
      <c r="AD14" s="90"/>
      <c r="AE14" s="90"/>
    </row>
    <row r="15" spans="1:31" ht="13.8" x14ac:dyDescent="0.25">
      <c r="A15" s="4">
        <v>43873</v>
      </c>
      <c r="B15">
        <v>3</v>
      </c>
      <c r="C15">
        <v>0</v>
      </c>
      <c r="D15">
        <v>0</v>
      </c>
      <c r="F15">
        <f t="shared" si="0"/>
        <v>0</v>
      </c>
      <c r="G15">
        <f t="shared" si="0"/>
        <v>0</v>
      </c>
      <c r="H15">
        <f t="shared" si="0"/>
        <v>0</v>
      </c>
      <c r="I15">
        <f t="shared" si="1"/>
        <v>3</v>
      </c>
      <c r="J15" s="58"/>
      <c r="K15" s="58"/>
      <c r="L15" s="58"/>
      <c r="P15" s="63"/>
      <c r="Q15" s="66"/>
      <c r="R15" s="67" t="str">
        <f t="shared" si="2"/>
        <v/>
      </c>
      <c r="AB15" s="91">
        <f t="shared" si="3"/>
        <v>0</v>
      </c>
      <c r="AC15" s="91">
        <f t="shared" si="3"/>
        <v>0</v>
      </c>
      <c r="AD15" s="90"/>
      <c r="AE15" s="90"/>
    </row>
    <row r="16" spans="1:31" ht="13.8" x14ac:dyDescent="0.25">
      <c r="A16" s="4">
        <v>43874</v>
      </c>
      <c r="B16">
        <v>3</v>
      </c>
      <c r="C16">
        <v>0</v>
      </c>
      <c r="D16">
        <v>0</v>
      </c>
      <c r="F16">
        <f t="shared" si="0"/>
        <v>0</v>
      </c>
      <c r="G16">
        <f t="shared" si="0"/>
        <v>0</v>
      </c>
      <c r="H16">
        <f t="shared" si="0"/>
        <v>0</v>
      </c>
      <c r="I16">
        <f t="shared" si="1"/>
        <v>3</v>
      </c>
      <c r="J16" s="58"/>
      <c r="K16" s="58"/>
      <c r="L16" s="58"/>
      <c r="P16" s="63"/>
      <c r="Q16" s="66"/>
      <c r="R16" s="67" t="str">
        <f t="shared" si="2"/>
        <v/>
      </c>
      <c r="AB16" s="91">
        <f t="shared" si="3"/>
        <v>0</v>
      </c>
      <c r="AC16" s="91">
        <f t="shared" si="3"/>
        <v>0</v>
      </c>
      <c r="AD16" s="90"/>
      <c r="AE16" s="90"/>
    </row>
    <row r="17" spans="1:31" ht="13.8" x14ac:dyDescent="0.25">
      <c r="A17" s="4">
        <v>43875</v>
      </c>
      <c r="B17">
        <v>3</v>
      </c>
      <c r="C17">
        <v>0</v>
      </c>
      <c r="D17">
        <v>0</v>
      </c>
      <c r="F17">
        <f t="shared" si="0"/>
        <v>0</v>
      </c>
      <c r="G17">
        <f t="shared" si="0"/>
        <v>0</v>
      </c>
      <c r="H17">
        <f t="shared" si="0"/>
        <v>0</v>
      </c>
      <c r="I17">
        <f t="shared" si="1"/>
        <v>3</v>
      </c>
      <c r="J17" s="58"/>
      <c r="K17" s="58"/>
      <c r="L17" s="58"/>
      <c r="P17" s="63"/>
      <c r="Q17" s="66"/>
      <c r="R17" s="67" t="str">
        <f t="shared" si="2"/>
        <v/>
      </c>
      <c r="AB17" s="91">
        <f t="shared" si="3"/>
        <v>0</v>
      </c>
      <c r="AC17" s="91">
        <f t="shared" si="3"/>
        <v>0</v>
      </c>
      <c r="AD17" s="90"/>
      <c r="AE17" s="90"/>
    </row>
    <row r="18" spans="1:31" ht="13.8" x14ac:dyDescent="0.25">
      <c r="A18" s="4">
        <v>43876</v>
      </c>
      <c r="B18">
        <v>3</v>
      </c>
      <c r="C18">
        <v>0</v>
      </c>
      <c r="D18">
        <v>0</v>
      </c>
      <c r="F18">
        <f t="shared" si="0"/>
        <v>0</v>
      </c>
      <c r="G18">
        <f t="shared" si="0"/>
        <v>0</v>
      </c>
      <c r="H18">
        <f t="shared" si="0"/>
        <v>0</v>
      </c>
      <c r="I18">
        <f t="shared" si="1"/>
        <v>3</v>
      </c>
      <c r="J18" s="58"/>
      <c r="K18" s="58"/>
      <c r="L18" s="58"/>
      <c r="P18" s="63"/>
      <c r="Q18" s="66"/>
      <c r="R18" s="67" t="str">
        <f t="shared" si="2"/>
        <v/>
      </c>
      <c r="AB18" s="91">
        <f t="shared" si="3"/>
        <v>0</v>
      </c>
      <c r="AC18" s="91">
        <f t="shared" si="3"/>
        <v>0</v>
      </c>
      <c r="AD18" s="90"/>
      <c r="AE18" s="90"/>
    </row>
    <row r="19" spans="1:31" ht="13.8" x14ac:dyDescent="0.25">
      <c r="A19" s="4">
        <v>43877</v>
      </c>
      <c r="B19">
        <v>3</v>
      </c>
      <c r="C19">
        <v>0</v>
      </c>
      <c r="D19">
        <v>3</v>
      </c>
      <c r="F19">
        <f t="shared" si="0"/>
        <v>0</v>
      </c>
      <c r="G19">
        <f t="shared" si="0"/>
        <v>0</v>
      </c>
      <c r="H19">
        <f t="shared" si="0"/>
        <v>3</v>
      </c>
      <c r="I19">
        <f t="shared" si="1"/>
        <v>0</v>
      </c>
      <c r="J19" s="58"/>
      <c r="K19" s="58"/>
      <c r="L19" s="58"/>
      <c r="P19" s="63"/>
      <c r="Q19" s="66"/>
      <c r="R19" s="67" t="str">
        <f t="shared" si="2"/>
        <v/>
      </c>
      <c r="AB19" s="91">
        <f t="shared" si="3"/>
        <v>0</v>
      </c>
      <c r="AC19" s="91">
        <f t="shared" si="3"/>
        <v>0</v>
      </c>
      <c r="AD19" s="90"/>
      <c r="AE19" s="90"/>
    </row>
    <row r="20" spans="1:31" ht="13.8" x14ac:dyDescent="0.25">
      <c r="A20" s="4">
        <v>43878</v>
      </c>
      <c r="B20">
        <v>3</v>
      </c>
      <c r="C20">
        <v>0</v>
      </c>
      <c r="D20">
        <v>3</v>
      </c>
      <c r="F20">
        <f t="shared" si="0"/>
        <v>0</v>
      </c>
      <c r="G20">
        <f t="shared" si="0"/>
        <v>0</v>
      </c>
      <c r="H20">
        <f t="shared" si="0"/>
        <v>0</v>
      </c>
      <c r="I20">
        <f t="shared" si="1"/>
        <v>0</v>
      </c>
      <c r="J20" s="58"/>
      <c r="K20" s="58"/>
      <c r="L20" s="58"/>
      <c r="P20" s="63"/>
      <c r="Q20" s="66"/>
      <c r="R20" s="67" t="str">
        <f t="shared" si="2"/>
        <v/>
      </c>
      <c r="AB20" s="91">
        <f t="shared" si="3"/>
        <v>0</v>
      </c>
      <c r="AC20" s="91">
        <f t="shared" si="3"/>
        <v>0</v>
      </c>
      <c r="AD20" s="90"/>
      <c r="AE20" s="90"/>
    </row>
    <row r="21" spans="1:31" ht="13.8" x14ac:dyDescent="0.25">
      <c r="A21" s="4">
        <v>43879</v>
      </c>
      <c r="B21">
        <v>3</v>
      </c>
      <c r="C21">
        <v>0</v>
      </c>
      <c r="D21">
        <v>3</v>
      </c>
      <c r="F21">
        <f t="shared" si="0"/>
        <v>0</v>
      </c>
      <c r="G21">
        <f t="shared" si="0"/>
        <v>0</v>
      </c>
      <c r="H21">
        <f t="shared" si="0"/>
        <v>0</v>
      </c>
      <c r="I21">
        <f t="shared" si="1"/>
        <v>0</v>
      </c>
      <c r="J21" s="58"/>
      <c r="K21" s="58"/>
      <c r="L21" s="58"/>
      <c r="P21" s="63"/>
      <c r="Q21" s="66"/>
      <c r="R21" s="67" t="str">
        <f t="shared" si="2"/>
        <v/>
      </c>
      <c r="AB21" s="91">
        <f t="shared" si="3"/>
        <v>0</v>
      </c>
      <c r="AC21" s="91">
        <f t="shared" si="3"/>
        <v>0</v>
      </c>
      <c r="AD21" s="90"/>
    </row>
    <row r="22" spans="1:31" ht="13.8" x14ac:dyDescent="0.25">
      <c r="A22" s="4">
        <v>43880</v>
      </c>
      <c r="B22">
        <v>3</v>
      </c>
      <c r="C22">
        <v>0</v>
      </c>
      <c r="D22">
        <v>3</v>
      </c>
      <c r="F22">
        <f t="shared" si="0"/>
        <v>0</v>
      </c>
      <c r="G22">
        <f t="shared" si="0"/>
        <v>0</v>
      </c>
      <c r="H22">
        <f t="shared" si="0"/>
        <v>0</v>
      </c>
      <c r="I22">
        <f t="shared" si="1"/>
        <v>0</v>
      </c>
      <c r="J22" s="58"/>
      <c r="K22" s="58"/>
      <c r="L22" s="58"/>
      <c r="P22" s="63"/>
      <c r="Q22" s="66"/>
      <c r="R22" s="67" t="str">
        <f t="shared" si="2"/>
        <v/>
      </c>
      <c r="AB22" s="91">
        <f t="shared" si="3"/>
        <v>0</v>
      </c>
      <c r="AC22" s="91">
        <f t="shared" si="3"/>
        <v>0</v>
      </c>
      <c r="AD22" s="90"/>
    </row>
    <row r="23" spans="1:31" ht="13.8" x14ac:dyDescent="0.25">
      <c r="A23" s="4">
        <v>43881</v>
      </c>
      <c r="B23">
        <v>3</v>
      </c>
      <c r="C23">
        <v>0</v>
      </c>
      <c r="D23">
        <v>3</v>
      </c>
      <c r="F23">
        <f t="shared" si="0"/>
        <v>0</v>
      </c>
      <c r="G23">
        <f t="shared" si="0"/>
        <v>0</v>
      </c>
      <c r="H23">
        <f t="shared" si="0"/>
        <v>0</v>
      </c>
      <c r="I23">
        <f t="shared" si="1"/>
        <v>0</v>
      </c>
      <c r="J23" s="58"/>
      <c r="K23" s="58"/>
      <c r="L23" s="58"/>
      <c r="P23" s="63"/>
      <c r="Q23" s="66"/>
      <c r="R23" s="67" t="str">
        <f t="shared" si="2"/>
        <v/>
      </c>
      <c r="AB23" s="91">
        <f t="shared" si="3"/>
        <v>0</v>
      </c>
      <c r="AC23" s="91">
        <f t="shared" si="3"/>
        <v>0</v>
      </c>
      <c r="AD23" s="90"/>
    </row>
    <row r="24" spans="1:31" ht="13.8" x14ac:dyDescent="0.25">
      <c r="A24" s="4">
        <v>43882</v>
      </c>
      <c r="B24">
        <v>3</v>
      </c>
      <c r="C24">
        <v>0</v>
      </c>
      <c r="D24">
        <v>3</v>
      </c>
      <c r="F24">
        <f t="shared" si="0"/>
        <v>0</v>
      </c>
      <c r="G24">
        <f t="shared" si="0"/>
        <v>0</v>
      </c>
      <c r="H24">
        <f t="shared" si="0"/>
        <v>0</v>
      </c>
      <c r="I24">
        <f t="shared" si="1"/>
        <v>0</v>
      </c>
      <c r="J24" s="58"/>
      <c r="K24" s="58"/>
      <c r="L24" s="58"/>
      <c r="P24" s="63"/>
      <c r="Q24" s="66"/>
      <c r="R24" s="67" t="str">
        <f t="shared" si="2"/>
        <v/>
      </c>
      <c r="AB24" s="91">
        <f t="shared" si="3"/>
        <v>0</v>
      </c>
      <c r="AC24" s="91">
        <f t="shared" si="3"/>
        <v>0</v>
      </c>
      <c r="AD24" s="90"/>
    </row>
    <row r="25" spans="1:31" ht="13.8" x14ac:dyDescent="0.25">
      <c r="A25" s="4">
        <v>43883</v>
      </c>
      <c r="B25">
        <v>3</v>
      </c>
      <c r="C25">
        <v>0</v>
      </c>
      <c r="D25">
        <v>3</v>
      </c>
      <c r="F25">
        <f t="shared" si="0"/>
        <v>0</v>
      </c>
      <c r="G25">
        <f t="shared" si="0"/>
        <v>0</v>
      </c>
      <c r="H25">
        <f t="shared" si="0"/>
        <v>0</v>
      </c>
      <c r="I25">
        <f t="shared" si="1"/>
        <v>0</v>
      </c>
      <c r="J25" s="58"/>
      <c r="K25" s="58"/>
      <c r="L25" s="58"/>
      <c r="P25" s="63"/>
      <c r="Q25" s="66"/>
      <c r="R25" s="67" t="str">
        <f t="shared" si="2"/>
        <v/>
      </c>
      <c r="AB25" s="91">
        <f t="shared" si="3"/>
        <v>0</v>
      </c>
      <c r="AC25" s="91">
        <f t="shared" si="3"/>
        <v>0</v>
      </c>
      <c r="AD25" s="90"/>
    </row>
    <row r="26" spans="1:31" ht="13.8" x14ac:dyDescent="0.25">
      <c r="A26" s="4">
        <v>43884</v>
      </c>
      <c r="B26">
        <v>3</v>
      </c>
      <c r="C26">
        <v>0</v>
      </c>
      <c r="D26">
        <v>3</v>
      </c>
      <c r="F26">
        <f t="shared" si="0"/>
        <v>0</v>
      </c>
      <c r="G26">
        <f t="shared" si="0"/>
        <v>0</v>
      </c>
      <c r="H26">
        <f t="shared" si="0"/>
        <v>0</v>
      </c>
      <c r="I26">
        <f t="shared" si="1"/>
        <v>0</v>
      </c>
      <c r="J26" s="58"/>
      <c r="K26" s="58"/>
      <c r="L26" s="58"/>
      <c r="P26" s="63"/>
      <c r="Q26" s="66"/>
      <c r="R26" s="67" t="str">
        <f t="shared" si="2"/>
        <v/>
      </c>
      <c r="AB26" s="91">
        <f t="shared" si="3"/>
        <v>0</v>
      </c>
      <c r="AC26" s="91">
        <f t="shared" si="3"/>
        <v>0</v>
      </c>
      <c r="AD26" s="90"/>
    </row>
    <row r="27" spans="1:31" ht="13.8" x14ac:dyDescent="0.25">
      <c r="A27" s="4">
        <v>43885</v>
      </c>
      <c r="B27">
        <v>3</v>
      </c>
      <c r="C27">
        <v>0</v>
      </c>
      <c r="D27">
        <v>3</v>
      </c>
      <c r="F27">
        <f t="shared" si="0"/>
        <v>0</v>
      </c>
      <c r="G27">
        <f t="shared" si="0"/>
        <v>0</v>
      </c>
      <c r="H27">
        <f t="shared" si="0"/>
        <v>0</v>
      </c>
      <c r="I27">
        <f t="shared" si="1"/>
        <v>0</v>
      </c>
      <c r="J27" s="58"/>
      <c r="K27" s="58"/>
      <c r="L27" s="58"/>
      <c r="P27" s="63"/>
      <c r="Q27" s="66"/>
      <c r="R27" s="67" t="str">
        <f t="shared" si="2"/>
        <v/>
      </c>
      <c r="AB27" s="91">
        <f t="shared" si="3"/>
        <v>0</v>
      </c>
      <c r="AC27" s="91">
        <f t="shared" si="3"/>
        <v>0</v>
      </c>
      <c r="AD27" s="90"/>
    </row>
    <row r="28" spans="1:31" ht="13.8" x14ac:dyDescent="0.25">
      <c r="A28" s="4">
        <v>43886</v>
      </c>
      <c r="B28">
        <v>3</v>
      </c>
      <c r="C28">
        <v>0</v>
      </c>
      <c r="D28">
        <v>3</v>
      </c>
      <c r="F28">
        <f t="shared" si="0"/>
        <v>0</v>
      </c>
      <c r="G28">
        <f t="shared" si="0"/>
        <v>0</v>
      </c>
      <c r="H28">
        <f t="shared" si="0"/>
        <v>0</v>
      </c>
      <c r="I28">
        <f t="shared" si="1"/>
        <v>0</v>
      </c>
      <c r="J28" s="58"/>
      <c r="K28" s="58"/>
      <c r="L28" s="58"/>
      <c r="P28" s="63"/>
      <c r="Q28" s="66"/>
      <c r="R28" s="67" t="str">
        <f t="shared" si="2"/>
        <v/>
      </c>
      <c r="AB28" s="91">
        <f t="shared" ref="AB28:AC43" si="4">AVERAGE(F22:F28)</f>
        <v>0</v>
      </c>
      <c r="AC28" s="91">
        <f t="shared" si="4"/>
        <v>0</v>
      </c>
      <c r="AD28" s="90"/>
    </row>
    <row r="29" spans="1:31" ht="13.8" x14ac:dyDescent="0.25">
      <c r="A29" s="4">
        <v>43887</v>
      </c>
      <c r="B29">
        <v>3</v>
      </c>
      <c r="C29">
        <v>0</v>
      </c>
      <c r="D29">
        <v>3</v>
      </c>
      <c r="F29">
        <f t="shared" si="0"/>
        <v>0</v>
      </c>
      <c r="G29">
        <f t="shared" si="0"/>
        <v>0</v>
      </c>
      <c r="H29">
        <f t="shared" si="0"/>
        <v>0</v>
      </c>
      <c r="I29">
        <f t="shared" si="1"/>
        <v>0</v>
      </c>
      <c r="J29" s="58"/>
      <c r="K29" s="58"/>
      <c r="L29" s="58"/>
      <c r="P29" s="63"/>
      <c r="Q29" s="66"/>
      <c r="R29" s="67" t="str">
        <f t="shared" si="2"/>
        <v/>
      </c>
      <c r="AB29" s="91">
        <f t="shared" si="4"/>
        <v>0</v>
      </c>
      <c r="AC29" s="91">
        <f t="shared" si="4"/>
        <v>0</v>
      </c>
      <c r="AD29" s="90"/>
    </row>
    <row r="30" spans="1:31" ht="13.8" x14ac:dyDescent="0.25">
      <c r="A30" s="4">
        <v>43888</v>
      </c>
      <c r="B30">
        <v>3</v>
      </c>
      <c r="C30">
        <v>0</v>
      </c>
      <c r="D30">
        <v>3</v>
      </c>
      <c r="F30">
        <f t="shared" si="0"/>
        <v>0</v>
      </c>
      <c r="G30">
        <f t="shared" si="0"/>
        <v>0</v>
      </c>
      <c r="H30">
        <f t="shared" si="0"/>
        <v>0</v>
      </c>
      <c r="I30">
        <f t="shared" si="1"/>
        <v>0</v>
      </c>
      <c r="J30" s="58"/>
      <c r="K30" s="58"/>
      <c r="L30" s="58"/>
      <c r="P30" s="63"/>
      <c r="Q30" s="66"/>
      <c r="R30" s="67" t="str">
        <f t="shared" si="2"/>
        <v/>
      </c>
      <c r="AB30" s="91">
        <f t="shared" si="4"/>
        <v>0</v>
      </c>
      <c r="AC30" s="91">
        <f t="shared" si="4"/>
        <v>0</v>
      </c>
      <c r="AD30" s="90"/>
    </row>
    <row r="31" spans="1:31" ht="13.8" x14ac:dyDescent="0.25">
      <c r="A31" s="4">
        <v>43889</v>
      </c>
      <c r="B31">
        <v>3</v>
      </c>
      <c r="C31">
        <v>0</v>
      </c>
      <c r="D31">
        <v>3</v>
      </c>
      <c r="F31">
        <f t="shared" si="0"/>
        <v>0</v>
      </c>
      <c r="G31">
        <f t="shared" si="0"/>
        <v>0</v>
      </c>
      <c r="H31">
        <f t="shared" si="0"/>
        <v>0</v>
      </c>
      <c r="I31">
        <f t="shared" si="1"/>
        <v>0</v>
      </c>
      <c r="J31" s="58"/>
      <c r="K31" s="58"/>
      <c r="L31" s="58"/>
      <c r="P31" s="63"/>
      <c r="Q31" s="66"/>
      <c r="R31" s="67" t="str">
        <f t="shared" si="2"/>
        <v/>
      </c>
      <c r="AB31" s="91">
        <f t="shared" si="4"/>
        <v>0</v>
      </c>
      <c r="AC31" s="91">
        <f t="shared" si="4"/>
        <v>0</v>
      </c>
      <c r="AD31" s="90"/>
    </row>
    <row r="32" spans="1:31" ht="13.8" x14ac:dyDescent="0.25">
      <c r="A32" s="4">
        <v>43890</v>
      </c>
      <c r="B32">
        <v>3</v>
      </c>
      <c r="C32">
        <v>0</v>
      </c>
      <c r="D32">
        <v>3</v>
      </c>
      <c r="F32">
        <f t="shared" si="0"/>
        <v>0</v>
      </c>
      <c r="G32">
        <f t="shared" si="0"/>
        <v>0</v>
      </c>
      <c r="H32">
        <f t="shared" si="0"/>
        <v>0</v>
      </c>
      <c r="I32">
        <f t="shared" si="1"/>
        <v>0</v>
      </c>
      <c r="J32" s="58"/>
      <c r="K32" s="58"/>
      <c r="L32" s="58"/>
      <c r="P32" s="63"/>
      <c r="Q32" s="66"/>
      <c r="R32" s="67" t="str">
        <f t="shared" si="2"/>
        <v/>
      </c>
      <c r="AB32" s="91">
        <f t="shared" si="4"/>
        <v>0</v>
      </c>
      <c r="AC32" s="91">
        <f t="shared" si="4"/>
        <v>0</v>
      </c>
      <c r="AD32" s="90"/>
      <c r="AE32" s="45"/>
    </row>
    <row r="33" spans="1:31" ht="13.8" x14ac:dyDescent="0.25">
      <c r="A33" s="4">
        <v>43891</v>
      </c>
      <c r="B33">
        <v>3</v>
      </c>
      <c r="C33">
        <v>0</v>
      </c>
      <c r="D33">
        <v>3</v>
      </c>
      <c r="F33">
        <f t="shared" si="0"/>
        <v>0</v>
      </c>
      <c r="G33">
        <f t="shared" si="0"/>
        <v>0</v>
      </c>
      <c r="H33">
        <f t="shared" si="0"/>
        <v>0</v>
      </c>
      <c r="I33">
        <f t="shared" si="1"/>
        <v>0</v>
      </c>
      <c r="J33" s="58" t="e">
        <f t="shared" ref="J33:J96" si="5">F33/I32*$B$2/($B$2-B32)</f>
        <v>#DIV/0!</v>
      </c>
      <c r="K33" s="58" t="e">
        <f t="shared" ref="K33:K96" si="6">G33/I32</f>
        <v>#DIV/0!</v>
      </c>
      <c r="L33" s="58" t="e">
        <f t="shared" ref="L33:L96" si="7">H33/I32</f>
        <v>#DIV/0!</v>
      </c>
      <c r="M33" s="19">
        <v>0</v>
      </c>
      <c r="N33" s="47">
        <f t="shared" ref="N33:N96" si="8">C33/B33</f>
        <v>0</v>
      </c>
      <c r="O33" s="47"/>
      <c r="P33" s="63">
        <f>D33/B33</f>
        <v>1</v>
      </c>
      <c r="Q33" s="86">
        <f>N33</f>
        <v>0</v>
      </c>
      <c r="R33" s="67">
        <f t="shared" si="2"/>
        <v>0</v>
      </c>
      <c r="S33" s="47"/>
      <c r="T33" s="47"/>
      <c r="U33" s="47"/>
      <c r="V33" s="47"/>
      <c r="W33" s="47"/>
      <c r="X33" s="47"/>
      <c r="Y33" s="47"/>
      <c r="AB33" s="91">
        <f t="shared" si="4"/>
        <v>0</v>
      </c>
      <c r="AC33" s="91">
        <f t="shared" si="4"/>
        <v>0</v>
      </c>
      <c r="AD33" s="90"/>
      <c r="AE33" s="45"/>
    </row>
    <row r="34" spans="1:31" ht="13.8" x14ac:dyDescent="0.25">
      <c r="A34" s="4">
        <v>43892</v>
      </c>
      <c r="B34">
        <v>5</v>
      </c>
      <c r="C34">
        <v>0</v>
      </c>
      <c r="D34">
        <v>3</v>
      </c>
      <c r="F34">
        <f t="shared" si="0"/>
        <v>2</v>
      </c>
      <c r="G34">
        <f t="shared" si="0"/>
        <v>0</v>
      </c>
      <c r="H34">
        <f t="shared" si="0"/>
        <v>0</v>
      </c>
      <c r="I34">
        <f t="shared" si="1"/>
        <v>2</v>
      </c>
      <c r="J34" s="58" t="e">
        <f t="shared" si="5"/>
        <v>#DIV/0!</v>
      </c>
      <c r="K34" s="58" t="e">
        <f t="shared" si="6"/>
        <v>#DIV/0!</v>
      </c>
      <c r="L34" s="58" t="e">
        <f t="shared" si="7"/>
        <v>#DIV/0!</v>
      </c>
      <c r="M34" t="e">
        <f t="shared" ref="M34:M97" si="9">J34/(K34+L34)</f>
        <v>#DIV/0!</v>
      </c>
      <c r="N34" s="47">
        <f t="shared" si="8"/>
        <v>0</v>
      </c>
      <c r="O34" s="47"/>
      <c r="P34" s="63">
        <f t="shared" ref="P34:P97" si="10">D34/B34</f>
        <v>0.6</v>
      </c>
      <c r="Q34" s="86">
        <f t="shared" ref="Q34:Q97" si="11">N34</f>
        <v>0</v>
      </c>
      <c r="R34" s="67">
        <f t="shared" si="2"/>
        <v>0.4</v>
      </c>
      <c r="S34" s="47"/>
      <c r="T34" s="47"/>
      <c r="U34" s="47"/>
      <c r="V34" s="47"/>
      <c r="W34" s="47"/>
      <c r="X34" s="47"/>
      <c r="Y34" s="47"/>
      <c r="AB34" s="91">
        <f t="shared" si="4"/>
        <v>0.2857142857142857</v>
      </c>
      <c r="AC34" s="91">
        <f t="shared" si="4"/>
        <v>0</v>
      </c>
      <c r="AD34" s="90"/>
      <c r="AE34" s="45"/>
    </row>
    <row r="35" spans="1:31" ht="13.8" x14ac:dyDescent="0.25">
      <c r="A35" s="4">
        <v>43893</v>
      </c>
      <c r="B35">
        <v>5</v>
      </c>
      <c r="C35">
        <v>0</v>
      </c>
      <c r="D35">
        <v>3</v>
      </c>
      <c r="F35">
        <f t="shared" si="0"/>
        <v>0</v>
      </c>
      <c r="G35">
        <f t="shared" si="0"/>
        <v>0</v>
      </c>
      <c r="H35">
        <f t="shared" si="0"/>
        <v>0</v>
      </c>
      <c r="I35">
        <f t="shared" si="1"/>
        <v>2</v>
      </c>
      <c r="J35" s="58">
        <f t="shared" si="5"/>
        <v>0</v>
      </c>
      <c r="K35" s="58">
        <f t="shared" si="6"/>
        <v>0</v>
      </c>
      <c r="L35" s="58">
        <f t="shared" si="7"/>
        <v>0</v>
      </c>
      <c r="M35" t="e">
        <f t="shared" si="9"/>
        <v>#DIV/0!</v>
      </c>
      <c r="N35" s="47">
        <f t="shared" si="8"/>
        <v>0</v>
      </c>
      <c r="O35" s="47"/>
      <c r="P35" s="63">
        <f t="shared" si="10"/>
        <v>0.6</v>
      </c>
      <c r="Q35" s="86">
        <f t="shared" si="11"/>
        <v>0</v>
      </c>
      <c r="R35" s="67">
        <f t="shared" si="2"/>
        <v>0.4</v>
      </c>
      <c r="S35" s="47"/>
      <c r="T35" s="47"/>
      <c r="U35" s="47"/>
      <c r="V35" s="47"/>
      <c r="W35" s="47"/>
      <c r="X35" s="47"/>
      <c r="Y35" s="47"/>
      <c r="AB35" s="91">
        <f t="shared" si="4"/>
        <v>0.2857142857142857</v>
      </c>
      <c r="AC35" s="91">
        <f t="shared" si="4"/>
        <v>0</v>
      </c>
      <c r="AD35" s="90"/>
      <c r="AE35" s="45"/>
    </row>
    <row r="36" spans="1:31" ht="13.8" x14ac:dyDescent="0.25">
      <c r="A36" s="4">
        <v>43894</v>
      </c>
      <c r="B36">
        <v>28</v>
      </c>
      <c r="C36">
        <v>0</v>
      </c>
      <c r="D36">
        <v>3</v>
      </c>
      <c r="F36">
        <f t="shared" si="0"/>
        <v>23</v>
      </c>
      <c r="G36">
        <f t="shared" si="0"/>
        <v>0</v>
      </c>
      <c r="H36">
        <f t="shared" si="0"/>
        <v>0</v>
      </c>
      <c r="I36">
        <f t="shared" si="1"/>
        <v>25</v>
      </c>
      <c r="J36" s="58">
        <f t="shared" si="5"/>
        <v>11.500000041666535</v>
      </c>
      <c r="K36" s="58">
        <f t="shared" si="6"/>
        <v>0</v>
      </c>
      <c r="L36" s="58">
        <f t="shared" si="7"/>
        <v>0</v>
      </c>
      <c r="M36" t="e">
        <f t="shared" si="9"/>
        <v>#DIV/0!</v>
      </c>
      <c r="N36" s="47">
        <f t="shared" si="8"/>
        <v>0</v>
      </c>
      <c r="O36" s="47"/>
      <c r="P36" s="63">
        <f t="shared" si="10"/>
        <v>0.10714285714285714</v>
      </c>
      <c r="Q36" s="86">
        <f t="shared" si="11"/>
        <v>0</v>
      </c>
      <c r="R36" s="67">
        <f t="shared" si="2"/>
        <v>0.8928571428571429</v>
      </c>
      <c r="S36" s="47"/>
      <c r="T36" s="47"/>
      <c r="U36" s="47"/>
      <c r="V36" s="47"/>
      <c r="W36" s="47"/>
      <c r="X36" s="47"/>
      <c r="Y36" s="47"/>
      <c r="AB36" s="91">
        <f t="shared" si="4"/>
        <v>3.5714285714285716</v>
      </c>
      <c r="AC36" s="91">
        <f t="shared" si="4"/>
        <v>0</v>
      </c>
      <c r="AD36" s="90"/>
      <c r="AE36" s="45"/>
    </row>
    <row r="37" spans="1:31" ht="13.8" x14ac:dyDescent="0.25">
      <c r="A37" s="4">
        <v>43895</v>
      </c>
      <c r="B37">
        <v>30</v>
      </c>
      <c r="C37">
        <v>0</v>
      </c>
      <c r="D37">
        <v>3</v>
      </c>
      <c r="F37">
        <f t="shared" ref="F37:H61" si="12">B37-B36</f>
        <v>2</v>
      </c>
      <c r="G37">
        <f t="shared" si="12"/>
        <v>0</v>
      </c>
      <c r="H37">
        <f t="shared" si="12"/>
        <v>0</v>
      </c>
      <c r="I37">
        <f t="shared" si="1"/>
        <v>27</v>
      </c>
      <c r="J37" s="58">
        <f t="shared" si="5"/>
        <v>8.0000001623183284E-2</v>
      </c>
      <c r="K37" s="58">
        <f t="shared" si="6"/>
        <v>0</v>
      </c>
      <c r="L37" s="58">
        <f t="shared" si="7"/>
        <v>0</v>
      </c>
      <c r="M37" t="e">
        <f t="shared" si="9"/>
        <v>#DIV/0!</v>
      </c>
      <c r="N37" s="47">
        <f t="shared" si="8"/>
        <v>0</v>
      </c>
      <c r="O37" s="47"/>
      <c r="P37" s="63">
        <f t="shared" si="10"/>
        <v>0.1</v>
      </c>
      <c r="Q37" s="86">
        <f t="shared" si="11"/>
        <v>0</v>
      </c>
      <c r="R37" s="67">
        <f t="shared" si="2"/>
        <v>0.9</v>
      </c>
      <c r="S37" s="47"/>
      <c r="T37" s="47"/>
      <c r="U37" s="47"/>
      <c r="V37" s="47"/>
      <c r="W37" s="47"/>
      <c r="X37" s="47"/>
      <c r="Y37" s="47"/>
      <c r="AB37" s="91">
        <f t="shared" si="4"/>
        <v>3.8571428571428572</v>
      </c>
      <c r="AC37" s="91">
        <f t="shared" si="4"/>
        <v>0</v>
      </c>
      <c r="AD37" s="90"/>
      <c r="AE37" s="45"/>
    </row>
    <row r="38" spans="1:31" ht="13.8" x14ac:dyDescent="0.25">
      <c r="A38" s="4">
        <v>43896</v>
      </c>
      <c r="B38">
        <v>31</v>
      </c>
      <c r="C38">
        <v>0</v>
      </c>
      <c r="D38">
        <v>3</v>
      </c>
      <c r="F38">
        <f t="shared" si="12"/>
        <v>1</v>
      </c>
      <c r="G38">
        <f t="shared" si="12"/>
        <v>0</v>
      </c>
      <c r="H38">
        <f t="shared" si="12"/>
        <v>0</v>
      </c>
      <c r="I38">
        <f t="shared" si="1"/>
        <v>28</v>
      </c>
      <c r="J38" s="58">
        <f t="shared" si="5"/>
        <v>3.7037037842187474E-2</v>
      </c>
      <c r="K38" s="58">
        <f t="shared" si="6"/>
        <v>0</v>
      </c>
      <c r="L38" s="58">
        <f t="shared" si="7"/>
        <v>0</v>
      </c>
      <c r="M38" t="e">
        <f t="shared" si="9"/>
        <v>#DIV/0!</v>
      </c>
      <c r="N38" s="47">
        <f t="shared" si="8"/>
        <v>0</v>
      </c>
      <c r="O38" s="47"/>
      <c r="P38" s="63">
        <f t="shared" si="10"/>
        <v>9.6774193548387094E-2</v>
      </c>
      <c r="Q38" s="86">
        <f t="shared" si="11"/>
        <v>0</v>
      </c>
      <c r="R38" s="67">
        <f t="shared" si="2"/>
        <v>0.90322580645161288</v>
      </c>
      <c r="S38" s="47"/>
      <c r="T38" s="47"/>
      <c r="U38" s="47"/>
      <c r="V38" s="47"/>
      <c r="W38" s="47"/>
      <c r="X38" s="47"/>
      <c r="Y38" s="47"/>
      <c r="AB38" s="91">
        <f t="shared" si="4"/>
        <v>4</v>
      </c>
      <c r="AC38" s="91">
        <f t="shared" si="4"/>
        <v>0</v>
      </c>
      <c r="AD38" s="90"/>
      <c r="AE38" s="45"/>
    </row>
    <row r="39" spans="1:31" ht="13.8" x14ac:dyDescent="0.25">
      <c r="A39" s="4">
        <v>43897</v>
      </c>
      <c r="B39">
        <v>34</v>
      </c>
      <c r="C39">
        <v>0</v>
      </c>
      <c r="D39">
        <v>3</v>
      </c>
      <c r="F39">
        <f t="shared" si="12"/>
        <v>3</v>
      </c>
      <c r="G39">
        <f t="shared" si="12"/>
        <v>0</v>
      </c>
      <c r="H39">
        <f t="shared" si="12"/>
        <v>0</v>
      </c>
      <c r="I39">
        <f t="shared" si="1"/>
        <v>31</v>
      </c>
      <c r="J39" s="58">
        <f t="shared" si="5"/>
        <v>0.10714285954968185</v>
      </c>
      <c r="K39" s="58">
        <f t="shared" si="6"/>
        <v>0</v>
      </c>
      <c r="L39" s="58">
        <f t="shared" si="7"/>
        <v>0</v>
      </c>
      <c r="M39" t="e">
        <f t="shared" si="9"/>
        <v>#DIV/0!</v>
      </c>
      <c r="N39" s="47">
        <f t="shared" si="8"/>
        <v>0</v>
      </c>
      <c r="O39" s="47"/>
      <c r="P39" s="63">
        <f t="shared" si="10"/>
        <v>8.8235294117647065E-2</v>
      </c>
      <c r="Q39" s="86">
        <f t="shared" si="11"/>
        <v>0</v>
      </c>
      <c r="R39" s="67">
        <f t="shared" si="2"/>
        <v>0.91176470588235292</v>
      </c>
      <c r="S39" s="47"/>
      <c r="T39" s="47"/>
      <c r="U39" s="47"/>
      <c r="V39" s="47"/>
      <c r="W39" s="47"/>
      <c r="X39" s="47"/>
      <c r="Y39" s="47"/>
      <c r="AB39" s="91">
        <f t="shared" si="4"/>
        <v>4.4285714285714288</v>
      </c>
      <c r="AC39" s="91">
        <f t="shared" si="4"/>
        <v>0</v>
      </c>
      <c r="AD39" s="90"/>
      <c r="AE39" s="45"/>
    </row>
    <row r="40" spans="1:31" ht="13.8" x14ac:dyDescent="0.25">
      <c r="A40" s="4">
        <v>43898</v>
      </c>
      <c r="B40">
        <v>39</v>
      </c>
      <c r="C40">
        <v>0</v>
      </c>
      <c r="D40">
        <v>3</v>
      </c>
      <c r="F40">
        <f t="shared" si="12"/>
        <v>5</v>
      </c>
      <c r="G40">
        <f t="shared" si="12"/>
        <v>0</v>
      </c>
      <c r="H40">
        <f t="shared" si="12"/>
        <v>0</v>
      </c>
      <c r="I40">
        <f t="shared" si="1"/>
        <v>36</v>
      </c>
      <c r="J40" s="58">
        <f t="shared" si="5"/>
        <v>0.16129032655445216</v>
      </c>
      <c r="K40" s="58">
        <f t="shared" si="6"/>
        <v>0</v>
      </c>
      <c r="L40" s="58">
        <f t="shared" si="7"/>
        <v>0</v>
      </c>
      <c r="M40" t="e">
        <f t="shared" si="9"/>
        <v>#DIV/0!</v>
      </c>
      <c r="N40" s="47">
        <f t="shared" si="8"/>
        <v>0</v>
      </c>
      <c r="O40" s="47"/>
      <c r="P40" s="63">
        <f t="shared" si="10"/>
        <v>7.6923076923076927E-2</v>
      </c>
      <c r="Q40" s="86">
        <f t="shared" si="11"/>
        <v>0</v>
      </c>
      <c r="R40" s="67">
        <f t="shared" si="2"/>
        <v>0.92307692307692313</v>
      </c>
      <c r="S40" s="47"/>
      <c r="T40" s="47"/>
      <c r="U40" s="47"/>
      <c r="V40" s="47"/>
      <c r="W40" s="47"/>
      <c r="X40" s="47"/>
      <c r="Y40" s="47"/>
      <c r="AB40" s="91">
        <f t="shared" si="4"/>
        <v>5.1428571428571432</v>
      </c>
      <c r="AC40" s="91">
        <f t="shared" si="4"/>
        <v>0</v>
      </c>
      <c r="AD40" s="90"/>
      <c r="AE40" s="45"/>
    </row>
    <row r="41" spans="1:31" ht="13.8" x14ac:dyDescent="0.25">
      <c r="A41" s="4">
        <v>43899</v>
      </c>
      <c r="B41">
        <v>43</v>
      </c>
      <c r="C41">
        <v>0</v>
      </c>
      <c r="D41">
        <v>3</v>
      </c>
      <c r="F41">
        <f t="shared" si="12"/>
        <v>4</v>
      </c>
      <c r="G41">
        <f t="shared" si="12"/>
        <v>0</v>
      </c>
      <c r="H41">
        <f t="shared" si="12"/>
        <v>0</v>
      </c>
      <c r="I41">
        <f t="shared" si="1"/>
        <v>40</v>
      </c>
      <c r="J41" s="58">
        <f t="shared" si="5"/>
        <v>0.11111111425119784</v>
      </c>
      <c r="K41" s="58">
        <f t="shared" si="6"/>
        <v>0</v>
      </c>
      <c r="L41" s="58">
        <f t="shared" si="7"/>
        <v>0</v>
      </c>
      <c r="M41" t="e">
        <f t="shared" si="9"/>
        <v>#DIV/0!</v>
      </c>
      <c r="N41" s="47">
        <f t="shared" si="8"/>
        <v>0</v>
      </c>
      <c r="O41" s="47"/>
      <c r="P41" s="63">
        <f t="shared" si="10"/>
        <v>6.9767441860465115E-2</v>
      </c>
      <c r="Q41" s="86">
        <f t="shared" si="11"/>
        <v>0</v>
      </c>
      <c r="R41" s="67">
        <f t="shared" si="2"/>
        <v>0.93023255813953487</v>
      </c>
      <c r="S41" s="47"/>
      <c r="T41" s="47"/>
      <c r="U41" s="47"/>
      <c r="V41" s="47"/>
      <c r="W41" s="47"/>
      <c r="X41" s="47"/>
      <c r="Y41" s="47"/>
      <c r="AB41" s="91">
        <f t="shared" si="4"/>
        <v>5.4285714285714288</v>
      </c>
      <c r="AC41" s="91">
        <f t="shared" si="4"/>
        <v>0</v>
      </c>
      <c r="AD41" s="90"/>
      <c r="AE41" s="45"/>
    </row>
    <row r="42" spans="1:31" ht="13.8" x14ac:dyDescent="0.25">
      <c r="A42" s="4">
        <v>43900</v>
      </c>
      <c r="B42">
        <v>56</v>
      </c>
      <c r="C42">
        <v>0</v>
      </c>
      <c r="D42">
        <v>4</v>
      </c>
      <c r="F42">
        <f t="shared" si="12"/>
        <v>13</v>
      </c>
      <c r="G42">
        <f t="shared" si="12"/>
        <v>0</v>
      </c>
      <c r="H42">
        <f t="shared" si="12"/>
        <v>1</v>
      </c>
      <c r="I42">
        <f t="shared" si="1"/>
        <v>52</v>
      </c>
      <c r="J42" s="58">
        <f t="shared" si="5"/>
        <v>0.32500001012677976</v>
      </c>
      <c r="K42" s="58">
        <f t="shared" si="6"/>
        <v>0</v>
      </c>
      <c r="L42" s="58">
        <f t="shared" si="7"/>
        <v>2.5000000000000001E-2</v>
      </c>
      <c r="M42">
        <f t="shared" si="9"/>
        <v>13.000000405071189</v>
      </c>
      <c r="N42" s="47">
        <f t="shared" si="8"/>
        <v>0</v>
      </c>
      <c r="O42" s="47"/>
      <c r="P42" s="63">
        <f t="shared" si="10"/>
        <v>7.1428571428571425E-2</v>
      </c>
      <c r="Q42" s="86">
        <f t="shared" si="11"/>
        <v>0</v>
      </c>
      <c r="R42" s="67">
        <f t="shared" si="2"/>
        <v>0.9285714285714286</v>
      </c>
      <c r="S42" s="47"/>
      <c r="T42" s="47"/>
      <c r="U42" s="47"/>
      <c r="V42" s="47"/>
      <c r="W42" s="47"/>
      <c r="X42" s="47"/>
      <c r="Y42" s="47"/>
      <c r="AB42" s="91">
        <f t="shared" si="4"/>
        <v>7.2857142857142856</v>
      </c>
      <c r="AC42" s="91">
        <f t="shared" si="4"/>
        <v>0</v>
      </c>
      <c r="AD42" s="90">
        <f t="shared" ref="AD42:AD105" si="13">INDEX(AB21:AB42,$AE$3)*$AD$2</f>
        <v>0.20571428571428574</v>
      </c>
      <c r="AE42" s="45">
        <f t="shared" ref="AE42:AE105" si="14">AC42/AD42</f>
        <v>0</v>
      </c>
    </row>
    <row r="43" spans="1:31" ht="13.8" x14ac:dyDescent="0.25">
      <c r="A43" s="4">
        <v>43901</v>
      </c>
      <c r="B43">
        <v>62</v>
      </c>
      <c r="C43">
        <v>1</v>
      </c>
      <c r="D43">
        <v>4</v>
      </c>
      <c r="F43">
        <f t="shared" si="12"/>
        <v>6</v>
      </c>
      <c r="G43">
        <f t="shared" si="12"/>
        <v>1</v>
      </c>
      <c r="H43">
        <f t="shared" si="12"/>
        <v>0</v>
      </c>
      <c r="I43">
        <f t="shared" si="1"/>
        <v>57</v>
      </c>
      <c r="J43" s="58">
        <f t="shared" si="5"/>
        <v>0.11538462006687496</v>
      </c>
      <c r="K43" s="58">
        <f t="shared" si="6"/>
        <v>1.9230769230769232E-2</v>
      </c>
      <c r="L43" s="58">
        <f t="shared" si="7"/>
        <v>0</v>
      </c>
      <c r="M43">
        <f t="shared" si="9"/>
        <v>6.0000002434774977</v>
      </c>
      <c r="N43" s="47">
        <f t="shared" si="8"/>
        <v>1.6129032258064516E-2</v>
      </c>
      <c r="O43" s="47"/>
      <c r="P43" s="63">
        <f t="shared" si="10"/>
        <v>6.4516129032258063E-2</v>
      </c>
      <c r="Q43" s="86">
        <f t="shared" si="11"/>
        <v>1.6129032258064516E-2</v>
      </c>
      <c r="R43" s="67">
        <f t="shared" si="2"/>
        <v>0.91935483870967738</v>
      </c>
      <c r="S43" s="47"/>
      <c r="T43" s="47"/>
      <c r="U43" s="47"/>
      <c r="V43" s="47"/>
      <c r="W43" s="47"/>
      <c r="X43" s="47"/>
      <c r="Y43" s="47"/>
      <c r="AB43" s="91">
        <f t="shared" si="4"/>
        <v>4.8571428571428568</v>
      </c>
      <c r="AC43" s="91">
        <f t="shared" si="4"/>
        <v>0.14285714285714285</v>
      </c>
      <c r="AD43" s="90">
        <f t="shared" si="13"/>
        <v>0.21714285714285717</v>
      </c>
      <c r="AE43" s="45">
        <f t="shared" si="14"/>
        <v>0.6578947368421052</v>
      </c>
    </row>
    <row r="44" spans="1:31" ht="13.8" x14ac:dyDescent="0.25">
      <c r="A44" s="4">
        <v>43902</v>
      </c>
      <c r="B44">
        <v>73</v>
      </c>
      <c r="C44">
        <v>1</v>
      </c>
      <c r="D44">
        <v>4</v>
      </c>
      <c r="F44">
        <f t="shared" si="12"/>
        <v>11</v>
      </c>
      <c r="G44">
        <f t="shared" si="12"/>
        <v>0</v>
      </c>
      <c r="H44">
        <f t="shared" si="12"/>
        <v>0</v>
      </c>
      <c r="I44">
        <f t="shared" si="1"/>
        <v>68</v>
      </c>
      <c r="J44" s="58">
        <f t="shared" si="5"/>
        <v>0.19298246481054998</v>
      </c>
      <c r="K44" s="58">
        <f t="shared" si="6"/>
        <v>0</v>
      </c>
      <c r="L44" s="58">
        <f t="shared" si="7"/>
        <v>0</v>
      </c>
      <c r="M44" t="e">
        <f t="shared" si="9"/>
        <v>#DIV/0!</v>
      </c>
      <c r="N44" s="47">
        <f t="shared" si="8"/>
        <v>1.3698630136986301E-2</v>
      </c>
      <c r="O44" s="47"/>
      <c r="P44" s="63">
        <f t="shared" si="10"/>
        <v>5.4794520547945202E-2</v>
      </c>
      <c r="Q44" s="86">
        <f t="shared" si="11"/>
        <v>1.3698630136986301E-2</v>
      </c>
      <c r="R44" s="67">
        <f t="shared" si="2"/>
        <v>0.93150684931506844</v>
      </c>
      <c r="S44" s="47"/>
      <c r="T44" s="47"/>
      <c r="U44" s="47"/>
      <c r="V44" s="47"/>
      <c r="W44" s="47"/>
      <c r="X44" s="47"/>
      <c r="Y44" s="47"/>
      <c r="AB44" s="91">
        <f t="shared" ref="AB44:AC59" si="15">AVERAGE(F38:F44)</f>
        <v>6.1428571428571432</v>
      </c>
      <c r="AC44" s="91">
        <f t="shared" si="15"/>
        <v>0.14285714285714285</v>
      </c>
      <c r="AD44" s="90">
        <f t="shared" si="13"/>
        <v>0.29142857142857143</v>
      </c>
      <c r="AE44" s="45">
        <f t="shared" si="14"/>
        <v>0.49019607843137253</v>
      </c>
    </row>
    <row r="45" spans="1:31" ht="13.8" x14ac:dyDescent="0.25">
      <c r="A45" s="4">
        <v>43903</v>
      </c>
      <c r="B45">
        <v>82</v>
      </c>
      <c r="C45">
        <v>2</v>
      </c>
      <c r="D45">
        <v>4</v>
      </c>
      <c r="F45">
        <f t="shared" si="12"/>
        <v>9</v>
      </c>
      <c r="G45">
        <f t="shared" si="12"/>
        <v>1</v>
      </c>
      <c r="H45">
        <f t="shared" si="12"/>
        <v>0</v>
      </c>
      <c r="I45">
        <f t="shared" si="1"/>
        <v>76</v>
      </c>
      <c r="J45" s="58">
        <f t="shared" si="5"/>
        <v>0.1323529481777275</v>
      </c>
      <c r="K45" s="58">
        <f t="shared" si="6"/>
        <v>1.4705882352941176E-2</v>
      </c>
      <c r="L45" s="58">
        <f t="shared" si="7"/>
        <v>0</v>
      </c>
      <c r="M45">
        <f t="shared" si="9"/>
        <v>9.0000004760854697</v>
      </c>
      <c r="N45" s="47">
        <f t="shared" si="8"/>
        <v>2.4390243902439025E-2</v>
      </c>
      <c r="O45" s="47"/>
      <c r="P45" s="63">
        <f t="shared" si="10"/>
        <v>4.878048780487805E-2</v>
      </c>
      <c r="Q45" s="86">
        <f t="shared" si="11"/>
        <v>2.4390243902439025E-2</v>
      </c>
      <c r="R45" s="67">
        <f t="shared" si="2"/>
        <v>0.92682926829268286</v>
      </c>
      <c r="S45" s="47"/>
      <c r="T45" s="47"/>
      <c r="U45" s="47"/>
      <c r="V45" s="47"/>
      <c r="W45" s="47"/>
      <c r="X45" s="47"/>
      <c r="Y45" s="47"/>
      <c r="AB45" s="91">
        <f t="shared" si="15"/>
        <v>7.2857142857142856</v>
      </c>
      <c r="AC45" s="91">
        <f t="shared" si="15"/>
        <v>0.2857142857142857</v>
      </c>
      <c r="AD45" s="90">
        <f t="shared" si="13"/>
        <v>0.19428571428571428</v>
      </c>
      <c r="AE45" s="45">
        <f t="shared" si="14"/>
        <v>1.4705882352941175</v>
      </c>
    </row>
    <row r="46" spans="1:31" ht="13.8" x14ac:dyDescent="0.25">
      <c r="A46" s="4">
        <v>43904</v>
      </c>
      <c r="B46">
        <v>102</v>
      </c>
      <c r="C46">
        <v>2</v>
      </c>
      <c r="D46">
        <v>4</v>
      </c>
      <c r="F46">
        <f t="shared" si="12"/>
        <v>20</v>
      </c>
      <c r="G46">
        <f t="shared" si="12"/>
        <v>0</v>
      </c>
      <c r="H46">
        <f t="shared" si="12"/>
        <v>0</v>
      </c>
      <c r="I46">
        <f t="shared" si="1"/>
        <v>96</v>
      </c>
      <c r="J46" s="58">
        <f t="shared" si="5"/>
        <v>0.26315791037371172</v>
      </c>
      <c r="K46" s="59">
        <f t="shared" si="6"/>
        <v>0</v>
      </c>
      <c r="L46" s="59">
        <f t="shared" si="7"/>
        <v>0</v>
      </c>
      <c r="M46" t="e">
        <f t="shared" si="9"/>
        <v>#DIV/0!</v>
      </c>
      <c r="N46" s="47">
        <f t="shared" si="8"/>
        <v>1.9607843137254902E-2</v>
      </c>
      <c r="O46" s="47"/>
      <c r="P46" s="63">
        <f t="shared" si="10"/>
        <v>3.9215686274509803E-2</v>
      </c>
      <c r="Q46" s="86">
        <f t="shared" si="11"/>
        <v>1.9607843137254902E-2</v>
      </c>
      <c r="R46" s="67">
        <f t="shared" si="2"/>
        <v>0.94117647058823528</v>
      </c>
      <c r="S46" s="47"/>
      <c r="T46" s="47"/>
      <c r="U46" s="47"/>
      <c r="V46" s="47"/>
      <c r="W46" s="47"/>
      <c r="X46" s="47"/>
      <c r="Y46" s="47"/>
      <c r="AB46" s="91">
        <f t="shared" si="15"/>
        <v>9.7142857142857135</v>
      </c>
      <c r="AC46" s="91">
        <f t="shared" si="15"/>
        <v>0.2857142857142857</v>
      </c>
      <c r="AD46" s="90">
        <f t="shared" si="13"/>
        <v>0.24571428571428575</v>
      </c>
      <c r="AE46" s="45">
        <f t="shared" si="14"/>
        <v>1.1627906976744184</v>
      </c>
    </row>
    <row r="47" spans="1:31" ht="13.8" x14ac:dyDescent="0.25">
      <c r="A47" s="4">
        <v>43905</v>
      </c>
      <c r="B47">
        <v>113</v>
      </c>
      <c r="C47">
        <v>2</v>
      </c>
      <c r="D47">
        <v>13</v>
      </c>
      <c r="F47">
        <f t="shared" si="12"/>
        <v>11</v>
      </c>
      <c r="G47">
        <f t="shared" si="12"/>
        <v>0</v>
      </c>
      <c r="H47">
        <f t="shared" si="12"/>
        <v>9</v>
      </c>
      <c r="I47">
        <f t="shared" si="1"/>
        <v>98</v>
      </c>
      <c r="J47" s="60">
        <f t="shared" si="5"/>
        <v>0.11458334180250994</v>
      </c>
      <c r="K47" s="60">
        <f t="shared" si="6"/>
        <v>0</v>
      </c>
      <c r="L47" s="60">
        <f t="shared" si="7"/>
        <v>9.375E-2</v>
      </c>
      <c r="M47">
        <f t="shared" si="9"/>
        <v>1.2222223125601059</v>
      </c>
      <c r="N47" s="47">
        <f t="shared" si="8"/>
        <v>1.7699115044247787E-2</v>
      </c>
      <c r="O47" s="47"/>
      <c r="P47" s="63">
        <f t="shared" si="10"/>
        <v>0.11504424778761062</v>
      </c>
      <c r="Q47" s="86">
        <f t="shared" si="11"/>
        <v>1.7699115044247787E-2</v>
      </c>
      <c r="R47" s="67">
        <f t="shared" si="2"/>
        <v>0.86725663716814161</v>
      </c>
      <c r="S47" s="47"/>
      <c r="T47" s="47"/>
      <c r="U47" s="47"/>
      <c r="V47" s="47"/>
      <c r="W47" s="47"/>
      <c r="X47" s="47"/>
      <c r="Y47" s="47"/>
      <c r="AB47" s="91">
        <f t="shared" si="15"/>
        <v>10.571428571428571</v>
      </c>
      <c r="AC47" s="91">
        <f t="shared" si="15"/>
        <v>0.2857142857142857</v>
      </c>
      <c r="AD47" s="90">
        <f t="shared" si="13"/>
        <v>0.29142857142857143</v>
      </c>
      <c r="AE47" s="45">
        <f t="shared" si="14"/>
        <v>0.98039215686274506</v>
      </c>
    </row>
    <row r="48" spans="1:31" ht="13.8" x14ac:dyDescent="0.25">
      <c r="A48" s="4">
        <v>43906</v>
      </c>
      <c r="B48">
        <v>119</v>
      </c>
      <c r="C48">
        <v>2</v>
      </c>
      <c r="D48">
        <v>13</v>
      </c>
      <c r="F48">
        <f t="shared" si="12"/>
        <v>6</v>
      </c>
      <c r="G48">
        <f t="shared" si="12"/>
        <v>0</v>
      </c>
      <c r="H48">
        <f t="shared" si="12"/>
        <v>0</v>
      </c>
      <c r="I48">
        <f t="shared" si="1"/>
        <v>104</v>
      </c>
      <c r="J48" s="58">
        <f t="shared" si="5"/>
        <v>6.1224494809212514E-2</v>
      </c>
      <c r="K48" s="59">
        <f t="shared" si="6"/>
        <v>0</v>
      </c>
      <c r="L48" s="59">
        <f t="shared" si="7"/>
        <v>0</v>
      </c>
      <c r="M48" t="e">
        <f t="shared" si="9"/>
        <v>#DIV/0!</v>
      </c>
      <c r="N48" s="47">
        <f t="shared" si="8"/>
        <v>1.680672268907563E-2</v>
      </c>
      <c r="O48" s="47"/>
      <c r="P48" s="63">
        <f t="shared" si="10"/>
        <v>0.1092436974789916</v>
      </c>
      <c r="Q48" s="86">
        <f t="shared" si="11"/>
        <v>1.680672268907563E-2</v>
      </c>
      <c r="R48" s="67">
        <f t="shared" si="2"/>
        <v>0.87394957983193278</v>
      </c>
      <c r="S48" s="47"/>
      <c r="T48" s="47"/>
      <c r="U48" s="47"/>
      <c r="V48" s="47"/>
      <c r="W48" s="47"/>
      <c r="X48" s="47"/>
      <c r="Y48" s="47"/>
      <c r="AB48" s="91">
        <f t="shared" si="15"/>
        <v>10.857142857142858</v>
      </c>
      <c r="AC48" s="91">
        <f t="shared" si="15"/>
        <v>0.2857142857142857</v>
      </c>
      <c r="AD48" s="90">
        <f t="shared" si="13"/>
        <v>0.38857142857142857</v>
      </c>
      <c r="AE48" s="45">
        <f t="shared" si="14"/>
        <v>0.73529411764705876</v>
      </c>
    </row>
    <row r="49" spans="1:31" ht="13.8" x14ac:dyDescent="0.25">
      <c r="A49" s="4">
        <v>43907</v>
      </c>
      <c r="B49">
        <v>142</v>
      </c>
      <c r="C49">
        <v>3</v>
      </c>
      <c r="D49">
        <v>14</v>
      </c>
      <c r="F49">
        <f t="shared" si="12"/>
        <v>23</v>
      </c>
      <c r="G49">
        <f t="shared" si="12"/>
        <v>1</v>
      </c>
      <c r="H49">
        <f t="shared" si="12"/>
        <v>1</v>
      </c>
      <c r="I49">
        <f t="shared" si="1"/>
        <v>125</v>
      </c>
      <c r="J49" s="58">
        <f t="shared" si="5"/>
        <v>0.22115386522430003</v>
      </c>
      <c r="K49" s="59">
        <f t="shared" si="6"/>
        <v>9.6153846153846159E-3</v>
      </c>
      <c r="L49" s="59">
        <f t="shared" si="7"/>
        <v>9.6153846153846159E-3</v>
      </c>
      <c r="M49">
        <f t="shared" si="9"/>
        <v>11.500000991663601</v>
      </c>
      <c r="N49" s="47">
        <f t="shared" si="8"/>
        <v>2.1126760563380281E-2</v>
      </c>
      <c r="O49" s="47"/>
      <c r="P49" s="63">
        <f t="shared" si="10"/>
        <v>9.8591549295774641E-2</v>
      </c>
      <c r="Q49" s="86">
        <f t="shared" si="11"/>
        <v>2.1126760563380281E-2</v>
      </c>
      <c r="R49" s="67">
        <f t="shared" si="2"/>
        <v>0.88028169014084512</v>
      </c>
      <c r="S49" s="47"/>
      <c r="T49" s="47"/>
      <c r="U49" s="47"/>
      <c r="V49" s="47"/>
      <c r="W49" s="47"/>
      <c r="X49" s="47"/>
      <c r="Y49" s="47"/>
      <c r="AB49" s="91">
        <f t="shared" si="15"/>
        <v>12.285714285714286</v>
      </c>
      <c r="AC49" s="91">
        <f t="shared" si="15"/>
        <v>0.42857142857142855</v>
      </c>
      <c r="AD49" s="90">
        <f t="shared" si="13"/>
        <v>0.42285714285714288</v>
      </c>
      <c r="AE49" s="45">
        <f t="shared" si="14"/>
        <v>1.0135135135135134</v>
      </c>
    </row>
    <row r="50" spans="1:31" ht="13.8" x14ac:dyDescent="0.25">
      <c r="A50" s="4">
        <v>43908</v>
      </c>
      <c r="B50">
        <v>156</v>
      </c>
      <c r="C50">
        <v>3</v>
      </c>
      <c r="D50">
        <v>14</v>
      </c>
      <c r="F50">
        <f t="shared" si="12"/>
        <v>14</v>
      </c>
      <c r="G50">
        <f t="shared" si="12"/>
        <v>0</v>
      </c>
      <c r="H50">
        <f t="shared" si="12"/>
        <v>0</v>
      </c>
      <c r="I50">
        <f t="shared" si="1"/>
        <v>139</v>
      </c>
      <c r="J50" s="58">
        <f t="shared" si="5"/>
        <v>0.11200001152460225</v>
      </c>
      <c r="K50" s="59">
        <f t="shared" si="6"/>
        <v>0</v>
      </c>
      <c r="L50" s="59">
        <f t="shared" si="7"/>
        <v>0</v>
      </c>
      <c r="M50" t="e">
        <f t="shared" si="9"/>
        <v>#DIV/0!</v>
      </c>
      <c r="N50" s="47">
        <f t="shared" si="8"/>
        <v>1.9230769230769232E-2</v>
      </c>
      <c r="O50" s="47"/>
      <c r="P50" s="63">
        <f t="shared" si="10"/>
        <v>8.9743589743589744E-2</v>
      </c>
      <c r="Q50" s="86">
        <f t="shared" si="11"/>
        <v>1.9230769230769232E-2</v>
      </c>
      <c r="R50" s="67">
        <f t="shared" si="2"/>
        <v>0.89102564102564097</v>
      </c>
      <c r="S50" s="47"/>
      <c r="T50" s="47"/>
      <c r="U50" s="47"/>
      <c r="V50" s="47"/>
      <c r="W50" s="47"/>
      <c r="X50" s="47"/>
      <c r="Y50" s="47"/>
      <c r="AB50" s="91">
        <f t="shared" si="15"/>
        <v>13.428571428571429</v>
      </c>
      <c r="AC50" s="91">
        <f t="shared" si="15"/>
        <v>0.2857142857142857</v>
      </c>
      <c r="AD50" s="90">
        <f t="shared" si="13"/>
        <v>0.43428571428571433</v>
      </c>
      <c r="AE50" s="45">
        <f t="shared" si="14"/>
        <v>0.6578947368421052</v>
      </c>
    </row>
    <row r="51" spans="1:31" ht="13.8" x14ac:dyDescent="0.25">
      <c r="A51" s="4">
        <v>43909</v>
      </c>
      <c r="B51">
        <v>194</v>
      </c>
      <c r="C51">
        <v>4</v>
      </c>
      <c r="D51">
        <v>15</v>
      </c>
      <c r="F51">
        <f t="shared" si="12"/>
        <v>38</v>
      </c>
      <c r="G51">
        <f t="shared" si="12"/>
        <v>1</v>
      </c>
      <c r="H51">
        <f t="shared" si="12"/>
        <v>1</v>
      </c>
      <c r="I51">
        <f t="shared" si="1"/>
        <v>175</v>
      </c>
      <c r="J51" s="58">
        <f t="shared" si="5"/>
        <v>0.27338132586790659</v>
      </c>
      <c r="K51" s="59">
        <f t="shared" si="6"/>
        <v>7.1942446043165471E-3</v>
      </c>
      <c r="L51" s="59">
        <f t="shared" si="7"/>
        <v>7.1942446043165471E-3</v>
      </c>
      <c r="M51">
        <f t="shared" si="9"/>
        <v>19.000002147819508</v>
      </c>
      <c r="N51" s="47">
        <f t="shared" si="8"/>
        <v>2.0618556701030927E-2</v>
      </c>
      <c r="O51" s="47"/>
      <c r="P51" s="63">
        <f t="shared" si="10"/>
        <v>7.7319587628865982E-2</v>
      </c>
      <c r="Q51" s="86">
        <f t="shared" si="11"/>
        <v>2.0618556701030927E-2</v>
      </c>
      <c r="R51" s="67">
        <f t="shared" si="2"/>
        <v>0.90206185567010311</v>
      </c>
      <c r="S51" s="47"/>
      <c r="T51" s="47"/>
      <c r="U51" s="47"/>
      <c r="V51" s="47"/>
      <c r="W51" s="47"/>
      <c r="X51" s="47"/>
      <c r="Y51" s="47"/>
      <c r="AB51" s="91">
        <f t="shared" si="15"/>
        <v>17.285714285714285</v>
      </c>
      <c r="AC51" s="91">
        <f t="shared" si="15"/>
        <v>0.42857142857142855</v>
      </c>
      <c r="AD51" s="90">
        <f t="shared" si="13"/>
        <v>0.49142857142857149</v>
      </c>
      <c r="AE51" s="45">
        <f t="shared" si="14"/>
        <v>0.87209302325581384</v>
      </c>
    </row>
    <row r="52" spans="1:31" ht="13.8" x14ac:dyDescent="0.25">
      <c r="A52" s="4">
        <v>43910</v>
      </c>
      <c r="B52">
        <v>244</v>
      </c>
      <c r="C52">
        <v>5</v>
      </c>
      <c r="D52">
        <v>20</v>
      </c>
      <c r="F52">
        <f t="shared" si="12"/>
        <v>50</v>
      </c>
      <c r="G52">
        <f t="shared" si="12"/>
        <v>1</v>
      </c>
      <c r="H52">
        <f t="shared" si="12"/>
        <v>5</v>
      </c>
      <c r="I52">
        <f t="shared" si="1"/>
        <v>219</v>
      </c>
      <c r="J52" s="58">
        <f t="shared" si="5"/>
        <v>0.28571432587979517</v>
      </c>
      <c r="K52" s="59">
        <f>G52/I51</f>
        <v>5.7142857142857143E-3</v>
      </c>
      <c r="L52" s="59">
        <f t="shared" si="7"/>
        <v>2.8571428571428571E-2</v>
      </c>
      <c r="M52">
        <f t="shared" si="9"/>
        <v>8.3333345048273593</v>
      </c>
      <c r="N52" s="47">
        <f t="shared" si="8"/>
        <v>2.0491803278688523E-2</v>
      </c>
      <c r="O52" s="47"/>
      <c r="P52" s="63">
        <f t="shared" si="10"/>
        <v>8.1967213114754092E-2</v>
      </c>
      <c r="Q52" s="86">
        <f t="shared" si="11"/>
        <v>2.0491803278688523E-2</v>
      </c>
      <c r="R52" s="67">
        <f t="shared" si="2"/>
        <v>0.89754098360655743</v>
      </c>
      <c r="S52" s="47"/>
      <c r="T52" s="47"/>
      <c r="U52" s="47"/>
      <c r="V52" s="47"/>
      <c r="W52" s="47"/>
      <c r="X52" s="47"/>
      <c r="Y52" s="47"/>
      <c r="AB52" s="91">
        <f t="shared" si="15"/>
        <v>23.142857142857142</v>
      </c>
      <c r="AC52" s="91">
        <f t="shared" si="15"/>
        <v>0.42857142857142855</v>
      </c>
      <c r="AD52" s="90">
        <f t="shared" si="13"/>
        <v>0.53714285714285714</v>
      </c>
      <c r="AE52" s="45">
        <f t="shared" si="14"/>
        <v>0.7978723404255319</v>
      </c>
    </row>
    <row r="53" spans="1:31" ht="13.8" x14ac:dyDescent="0.25">
      <c r="A53" s="4">
        <v>43911</v>
      </c>
      <c r="B53">
        <v>330</v>
      </c>
      <c r="C53">
        <v>4</v>
      </c>
      <c r="D53">
        <v>23</v>
      </c>
      <c r="F53">
        <f t="shared" si="12"/>
        <v>86</v>
      </c>
      <c r="G53">
        <f t="shared" si="12"/>
        <v>-1</v>
      </c>
      <c r="H53">
        <f t="shared" si="12"/>
        <v>3</v>
      </c>
      <c r="I53">
        <f t="shared" si="1"/>
        <v>303</v>
      </c>
      <c r="J53" s="58">
        <f t="shared" si="5"/>
        <v>0.3926941333595958</v>
      </c>
      <c r="K53" s="59">
        <f t="shared" si="6"/>
        <v>-4.5662100456621002E-3</v>
      </c>
      <c r="L53" s="59">
        <f t="shared" si="7"/>
        <v>1.3698630136986301E-2</v>
      </c>
      <c r="M53">
        <f t="shared" si="9"/>
        <v>43.000007602875741</v>
      </c>
      <c r="N53" s="47">
        <f t="shared" si="8"/>
        <v>1.2121212121212121E-2</v>
      </c>
      <c r="O53" s="47"/>
      <c r="P53" s="63">
        <f t="shared" si="10"/>
        <v>6.9696969696969702E-2</v>
      </c>
      <c r="Q53" s="86">
        <f t="shared" si="11"/>
        <v>1.2121212121212121E-2</v>
      </c>
      <c r="R53" s="67">
        <f t="shared" si="2"/>
        <v>0.91818181818181821</v>
      </c>
      <c r="S53" s="47"/>
      <c r="T53" s="47"/>
      <c r="U53" s="47"/>
      <c r="V53" s="47"/>
      <c r="W53" s="47"/>
      <c r="X53" s="47"/>
      <c r="Y53" s="47"/>
      <c r="AB53" s="91">
        <f t="shared" si="15"/>
        <v>32.571428571428569</v>
      </c>
      <c r="AC53" s="91">
        <f t="shared" si="15"/>
        <v>0.2857142857142857</v>
      </c>
      <c r="AD53" s="90">
        <f t="shared" si="13"/>
        <v>0.69142857142857139</v>
      </c>
      <c r="AE53" s="45">
        <f t="shared" si="14"/>
        <v>0.41322314049586778</v>
      </c>
    </row>
    <row r="54" spans="1:31" ht="13.8" x14ac:dyDescent="0.25">
      <c r="A54" s="4">
        <v>43912</v>
      </c>
      <c r="B54">
        <v>396</v>
      </c>
      <c r="C54">
        <v>7</v>
      </c>
      <c r="D54">
        <v>27</v>
      </c>
      <c r="F54">
        <f t="shared" si="12"/>
        <v>66</v>
      </c>
      <c r="G54">
        <f t="shared" si="12"/>
        <v>3</v>
      </c>
      <c r="H54">
        <f t="shared" si="12"/>
        <v>4</v>
      </c>
      <c r="I54">
        <f t="shared" si="1"/>
        <v>362</v>
      </c>
      <c r="J54" s="58">
        <f t="shared" si="5"/>
        <v>0.21782183426588225</v>
      </c>
      <c r="K54" s="58">
        <f t="shared" si="6"/>
        <v>9.9009900990099011E-3</v>
      </c>
      <c r="L54" s="58">
        <f t="shared" si="7"/>
        <v>1.3201320132013201E-2</v>
      </c>
      <c r="M54">
        <f t="shared" si="9"/>
        <v>9.4285736832231883</v>
      </c>
      <c r="N54" s="47">
        <f t="shared" si="8"/>
        <v>1.7676767676767676E-2</v>
      </c>
      <c r="O54" s="47"/>
      <c r="P54" s="63">
        <f t="shared" si="10"/>
        <v>6.8181818181818177E-2</v>
      </c>
      <c r="Q54" s="86">
        <f t="shared" si="11"/>
        <v>1.7676767676767676E-2</v>
      </c>
      <c r="R54" s="67">
        <f t="shared" si="2"/>
        <v>0.91414141414141414</v>
      </c>
      <c r="S54" s="47"/>
      <c r="T54" s="47"/>
      <c r="U54" s="47"/>
      <c r="V54" s="47"/>
      <c r="W54" s="47"/>
      <c r="X54" s="47"/>
      <c r="Y54" s="47"/>
      <c r="AB54" s="91">
        <f t="shared" si="15"/>
        <v>40.428571428571431</v>
      </c>
      <c r="AC54" s="91">
        <f t="shared" si="15"/>
        <v>0.7142857142857143</v>
      </c>
      <c r="AD54" s="90">
        <f t="shared" si="13"/>
        <v>0.92571428571428571</v>
      </c>
      <c r="AE54" s="45">
        <f t="shared" si="14"/>
        <v>0.77160493827160492</v>
      </c>
    </row>
    <row r="55" spans="1:31" ht="13.8" x14ac:dyDescent="0.25">
      <c r="A55" s="4">
        <v>43913</v>
      </c>
      <c r="B55">
        <v>499</v>
      </c>
      <c r="C55">
        <v>10</v>
      </c>
      <c r="D55">
        <v>27</v>
      </c>
      <c r="F55">
        <f t="shared" si="12"/>
        <v>103</v>
      </c>
      <c r="G55">
        <f t="shared" si="12"/>
        <v>3</v>
      </c>
      <c r="H55">
        <f t="shared" si="12"/>
        <v>0</v>
      </c>
      <c r="I55">
        <f t="shared" si="1"/>
        <v>462</v>
      </c>
      <c r="J55" s="58">
        <f t="shared" si="5"/>
        <v>0.2845304683879456</v>
      </c>
      <c r="K55" s="58">
        <f t="shared" si="6"/>
        <v>8.2872928176795577E-3</v>
      </c>
      <c r="L55" s="58">
        <f t="shared" si="7"/>
        <v>0</v>
      </c>
      <c r="M55">
        <f t="shared" si="9"/>
        <v>34.333343185478768</v>
      </c>
      <c r="N55" s="47">
        <f t="shared" si="8"/>
        <v>2.004008016032064E-2</v>
      </c>
      <c r="O55" s="47"/>
      <c r="P55" s="63">
        <f t="shared" si="10"/>
        <v>5.410821643286573E-2</v>
      </c>
      <c r="Q55" s="86">
        <f t="shared" si="11"/>
        <v>2.004008016032064E-2</v>
      </c>
      <c r="R55" s="67">
        <f t="shared" si="2"/>
        <v>0.92585170340681366</v>
      </c>
      <c r="S55" s="47"/>
      <c r="T55" s="47"/>
      <c r="U55" s="47"/>
      <c r="V55" s="47"/>
      <c r="W55" s="47"/>
      <c r="X55" s="47"/>
      <c r="Y55" s="47"/>
      <c r="AB55" s="91">
        <f t="shared" si="15"/>
        <v>54.285714285714285</v>
      </c>
      <c r="AC55" s="91">
        <f t="shared" si="15"/>
        <v>1.1428571428571428</v>
      </c>
      <c r="AD55" s="90">
        <f t="shared" si="13"/>
        <v>1.3028571428571427</v>
      </c>
      <c r="AE55" s="45">
        <f t="shared" si="14"/>
        <v>0.87719298245614041</v>
      </c>
    </row>
    <row r="56" spans="1:31" ht="13.8" x14ac:dyDescent="0.25">
      <c r="A56" s="4">
        <v>43914</v>
      </c>
      <c r="B56">
        <v>536</v>
      </c>
      <c r="C56">
        <v>10</v>
      </c>
      <c r="D56">
        <v>40</v>
      </c>
      <c r="F56">
        <f t="shared" si="12"/>
        <v>37</v>
      </c>
      <c r="G56">
        <f t="shared" si="12"/>
        <v>0</v>
      </c>
      <c r="H56">
        <f t="shared" si="12"/>
        <v>13</v>
      </c>
      <c r="I56">
        <f t="shared" si="1"/>
        <v>486</v>
      </c>
      <c r="J56" s="58">
        <f t="shared" si="5"/>
        <v>8.0086609045341622E-2</v>
      </c>
      <c r="K56" s="58">
        <f t="shared" si="6"/>
        <v>0</v>
      </c>
      <c r="L56" s="58">
        <f t="shared" si="7"/>
        <v>2.813852813852814E-2</v>
      </c>
      <c r="M56">
        <f t="shared" si="9"/>
        <v>2.8461548753036792</v>
      </c>
      <c r="N56" s="47">
        <f t="shared" si="8"/>
        <v>1.8656716417910446E-2</v>
      </c>
      <c r="O56" s="47"/>
      <c r="P56" s="63">
        <f t="shared" si="10"/>
        <v>7.4626865671641784E-2</v>
      </c>
      <c r="Q56" s="86">
        <f t="shared" si="11"/>
        <v>1.8656716417910446E-2</v>
      </c>
      <c r="R56" s="67">
        <f t="shared" si="2"/>
        <v>0.90671641791044777</v>
      </c>
      <c r="S56" s="47"/>
      <c r="T56" s="47"/>
      <c r="U56" s="47"/>
      <c r="V56" s="47"/>
      <c r="W56" s="47"/>
      <c r="X56" s="47"/>
      <c r="Y56" s="47"/>
      <c r="AB56" s="91">
        <f t="shared" si="15"/>
        <v>56.285714285714285</v>
      </c>
      <c r="AC56" s="91">
        <f t="shared" si="15"/>
        <v>1</v>
      </c>
      <c r="AD56" s="90">
        <f t="shared" si="13"/>
        <v>1.6171428571428572</v>
      </c>
      <c r="AE56" s="45">
        <f t="shared" si="14"/>
        <v>0.61837455830388688</v>
      </c>
    </row>
    <row r="57" spans="1:31" ht="13.8" x14ac:dyDescent="0.25">
      <c r="A57" s="4">
        <v>43915</v>
      </c>
      <c r="B57">
        <v>657</v>
      </c>
      <c r="C57">
        <v>12</v>
      </c>
      <c r="D57">
        <v>43</v>
      </c>
      <c r="F57">
        <f t="shared" si="12"/>
        <v>121</v>
      </c>
      <c r="G57">
        <f t="shared" si="12"/>
        <v>2</v>
      </c>
      <c r="H57">
        <f t="shared" si="12"/>
        <v>3</v>
      </c>
      <c r="I57">
        <f t="shared" si="1"/>
        <v>602</v>
      </c>
      <c r="J57" s="58">
        <f t="shared" si="5"/>
        <v>0.24897129011722299</v>
      </c>
      <c r="K57" s="58">
        <f t="shared" si="6"/>
        <v>4.11522633744856E-3</v>
      </c>
      <c r="L57" s="58">
        <f t="shared" si="7"/>
        <v>6.1728395061728392E-3</v>
      </c>
      <c r="M57">
        <f t="shared" si="9"/>
        <v>24.200009399394077</v>
      </c>
      <c r="N57" s="47">
        <f t="shared" si="8"/>
        <v>1.8264840182648401E-2</v>
      </c>
      <c r="O57" s="47"/>
      <c r="P57" s="63">
        <f t="shared" si="10"/>
        <v>6.5449010654490103E-2</v>
      </c>
      <c r="Q57" s="86">
        <f t="shared" si="11"/>
        <v>1.8264840182648401E-2</v>
      </c>
      <c r="R57" s="67">
        <f t="shared" si="2"/>
        <v>0.91628614916286155</v>
      </c>
      <c r="S57" s="47"/>
      <c r="T57" s="47"/>
      <c r="U57" s="47"/>
      <c r="V57" s="47"/>
      <c r="W57" s="47"/>
      <c r="X57" s="47"/>
      <c r="Y57" s="47"/>
      <c r="AB57" s="91">
        <f t="shared" si="15"/>
        <v>71.571428571428569</v>
      </c>
      <c r="AC57" s="91">
        <f t="shared" si="15"/>
        <v>1.2857142857142858</v>
      </c>
      <c r="AD57" s="90">
        <f t="shared" si="13"/>
        <v>2.1714285714285713</v>
      </c>
      <c r="AE57" s="45">
        <f t="shared" si="14"/>
        <v>0.5921052631578948</v>
      </c>
    </row>
    <row r="58" spans="1:31" ht="13.8" x14ac:dyDescent="0.25">
      <c r="A58" s="4">
        <v>43916</v>
      </c>
      <c r="B58">
        <v>727</v>
      </c>
      <c r="C58">
        <v>20</v>
      </c>
      <c r="D58">
        <v>45</v>
      </c>
      <c r="F58">
        <f t="shared" si="12"/>
        <v>70</v>
      </c>
      <c r="G58">
        <f t="shared" si="12"/>
        <v>8</v>
      </c>
      <c r="H58">
        <f t="shared" si="12"/>
        <v>2</v>
      </c>
      <c r="I58">
        <f t="shared" si="1"/>
        <v>662</v>
      </c>
      <c r="J58" s="58">
        <f t="shared" si="5"/>
        <v>0.11627912512624074</v>
      </c>
      <c r="K58" s="58">
        <f t="shared" si="6"/>
        <v>1.3289036544850499E-2</v>
      </c>
      <c r="L58" s="58">
        <f t="shared" si="7"/>
        <v>3.3222591362126247E-3</v>
      </c>
      <c r="M58">
        <f t="shared" si="9"/>
        <v>7.0000033325996922</v>
      </c>
      <c r="N58" s="47">
        <f t="shared" si="8"/>
        <v>2.7510316368638238E-2</v>
      </c>
      <c r="O58" s="47"/>
      <c r="P58" s="63">
        <f t="shared" si="10"/>
        <v>6.1898211829436035E-2</v>
      </c>
      <c r="Q58" s="86">
        <f t="shared" si="11"/>
        <v>2.7510316368638238E-2</v>
      </c>
      <c r="R58" s="67">
        <f t="shared" si="2"/>
        <v>0.91059147180192568</v>
      </c>
      <c r="S58" s="47"/>
      <c r="T58" s="47"/>
      <c r="U58" s="47"/>
      <c r="V58" s="47"/>
      <c r="W58" s="47"/>
      <c r="X58" s="47"/>
      <c r="Y58" s="47"/>
      <c r="AB58" s="91">
        <f t="shared" si="15"/>
        <v>76.142857142857139</v>
      </c>
      <c r="AC58" s="91">
        <f t="shared" si="15"/>
        <v>2.2857142857142856</v>
      </c>
      <c r="AD58" s="90">
        <f t="shared" si="13"/>
        <v>2.2514285714285713</v>
      </c>
      <c r="AE58" s="45">
        <f t="shared" si="14"/>
        <v>1.015228426395939</v>
      </c>
    </row>
    <row r="59" spans="1:31" ht="13.8" x14ac:dyDescent="0.25">
      <c r="A59" s="4">
        <v>43917</v>
      </c>
      <c r="B59">
        <v>887</v>
      </c>
      <c r="C59">
        <v>20</v>
      </c>
      <c r="D59">
        <v>73</v>
      </c>
      <c r="F59">
        <f t="shared" si="12"/>
        <v>160</v>
      </c>
      <c r="G59">
        <f t="shared" si="12"/>
        <v>0</v>
      </c>
      <c r="H59">
        <f t="shared" si="12"/>
        <v>28</v>
      </c>
      <c r="I59">
        <f t="shared" si="1"/>
        <v>794</v>
      </c>
      <c r="J59" s="58">
        <f t="shared" si="5"/>
        <v>0.24169197022602967</v>
      </c>
      <c r="K59" s="58">
        <f t="shared" si="6"/>
        <v>0</v>
      </c>
      <c r="L59" s="58">
        <f t="shared" si="7"/>
        <v>4.2296072507552872E-2</v>
      </c>
      <c r="M59">
        <f t="shared" si="9"/>
        <v>5.7142887246297009</v>
      </c>
      <c r="N59" s="47">
        <f t="shared" si="8"/>
        <v>2.2547914317925591E-2</v>
      </c>
      <c r="O59" s="47"/>
      <c r="P59" s="63">
        <f t="shared" si="10"/>
        <v>8.2299887260428417E-2</v>
      </c>
      <c r="Q59" s="86">
        <f t="shared" si="11"/>
        <v>2.2547914317925591E-2</v>
      </c>
      <c r="R59" s="67">
        <f t="shared" si="2"/>
        <v>0.89515219842164595</v>
      </c>
      <c r="S59" s="47"/>
      <c r="T59" s="47"/>
      <c r="U59" s="47"/>
      <c r="V59" s="47"/>
      <c r="W59" s="47"/>
      <c r="X59" s="47"/>
      <c r="Y59" s="47"/>
      <c r="AB59" s="91">
        <f t="shared" si="15"/>
        <v>91.857142857142861</v>
      </c>
      <c r="AC59" s="91">
        <f t="shared" si="15"/>
        <v>2.1428571428571428</v>
      </c>
      <c r="AD59" s="90">
        <f t="shared" si="13"/>
        <v>2.862857142857143</v>
      </c>
      <c r="AE59" s="45">
        <f t="shared" si="14"/>
        <v>0.74850299401197595</v>
      </c>
    </row>
    <row r="60" spans="1:31" ht="13.8" x14ac:dyDescent="0.25">
      <c r="A60" s="4">
        <v>43918</v>
      </c>
      <c r="B60">
        <v>987</v>
      </c>
      <c r="C60">
        <v>24</v>
      </c>
      <c r="D60">
        <v>84</v>
      </c>
      <c r="F60">
        <f t="shared" si="12"/>
        <v>100</v>
      </c>
      <c r="G60">
        <f t="shared" si="12"/>
        <v>4</v>
      </c>
      <c r="H60">
        <f t="shared" si="12"/>
        <v>11</v>
      </c>
      <c r="I60">
        <f t="shared" si="1"/>
        <v>879</v>
      </c>
      <c r="J60" s="58">
        <f t="shared" si="5"/>
        <v>0.12594466533400428</v>
      </c>
      <c r="K60" s="58">
        <f t="shared" si="6"/>
        <v>5.0377833753148613E-3</v>
      </c>
      <c r="L60" s="58">
        <f t="shared" si="7"/>
        <v>1.3853904282115869E-2</v>
      </c>
      <c r="M60">
        <f t="shared" si="9"/>
        <v>6.6666709516799596</v>
      </c>
      <c r="N60" s="47">
        <f t="shared" si="8"/>
        <v>2.4316109422492401E-2</v>
      </c>
      <c r="O60" s="47"/>
      <c r="P60" s="63">
        <f t="shared" si="10"/>
        <v>8.5106382978723402E-2</v>
      </c>
      <c r="Q60" s="86">
        <f t="shared" si="11"/>
        <v>2.4316109422492401E-2</v>
      </c>
      <c r="R60" s="67">
        <f t="shared" si="2"/>
        <v>0.89057750759878418</v>
      </c>
      <c r="S60" s="47"/>
      <c r="T60" s="47"/>
      <c r="U60" s="47"/>
      <c r="V60" s="47"/>
      <c r="W60" s="47"/>
      <c r="X60" s="47"/>
      <c r="Y60" s="47"/>
      <c r="AB60" s="91">
        <f t="shared" ref="AB60:AC75" si="16">AVERAGE(F54:F60)</f>
        <v>93.857142857142861</v>
      </c>
      <c r="AC60" s="91">
        <f t="shared" si="16"/>
        <v>2.8571428571428572</v>
      </c>
      <c r="AD60" s="90">
        <f t="shared" si="13"/>
        <v>3.0457142857142858</v>
      </c>
      <c r="AE60" s="45">
        <f t="shared" si="14"/>
        <v>0.93808630393996251</v>
      </c>
    </row>
    <row r="61" spans="1:31" ht="13.8" x14ac:dyDescent="0.25">
      <c r="A61" s="4">
        <v>43919</v>
      </c>
      <c r="B61">
        <v>1024</v>
      </c>
      <c r="C61">
        <v>27</v>
      </c>
      <c r="D61">
        <v>95</v>
      </c>
      <c r="F61">
        <f t="shared" si="12"/>
        <v>37</v>
      </c>
      <c r="G61">
        <f t="shared" si="12"/>
        <v>3</v>
      </c>
      <c r="H61">
        <f t="shared" si="12"/>
        <v>11</v>
      </c>
      <c r="I61">
        <f t="shared" si="1"/>
        <v>902</v>
      </c>
      <c r="J61" s="58">
        <f t="shared" si="5"/>
        <v>4.2093317932853605E-2</v>
      </c>
      <c r="K61" s="58">
        <f t="shared" si="6"/>
        <v>3.4129692832764505E-3</v>
      </c>
      <c r="L61" s="58">
        <f t="shared" si="7"/>
        <v>1.2514220705346985E-2</v>
      </c>
      <c r="M61">
        <f t="shared" si="9"/>
        <v>2.6428590330698802</v>
      </c>
      <c r="N61" s="47">
        <f t="shared" si="8"/>
        <v>2.63671875E-2</v>
      </c>
      <c r="O61" s="47"/>
      <c r="P61" s="63">
        <f t="shared" si="10"/>
        <v>9.27734375E-2</v>
      </c>
      <c r="Q61" s="86">
        <f t="shared" si="11"/>
        <v>2.63671875E-2</v>
      </c>
      <c r="R61" s="67">
        <f t="shared" si="2"/>
        <v>0.880859375</v>
      </c>
      <c r="S61" s="47"/>
      <c r="T61" s="47"/>
      <c r="U61" s="47"/>
      <c r="V61" s="47"/>
      <c r="W61" s="47"/>
      <c r="X61" s="47"/>
      <c r="Y61" s="47"/>
      <c r="AB61" s="91">
        <f t="shared" si="16"/>
        <v>89.714285714285708</v>
      </c>
      <c r="AC61" s="91">
        <f t="shared" si="16"/>
        <v>2.8571428571428572</v>
      </c>
      <c r="AD61" s="90">
        <f t="shared" si="13"/>
        <v>3.6742857142857144</v>
      </c>
      <c r="AE61" s="45">
        <f t="shared" si="14"/>
        <v>0.77760497667185069</v>
      </c>
    </row>
    <row r="62" spans="1:31" ht="13.8" x14ac:dyDescent="0.25">
      <c r="A62" s="4">
        <v>43920</v>
      </c>
      <c r="B62">
        <v>1251</v>
      </c>
      <c r="C62">
        <v>32</v>
      </c>
      <c r="D62">
        <v>102</v>
      </c>
      <c r="F62">
        <f t="shared" ref="F62:H77" si="17">B62-B61</f>
        <v>227</v>
      </c>
      <c r="G62">
        <f t="shared" si="17"/>
        <v>5</v>
      </c>
      <c r="H62">
        <f t="shared" si="17"/>
        <v>7</v>
      </c>
      <c r="I62">
        <f t="shared" si="1"/>
        <v>1117</v>
      </c>
      <c r="J62" s="58">
        <f t="shared" si="5"/>
        <v>0.25166315791593069</v>
      </c>
      <c r="K62" s="58">
        <f t="shared" si="6"/>
        <v>5.5432372505543242E-3</v>
      </c>
      <c r="L62" s="58">
        <f t="shared" si="7"/>
        <v>7.7605321507760536E-3</v>
      </c>
      <c r="M62">
        <f t="shared" si="9"/>
        <v>18.916680703347456</v>
      </c>
      <c r="N62" s="47">
        <f t="shared" si="8"/>
        <v>2.5579536370903277E-2</v>
      </c>
      <c r="O62" s="47"/>
      <c r="P62" s="63">
        <f t="shared" si="10"/>
        <v>8.1534772182254203E-2</v>
      </c>
      <c r="Q62" s="86">
        <f t="shared" si="11"/>
        <v>2.5579536370903277E-2</v>
      </c>
      <c r="R62" s="67">
        <f t="shared" si="2"/>
        <v>0.89288569144684249</v>
      </c>
      <c r="S62" s="47"/>
      <c r="T62" s="47"/>
      <c r="U62" s="47"/>
      <c r="V62" s="47"/>
      <c r="W62" s="47"/>
      <c r="X62" s="47"/>
      <c r="Y62" s="47"/>
      <c r="AB62" s="91">
        <f t="shared" si="16"/>
        <v>107.42857142857143</v>
      </c>
      <c r="AC62" s="91">
        <f t="shared" si="16"/>
        <v>3.1428571428571428</v>
      </c>
      <c r="AD62" s="90">
        <f t="shared" si="13"/>
        <v>3.7542857142857144</v>
      </c>
      <c r="AE62" s="45">
        <f t="shared" si="14"/>
        <v>0.83713850837138504</v>
      </c>
    </row>
    <row r="63" spans="1:31" ht="13.8" x14ac:dyDescent="0.25">
      <c r="A63" s="4">
        <v>43921</v>
      </c>
      <c r="B63">
        <v>1397</v>
      </c>
      <c r="C63">
        <v>35</v>
      </c>
      <c r="D63">
        <v>123</v>
      </c>
      <c r="F63">
        <f t="shared" si="17"/>
        <v>146</v>
      </c>
      <c r="G63">
        <f t="shared" si="17"/>
        <v>3</v>
      </c>
      <c r="H63">
        <f t="shared" si="17"/>
        <v>21</v>
      </c>
      <c r="I63">
        <f t="shared" si="1"/>
        <v>1239</v>
      </c>
      <c r="J63" s="58">
        <f t="shared" si="5"/>
        <v>0.13070737005539243</v>
      </c>
      <c r="K63" s="58">
        <f t="shared" si="6"/>
        <v>2.6857654431512983E-3</v>
      </c>
      <c r="L63" s="58">
        <f t="shared" si="7"/>
        <v>1.8800358102059087E-2</v>
      </c>
      <c r="M63">
        <f t="shared" si="9"/>
        <v>6.0833388479947219</v>
      </c>
      <c r="N63" s="47">
        <f t="shared" si="8"/>
        <v>2.5053686471009307E-2</v>
      </c>
      <c r="O63" s="47"/>
      <c r="P63" s="63">
        <f t="shared" si="10"/>
        <v>8.8045812455261274E-2</v>
      </c>
      <c r="Q63" s="86">
        <f t="shared" si="11"/>
        <v>2.5053686471009307E-2</v>
      </c>
      <c r="R63" s="67">
        <f t="shared" si="2"/>
        <v>0.88690050107372942</v>
      </c>
      <c r="S63" s="47"/>
      <c r="T63" s="47"/>
      <c r="U63" s="47"/>
      <c r="V63" s="47"/>
      <c r="W63" s="47"/>
      <c r="X63" s="47"/>
      <c r="Y63" s="47"/>
      <c r="AB63" s="91">
        <f t="shared" si="16"/>
        <v>123</v>
      </c>
      <c r="AC63" s="91">
        <f t="shared" si="16"/>
        <v>3.5714285714285716</v>
      </c>
      <c r="AD63" s="90">
        <f t="shared" si="13"/>
        <v>3.5885714285714285</v>
      </c>
      <c r="AE63" s="45">
        <f t="shared" si="14"/>
        <v>0.99522292993630579</v>
      </c>
    </row>
    <row r="64" spans="1:31" ht="13.8" x14ac:dyDescent="0.25">
      <c r="A64" s="4">
        <v>43922</v>
      </c>
      <c r="B64">
        <v>1998</v>
      </c>
      <c r="C64">
        <v>58</v>
      </c>
      <c r="D64">
        <v>148</v>
      </c>
      <c r="F64">
        <f t="shared" si="17"/>
        <v>601</v>
      </c>
      <c r="G64">
        <f t="shared" si="17"/>
        <v>23</v>
      </c>
      <c r="H64">
        <f t="shared" si="17"/>
        <v>25</v>
      </c>
      <c r="I64">
        <f>B64-D64-C64</f>
        <v>1792</v>
      </c>
      <c r="J64" s="58">
        <f t="shared" si="5"/>
        <v>0.48506909475569476</v>
      </c>
      <c r="K64" s="58">
        <f t="shared" si="6"/>
        <v>1.8563357546408393E-2</v>
      </c>
      <c r="L64" s="58">
        <f t="shared" si="7"/>
        <v>2.0177562550443905E-2</v>
      </c>
      <c r="M64">
        <f t="shared" si="9"/>
        <v>12.520846008381371</v>
      </c>
      <c r="N64" s="47">
        <f t="shared" si="8"/>
        <v>2.9029029029029031E-2</v>
      </c>
      <c r="O64" s="47"/>
      <c r="P64" s="63">
        <f t="shared" si="10"/>
        <v>7.407407407407407E-2</v>
      </c>
      <c r="Q64" s="86">
        <f t="shared" si="11"/>
        <v>2.9029029029029031E-2</v>
      </c>
      <c r="R64" s="67">
        <f t="shared" si="2"/>
        <v>0.89689689689689689</v>
      </c>
      <c r="S64" s="47"/>
      <c r="T64" s="47"/>
      <c r="U64" s="47"/>
      <c r="V64" s="47"/>
      <c r="W64" s="47"/>
      <c r="X64" s="47"/>
      <c r="Y64" s="47"/>
      <c r="AB64" s="91">
        <f t="shared" si="16"/>
        <v>191.57142857142858</v>
      </c>
      <c r="AC64" s="91">
        <f t="shared" si="16"/>
        <v>6.5714285714285712</v>
      </c>
      <c r="AD64" s="90">
        <f t="shared" si="13"/>
        <v>4.2971428571428572</v>
      </c>
      <c r="AE64" s="45">
        <f t="shared" si="14"/>
        <v>1.5292553191489362</v>
      </c>
    </row>
    <row r="65" spans="1:31" ht="13.8" x14ac:dyDescent="0.25">
      <c r="A65" s="4">
        <v>43923</v>
      </c>
      <c r="B65">
        <v>2543</v>
      </c>
      <c r="C65">
        <v>72</v>
      </c>
      <c r="D65">
        <v>191</v>
      </c>
      <c r="F65">
        <f t="shared" si="17"/>
        <v>545</v>
      </c>
      <c r="G65">
        <f t="shared" si="17"/>
        <v>14</v>
      </c>
      <c r="H65">
        <f t="shared" si="17"/>
        <v>43</v>
      </c>
      <c r="I65">
        <f>B65-D65-C65</f>
        <v>2280</v>
      </c>
      <c r="J65" s="58">
        <f t="shared" si="5"/>
        <v>0.30412990461152484</v>
      </c>
      <c r="K65" s="58">
        <f t="shared" si="6"/>
        <v>7.8125E-3</v>
      </c>
      <c r="L65" s="58">
        <f t="shared" si="7"/>
        <v>2.3995535714285716E-2</v>
      </c>
      <c r="M65">
        <f t="shared" si="9"/>
        <v>9.561417351997413</v>
      </c>
      <c r="N65" s="47">
        <f t="shared" si="8"/>
        <v>2.8313016122689737E-2</v>
      </c>
      <c r="O65" s="47"/>
      <c r="P65" s="63">
        <f t="shared" si="10"/>
        <v>7.5108139992135267E-2</v>
      </c>
      <c r="Q65" s="86">
        <f t="shared" si="11"/>
        <v>2.8313016122689737E-2</v>
      </c>
      <c r="R65" s="67">
        <f t="shared" si="2"/>
        <v>0.89657884388517495</v>
      </c>
      <c r="S65" s="47"/>
      <c r="T65" s="47"/>
      <c r="U65" s="47"/>
      <c r="V65" s="47"/>
      <c r="W65" s="47"/>
      <c r="X65" s="47"/>
      <c r="Y65" s="47"/>
      <c r="AB65" s="91">
        <f t="shared" si="16"/>
        <v>259.42857142857144</v>
      </c>
      <c r="AC65" s="91">
        <f t="shared" si="16"/>
        <v>7.4285714285714288</v>
      </c>
      <c r="AD65" s="90">
        <f t="shared" si="13"/>
        <v>4.92</v>
      </c>
      <c r="AE65" s="45">
        <f t="shared" si="14"/>
        <v>1.5098722415795587</v>
      </c>
    </row>
    <row r="66" spans="1:31" ht="13.8" x14ac:dyDescent="0.25">
      <c r="A66" s="4">
        <v>43924</v>
      </c>
      <c r="B66">
        <v>2567</v>
      </c>
      <c r="C66">
        <v>72</v>
      </c>
      <c r="D66">
        <v>192</v>
      </c>
      <c r="F66">
        <f t="shared" si="17"/>
        <v>24</v>
      </c>
      <c r="G66">
        <f t="shared" si="17"/>
        <v>0</v>
      </c>
      <c r="H66">
        <f t="shared" si="17"/>
        <v>1</v>
      </c>
      <c r="I66">
        <f t="shared" ref="I66:I129" si="18">B66-D66-C66</f>
        <v>2303</v>
      </c>
      <c r="J66" s="58">
        <f t="shared" si="5"/>
        <v>1.0526335186854353E-2</v>
      </c>
      <c r="K66" s="58">
        <f t="shared" si="6"/>
        <v>0</v>
      </c>
      <c r="L66" s="58">
        <f t="shared" si="7"/>
        <v>4.3859649122807018E-4</v>
      </c>
      <c r="M66">
        <f t="shared" si="9"/>
        <v>24.000044226027924</v>
      </c>
      <c r="N66" s="47">
        <f t="shared" si="8"/>
        <v>2.8048305414881184E-2</v>
      </c>
      <c r="O66" s="47"/>
      <c r="P66" s="63">
        <f t="shared" si="10"/>
        <v>7.4795481106349829E-2</v>
      </c>
      <c r="Q66" s="86">
        <f t="shared" si="11"/>
        <v>2.8048305414881184E-2</v>
      </c>
      <c r="R66" s="67">
        <f t="shared" si="2"/>
        <v>0.89715621347876895</v>
      </c>
      <c r="S66" s="47"/>
      <c r="T66" s="47"/>
      <c r="U66" s="47"/>
      <c r="V66" s="47"/>
      <c r="W66" s="47"/>
      <c r="X66" s="47"/>
      <c r="Y66" s="47"/>
      <c r="AB66" s="91">
        <f t="shared" si="16"/>
        <v>240</v>
      </c>
      <c r="AC66" s="91">
        <f t="shared" si="16"/>
        <v>7.4285714285714288</v>
      </c>
      <c r="AD66" s="90">
        <f t="shared" si="13"/>
        <v>7.6628571428571437</v>
      </c>
      <c r="AE66" s="45">
        <f t="shared" si="14"/>
        <v>0.96942580164056669</v>
      </c>
    </row>
    <row r="67" spans="1:31" ht="13.8" x14ac:dyDescent="0.25">
      <c r="A67" s="4">
        <v>43925</v>
      </c>
      <c r="B67">
        <v>3082</v>
      </c>
      <c r="C67">
        <v>86</v>
      </c>
      <c r="D67">
        <v>229</v>
      </c>
      <c r="F67">
        <f t="shared" si="17"/>
        <v>515</v>
      </c>
      <c r="G67">
        <f t="shared" si="17"/>
        <v>14</v>
      </c>
      <c r="H67">
        <f t="shared" si="17"/>
        <v>37</v>
      </c>
      <c r="I67">
        <f t="shared" si="18"/>
        <v>2767</v>
      </c>
      <c r="J67" s="58">
        <f t="shared" si="5"/>
        <v>0.2236217794065895</v>
      </c>
      <c r="K67" s="58">
        <f t="shared" si="6"/>
        <v>6.0790273556231003E-3</v>
      </c>
      <c r="L67" s="58">
        <f t="shared" si="7"/>
        <v>1.6066000868432479E-2</v>
      </c>
      <c r="M67">
        <f t="shared" si="9"/>
        <v>10.098057999477954</v>
      </c>
      <c r="N67" s="47">
        <f t="shared" si="8"/>
        <v>2.7903958468526932E-2</v>
      </c>
      <c r="O67" s="47"/>
      <c r="P67" s="63">
        <f t="shared" si="10"/>
        <v>7.4302401038286822E-2</v>
      </c>
      <c r="Q67" s="86">
        <f t="shared" si="11"/>
        <v>2.7903958468526932E-2</v>
      </c>
      <c r="R67" s="67">
        <f t="shared" si="2"/>
        <v>0.89779364049318622</v>
      </c>
      <c r="S67" s="47"/>
      <c r="T67" s="47"/>
      <c r="U67" s="47"/>
      <c r="V67" s="47"/>
      <c r="W67" s="47"/>
      <c r="X67" s="47"/>
      <c r="Y67" s="47"/>
      <c r="AB67" s="91">
        <f t="shared" si="16"/>
        <v>299.28571428571428</v>
      </c>
      <c r="AC67" s="91">
        <f t="shared" si="16"/>
        <v>8.8571428571428577</v>
      </c>
      <c r="AD67" s="90">
        <f t="shared" si="13"/>
        <v>10.377142857142857</v>
      </c>
      <c r="AE67" s="45">
        <f t="shared" si="14"/>
        <v>0.8535242290748899</v>
      </c>
    </row>
    <row r="68" spans="1:31" ht="13.8" x14ac:dyDescent="0.25">
      <c r="A68" s="4">
        <v>43926</v>
      </c>
      <c r="B68">
        <v>3588</v>
      </c>
      <c r="C68">
        <v>99</v>
      </c>
      <c r="D68">
        <v>229</v>
      </c>
      <c r="F68">
        <f t="shared" si="17"/>
        <v>506</v>
      </c>
      <c r="G68">
        <f t="shared" si="17"/>
        <v>13</v>
      </c>
      <c r="H68">
        <f t="shared" si="17"/>
        <v>0</v>
      </c>
      <c r="I68">
        <f t="shared" si="18"/>
        <v>3260</v>
      </c>
      <c r="J68" s="58">
        <f t="shared" si="5"/>
        <v>0.18286994219934938</v>
      </c>
      <c r="K68" s="58">
        <f t="shared" si="6"/>
        <v>4.6982291290205997E-3</v>
      </c>
      <c r="L68" s="58">
        <f t="shared" si="7"/>
        <v>0</v>
      </c>
      <c r="M68">
        <f t="shared" si="9"/>
        <v>38.92316385119998</v>
      </c>
      <c r="N68" s="47">
        <f t="shared" si="8"/>
        <v>2.7591973244147156E-2</v>
      </c>
      <c r="O68" s="47"/>
      <c r="P68" s="63">
        <f t="shared" si="10"/>
        <v>6.3823857302118175E-2</v>
      </c>
      <c r="Q68" s="86">
        <f t="shared" si="11"/>
        <v>2.7591973244147156E-2</v>
      </c>
      <c r="R68" s="67">
        <f t="shared" si="2"/>
        <v>0.90858416945373466</v>
      </c>
      <c r="S68" s="47"/>
      <c r="T68" s="47"/>
      <c r="U68" s="47"/>
      <c r="V68" s="47"/>
      <c r="W68" s="47"/>
      <c r="X68" s="47"/>
      <c r="Y68" s="47"/>
      <c r="AB68" s="91">
        <f t="shared" si="16"/>
        <v>366.28571428571428</v>
      </c>
      <c r="AC68" s="91">
        <f t="shared" si="16"/>
        <v>10.285714285714286</v>
      </c>
      <c r="AD68" s="90">
        <f t="shared" si="13"/>
        <v>9.6</v>
      </c>
      <c r="AE68" s="45">
        <f t="shared" si="14"/>
        <v>1.0714285714285716</v>
      </c>
    </row>
    <row r="69" spans="1:31" ht="13.8" x14ac:dyDescent="0.25">
      <c r="A69" s="4">
        <v>43927</v>
      </c>
      <c r="B69">
        <v>4778</v>
      </c>
      <c r="C69">
        <v>136</v>
      </c>
      <c r="D69">
        <v>375</v>
      </c>
      <c r="F69">
        <f t="shared" si="17"/>
        <v>1190</v>
      </c>
      <c r="G69">
        <f t="shared" si="17"/>
        <v>37</v>
      </c>
      <c r="H69">
        <f t="shared" si="17"/>
        <v>146</v>
      </c>
      <c r="I69">
        <f t="shared" si="18"/>
        <v>4267</v>
      </c>
      <c r="J69" s="58">
        <f t="shared" si="5"/>
        <v>0.36503162392583227</v>
      </c>
      <c r="K69" s="58">
        <f t="shared" si="6"/>
        <v>1.1349693251533743E-2</v>
      </c>
      <c r="L69" s="58">
        <f t="shared" si="7"/>
        <v>4.478527607361963E-2</v>
      </c>
      <c r="M69">
        <f t="shared" si="9"/>
        <v>6.5027491475312207</v>
      </c>
      <c r="N69" s="47">
        <f t="shared" si="8"/>
        <v>2.8463792381749686E-2</v>
      </c>
      <c r="O69" s="47"/>
      <c r="P69" s="63">
        <f t="shared" si="10"/>
        <v>7.8484721640853919E-2</v>
      </c>
      <c r="Q69" s="86">
        <f t="shared" si="11"/>
        <v>2.8463792381749686E-2</v>
      </c>
      <c r="R69" s="67">
        <f t="shared" ref="R69:R132" si="19">IF(P69="","",1-SUM(P69:Q69))</f>
        <v>0.89305148597739636</v>
      </c>
      <c r="S69" s="47"/>
      <c r="T69" s="47"/>
      <c r="U69" s="47"/>
      <c r="V69" s="47"/>
      <c r="W69" s="47"/>
      <c r="X69" s="47"/>
      <c r="Y69" s="47"/>
      <c r="AB69" s="91">
        <f t="shared" si="16"/>
        <v>503.85714285714283</v>
      </c>
      <c r="AC69" s="91">
        <f t="shared" si="16"/>
        <v>14.857142857142858</v>
      </c>
      <c r="AD69" s="90">
        <f t="shared" si="13"/>
        <v>11.971428571428572</v>
      </c>
      <c r="AE69" s="45">
        <f t="shared" si="14"/>
        <v>1.2410501193317423</v>
      </c>
    </row>
    <row r="70" spans="1:31" ht="13.8" x14ac:dyDescent="0.25">
      <c r="A70" s="4">
        <v>43928</v>
      </c>
      <c r="B70">
        <v>5311</v>
      </c>
      <c r="C70">
        <v>150</v>
      </c>
      <c r="D70">
        <v>421</v>
      </c>
      <c r="F70">
        <f t="shared" si="17"/>
        <v>533</v>
      </c>
      <c r="G70">
        <f t="shared" si="17"/>
        <v>14</v>
      </c>
      <c r="H70">
        <f t="shared" si="17"/>
        <v>46</v>
      </c>
      <c r="I70">
        <f t="shared" si="18"/>
        <v>4740</v>
      </c>
      <c r="J70" s="58">
        <f t="shared" si="5"/>
        <v>0.12491254872661532</v>
      </c>
      <c r="K70" s="58">
        <f t="shared" si="6"/>
        <v>3.2809936723693462E-3</v>
      </c>
      <c r="L70" s="58">
        <f t="shared" si="7"/>
        <v>1.0780407780642137E-2</v>
      </c>
      <c r="M70">
        <f t="shared" si="9"/>
        <v>8.8833640902744602</v>
      </c>
      <c r="N70" s="47">
        <f t="shared" si="8"/>
        <v>2.8243268687629448E-2</v>
      </c>
      <c r="O70" s="47"/>
      <c r="P70" s="63">
        <f t="shared" si="10"/>
        <v>7.9269440783279979E-2</v>
      </c>
      <c r="Q70" s="86">
        <f t="shared" si="11"/>
        <v>2.8243268687629448E-2</v>
      </c>
      <c r="R70" s="67">
        <f t="shared" si="19"/>
        <v>0.89248729052909059</v>
      </c>
      <c r="S70" s="47"/>
      <c r="T70" s="47"/>
      <c r="U70" s="47"/>
      <c r="V70" s="47"/>
      <c r="W70" s="47"/>
      <c r="X70" s="47"/>
      <c r="Y70" s="47"/>
      <c r="AB70" s="91">
        <f t="shared" si="16"/>
        <v>559.14285714285711</v>
      </c>
      <c r="AC70" s="91">
        <f t="shared" si="16"/>
        <v>16.428571428571427</v>
      </c>
      <c r="AD70" s="90">
        <f t="shared" si="13"/>
        <v>14.651428571428571</v>
      </c>
      <c r="AE70" s="45">
        <f t="shared" si="14"/>
        <v>1.1212948517940717</v>
      </c>
    </row>
    <row r="71" spans="1:31" ht="13.8" x14ac:dyDescent="0.25">
      <c r="A71" s="4">
        <v>43929</v>
      </c>
      <c r="B71">
        <v>5916</v>
      </c>
      <c r="C71">
        <v>178</v>
      </c>
      <c r="D71">
        <v>506</v>
      </c>
      <c r="F71">
        <f t="shared" si="17"/>
        <v>605</v>
      </c>
      <c r="G71">
        <f t="shared" si="17"/>
        <v>28</v>
      </c>
      <c r="H71">
        <f t="shared" si="17"/>
        <v>85</v>
      </c>
      <c r="I71">
        <f t="shared" si="18"/>
        <v>5232</v>
      </c>
      <c r="J71" s="58">
        <f t="shared" si="5"/>
        <v>0.1276376220199896</v>
      </c>
      <c r="K71" s="58">
        <f t="shared" si="6"/>
        <v>5.9071729957805904E-3</v>
      </c>
      <c r="L71" s="58">
        <f t="shared" si="7"/>
        <v>1.7932489451476793E-2</v>
      </c>
      <c r="M71">
        <f t="shared" si="9"/>
        <v>5.354002905971246</v>
      </c>
      <c r="N71" s="47">
        <f t="shared" si="8"/>
        <v>3.0087897227856659E-2</v>
      </c>
      <c r="O71" s="47"/>
      <c r="P71" s="63">
        <f t="shared" si="10"/>
        <v>8.5530764029749837E-2</v>
      </c>
      <c r="Q71" s="86">
        <f t="shared" si="11"/>
        <v>3.0087897227856659E-2</v>
      </c>
      <c r="R71" s="67">
        <f t="shared" si="19"/>
        <v>0.88438133874239355</v>
      </c>
      <c r="S71" s="47"/>
      <c r="T71" s="47"/>
      <c r="U71" s="47"/>
      <c r="V71" s="47"/>
      <c r="W71" s="47"/>
      <c r="X71" s="47"/>
      <c r="Y71" s="47"/>
      <c r="AB71" s="91">
        <f t="shared" si="16"/>
        <v>559.71428571428567</v>
      </c>
      <c r="AC71" s="91">
        <f t="shared" si="16"/>
        <v>17.142857142857142</v>
      </c>
      <c r="AD71" s="90">
        <f t="shared" si="13"/>
        <v>20.154285714285713</v>
      </c>
      <c r="AE71" s="45">
        <f t="shared" si="14"/>
        <v>0.85058123050751344</v>
      </c>
    </row>
    <row r="72" spans="1:31" ht="13.8" x14ac:dyDescent="0.25">
      <c r="A72" s="4">
        <v>43930</v>
      </c>
      <c r="B72">
        <v>6725</v>
      </c>
      <c r="C72">
        <v>226</v>
      </c>
      <c r="D72">
        <v>620</v>
      </c>
      <c r="F72">
        <f t="shared" si="17"/>
        <v>809</v>
      </c>
      <c r="G72">
        <f t="shared" si="17"/>
        <v>48</v>
      </c>
      <c r="H72">
        <f t="shared" si="17"/>
        <v>114</v>
      </c>
      <c r="I72">
        <f t="shared" si="18"/>
        <v>5879</v>
      </c>
      <c r="J72" s="58">
        <f t="shared" si="5"/>
        <v>0.15462604513602327</v>
      </c>
      <c r="K72" s="58">
        <f t="shared" si="6"/>
        <v>9.1743119266055051E-3</v>
      </c>
      <c r="L72" s="58">
        <f t="shared" si="7"/>
        <v>2.1788990825688075E-2</v>
      </c>
      <c r="M72">
        <f t="shared" si="9"/>
        <v>4.9938485688374916</v>
      </c>
      <c r="N72" s="47">
        <f t="shared" si="8"/>
        <v>3.3605947955390333E-2</v>
      </c>
      <c r="O72" s="47"/>
      <c r="P72" s="63">
        <f t="shared" si="10"/>
        <v>9.2193308550185871E-2</v>
      </c>
      <c r="Q72" s="86">
        <f t="shared" si="11"/>
        <v>3.3605947955390333E-2</v>
      </c>
      <c r="R72" s="67">
        <f t="shared" si="19"/>
        <v>0.87420074349442378</v>
      </c>
      <c r="S72" s="47"/>
      <c r="T72" s="47"/>
      <c r="U72" s="47"/>
      <c r="V72" s="47"/>
      <c r="W72" s="47"/>
      <c r="X72" s="47"/>
      <c r="Y72" s="47"/>
      <c r="AB72" s="91">
        <f t="shared" si="16"/>
        <v>597.42857142857144</v>
      </c>
      <c r="AC72" s="91">
        <f t="shared" si="16"/>
        <v>22</v>
      </c>
      <c r="AD72" s="90">
        <f t="shared" si="13"/>
        <v>22.365714285714287</v>
      </c>
      <c r="AE72" s="45">
        <f t="shared" si="14"/>
        <v>0.98364844149207964</v>
      </c>
    </row>
    <row r="73" spans="1:31" ht="13.8" x14ac:dyDescent="0.25">
      <c r="A73" s="4">
        <v>43931</v>
      </c>
      <c r="B73">
        <v>7598</v>
      </c>
      <c r="C73">
        <v>246</v>
      </c>
      <c r="D73">
        <v>774</v>
      </c>
      <c r="F73">
        <f t="shared" si="17"/>
        <v>873</v>
      </c>
      <c r="G73">
        <f t="shared" si="17"/>
        <v>20</v>
      </c>
      <c r="H73">
        <f t="shared" si="17"/>
        <v>154</v>
      </c>
      <c r="I73">
        <f t="shared" si="18"/>
        <v>6578</v>
      </c>
      <c r="J73" s="58">
        <f t="shared" si="5"/>
        <v>0.14849536558950366</v>
      </c>
      <c r="K73" s="58">
        <f t="shared" si="6"/>
        <v>3.4019391052900155E-3</v>
      </c>
      <c r="L73" s="58">
        <f t="shared" si="7"/>
        <v>2.6194931110733118E-2</v>
      </c>
      <c r="M73">
        <f t="shared" si="9"/>
        <v>5.0172658293143213</v>
      </c>
      <c r="N73" s="47">
        <f t="shared" si="8"/>
        <v>3.2376941300342195E-2</v>
      </c>
      <c r="O73" s="47"/>
      <c r="P73" s="63">
        <f t="shared" si="10"/>
        <v>0.10186891287180837</v>
      </c>
      <c r="Q73" s="86">
        <f t="shared" si="11"/>
        <v>3.2376941300342195E-2</v>
      </c>
      <c r="R73" s="67">
        <f t="shared" si="19"/>
        <v>0.86575414582784949</v>
      </c>
      <c r="S73" s="47"/>
      <c r="T73" s="47"/>
      <c r="U73" s="47"/>
      <c r="V73" s="47"/>
      <c r="W73" s="47"/>
      <c r="X73" s="47"/>
      <c r="Y73" s="47"/>
      <c r="AB73" s="91">
        <f t="shared" si="16"/>
        <v>718.71428571428567</v>
      </c>
      <c r="AC73" s="91">
        <f t="shared" si="16"/>
        <v>24.857142857142858</v>
      </c>
      <c r="AD73" s="90">
        <f t="shared" si="13"/>
        <v>22.388571428571428</v>
      </c>
      <c r="AE73" s="45">
        <f t="shared" si="14"/>
        <v>1.1102603369065851</v>
      </c>
    </row>
    <row r="74" spans="1:31" ht="13.8" x14ac:dyDescent="0.25">
      <c r="A74" s="4">
        <v>43932</v>
      </c>
      <c r="B74">
        <v>8446</v>
      </c>
      <c r="C74">
        <v>288</v>
      </c>
      <c r="D74">
        <v>969</v>
      </c>
      <c r="F74">
        <f t="shared" si="17"/>
        <v>848</v>
      </c>
      <c r="G74">
        <f t="shared" si="17"/>
        <v>42</v>
      </c>
      <c r="H74">
        <f t="shared" si="17"/>
        <v>195</v>
      </c>
      <c r="I74">
        <f t="shared" si="18"/>
        <v>7189</v>
      </c>
      <c r="J74" s="58">
        <f t="shared" si="5"/>
        <v>0.12891527347625609</v>
      </c>
      <c r="K74" s="58">
        <f t="shared" si="6"/>
        <v>6.384919428397689E-3</v>
      </c>
      <c r="L74" s="58">
        <f t="shared" si="7"/>
        <v>2.9644268774703556E-2</v>
      </c>
      <c r="M74">
        <f t="shared" si="9"/>
        <v>3.5780787718430909</v>
      </c>
      <c r="N74" s="47">
        <f t="shared" si="8"/>
        <v>3.4098981766516691E-2</v>
      </c>
      <c r="O74" s="47"/>
      <c r="P74" s="63">
        <f t="shared" si="10"/>
        <v>0.1147288657352593</v>
      </c>
      <c r="Q74" s="86">
        <f t="shared" si="11"/>
        <v>3.4098981766516691E-2</v>
      </c>
      <c r="R74" s="67">
        <f t="shared" si="19"/>
        <v>0.85117215249822398</v>
      </c>
      <c r="S74" s="47"/>
      <c r="T74" s="47"/>
      <c r="U74" s="47"/>
      <c r="V74" s="47"/>
      <c r="W74" s="47"/>
      <c r="X74" s="47"/>
      <c r="Y74" s="47"/>
      <c r="AB74" s="91">
        <f t="shared" si="16"/>
        <v>766.28571428571433</v>
      </c>
      <c r="AC74" s="91">
        <f t="shared" si="16"/>
        <v>28.857142857142858</v>
      </c>
      <c r="AD74" s="90">
        <f t="shared" si="13"/>
        <v>23.897142857142857</v>
      </c>
      <c r="AE74" s="45">
        <f t="shared" si="14"/>
        <v>1.2075561932089909</v>
      </c>
    </row>
    <row r="75" spans="1:31" ht="13.8" x14ac:dyDescent="0.25">
      <c r="A75" s="4">
        <v>43933</v>
      </c>
      <c r="B75">
        <v>9205</v>
      </c>
      <c r="C75">
        <v>331</v>
      </c>
      <c r="D75">
        <v>1080</v>
      </c>
      <c r="F75">
        <f t="shared" si="17"/>
        <v>759</v>
      </c>
      <c r="G75">
        <f t="shared" si="17"/>
        <v>43</v>
      </c>
      <c r="H75">
        <f t="shared" si="17"/>
        <v>111</v>
      </c>
      <c r="I75">
        <f t="shared" si="18"/>
        <v>7794</v>
      </c>
      <c r="J75" s="58">
        <f t="shared" si="5"/>
        <v>0.10557861250711784</v>
      </c>
      <c r="K75" s="58">
        <f t="shared" si="6"/>
        <v>5.9813604117401583E-3</v>
      </c>
      <c r="L75" s="58">
        <f t="shared" si="7"/>
        <v>1.544025594658506E-2</v>
      </c>
      <c r="M75">
        <f t="shared" si="9"/>
        <v>4.9286015929459106</v>
      </c>
      <c r="N75" s="47">
        <f t="shared" si="8"/>
        <v>3.5958718087995653E-2</v>
      </c>
      <c r="O75" s="47"/>
      <c r="P75" s="63">
        <f t="shared" si="10"/>
        <v>0.11732753938077133</v>
      </c>
      <c r="Q75" s="86">
        <f t="shared" si="11"/>
        <v>3.5958718087995653E-2</v>
      </c>
      <c r="R75" s="67">
        <f t="shared" si="19"/>
        <v>0.84671374253123299</v>
      </c>
      <c r="S75" s="47"/>
      <c r="T75" s="47"/>
      <c r="U75" s="47"/>
      <c r="V75" s="47"/>
      <c r="W75" s="47"/>
      <c r="X75" s="47"/>
      <c r="Y75" s="47"/>
      <c r="AB75" s="91">
        <f t="shared" si="16"/>
        <v>802.42857142857144</v>
      </c>
      <c r="AC75" s="91">
        <f t="shared" si="16"/>
        <v>33.142857142857146</v>
      </c>
      <c r="AD75" s="90">
        <f t="shared" si="13"/>
        <v>28.748571428571427</v>
      </c>
      <c r="AE75" s="45">
        <f t="shared" si="14"/>
        <v>1.1528523156430135</v>
      </c>
    </row>
    <row r="76" spans="1:31" ht="13.8" x14ac:dyDescent="0.25">
      <c r="A76" s="4">
        <v>43934</v>
      </c>
      <c r="B76">
        <v>10453</v>
      </c>
      <c r="C76">
        <v>358</v>
      </c>
      <c r="D76">
        <v>1181</v>
      </c>
      <c r="F76">
        <f t="shared" si="17"/>
        <v>1248</v>
      </c>
      <c r="G76">
        <f t="shared" si="17"/>
        <v>27</v>
      </c>
      <c r="H76">
        <f t="shared" si="17"/>
        <v>101</v>
      </c>
      <c r="I76">
        <f t="shared" si="18"/>
        <v>8914</v>
      </c>
      <c r="J76" s="58">
        <f t="shared" si="5"/>
        <v>0.16012423974221388</v>
      </c>
      <c r="K76" s="58">
        <f t="shared" si="6"/>
        <v>3.4642032332563512E-3</v>
      </c>
      <c r="L76" s="58">
        <f t="shared" si="7"/>
        <v>1.2958686168847832E-2</v>
      </c>
      <c r="M76">
        <f t="shared" si="9"/>
        <v>9.7500650355532414</v>
      </c>
      <c r="N76" s="47">
        <f t="shared" si="8"/>
        <v>3.4248541088682673E-2</v>
      </c>
      <c r="O76" s="47"/>
      <c r="P76" s="63">
        <f t="shared" si="10"/>
        <v>0.11298191906629676</v>
      </c>
      <c r="Q76" s="86">
        <f t="shared" si="11"/>
        <v>3.4248541088682673E-2</v>
      </c>
      <c r="R76" s="67">
        <f t="shared" si="19"/>
        <v>0.85276953984502057</v>
      </c>
      <c r="S76" s="47"/>
      <c r="T76" s="47"/>
      <c r="U76" s="47"/>
      <c r="V76" s="47"/>
      <c r="W76" s="47"/>
      <c r="X76" s="47"/>
      <c r="Y76" s="47"/>
      <c r="AB76" s="91">
        <f t="shared" ref="AB76:AC91" si="20">AVERAGE(F70:F76)</f>
        <v>810.71428571428567</v>
      </c>
      <c r="AC76" s="91">
        <f t="shared" si="20"/>
        <v>31.714285714285715</v>
      </c>
      <c r="AD76" s="90">
        <f t="shared" si="13"/>
        <v>30.651428571428575</v>
      </c>
      <c r="AE76" s="45">
        <f t="shared" si="14"/>
        <v>1.0346756152125278</v>
      </c>
    </row>
    <row r="77" spans="1:31" ht="13.8" x14ac:dyDescent="0.25">
      <c r="A77" s="4">
        <v>43935</v>
      </c>
      <c r="B77">
        <v>11487</v>
      </c>
      <c r="C77">
        <v>393</v>
      </c>
      <c r="D77">
        <v>1359</v>
      </c>
      <c r="F77">
        <f t="shared" si="17"/>
        <v>1034</v>
      </c>
      <c r="G77">
        <f t="shared" si="17"/>
        <v>35</v>
      </c>
      <c r="H77">
        <f t="shared" si="17"/>
        <v>178</v>
      </c>
      <c r="I77">
        <f t="shared" si="18"/>
        <v>9735</v>
      </c>
      <c r="J77" s="58">
        <f t="shared" si="5"/>
        <v>0.1159981862474536</v>
      </c>
      <c r="K77" s="58">
        <f t="shared" si="6"/>
        <v>3.9264078976890288E-3</v>
      </c>
      <c r="L77" s="58">
        <f t="shared" si="7"/>
        <v>1.9968588736818487E-2</v>
      </c>
      <c r="M77">
        <f t="shared" si="9"/>
        <v>4.854496864834748</v>
      </c>
      <c r="N77" s="47">
        <f t="shared" si="8"/>
        <v>3.4212588143118311E-2</v>
      </c>
      <c r="O77" s="47"/>
      <c r="P77" s="63">
        <f t="shared" si="10"/>
        <v>0.11830765212849308</v>
      </c>
      <c r="Q77" s="86">
        <f t="shared" si="11"/>
        <v>3.4212588143118311E-2</v>
      </c>
      <c r="R77" s="67">
        <f t="shared" si="19"/>
        <v>0.84747975972838863</v>
      </c>
      <c r="S77" s="47"/>
      <c r="T77" s="47"/>
      <c r="U77" s="47"/>
      <c r="V77" s="47"/>
      <c r="W77" s="47"/>
      <c r="X77" s="47"/>
      <c r="Y77" s="47"/>
      <c r="AB77" s="91">
        <f t="shared" si="20"/>
        <v>882.28571428571433</v>
      </c>
      <c r="AC77" s="91">
        <f t="shared" si="20"/>
        <v>34.714285714285715</v>
      </c>
      <c r="AD77" s="90">
        <f t="shared" si="13"/>
        <v>32.097142857142856</v>
      </c>
      <c r="AE77" s="45">
        <f t="shared" si="14"/>
        <v>1.0815381876446502</v>
      </c>
    </row>
    <row r="78" spans="1:31" ht="13.8" x14ac:dyDescent="0.25">
      <c r="A78" s="4">
        <v>43936</v>
      </c>
      <c r="B78">
        <v>12322</v>
      </c>
      <c r="C78">
        <v>405</v>
      </c>
      <c r="D78">
        <v>1432</v>
      </c>
      <c r="F78">
        <f t="shared" ref="F78:H93" si="21">B78-B77</f>
        <v>835</v>
      </c>
      <c r="G78">
        <f t="shared" si="21"/>
        <v>12</v>
      </c>
      <c r="H78">
        <f t="shared" si="21"/>
        <v>73</v>
      </c>
      <c r="I78">
        <f t="shared" si="18"/>
        <v>10485</v>
      </c>
      <c r="J78" s="58">
        <f t="shared" si="5"/>
        <v>8.577369804860413E-2</v>
      </c>
      <c r="K78" s="58">
        <f t="shared" si="6"/>
        <v>1.2326656394453005E-3</v>
      </c>
      <c r="L78" s="58">
        <f t="shared" si="7"/>
        <v>7.4987159732922441E-3</v>
      </c>
      <c r="M78">
        <f t="shared" si="9"/>
        <v>9.8236111823901329</v>
      </c>
      <c r="N78" s="47">
        <f t="shared" si="8"/>
        <v>3.28680409024509E-2</v>
      </c>
      <c r="O78" s="47"/>
      <c r="P78" s="63">
        <f t="shared" si="10"/>
        <v>0.11621490017854244</v>
      </c>
      <c r="Q78" s="86">
        <f t="shared" si="11"/>
        <v>3.28680409024509E-2</v>
      </c>
      <c r="R78" s="67">
        <f t="shared" si="19"/>
        <v>0.85091705891900671</v>
      </c>
      <c r="S78" s="47"/>
      <c r="T78" s="47"/>
      <c r="U78" s="47"/>
      <c r="V78" s="47"/>
      <c r="W78" s="47"/>
      <c r="X78" s="47"/>
      <c r="Y78" s="47"/>
      <c r="AB78" s="91">
        <f t="shared" si="20"/>
        <v>915.14285714285711</v>
      </c>
      <c r="AC78" s="91">
        <f t="shared" si="20"/>
        <v>32.428571428571431</v>
      </c>
      <c r="AD78" s="90">
        <f t="shared" si="13"/>
        <v>32.428571428571431</v>
      </c>
      <c r="AE78" s="45">
        <f t="shared" si="14"/>
        <v>1</v>
      </c>
    </row>
    <row r="79" spans="1:31" ht="13.8" x14ac:dyDescent="0.25">
      <c r="A79" s="4">
        <v>43937</v>
      </c>
      <c r="B79">
        <v>13430</v>
      </c>
      <c r="C79">
        <v>448</v>
      </c>
      <c r="D79">
        <v>1768</v>
      </c>
      <c r="F79">
        <f t="shared" si="21"/>
        <v>1108</v>
      </c>
      <c r="G79">
        <f t="shared" si="21"/>
        <v>43</v>
      </c>
      <c r="H79">
        <f t="shared" si="21"/>
        <v>336</v>
      </c>
      <c r="I79">
        <f t="shared" si="18"/>
        <v>11214</v>
      </c>
      <c r="J79" s="58">
        <f t="shared" si="5"/>
        <v>0.10567571705988013</v>
      </c>
      <c r="K79" s="58">
        <f t="shared" si="6"/>
        <v>4.1010968049594657E-3</v>
      </c>
      <c r="L79" s="58">
        <f t="shared" si="7"/>
        <v>3.2045779685264661E-2</v>
      </c>
      <c r="M79">
        <f t="shared" si="9"/>
        <v>2.9235089534903516</v>
      </c>
      <c r="N79" s="47">
        <f t="shared" si="8"/>
        <v>3.3358153387937454E-2</v>
      </c>
      <c r="O79" s="47"/>
      <c r="P79" s="63">
        <f t="shared" si="10"/>
        <v>0.13164556962025317</v>
      </c>
      <c r="Q79" s="86">
        <f t="shared" si="11"/>
        <v>3.3358153387937454E-2</v>
      </c>
      <c r="R79" s="67">
        <f t="shared" si="19"/>
        <v>0.83499627699180934</v>
      </c>
      <c r="S79" s="47"/>
      <c r="T79" s="47"/>
      <c r="U79" s="47"/>
      <c r="V79" s="47"/>
      <c r="W79" s="47"/>
      <c r="X79" s="47"/>
      <c r="Y79" s="47"/>
      <c r="AB79" s="91">
        <f t="shared" si="20"/>
        <v>957.85714285714289</v>
      </c>
      <c r="AC79" s="91">
        <f t="shared" si="20"/>
        <v>31.714285714285715</v>
      </c>
      <c r="AD79" s="90">
        <f t="shared" si="13"/>
        <v>35.291428571428575</v>
      </c>
      <c r="AE79" s="45">
        <f t="shared" si="14"/>
        <v>0.89863989637305697</v>
      </c>
    </row>
    <row r="80" spans="1:31" ht="13.8" x14ac:dyDescent="0.25">
      <c r="A80" s="4">
        <v>43938</v>
      </c>
      <c r="B80">
        <v>14352</v>
      </c>
      <c r="C80">
        <v>486</v>
      </c>
      <c r="D80">
        <v>2041</v>
      </c>
      <c r="F80">
        <f t="shared" si="21"/>
        <v>922</v>
      </c>
      <c r="G80">
        <f t="shared" si="21"/>
        <v>38</v>
      </c>
      <c r="H80">
        <f t="shared" si="21"/>
        <v>273</v>
      </c>
      <c r="I80">
        <f t="shared" si="18"/>
        <v>11825</v>
      </c>
      <c r="J80" s="58">
        <f t="shared" si="5"/>
        <v>8.2219455400027883E-2</v>
      </c>
      <c r="K80" s="58">
        <f t="shared" si="6"/>
        <v>3.3886213661494559E-3</v>
      </c>
      <c r="L80" s="58">
        <f t="shared" si="7"/>
        <v>2.4344569288389514E-2</v>
      </c>
      <c r="M80">
        <f t="shared" si="9"/>
        <v>2.9646590767071146</v>
      </c>
      <c r="N80" s="47">
        <f t="shared" si="8"/>
        <v>3.38628762541806E-2</v>
      </c>
      <c r="O80" s="47"/>
      <c r="P80" s="63">
        <f t="shared" si="10"/>
        <v>0.14221014492753623</v>
      </c>
      <c r="Q80" s="86">
        <f t="shared" si="11"/>
        <v>3.38628762541806E-2</v>
      </c>
      <c r="R80" s="67">
        <f t="shared" si="19"/>
        <v>0.82392697881828314</v>
      </c>
      <c r="S80" s="47"/>
      <c r="T80" s="47"/>
      <c r="U80" s="47"/>
      <c r="V80" s="47"/>
      <c r="W80" s="47"/>
      <c r="X80" s="47"/>
      <c r="Y80" s="47"/>
      <c r="AB80" s="91">
        <f t="shared" si="20"/>
        <v>964.85714285714289</v>
      </c>
      <c r="AC80" s="91">
        <f t="shared" si="20"/>
        <v>34.285714285714285</v>
      </c>
      <c r="AD80" s="90">
        <f t="shared" si="13"/>
        <v>36.605714285714285</v>
      </c>
      <c r="AE80" s="45">
        <f t="shared" si="14"/>
        <v>0.93662191695285668</v>
      </c>
    </row>
    <row r="81" spans="1:31" ht="13.8" x14ac:dyDescent="0.25">
      <c r="A81" s="4">
        <v>43939</v>
      </c>
      <c r="B81">
        <v>15722</v>
      </c>
      <c r="C81">
        <v>521</v>
      </c>
      <c r="D81">
        <v>2463</v>
      </c>
      <c r="F81">
        <f t="shared" si="21"/>
        <v>1370</v>
      </c>
      <c r="G81">
        <f t="shared" si="21"/>
        <v>35</v>
      </c>
      <c r="H81">
        <f t="shared" si="21"/>
        <v>422</v>
      </c>
      <c r="I81">
        <f t="shared" si="18"/>
        <v>12738</v>
      </c>
      <c r="J81" s="58">
        <f t="shared" si="5"/>
        <v>0.11585744170003438</v>
      </c>
      <c r="K81" s="58">
        <f t="shared" si="6"/>
        <v>2.959830866807611E-3</v>
      </c>
      <c r="L81" s="58">
        <f t="shared" si="7"/>
        <v>3.5687103594080338E-2</v>
      </c>
      <c r="M81">
        <f t="shared" si="9"/>
        <v>2.9978429936606275</v>
      </c>
      <c r="N81" s="47">
        <f t="shared" si="8"/>
        <v>3.3138277572827883E-2</v>
      </c>
      <c r="O81" s="47"/>
      <c r="P81" s="63">
        <f t="shared" si="10"/>
        <v>0.15665945808421319</v>
      </c>
      <c r="Q81" s="86">
        <f t="shared" si="11"/>
        <v>3.3138277572827883E-2</v>
      </c>
      <c r="R81" s="67">
        <f t="shared" si="19"/>
        <v>0.81020226434295894</v>
      </c>
      <c r="S81" s="47"/>
      <c r="T81" s="47"/>
      <c r="U81" s="47"/>
      <c r="V81" s="47"/>
      <c r="W81" s="47"/>
      <c r="X81" s="47"/>
      <c r="Y81" s="47"/>
      <c r="AB81" s="91">
        <f t="shared" si="20"/>
        <v>1039.4285714285713</v>
      </c>
      <c r="AC81" s="91">
        <f t="shared" si="20"/>
        <v>33.285714285714285</v>
      </c>
      <c r="AD81" s="90">
        <f t="shared" si="13"/>
        <v>38.314285714285717</v>
      </c>
      <c r="AE81" s="45">
        <f t="shared" si="14"/>
        <v>0.86875466070096929</v>
      </c>
    </row>
    <row r="82" spans="1:31" ht="13.8" x14ac:dyDescent="0.25">
      <c r="A82" s="4">
        <v>43940</v>
      </c>
      <c r="B82">
        <v>17615</v>
      </c>
      <c r="C82">
        <v>559</v>
      </c>
      <c r="D82">
        <v>2854</v>
      </c>
      <c r="F82">
        <f t="shared" si="21"/>
        <v>1893</v>
      </c>
      <c r="G82">
        <f t="shared" si="21"/>
        <v>38</v>
      </c>
      <c r="H82">
        <f t="shared" si="21"/>
        <v>391</v>
      </c>
      <c r="I82">
        <f t="shared" si="18"/>
        <v>14202</v>
      </c>
      <c r="J82" s="58">
        <f t="shared" si="5"/>
        <v>0.14861214999684277</v>
      </c>
      <c r="K82" s="58">
        <f t="shared" si="6"/>
        <v>2.9831998743915841E-3</v>
      </c>
      <c r="L82" s="58">
        <f t="shared" si="7"/>
        <v>3.0695556602292354E-2</v>
      </c>
      <c r="M82">
        <f t="shared" si="9"/>
        <v>4.4126376845216386</v>
      </c>
      <c r="N82" s="47">
        <f t="shared" si="8"/>
        <v>3.1734317343173432E-2</v>
      </c>
      <c r="O82" s="47"/>
      <c r="P82" s="63">
        <f t="shared" si="10"/>
        <v>0.16202100482543286</v>
      </c>
      <c r="Q82" s="86">
        <f t="shared" si="11"/>
        <v>3.1734317343173432E-2</v>
      </c>
      <c r="R82" s="67">
        <f t="shared" si="19"/>
        <v>0.80624467783139364</v>
      </c>
      <c r="S82" s="47"/>
      <c r="T82" s="47"/>
      <c r="U82" s="47"/>
      <c r="V82" s="47"/>
      <c r="W82" s="47"/>
      <c r="X82" s="47"/>
      <c r="Y82" s="47"/>
      <c r="AB82" s="91">
        <f t="shared" si="20"/>
        <v>1201.4285714285713</v>
      </c>
      <c r="AC82" s="91">
        <f t="shared" si="20"/>
        <v>32.571428571428569</v>
      </c>
      <c r="AD82" s="90">
        <f t="shared" si="13"/>
        <v>38.594285714285718</v>
      </c>
      <c r="AE82" s="45">
        <f t="shared" si="14"/>
        <v>0.84394432928634866</v>
      </c>
    </row>
    <row r="83" spans="1:31" ht="13.8" x14ac:dyDescent="0.25">
      <c r="A83" s="4">
        <v>43941</v>
      </c>
      <c r="B83">
        <v>18539</v>
      </c>
      <c r="C83">
        <v>592</v>
      </c>
      <c r="D83">
        <v>3273</v>
      </c>
      <c r="F83">
        <f t="shared" si="21"/>
        <v>924</v>
      </c>
      <c r="G83">
        <f t="shared" si="21"/>
        <v>33</v>
      </c>
      <c r="H83">
        <f t="shared" si="21"/>
        <v>419</v>
      </c>
      <c r="I83">
        <f t="shared" si="18"/>
        <v>14674</v>
      </c>
      <c r="J83" s="58">
        <f t="shared" si="5"/>
        <v>6.5062089459539341E-2</v>
      </c>
      <c r="K83" s="58">
        <f t="shared" si="6"/>
        <v>2.3236163920574565E-3</v>
      </c>
      <c r="L83" s="58">
        <f t="shared" si="7"/>
        <v>2.9502886917335585E-2</v>
      </c>
      <c r="M83">
        <f t="shared" si="9"/>
        <v>2.0442738816468533</v>
      </c>
      <c r="N83" s="47">
        <f t="shared" si="8"/>
        <v>3.1932682453206754E-2</v>
      </c>
      <c r="O83" s="47"/>
      <c r="P83" s="63">
        <f t="shared" si="10"/>
        <v>0.17654673930632719</v>
      </c>
      <c r="Q83" s="86">
        <f t="shared" si="11"/>
        <v>3.1932682453206754E-2</v>
      </c>
      <c r="R83" s="67">
        <f t="shared" si="19"/>
        <v>0.79152057824046607</v>
      </c>
      <c r="S83" s="47"/>
      <c r="T83" s="47"/>
      <c r="U83" s="47"/>
      <c r="V83" s="47"/>
      <c r="W83" s="47"/>
      <c r="X83" s="47"/>
      <c r="Y83" s="47"/>
      <c r="AB83" s="91">
        <f t="shared" si="20"/>
        <v>1155.1428571428571</v>
      </c>
      <c r="AC83" s="91">
        <f t="shared" si="20"/>
        <v>33.428571428571431</v>
      </c>
      <c r="AD83" s="90">
        <f t="shared" si="13"/>
        <v>41.577142857142853</v>
      </c>
      <c r="AE83" s="45">
        <f t="shared" si="14"/>
        <v>0.80401319406267191</v>
      </c>
    </row>
    <row r="84" spans="1:31" ht="13.8" x14ac:dyDescent="0.25">
      <c r="A84" s="4">
        <v>43942</v>
      </c>
      <c r="B84">
        <v>20080</v>
      </c>
      <c r="C84">
        <v>645</v>
      </c>
      <c r="D84">
        <v>3975</v>
      </c>
      <c r="F84">
        <f t="shared" si="21"/>
        <v>1541</v>
      </c>
      <c r="G84">
        <f t="shared" si="21"/>
        <v>53</v>
      </c>
      <c r="H84">
        <f t="shared" si="21"/>
        <v>702</v>
      </c>
      <c r="I84">
        <f t="shared" si="18"/>
        <v>15460</v>
      </c>
      <c r="J84" s="58">
        <f t="shared" si="5"/>
        <v>0.10501708478231327</v>
      </c>
      <c r="K84" s="58">
        <f t="shared" si="6"/>
        <v>3.6118304484121576E-3</v>
      </c>
      <c r="L84" s="58">
        <f t="shared" si="7"/>
        <v>4.783971650538367E-2</v>
      </c>
      <c r="M84">
        <f t="shared" si="9"/>
        <v>2.0410870226432647</v>
      </c>
      <c r="N84" s="47">
        <f t="shared" si="8"/>
        <v>3.2121513944223107E-2</v>
      </c>
      <c r="O84" s="47"/>
      <c r="P84" s="63">
        <f t="shared" si="10"/>
        <v>0.19795816733067728</v>
      </c>
      <c r="Q84" s="86">
        <f t="shared" si="11"/>
        <v>3.2121513944223107E-2</v>
      </c>
      <c r="R84" s="67">
        <f t="shared" si="19"/>
        <v>0.76992031872509958</v>
      </c>
      <c r="S84" s="47"/>
      <c r="T84" s="47"/>
      <c r="U84" s="47"/>
      <c r="V84" s="47"/>
      <c r="W84" s="47"/>
      <c r="X84" s="47"/>
      <c r="Y84" s="47"/>
      <c r="AB84" s="91">
        <f t="shared" si="20"/>
        <v>1227.5714285714287</v>
      </c>
      <c r="AC84" s="91">
        <f t="shared" si="20"/>
        <v>36</v>
      </c>
      <c r="AD84" s="90">
        <f t="shared" si="13"/>
        <v>48.057142857142857</v>
      </c>
      <c r="AE84" s="45">
        <f t="shared" si="14"/>
        <v>0.74910820451843041</v>
      </c>
    </row>
    <row r="85" spans="1:31" ht="13.8" x14ac:dyDescent="0.25">
      <c r="A85" s="4">
        <v>43943</v>
      </c>
      <c r="B85">
        <v>21370</v>
      </c>
      <c r="C85">
        <v>681</v>
      </c>
      <c r="D85">
        <v>4370</v>
      </c>
      <c r="F85">
        <f t="shared" si="21"/>
        <v>1290</v>
      </c>
      <c r="G85">
        <f t="shared" si="21"/>
        <v>36</v>
      </c>
      <c r="H85">
        <f t="shared" si="21"/>
        <v>395</v>
      </c>
      <c r="I85">
        <f t="shared" si="18"/>
        <v>16319</v>
      </c>
      <c r="J85" s="58">
        <f t="shared" si="5"/>
        <v>8.3442352564570818E-2</v>
      </c>
      <c r="K85" s="58">
        <f t="shared" si="6"/>
        <v>2.3285899094437259E-3</v>
      </c>
      <c r="L85" s="58">
        <f t="shared" si="7"/>
        <v>2.554980595084088E-2</v>
      </c>
      <c r="M85">
        <f t="shared" si="9"/>
        <v>2.9930829945435375</v>
      </c>
      <c r="N85" s="47">
        <f t="shared" si="8"/>
        <v>3.1867103416003746E-2</v>
      </c>
      <c r="O85" s="47"/>
      <c r="P85" s="63">
        <f t="shared" si="10"/>
        <v>0.20449227889564811</v>
      </c>
      <c r="Q85" s="86">
        <f t="shared" si="11"/>
        <v>3.1867103416003746E-2</v>
      </c>
      <c r="R85" s="67">
        <f t="shared" si="19"/>
        <v>0.76364061768834812</v>
      </c>
      <c r="S85" s="47"/>
      <c r="T85" s="47"/>
      <c r="U85" s="47"/>
      <c r="V85" s="47"/>
      <c r="W85" s="47"/>
      <c r="X85" s="47"/>
      <c r="Y85" s="47"/>
      <c r="AB85" s="91">
        <f t="shared" si="20"/>
        <v>1292.5714285714287</v>
      </c>
      <c r="AC85" s="91">
        <f t="shared" si="20"/>
        <v>39.428571428571431</v>
      </c>
      <c r="AD85" s="90">
        <f t="shared" si="13"/>
        <v>46.205714285714286</v>
      </c>
      <c r="AE85" s="45">
        <f t="shared" si="14"/>
        <v>0.85332673757111055</v>
      </c>
    </row>
    <row r="86" spans="1:31" ht="13.8" x14ac:dyDescent="0.25">
      <c r="A86" s="4">
        <v>43944</v>
      </c>
      <c r="B86">
        <v>23077</v>
      </c>
      <c r="C86">
        <v>721</v>
      </c>
      <c r="D86">
        <v>5012</v>
      </c>
      <c r="F86">
        <f t="shared" si="21"/>
        <v>1707</v>
      </c>
      <c r="G86">
        <f t="shared" si="21"/>
        <v>40</v>
      </c>
      <c r="H86">
        <f t="shared" si="21"/>
        <v>642</v>
      </c>
      <c r="I86">
        <f t="shared" si="18"/>
        <v>17344</v>
      </c>
      <c r="J86" s="58">
        <f t="shared" si="5"/>
        <v>0.10460361750635576</v>
      </c>
      <c r="K86" s="58">
        <f t="shared" si="6"/>
        <v>2.4511305839818617E-3</v>
      </c>
      <c r="L86" s="58">
        <f t="shared" si="7"/>
        <v>3.9340645872908878E-2</v>
      </c>
      <c r="M86">
        <f t="shared" si="9"/>
        <v>2.5029713109768621</v>
      </c>
      <c r="N86" s="47">
        <f t="shared" si="8"/>
        <v>3.1243229189236037E-2</v>
      </c>
      <c r="O86" s="47"/>
      <c r="P86" s="63">
        <f t="shared" si="10"/>
        <v>0.21718594271352429</v>
      </c>
      <c r="Q86" s="86">
        <f t="shared" si="11"/>
        <v>3.1243229189236037E-2</v>
      </c>
      <c r="R86" s="67">
        <f t="shared" si="19"/>
        <v>0.75157082809723974</v>
      </c>
      <c r="S86" s="47"/>
      <c r="T86" s="47"/>
      <c r="U86" s="47"/>
      <c r="V86" s="47"/>
      <c r="W86" s="47"/>
      <c r="X86" s="47"/>
      <c r="Y86" s="47"/>
      <c r="AB86" s="91">
        <f t="shared" si="20"/>
        <v>1378.1428571428571</v>
      </c>
      <c r="AC86" s="91">
        <f t="shared" si="20"/>
        <v>39</v>
      </c>
      <c r="AD86" s="90">
        <f t="shared" si="13"/>
        <v>49.102857142857147</v>
      </c>
      <c r="AE86" s="45">
        <f t="shared" si="14"/>
        <v>0.79425113464447805</v>
      </c>
    </row>
    <row r="87" spans="1:31" ht="13.8" x14ac:dyDescent="0.25">
      <c r="A87" s="4">
        <v>43945</v>
      </c>
      <c r="B87">
        <v>24530</v>
      </c>
      <c r="C87">
        <v>780</v>
      </c>
      <c r="D87">
        <v>5498</v>
      </c>
      <c r="F87">
        <f t="shared" si="21"/>
        <v>1453</v>
      </c>
      <c r="G87">
        <f t="shared" si="21"/>
        <v>59</v>
      </c>
      <c r="H87">
        <f t="shared" si="21"/>
        <v>486</v>
      </c>
      <c r="I87">
        <f t="shared" si="18"/>
        <v>18252</v>
      </c>
      <c r="J87" s="58">
        <f t="shared" si="5"/>
        <v>8.3776769953238628E-2</v>
      </c>
      <c r="K87" s="58">
        <f t="shared" si="6"/>
        <v>3.4017527675276752E-3</v>
      </c>
      <c r="L87" s="58">
        <f t="shared" si="7"/>
        <v>2.802121771217712E-2</v>
      </c>
      <c r="M87">
        <f t="shared" si="9"/>
        <v>2.66609962948435</v>
      </c>
      <c r="N87" s="47">
        <f t="shared" si="8"/>
        <v>3.1797798613942115E-2</v>
      </c>
      <c r="O87" s="47"/>
      <c r="P87" s="63">
        <f t="shared" si="10"/>
        <v>0.22413371381981248</v>
      </c>
      <c r="Q87" s="86">
        <f t="shared" si="11"/>
        <v>3.1797798613942115E-2</v>
      </c>
      <c r="R87" s="67">
        <f t="shared" si="19"/>
        <v>0.74406848756624533</v>
      </c>
      <c r="S87" s="47"/>
      <c r="T87" s="47"/>
      <c r="U87" s="47"/>
      <c r="V87" s="47"/>
      <c r="W87" s="47"/>
      <c r="X87" s="47"/>
      <c r="Y87" s="47"/>
      <c r="AB87" s="91">
        <f t="shared" si="20"/>
        <v>1454</v>
      </c>
      <c r="AC87" s="91">
        <f t="shared" si="20"/>
        <v>42</v>
      </c>
      <c r="AD87" s="90">
        <f t="shared" si="13"/>
        <v>51.702857142857148</v>
      </c>
      <c r="AE87" s="45">
        <f t="shared" si="14"/>
        <v>0.81233421750663126</v>
      </c>
    </row>
    <row r="88" spans="1:31" ht="13.8" x14ac:dyDescent="0.25">
      <c r="A88" s="4">
        <v>43946</v>
      </c>
      <c r="B88">
        <v>26283</v>
      </c>
      <c r="C88">
        <v>825</v>
      </c>
      <c r="D88">
        <v>5939</v>
      </c>
      <c r="F88">
        <f t="shared" si="21"/>
        <v>1753</v>
      </c>
      <c r="G88">
        <f t="shared" si="21"/>
        <v>45</v>
      </c>
      <c r="H88">
        <f t="shared" si="21"/>
        <v>441</v>
      </c>
      <c r="I88">
        <f t="shared" si="18"/>
        <v>19519</v>
      </c>
      <c r="J88" s="58">
        <f t="shared" si="5"/>
        <v>9.6045976367796562E-2</v>
      </c>
      <c r="K88" s="58">
        <f t="shared" si="6"/>
        <v>2.465483234714004E-3</v>
      </c>
      <c r="L88" s="58">
        <f t="shared" si="7"/>
        <v>2.4161735700197237E-2</v>
      </c>
      <c r="M88">
        <f t="shared" si="9"/>
        <v>3.6070600013683602</v>
      </c>
      <c r="N88" s="47">
        <f t="shared" si="8"/>
        <v>3.1389110832096792E-2</v>
      </c>
      <c r="O88" s="47"/>
      <c r="P88" s="63">
        <f t="shared" si="10"/>
        <v>0.2259635505840277</v>
      </c>
      <c r="Q88" s="86">
        <f t="shared" si="11"/>
        <v>3.1389110832096792E-2</v>
      </c>
      <c r="R88" s="67">
        <f t="shared" si="19"/>
        <v>0.74264733858387544</v>
      </c>
      <c r="S88" s="47"/>
      <c r="T88" s="47"/>
      <c r="U88" s="47"/>
      <c r="V88" s="47"/>
      <c r="W88" s="47"/>
      <c r="X88" s="47"/>
      <c r="Y88" s="47"/>
      <c r="AB88" s="91">
        <f t="shared" si="20"/>
        <v>1508.7142857142858</v>
      </c>
      <c r="AC88" s="91">
        <f t="shared" si="20"/>
        <v>43.428571428571431</v>
      </c>
      <c r="AD88" s="90">
        <f t="shared" si="13"/>
        <v>55.125714285714288</v>
      </c>
      <c r="AE88" s="45">
        <f t="shared" si="14"/>
        <v>0.78780968176635224</v>
      </c>
    </row>
    <row r="89" spans="1:31" ht="13.8" x14ac:dyDescent="0.25">
      <c r="A89" s="4">
        <v>43947</v>
      </c>
      <c r="B89">
        <v>27890</v>
      </c>
      <c r="C89">
        <v>881</v>
      </c>
      <c r="D89">
        <v>6523</v>
      </c>
      <c r="F89">
        <f t="shared" si="21"/>
        <v>1607</v>
      </c>
      <c r="G89">
        <f t="shared" si="21"/>
        <v>56</v>
      </c>
      <c r="H89">
        <f t="shared" si="21"/>
        <v>584</v>
      </c>
      <c r="I89">
        <f t="shared" si="18"/>
        <v>20486</v>
      </c>
      <c r="J89" s="58">
        <f t="shared" si="5"/>
        <v>8.2331605453594775E-2</v>
      </c>
      <c r="K89" s="58">
        <f t="shared" si="6"/>
        <v>2.8689994364465392E-3</v>
      </c>
      <c r="L89" s="58">
        <f t="shared" si="7"/>
        <v>2.991956555151391E-2</v>
      </c>
      <c r="M89">
        <f t="shared" si="9"/>
        <v>2.5109853232011194</v>
      </c>
      <c r="N89" s="47">
        <f t="shared" si="8"/>
        <v>3.1588382932950881E-2</v>
      </c>
      <c r="O89" s="47"/>
      <c r="P89" s="63">
        <f t="shared" si="10"/>
        <v>0.23388311222660452</v>
      </c>
      <c r="Q89" s="86">
        <f t="shared" si="11"/>
        <v>3.1588382932950881E-2</v>
      </c>
      <c r="R89" s="67">
        <f t="shared" si="19"/>
        <v>0.73452850484044463</v>
      </c>
      <c r="S89" s="47"/>
      <c r="T89" s="47"/>
      <c r="U89" s="47"/>
      <c r="V89" s="47"/>
      <c r="W89" s="47"/>
      <c r="X89" s="47"/>
      <c r="Y89" s="47"/>
      <c r="AB89" s="91">
        <f t="shared" si="20"/>
        <v>1467.8571428571429</v>
      </c>
      <c r="AC89" s="91">
        <f t="shared" si="20"/>
        <v>46</v>
      </c>
      <c r="AD89" s="90">
        <f t="shared" si="13"/>
        <v>58.160000000000004</v>
      </c>
      <c r="AE89" s="45">
        <f t="shared" si="14"/>
        <v>0.79092159559834929</v>
      </c>
    </row>
    <row r="90" spans="1:31" ht="13.8" x14ac:dyDescent="0.25">
      <c r="A90" s="4">
        <v>43948</v>
      </c>
      <c r="B90">
        <v>29451</v>
      </c>
      <c r="C90">
        <v>939</v>
      </c>
      <c r="D90">
        <v>7137</v>
      </c>
      <c r="F90">
        <f t="shared" si="21"/>
        <v>1561</v>
      </c>
      <c r="G90">
        <f t="shared" si="21"/>
        <v>58</v>
      </c>
      <c r="H90">
        <f t="shared" si="21"/>
        <v>614</v>
      </c>
      <c r="I90">
        <f t="shared" si="18"/>
        <v>21375</v>
      </c>
      <c r="J90" s="58">
        <f t="shared" si="5"/>
        <v>7.6199919387561571E-2</v>
      </c>
      <c r="K90" s="58">
        <f t="shared" si="6"/>
        <v>2.8312017963487259E-3</v>
      </c>
      <c r="L90" s="58">
        <f t="shared" si="7"/>
        <v>2.9971687982036511E-2</v>
      </c>
      <c r="M90">
        <f t="shared" si="9"/>
        <v>2.3229636139487893</v>
      </c>
      <c r="N90" s="47">
        <f t="shared" si="8"/>
        <v>3.1883467454415809E-2</v>
      </c>
      <c r="O90" s="47"/>
      <c r="P90" s="63">
        <f t="shared" si="10"/>
        <v>0.24233472547621474</v>
      </c>
      <c r="Q90" s="86">
        <f t="shared" si="11"/>
        <v>3.1883467454415809E-2</v>
      </c>
      <c r="R90" s="67">
        <f t="shared" si="19"/>
        <v>0.72578180706936946</v>
      </c>
      <c r="S90" s="47"/>
      <c r="T90" s="47"/>
      <c r="U90" s="47"/>
      <c r="V90" s="47"/>
      <c r="W90" s="47"/>
      <c r="X90" s="47"/>
      <c r="Y90" s="47"/>
      <c r="AB90" s="91">
        <f t="shared" si="20"/>
        <v>1558.8571428571429</v>
      </c>
      <c r="AC90" s="91">
        <f t="shared" si="20"/>
        <v>49.571428571428569</v>
      </c>
      <c r="AD90" s="90">
        <f t="shared" si="13"/>
        <v>60.348571428571432</v>
      </c>
      <c r="AE90" s="45">
        <f t="shared" si="14"/>
        <v>0.82141842628538952</v>
      </c>
    </row>
    <row r="91" spans="1:31" ht="13.8" x14ac:dyDescent="0.25">
      <c r="A91" s="4">
        <v>43949</v>
      </c>
      <c r="B91">
        <v>31324</v>
      </c>
      <c r="C91">
        <v>1008</v>
      </c>
      <c r="D91">
        <v>7747</v>
      </c>
      <c r="F91">
        <f t="shared" si="21"/>
        <v>1873</v>
      </c>
      <c r="G91">
        <f t="shared" si="21"/>
        <v>69</v>
      </c>
      <c r="H91">
        <f t="shared" si="21"/>
        <v>610</v>
      </c>
      <c r="I91">
        <f t="shared" si="18"/>
        <v>22569</v>
      </c>
      <c r="J91" s="58">
        <f t="shared" si="5"/>
        <v>8.7627601075513623E-2</v>
      </c>
      <c r="K91" s="58">
        <f t="shared" si="6"/>
        <v>3.2280701754385964E-3</v>
      </c>
      <c r="L91" s="58">
        <f t="shared" si="7"/>
        <v>2.8538011695906432E-2</v>
      </c>
      <c r="M91">
        <f t="shared" si="9"/>
        <v>2.7585272061695196</v>
      </c>
      <c r="N91" s="47">
        <f t="shared" si="8"/>
        <v>3.2179798237772957E-2</v>
      </c>
      <c r="O91" s="47"/>
      <c r="P91" s="63">
        <f t="shared" si="10"/>
        <v>0.24731835014685224</v>
      </c>
      <c r="Q91" s="86">
        <f t="shared" si="11"/>
        <v>3.2179798237772957E-2</v>
      </c>
      <c r="R91" s="67">
        <f t="shared" si="19"/>
        <v>0.72050185161537472</v>
      </c>
      <c r="S91" s="47"/>
      <c r="T91" s="47"/>
      <c r="U91" s="47"/>
      <c r="V91" s="47"/>
      <c r="W91" s="47"/>
      <c r="X91" s="47"/>
      <c r="Y91" s="47"/>
      <c r="AB91" s="91">
        <f t="shared" si="20"/>
        <v>1606.2857142857142</v>
      </c>
      <c r="AC91" s="91">
        <f t="shared" si="20"/>
        <v>51.857142857142854</v>
      </c>
      <c r="AD91" s="90">
        <f t="shared" si="13"/>
        <v>58.714285714285715</v>
      </c>
      <c r="AE91" s="45">
        <f t="shared" si="14"/>
        <v>0.88321167883211671</v>
      </c>
    </row>
    <row r="92" spans="1:31" ht="13.8" x14ac:dyDescent="0.25">
      <c r="A92" s="4">
        <v>43950</v>
      </c>
      <c r="B92">
        <v>33062</v>
      </c>
      <c r="C92">
        <v>1079</v>
      </c>
      <c r="D92">
        <v>8437</v>
      </c>
      <c r="F92">
        <f t="shared" si="21"/>
        <v>1738</v>
      </c>
      <c r="G92">
        <f t="shared" si="21"/>
        <v>71</v>
      </c>
      <c r="H92">
        <f t="shared" si="21"/>
        <v>690</v>
      </c>
      <c r="I92">
        <f t="shared" si="18"/>
        <v>23546</v>
      </c>
      <c r="J92" s="58">
        <f t="shared" si="5"/>
        <v>7.7010033712228282E-2</v>
      </c>
      <c r="K92" s="58">
        <f t="shared" si="6"/>
        <v>3.1459081040365101E-3</v>
      </c>
      <c r="L92" s="58">
        <f t="shared" si="7"/>
        <v>3.0572909743453409E-2</v>
      </c>
      <c r="M92">
        <f t="shared" si="9"/>
        <v>2.2838888973078584</v>
      </c>
      <c r="N92" s="47">
        <f t="shared" si="8"/>
        <v>3.263565422539471E-2</v>
      </c>
      <c r="O92" s="47"/>
      <c r="P92" s="63">
        <f t="shared" si="10"/>
        <v>0.25518722400338756</v>
      </c>
      <c r="Q92" s="86">
        <f t="shared" si="11"/>
        <v>3.263565422539471E-2</v>
      </c>
      <c r="R92" s="67">
        <f t="shared" si="19"/>
        <v>0.71217712177121772</v>
      </c>
      <c r="S92" s="47"/>
      <c r="T92" s="47"/>
      <c r="U92" s="47"/>
      <c r="V92" s="47"/>
      <c r="W92" s="47"/>
      <c r="X92" s="47"/>
      <c r="Y92" s="47"/>
      <c r="AB92" s="91">
        <f t="shared" ref="AB92:AC107" si="22">AVERAGE(F86:F92)</f>
        <v>1670.2857142857142</v>
      </c>
      <c r="AC92" s="91">
        <f t="shared" si="22"/>
        <v>56.857142857142854</v>
      </c>
      <c r="AD92" s="90">
        <f t="shared" si="13"/>
        <v>62.354285714285716</v>
      </c>
      <c r="AE92" s="45">
        <f t="shared" si="14"/>
        <v>0.91184017595307909</v>
      </c>
    </row>
    <row r="93" spans="1:31" ht="13.8" x14ac:dyDescent="0.25">
      <c r="A93" s="4">
        <v>43951</v>
      </c>
      <c r="B93">
        <v>34863</v>
      </c>
      <c r="C93">
        <v>1154</v>
      </c>
      <c r="D93">
        <v>9068</v>
      </c>
      <c r="F93">
        <f t="shared" si="21"/>
        <v>1801</v>
      </c>
      <c r="G93">
        <f t="shared" si="21"/>
        <v>75</v>
      </c>
      <c r="H93">
        <f t="shared" si="21"/>
        <v>631</v>
      </c>
      <c r="I93">
        <f t="shared" si="18"/>
        <v>24641</v>
      </c>
      <c r="J93" s="58">
        <f t="shared" si="5"/>
        <v>7.64904081033915E-2</v>
      </c>
      <c r="K93" s="58">
        <f t="shared" si="6"/>
        <v>3.1852543956510659E-3</v>
      </c>
      <c r="L93" s="58">
        <f t="shared" si="7"/>
        <v>2.6798606982077634E-2</v>
      </c>
      <c r="M93">
        <f t="shared" si="9"/>
        <v>2.5510526192669354</v>
      </c>
      <c r="N93" s="47">
        <f t="shared" si="8"/>
        <v>3.3100995324556119E-2</v>
      </c>
      <c r="O93" s="47"/>
      <c r="P93" s="63">
        <f t="shared" si="10"/>
        <v>0.26010383501133005</v>
      </c>
      <c r="Q93" s="86">
        <f t="shared" si="11"/>
        <v>3.3100995324556119E-2</v>
      </c>
      <c r="R93" s="67">
        <f t="shared" si="19"/>
        <v>0.70679516966411382</v>
      </c>
      <c r="S93" s="47"/>
      <c r="T93" s="47"/>
      <c r="U93" s="47"/>
      <c r="V93" s="47"/>
      <c r="W93" s="47"/>
      <c r="X93" s="47"/>
      <c r="Y93" s="47"/>
      <c r="AB93" s="91">
        <f t="shared" si="22"/>
        <v>1683.7142857142858</v>
      </c>
      <c r="AC93" s="91">
        <f t="shared" si="22"/>
        <v>61.857142857142854</v>
      </c>
      <c r="AD93" s="90">
        <f t="shared" si="13"/>
        <v>64.251428571428576</v>
      </c>
      <c r="AE93" s="45">
        <f t="shared" si="14"/>
        <v>0.96273568125222331</v>
      </c>
    </row>
    <row r="94" spans="1:31" ht="13.8" x14ac:dyDescent="0.25">
      <c r="A94" s="4">
        <v>43952</v>
      </c>
      <c r="B94">
        <v>37257</v>
      </c>
      <c r="C94">
        <v>1223</v>
      </c>
      <c r="D94">
        <v>10007</v>
      </c>
      <c r="F94">
        <f t="shared" ref="F94:H109" si="23">B94-B93</f>
        <v>2394</v>
      </c>
      <c r="G94">
        <f t="shared" si="23"/>
        <v>69</v>
      </c>
      <c r="H94">
        <f t="shared" si="23"/>
        <v>939</v>
      </c>
      <c r="I94">
        <f t="shared" si="18"/>
        <v>26027</v>
      </c>
      <c r="J94" s="58">
        <f t="shared" si="5"/>
        <v>9.7157602413126168E-2</v>
      </c>
      <c r="K94" s="58">
        <f t="shared" si="6"/>
        <v>2.8002110303964938E-3</v>
      </c>
      <c r="L94" s="58">
        <f t="shared" si="7"/>
        <v>3.8107219674526197E-2</v>
      </c>
      <c r="M94">
        <f t="shared" si="9"/>
        <v>2.3750600010534146</v>
      </c>
      <c r="N94" s="47">
        <f t="shared" si="8"/>
        <v>3.2826046112140003E-2</v>
      </c>
      <c r="O94" s="47"/>
      <c r="P94" s="63">
        <f t="shared" si="10"/>
        <v>0.26859382129532705</v>
      </c>
      <c r="Q94" s="86">
        <f t="shared" si="11"/>
        <v>3.2826046112140003E-2</v>
      </c>
      <c r="R94" s="67">
        <f t="shared" si="19"/>
        <v>0.69858013259253293</v>
      </c>
      <c r="S94" s="47"/>
      <c r="T94" s="47"/>
      <c r="U94" s="47"/>
      <c r="V94" s="47"/>
      <c r="W94" s="47"/>
      <c r="X94" s="47"/>
      <c r="Y94" s="47"/>
      <c r="AB94" s="91">
        <f t="shared" si="22"/>
        <v>1818.1428571428571</v>
      </c>
      <c r="AC94" s="91">
        <f t="shared" si="22"/>
        <v>63.285714285714285</v>
      </c>
      <c r="AD94" s="90">
        <f t="shared" si="13"/>
        <v>66.811428571428564</v>
      </c>
      <c r="AE94" s="45">
        <f t="shared" si="14"/>
        <v>0.94722887444406445</v>
      </c>
    </row>
    <row r="95" spans="1:31" ht="13.8" x14ac:dyDescent="0.25">
      <c r="A95" s="4">
        <v>43953</v>
      </c>
      <c r="B95">
        <v>39699</v>
      </c>
      <c r="C95">
        <v>1323</v>
      </c>
      <c r="D95">
        <v>10819</v>
      </c>
      <c r="F95">
        <f t="shared" si="23"/>
        <v>2442</v>
      </c>
      <c r="G95">
        <f t="shared" si="23"/>
        <v>100</v>
      </c>
      <c r="H95">
        <f t="shared" si="23"/>
        <v>812</v>
      </c>
      <c r="I95">
        <f t="shared" si="18"/>
        <v>27557</v>
      </c>
      <c r="J95" s="58">
        <f t="shared" si="5"/>
        <v>9.3828175750635193E-2</v>
      </c>
      <c r="K95" s="58">
        <f t="shared" si="6"/>
        <v>3.8421639067122604E-3</v>
      </c>
      <c r="L95" s="58">
        <f t="shared" si="7"/>
        <v>3.1198370922503552E-2</v>
      </c>
      <c r="M95">
        <f t="shared" si="9"/>
        <v>2.6777038709010772</v>
      </c>
      <c r="N95" s="47">
        <f t="shared" si="8"/>
        <v>3.3325776467921106E-2</v>
      </c>
      <c r="O95" s="47"/>
      <c r="P95" s="63">
        <f t="shared" si="10"/>
        <v>0.27252575631628001</v>
      </c>
      <c r="Q95" s="86">
        <f t="shared" si="11"/>
        <v>3.3325776467921106E-2</v>
      </c>
      <c r="R95" s="67">
        <f t="shared" si="19"/>
        <v>0.69414846721579893</v>
      </c>
      <c r="S95" s="47"/>
      <c r="T95" s="47"/>
      <c r="U95" s="47"/>
      <c r="V95" s="47"/>
      <c r="W95" s="47"/>
      <c r="X95" s="47"/>
      <c r="Y95" s="47"/>
      <c r="AB95" s="91">
        <f t="shared" si="22"/>
        <v>1916.5714285714287</v>
      </c>
      <c r="AC95" s="91">
        <f t="shared" si="22"/>
        <v>71.142857142857139</v>
      </c>
      <c r="AD95" s="90">
        <f t="shared" si="13"/>
        <v>67.348571428571432</v>
      </c>
      <c r="AE95" s="45">
        <f t="shared" si="14"/>
        <v>1.056338028169014</v>
      </c>
    </row>
    <row r="96" spans="1:31" ht="13.8" x14ac:dyDescent="0.25">
      <c r="A96" s="4">
        <v>43954</v>
      </c>
      <c r="B96">
        <v>42505</v>
      </c>
      <c r="C96">
        <v>1391</v>
      </c>
      <c r="D96">
        <v>11775</v>
      </c>
      <c r="F96">
        <f t="shared" si="23"/>
        <v>2806</v>
      </c>
      <c r="G96">
        <f t="shared" si="23"/>
        <v>68</v>
      </c>
      <c r="H96">
        <f t="shared" si="23"/>
        <v>956</v>
      </c>
      <c r="I96">
        <f t="shared" si="18"/>
        <v>29339</v>
      </c>
      <c r="J96" s="58">
        <f t="shared" si="5"/>
        <v>0.10182823686779038</v>
      </c>
      <c r="K96" s="58">
        <f t="shared" si="6"/>
        <v>2.4676125848241827E-3</v>
      </c>
      <c r="L96" s="58">
        <f t="shared" si="7"/>
        <v>3.4691729868998801E-2</v>
      </c>
      <c r="M96">
        <f t="shared" si="9"/>
        <v>2.7403132064118161</v>
      </c>
      <c r="N96" s="47">
        <f t="shared" si="8"/>
        <v>3.2725561698623694E-2</v>
      </c>
      <c r="O96" s="47"/>
      <c r="P96" s="63">
        <f t="shared" si="10"/>
        <v>0.27702623220797551</v>
      </c>
      <c r="Q96" s="86">
        <f t="shared" si="11"/>
        <v>3.2725561698623694E-2</v>
      </c>
      <c r="R96" s="67">
        <f t="shared" si="19"/>
        <v>0.69024820609340076</v>
      </c>
      <c r="S96" s="47"/>
      <c r="T96" s="47"/>
      <c r="U96" s="47"/>
      <c r="V96" s="47"/>
      <c r="W96" s="47"/>
      <c r="X96" s="47"/>
      <c r="Y96" s="47"/>
      <c r="AB96" s="91">
        <f t="shared" si="22"/>
        <v>2087.8571428571427</v>
      </c>
      <c r="AC96" s="91">
        <f t="shared" si="22"/>
        <v>72.857142857142861</v>
      </c>
      <c r="AD96" s="90">
        <f t="shared" si="13"/>
        <v>72.72571428571429</v>
      </c>
      <c r="AE96" s="45">
        <f t="shared" si="14"/>
        <v>1.0018071815824625</v>
      </c>
    </row>
    <row r="97" spans="1:31" ht="13.8" x14ac:dyDescent="0.25">
      <c r="A97" s="4">
        <v>43955</v>
      </c>
      <c r="B97">
        <v>46437</v>
      </c>
      <c r="C97">
        <v>1566</v>
      </c>
      <c r="D97">
        <v>12847</v>
      </c>
      <c r="F97">
        <f t="shared" si="23"/>
        <v>3932</v>
      </c>
      <c r="G97">
        <f t="shared" si="23"/>
        <v>175</v>
      </c>
      <c r="H97">
        <f t="shared" si="23"/>
        <v>1072</v>
      </c>
      <c r="I97">
        <f t="shared" si="18"/>
        <v>32024</v>
      </c>
      <c r="J97" s="58">
        <f t="shared" ref="J97:J160" si="24">F97/I96*$B$2/($B$2-B96)</f>
        <v>0.13402369241605949</v>
      </c>
      <c r="K97" s="58">
        <f t="shared" ref="K97:K160" si="25">G97/I96</f>
        <v>5.9647568083438423E-3</v>
      </c>
      <c r="L97" s="58">
        <f t="shared" ref="L97:L160" si="26">H97/I96</f>
        <v>3.6538395991683424E-2</v>
      </c>
      <c r="M97">
        <f t="shared" si="9"/>
        <v>3.1532647247752763</v>
      </c>
      <c r="N97" s="47">
        <f t="shared" ref="N97:N160" si="27">C97/B97</f>
        <v>3.3723108727954004E-2</v>
      </c>
      <c r="O97" s="47"/>
      <c r="P97" s="63">
        <f t="shared" si="10"/>
        <v>0.27665439197191893</v>
      </c>
      <c r="Q97" s="86">
        <f t="shared" si="11"/>
        <v>3.3723108727954004E-2</v>
      </c>
      <c r="R97" s="67">
        <f t="shared" si="19"/>
        <v>0.68962249930012709</v>
      </c>
      <c r="S97" s="47"/>
      <c r="T97" s="47"/>
      <c r="U97" s="47"/>
      <c r="V97" s="47"/>
      <c r="W97" s="47"/>
      <c r="X97" s="47"/>
      <c r="Y97" s="47"/>
      <c r="AB97" s="91">
        <f t="shared" si="22"/>
        <v>2426.5714285714284</v>
      </c>
      <c r="AC97" s="91">
        <f t="shared" si="22"/>
        <v>89.571428571428569</v>
      </c>
      <c r="AD97" s="90">
        <f t="shared" si="13"/>
        <v>76.662857142857149</v>
      </c>
      <c r="AE97" s="45">
        <f t="shared" si="14"/>
        <v>1.168381037567084</v>
      </c>
    </row>
    <row r="98" spans="1:31" ht="13.8" x14ac:dyDescent="0.25">
      <c r="A98" s="4">
        <v>43956</v>
      </c>
      <c r="B98">
        <v>49400</v>
      </c>
      <c r="C98">
        <v>1693</v>
      </c>
      <c r="D98">
        <v>14142</v>
      </c>
      <c r="F98">
        <f t="shared" si="23"/>
        <v>2963</v>
      </c>
      <c r="G98">
        <f t="shared" si="23"/>
        <v>127</v>
      </c>
      <c r="H98">
        <f t="shared" si="23"/>
        <v>1295</v>
      </c>
      <c r="I98">
        <f t="shared" si="18"/>
        <v>33565</v>
      </c>
      <c r="J98" s="58">
        <f t="shared" si="24"/>
        <v>9.2527470271931922E-2</v>
      </c>
      <c r="K98" s="58">
        <f t="shared" si="25"/>
        <v>3.9657756682488134E-3</v>
      </c>
      <c r="L98" s="58">
        <f t="shared" si="26"/>
        <v>4.0438421184111915E-2</v>
      </c>
      <c r="M98">
        <f t="shared" ref="M98:M161" si="28">J98/(K98+L98)</f>
        <v>2.083755068908824</v>
      </c>
      <c r="N98" s="47">
        <f t="shared" si="27"/>
        <v>3.4271255060728742E-2</v>
      </c>
      <c r="O98" s="47"/>
      <c r="P98" s="63">
        <f t="shared" ref="P98:P161" si="29">D98/B98</f>
        <v>0.28627530364372472</v>
      </c>
      <c r="Q98" s="86">
        <f t="shared" ref="Q98:Q161" si="30">N98</f>
        <v>3.4271255060728742E-2</v>
      </c>
      <c r="R98" s="67">
        <f t="shared" si="19"/>
        <v>0.67945344129554652</v>
      </c>
      <c r="S98" s="47"/>
      <c r="T98" s="47"/>
      <c r="U98" s="47"/>
      <c r="V98" s="47"/>
      <c r="W98" s="47"/>
      <c r="X98" s="47"/>
      <c r="Y98" s="47"/>
      <c r="AB98" s="91">
        <f t="shared" si="22"/>
        <v>2582.2857142857142</v>
      </c>
      <c r="AC98" s="91">
        <f t="shared" si="22"/>
        <v>97.857142857142861</v>
      </c>
      <c r="AD98" s="90">
        <f t="shared" si="13"/>
        <v>83.514285714285705</v>
      </c>
      <c r="AE98" s="45">
        <f t="shared" si="14"/>
        <v>1.1717413616147796</v>
      </c>
    </row>
    <row r="99" spans="1:31" ht="13.8" x14ac:dyDescent="0.25">
      <c r="A99" s="4">
        <v>43957</v>
      </c>
      <c r="B99">
        <v>52987</v>
      </c>
      <c r="C99">
        <v>1785</v>
      </c>
      <c r="D99">
        <v>15331</v>
      </c>
      <c r="F99">
        <f t="shared" si="23"/>
        <v>3587</v>
      </c>
      <c r="G99">
        <f t="shared" si="23"/>
        <v>92</v>
      </c>
      <c r="H99">
        <f t="shared" si="23"/>
        <v>1189</v>
      </c>
      <c r="I99">
        <f t="shared" si="18"/>
        <v>35871</v>
      </c>
      <c r="J99" s="58">
        <f t="shared" si="24"/>
        <v>0.10687109811981303</v>
      </c>
      <c r="K99" s="58">
        <f t="shared" si="25"/>
        <v>2.7409503947564426E-3</v>
      </c>
      <c r="L99" s="58">
        <f t="shared" si="26"/>
        <v>3.5423804558319678E-2</v>
      </c>
      <c r="M99">
        <f t="shared" si="28"/>
        <v>2.8002563687677786</v>
      </c>
      <c r="N99" s="47">
        <f t="shared" si="27"/>
        <v>3.3687508256742223E-2</v>
      </c>
      <c r="O99" s="47"/>
      <c r="P99" s="63">
        <f t="shared" si="29"/>
        <v>0.28933511993507843</v>
      </c>
      <c r="Q99" s="86">
        <f t="shared" si="30"/>
        <v>3.3687508256742223E-2</v>
      </c>
      <c r="R99" s="67">
        <f t="shared" si="19"/>
        <v>0.6769773718081793</v>
      </c>
      <c r="S99" s="47"/>
      <c r="T99" s="47"/>
      <c r="U99" s="47"/>
      <c r="V99" s="47"/>
      <c r="W99" s="47"/>
      <c r="X99" s="47"/>
      <c r="Y99" s="47"/>
      <c r="AB99" s="91">
        <f t="shared" si="22"/>
        <v>2846.4285714285716</v>
      </c>
      <c r="AC99" s="91">
        <f t="shared" si="22"/>
        <v>100.85714285714286</v>
      </c>
      <c r="AD99" s="90">
        <f t="shared" si="13"/>
        <v>97.062857142857141</v>
      </c>
      <c r="AE99" s="45">
        <f t="shared" si="14"/>
        <v>1.0390910161309315</v>
      </c>
    </row>
    <row r="100" spans="1:31" ht="13.8" x14ac:dyDescent="0.25">
      <c r="A100" s="4">
        <v>43958</v>
      </c>
      <c r="B100">
        <v>56351</v>
      </c>
      <c r="C100">
        <v>1889</v>
      </c>
      <c r="D100">
        <v>16776</v>
      </c>
      <c r="F100">
        <f t="shared" si="23"/>
        <v>3364</v>
      </c>
      <c r="G100">
        <f t="shared" si="23"/>
        <v>104</v>
      </c>
      <c r="H100">
        <f t="shared" si="23"/>
        <v>1445</v>
      </c>
      <c r="I100">
        <f t="shared" si="18"/>
        <v>37686</v>
      </c>
      <c r="J100" s="58">
        <f t="shared" si="24"/>
        <v>9.3784092162493671E-2</v>
      </c>
      <c r="K100" s="58">
        <f t="shared" si="25"/>
        <v>2.8992779682752083E-3</v>
      </c>
      <c r="L100" s="58">
        <f t="shared" si="26"/>
        <v>4.0283237155362271E-2</v>
      </c>
      <c r="M100">
        <f t="shared" si="28"/>
        <v>2.1718070819630797</v>
      </c>
      <c r="N100" s="47">
        <f t="shared" si="27"/>
        <v>3.3522031552235099E-2</v>
      </c>
      <c r="O100" s="47"/>
      <c r="P100" s="63">
        <f t="shared" si="29"/>
        <v>0.2977054533193732</v>
      </c>
      <c r="Q100" s="86">
        <f t="shared" si="30"/>
        <v>3.3522031552235099E-2</v>
      </c>
      <c r="R100" s="67">
        <f t="shared" si="19"/>
        <v>0.66877251512839164</v>
      </c>
      <c r="AB100" s="91">
        <f t="shared" si="22"/>
        <v>3069.7142857142858</v>
      </c>
      <c r="AC100" s="91">
        <f t="shared" si="22"/>
        <v>105</v>
      </c>
      <c r="AD100" s="90">
        <f t="shared" si="13"/>
        <v>103.29142857142857</v>
      </c>
      <c r="AE100" s="45">
        <f t="shared" si="14"/>
        <v>1.0165412701925205</v>
      </c>
    </row>
    <row r="101" spans="1:31" ht="13.8" x14ac:dyDescent="0.25">
      <c r="A101" s="4">
        <v>43959</v>
      </c>
      <c r="B101">
        <v>59695</v>
      </c>
      <c r="C101">
        <v>1985</v>
      </c>
      <c r="D101">
        <v>17887</v>
      </c>
      <c r="F101">
        <f t="shared" si="23"/>
        <v>3344</v>
      </c>
      <c r="G101">
        <f t="shared" si="23"/>
        <v>96</v>
      </c>
      <c r="H101">
        <f t="shared" si="23"/>
        <v>1111</v>
      </c>
      <c r="I101">
        <f t="shared" si="18"/>
        <v>39823</v>
      </c>
      <c r="J101" s="58">
        <f t="shared" si="24"/>
        <v>8.8736840052858146E-2</v>
      </c>
      <c r="K101" s="58">
        <f t="shared" si="25"/>
        <v>2.5473650692564879E-3</v>
      </c>
      <c r="L101" s="58">
        <f t="shared" si="26"/>
        <v>2.9480443666082896E-2</v>
      </c>
      <c r="M101">
        <f t="shared" si="28"/>
        <v>2.7706185204904821</v>
      </c>
      <c r="N101" s="47">
        <f t="shared" si="27"/>
        <v>3.325236619482369E-2</v>
      </c>
      <c r="O101" s="47"/>
      <c r="P101" s="63">
        <f t="shared" si="29"/>
        <v>0.29963983583214676</v>
      </c>
      <c r="Q101" s="86">
        <f t="shared" si="30"/>
        <v>3.325236619482369E-2</v>
      </c>
      <c r="R101" s="67">
        <f t="shared" si="19"/>
        <v>0.66710779797302955</v>
      </c>
      <c r="AB101" s="91">
        <f t="shared" si="22"/>
        <v>3205.4285714285716</v>
      </c>
      <c r="AC101" s="91">
        <f>AVERAGE(G95:G101)</f>
        <v>108.85714285714286</v>
      </c>
      <c r="AD101" s="90">
        <f t="shared" si="13"/>
        <v>113.85714285714286</v>
      </c>
      <c r="AE101" s="45">
        <f t="shared" si="14"/>
        <v>0.95608531994981183</v>
      </c>
    </row>
    <row r="102" spans="1:31" ht="13.8" x14ac:dyDescent="0.25">
      <c r="A102" s="4">
        <v>43960</v>
      </c>
      <c r="B102">
        <v>62808</v>
      </c>
      <c r="C102">
        <v>2101</v>
      </c>
      <c r="D102">
        <v>19301</v>
      </c>
      <c r="F102">
        <f t="shared" si="23"/>
        <v>3113</v>
      </c>
      <c r="G102">
        <f t="shared" si="23"/>
        <v>116</v>
      </c>
      <c r="H102">
        <f t="shared" si="23"/>
        <v>1414</v>
      </c>
      <c r="I102">
        <f t="shared" si="18"/>
        <v>41406</v>
      </c>
      <c r="J102" s="58">
        <f t="shared" si="24"/>
        <v>7.8174287853886276E-2</v>
      </c>
      <c r="K102" s="58">
        <f t="shared" si="25"/>
        <v>2.9128895361976749E-3</v>
      </c>
      <c r="L102" s="58">
        <f t="shared" si="26"/>
        <v>3.5507119001582002E-2</v>
      </c>
      <c r="M102">
        <f t="shared" si="28"/>
        <v>2.034728539349878</v>
      </c>
      <c r="N102" s="47">
        <f t="shared" si="27"/>
        <v>3.3451152719398802E-2</v>
      </c>
      <c r="O102" s="47"/>
      <c r="P102" s="63">
        <f t="shared" si="29"/>
        <v>0.30730161762832758</v>
      </c>
      <c r="Q102" s="86">
        <f t="shared" si="30"/>
        <v>3.3451152719398802E-2</v>
      </c>
      <c r="R102" s="67">
        <f t="shared" si="19"/>
        <v>0.65924722965227356</v>
      </c>
      <c r="AB102" s="91">
        <f t="shared" si="22"/>
        <v>3301.2857142857142</v>
      </c>
      <c r="AC102" s="91">
        <f t="shared" si="22"/>
        <v>111.14285714285714</v>
      </c>
      <c r="AD102" s="90">
        <f t="shared" si="13"/>
        <v>122.78857142857143</v>
      </c>
      <c r="AE102" s="45">
        <f t="shared" si="14"/>
        <v>0.90515636634400587</v>
      </c>
    </row>
    <row r="103" spans="1:31" ht="13.8" x14ac:dyDescent="0.25">
      <c r="A103" s="4">
        <v>43961</v>
      </c>
      <c r="B103">
        <v>67161</v>
      </c>
      <c r="C103">
        <v>2212</v>
      </c>
      <c r="D103">
        <v>20969</v>
      </c>
      <c r="F103">
        <f t="shared" si="23"/>
        <v>4353</v>
      </c>
      <c r="G103">
        <f t="shared" si="23"/>
        <v>111</v>
      </c>
      <c r="H103">
        <f t="shared" si="23"/>
        <v>1668</v>
      </c>
      <c r="I103">
        <f t="shared" si="18"/>
        <v>43980</v>
      </c>
      <c r="J103" s="58">
        <f t="shared" si="24"/>
        <v>0.10513447632386741</v>
      </c>
      <c r="K103" s="58">
        <f t="shared" si="25"/>
        <v>2.680770902767715E-3</v>
      </c>
      <c r="L103" s="58">
        <f t="shared" si="26"/>
        <v>4.0284016809158094E-2</v>
      </c>
      <c r="M103">
        <f t="shared" si="28"/>
        <v>2.4469916394975009</v>
      </c>
      <c r="N103" s="47">
        <f t="shared" si="27"/>
        <v>3.2935781182531529E-2</v>
      </c>
      <c r="O103" s="47"/>
      <c r="P103" s="63">
        <f t="shared" si="29"/>
        <v>0.31221988951921503</v>
      </c>
      <c r="Q103" s="86">
        <f t="shared" si="30"/>
        <v>3.2935781182531529E-2</v>
      </c>
      <c r="R103" s="67">
        <f t="shared" si="19"/>
        <v>0.65484432929825342</v>
      </c>
      <c r="AB103" s="91">
        <f t="shared" si="22"/>
        <v>3522.2857142857142</v>
      </c>
      <c r="AC103" s="91">
        <f t="shared" si="22"/>
        <v>117.28571428571429</v>
      </c>
      <c r="AD103" s="90">
        <f t="shared" si="13"/>
        <v>128.21714285714287</v>
      </c>
      <c r="AE103" s="45">
        <f t="shared" si="14"/>
        <v>0.91474284695605657</v>
      </c>
    </row>
    <row r="104" spans="1:31" ht="13.8" x14ac:dyDescent="0.25">
      <c r="A104" s="4">
        <v>43962</v>
      </c>
      <c r="B104">
        <v>70768</v>
      </c>
      <c r="C104">
        <v>2294</v>
      </c>
      <c r="D104">
        <v>22549</v>
      </c>
      <c r="F104">
        <f t="shared" si="23"/>
        <v>3607</v>
      </c>
      <c r="G104">
        <f t="shared" si="23"/>
        <v>82</v>
      </c>
      <c r="H104">
        <f t="shared" si="23"/>
        <v>1580</v>
      </c>
      <c r="I104">
        <f t="shared" si="18"/>
        <v>45925</v>
      </c>
      <c r="J104" s="58">
        <f t="shared" si="24"/>
        <v>8.2018543684998543E-2</v>
      </c>
      <c r="K104" s="58">
        <f t="shared" si="25"/>
        <v>1.8644838562983175E-3</v>
      </c>
      <c r="L104" s="58">
        <f t="shared" si="26"/>
        <v>3.5925420645748066E-2</v>
      </c>
      <c r="M104">
        <f t="shared" si="28"/>
        <v>2.1703824014838964</v>
      </c>
      <c r="N104" s="47">
        <f t="shared" si="27"/>
        <v>3.2415781144019898E-2</v>
      </c>
      <c r="O104" s="47"/>
      <c r="P104" s="63">
        <f t="shared" si="29"/>
        <v>0.31863271535157134</v>
      </c>
      <c r="Q104" s="86">
        <f t="shared" si="30"/>
        <v>3.2415781144019898E-2</v>
      </c>
      <c r="R104" s="67">
        <f t="shared" si="19"/>
        <v>0.64895150350440878</v>
      </c>
      <c r="AB104" s="91">
        <f t="shared" si="22"/>
        <v>3475.8571428571427</v>
      </c>
      <c r="AC104" s="91">
        <f t="shared" si="22"/>
        <v>104</v>
      </c>
      <c r="AD104" s="90">
        <f t="shared" si="13"/>
        <v>132.05142857142857</v>
      </c>
      <c r="AE104" s="45">
        <f t="shared" si="14"/>
        <v>0.78757194166774847</v>
      </c>
    </row>
    <row r="105" spans="1:31" ht="13.8" x14ac:dyDescent="0.25">
      <c r="A105" s="4">
        <v>43963</v>
      </c>
      <c r="B105">
        <v>74292</v>
      </c>
      <c r="C105">
        <v>2415</v>
      </c>
      <c r="D105">
        <v>24420</v>
      </c>
      <c r="F105">
        <f t="shared" si="23"/>
        <v>3524</v>
      </c>
      <c r="G105">
        <f t="shared" si="23"/>
        <v>121</v>
      </c>
      <c r="H105">
        <f t="shared" si="23"/>
        <v>1871</v>
      </c>
      <c r="I105">
        <f t="shared" si="18"/>
        <v>47457</v>
      </c>
      <c r="J105" s="58">
        <f t="shared" si="24"/>
        <v>7.6737740304828564E-2</v>
      </c>
      <c r="K105" s="58">
        <f t="shared" si="25"/>
        <v>2.6347305389221557E-3</v>
      </c>
      <c r="L105" s="58">
        <f t="shared" si="26"/>
        <v>4.0740337506804572E-2</v>
      </c>
      <c r="M105">
        <f t="shared" si="28"/>
        <v>1.7691670298691022</v>
      </c>
      <c r="N105" s="47">
        <f t="shared" si="27"/>
        <v>3.2506864803747378E-2</v>
      </c>
      <c r="O105" s="47"/>
      <c r="P105" s="63">
        <f t="shared" si="29"/>
        <v>0.32870295590373122</v>
      </c>
      <c r="Q105" s="86">
        <f t="shared" si="30"/>
        <v>3.2506864803747378E-2</v>
      </c>
      <c r="R105" s="67">
        <f t="shared" si="19"/>
        <v>0.63879017929252147</v>
      </c>
      <c r="AB105" s="91">
        <f t="shared" si="22"/>
        <v>3556</v>
      </c>
      <c r="AC105" s="91">
        <f t="shared" si="22"/>
        <v>103.14285714285714</v>
      </c>
      <c r="AD105" s="90">
        <f t="shared" si="13"/>
        <v>140.89142857142858</v>
      </c>
      <c r="AE105" s="45">
        <f t="shared" si="14"/>
        <v>0.73207332900713817</v>
      </c>
    </row>
    <row r="106" spans="1:31" ht="13.8" x14ac:dyDescent="0.25">
      <c r="A106" s="4">
        <v>43964</v>
      </c>
      <c r="B106">
        <v>78055</v>
      </c>
      <c r="C106">
        <v>2551</v>
      </c>
      <c r="D106">
        <v>26400</v>
      </c>
      <c r="F106">
        <f t="shared" si="23"/>
        <v>3763</v>
      </c>
      <c r="G106">
        <f t="shared" si="23"/>
        <v>136</v>
      </c>
      <c r="H106">
        <f t="shared" si="23"/>
        <v>1980</v>
      </c>
      <c r="I106">
        <f t="shared" si="18"/>
        <v>49104</v>
      </c>
      <c r="J106" s="58">
        <f t="shared" si="24"/>
        <v>7.9297102441149583E-2</v>
      </c>
      <c r="K106" s="58">
        <f t="shared" si="25"/>
        <v>2.8657521545820425E-3</v>
      </c>
      <c r="L106" s="58">
        <f t="shared" si="26"/>
        <v>4.17219798975915E-2</v>
      </c>
      <c r="M106">
        <f t="shared" si="28"/>
        <v>1.7784511297493555</v>
      </c>
      <c r="N106" s="47">
        <f t="shared" si="27"/>
        <v>3.2682083146499265E-2</v>
      </c>
      <c r="O106" s="47"/>
      <c r="P106" s="63">
        <f t="shared" si="29"/>
        <v>0.33822304785087437</v>
      </c>
      <c r="Q106" s="86">
        <f t="shared" si="30"/>
        <v>3.2682083146499265E-2</v>
      </c>
      <c r="R106" s="67">
        <f t="shared" si="19"/>
        <v>0.62909486900262634</v>
      </c>
      <c r="AB106" s="91">
        <f t="shared" si="22"/>
        <v>3581.1428571428573</v>
      </c>
      <c r="AC106" s="91">
        <f t="shared" si="22"/>
        <v>109.42857142857143</v>
      </c>
      <c r="AD106" s="90">
        <f t="shared" ref="AD106:AD162" si="31">INDEX(AB85:AB106,$AE$3)*$AD$2</f>
        <v>139.03428571428572</v>
      </c>
      <c r="AE106" s="45">
        <f t="shared" ref="AE106:AE169" si="32">AC106/AD106</f>
        <v>0.78706177304673053</v>
      </c>
    </row>
    <row r="107" spans="1:31" ht="13.8" x14ac:dyDescent="0.25">
      <c r="A107" s="4">
        <v>43965</v>
      </c>
      <c r="B107">
        <v>81997</v>
      </c>
      <c r="C107">
        <v>2649</v>
      </c>
      <c r="D107">
        <v>27969</v>
      </c>
      <c r="F107">
        <f t="shared" si="23"/>
        <v>3942</v>
      </c>
      <c r="G107">
        <f t="shared" si="23"/>
        <v>98</v>
      </c>
      <c r="H107">
        <f t="shared" si="23"/>
        <v>1569</v>
      </c>
      <c r="I107">
        <f t="shared" si="18"/>
        <v>51379</v>
      </c>
      <c r="J107" s="58">
        <f t="shared" si="24"/>
        <v>8.0283133302944829E-2</v>
      </c>
      <c r="K107" s="58">
        <f t="shared" si="25"/>
        <v>1.9957640925382862E-3</v>
      </c>
      <c r="L107" s="58">
        <f t="shared" si="26"/>
        <v>3.1952590420332355E-2</v>
      </c>
      <c r="M107">
        <f t="shared" si="28"/>
        <v>2.3648608144617893</v>
      </c>
      <c r="N107" s="47">
        <f t="shared" si="27"/>
        <v>3.2306059977804065E-2</v>
      </c>
      <c r="O107" s="47"/>
      <c r="P107" s="63">
        <f t="shared" si="29"/>
        <v>0.34109784504311136</v>
      </c>
      <c r="Q107" s="86">
        <f t="shared" si="30"/>
        <v>3.2306059977804065E-2</v>
      </c>
      <c r="R107" s="67">
        <f t="shared" si="19"/>
        <v>0.62659609497908453</v>
      </c>
      <c r="AB107" s="91">
        <f t="shared" si="22"/>
        <v>3663.7142857142858</v>
      </c>
      <c r="AC107" s="91">
        <f t="shared" si="22"/>
        <v>108.57142857142857</v>
      </c>
      <c r="AD107" s="90">
        <f t="shared" si="31"/>
        <v>142.24</v>
      </c>
      <c r="AE107" s="45">
        <f t="shared" si="32"/>
        <v>0.76329744496223684</v>
      </c>
    </row>
    <row r="108" spans="1:31" ht="13.8" x14ac:dyDescent="0.25">
      <c r="A108" s="4">
        <v>43966</v>
      </c>
      <c r="B108">
        <v>85784</v>
      </c>
      <c r="C108">
        <v>2753</v>
      </c>
      <c r="D108">
        <v>30258</v>
      </c>
      <c r="F108">
        <f t="shared" si="23"/>
        <v>3787</v>
      </c>
      <c r="G108">
        <f t="shared" si="23"/>
        <v>104</v>
      </c>
      <c r="H108">
        <f t="shared" si="23"/>
        <v>2289</v>
      </c>
      <c r="I108">
        <f t="shared" si="18"/>
        <v>52773</v>
      </c>
      <c r="J108" s="58">
        <f t="shared" si="24"/>
        <v>7.3711536407108688E-2</v>
      </c>
      <c r="K108" s="58">
        <f t="shared" si="25"/>
        <v>2.0241733003756399E-3</v>
      </c>
      <c r="L108" s="58">
        <f t="shared" si="26"/>
        <v>4.4551275813075379E-2</v>
      </c>
      <c r="M108">
        <f t="shared" si="28"/>
        <v>1.5826264225076629</v>
      </c>
      <c r="N108" s="47">
        <f t="shared" si="27"/>
        <v>3.2092231651590038E-2</v>
      </c>
      <c r="O108" s="47"/>
      <c r="P108" s="63">
        <f t="shared" si="29"/>
        <v>0.35272311853026206</v>
      </c>
      <c r="Q108" s="86">
        <f t="shared" si="30"/>
        <v>3.2092231651590038E-2</v>
      </c>
      <c r="R108" s="67">
        <f t="shared" si="19"/>
        <v>0.61518464981814791</v>
      </c>
      <c r="AB108" s="91">
        <f t="shared" ref="AB108:AC123" si="33">AVERAGE(F102:F108)</f>
        <v>3727</v>
      </c>
      <c r="AC108" s="91">
        <f t="shared" si="33"/>
        <v>109.71428571428571</v>
      </c>
      <c r="AD108" s="90">
        <f t="shared" si="31"/>
        <v>143.24571428571429</v>
      </c>
      <c r="AE108" s="45">
        <f t="shared" si="32"/>
        <v>0.7659167065581618</v>
      </c>
    </row>
    <row r="109" spans="1:31" ht="13.8" x14ac:dyDescent="0.25">
      <c r="A109" s="4">
        <v>43967</v>
      </c>
      <c r="B109">
        <v>90648</v>
      </c>
      <c r="C109">
        <v>2871</v>
      </c>
      <c r="D109">
        <v>34224</v>
      </c>
      <c r="F109">
        <f t="shared" si="23"/>
        <v>4864</v>
      </c>
      <c r="G109">
        <f t="shared" si="23"/>
        <v>118</v>
      </c>
      <c r="H109">
        <f t="shared" si="23"/>
        <v>3966</v>
      </c>
      <c r="I109">
        <f t="shared" si="18"/>
        <v>53553</v>
      </c>
      <c r="J109" s="58">
        <f t="shared" si="24"/>
        <v>9.217407339651687E-2</v>
      </c>
      <c r="K109" s="58">
        <f t="shared" si="25"/>
        <v>2.2359918897921285E-3</v>
      </c>
      <c r="L109" s="58">
        <f t="shared" si="26"/>
        <v>7.5152066397589673E-2</v>
      </c>
      <c r="M109">
        <f t="shared" si="28"/>
        <v>1.1910632652679689</v>
      </c>
      <c r="N109" s="47">
        <f t="shared" si="27"/>
        <v>3.1671961874503572E-2</v>
      </c>
      <c r="O109" s="47"/>
      <c r="P109" s="63">
        <f t="shared" si="29"/>
        <v>0.37754831877151179</v>
      </c>
      <c r="Q109" s="86">
        <f t="shared" si="30"/>
        <v>3.1671961874503572E-2</v>
      </c>
      <c r="R109" s="67">
        <f t="shared" si="19"/>
        <v>0.59077971935398466</v>
      </c>
      <c r="AB109" s="91">
        <f t="shared" si="33"/>
        <v>3977.1428571428573</v>
      </c>
      <c r="AC109" s="91">
        <f t="shared" si="33"/>
        <v>110</v>
      </c>
      <c r="AD109" s="90">
        <f t="shared" si="31"/>
        <v>146.54857142857142</v>
      </c>
      <c r="AE109" s="45">
        <f t="shared" si="32"/>
        <v>0.75060438274974661</v>
      </c>
    </row>
    <row r="110" spans="1:31" ht="13.8" x14ac:dyDescent="0.25">
      <c r="A110" s="4">
        <v>43968</v>
      </c>
      <c r="B110">
        <v>95698</v>
      </c>
      <c r="C110">
        <v>3025</v>
      </c>
      <c r="D110">
        <v>36795</v>
      </c>
      <c r="F110">
        <f t="shared" ref="F110:H144" si="34">B110-B109</f>
        <v>5050</v>
      </c>
      <c r="G110">
        <f t="shared" si="34"/>
        <v>154</v>
      </c>
      <c r="H110">
        <f t="shared" si="34"/>
        <v>2571</v>
      </c>
      <c r="I110">
        <f t="shared" si="18"/>
        <v>55878</v>
      </c>
      <c r="J110" s="58">
        <f t="shared" si="24"/>
        <v>9.4305300167447231E-2</v>
      </c>
      <c r="K110" s="58">
        <f t="shared" si="25"/>
        <v>2.8756558922936157E-3</v>
      </c>
      <c r="L110" s="58">
        <f t="shared" si="26"/>
        <v>4.8008514929135625E-2</v>
      </c>
      <c r="M110">
        <f t="shared" si="28"/>
        <v>1.8533327485751563</v>
      </c>
      <c r="N110" s="47">
        <f t="shared" si="27"/>
        <v>3.1609856005350163E-2</v>
      </c>
      <c r="O110" s="47"/>
      <c r="P110" s="63">
        <f t="shared" si="29"/>
        <v>0.38449079395598657</v>
      </c>
      <c r="Q110" s="86">
        <f t="shared" si="30"/>
        <v>3.1609856005350163E-2</v>
      </c>
      <c r="R110" s="67">
        <f t="shared" si="19"/>
        <v>0.58389935003866333</v>
      </c>
      <c r="AB110" s="91">
        <f t="shared" si="33"/>
        <v>4076.7142857142858</v>
      </c>
      <c r="AC110" s="91">
        <f t="shared" si="33"/>
        <v>116.14285714285714</v>
      </c>
      <c r="AD110" s="90">
        <f t="shared" si="31"/>
        <v>149.08000000000001</v>
      </c>
      <c r="AE110" s="45">
        <f t="shared" si="32"/>
        <v>0.77906397332208965</v>
      </c>
    </row>
    <row r="111" spans="1:31" ht="13.8" x14ac:dyDescent="0.25">
      <c r="A111" s="4">
        <v>43969</v>
      </c>
      <c r="B111">
        <v>100328</v>
      </c>
      <c r="C111">
        <v>3156</v>
      </c>
      <c r="D111">
        <v>39233</v>
      </c>
      <c r="F111">
        <f t="shared" si="34"/>
        <v>4630</v>
      </c>
      <c r="G111">
        <f t="shared" si="34"/>
        <v>131</v>
      </c>
      <c r="H111">
        <f t="shared" si="34"/>
        <v>2438</v>
      </c>
      <c r="I111">
        <f t="shared" si="18"/>
        <v>57939</v>
      </c>
      <c r="J111" s="58">
        <f t="shared" si="24"/>
        <v>8.2864832223256385E-2</v>
      </c>
      <c r="K111" s="58">
        <f t="shared" si="25"/>
        <v>2.3443931422026556E-3</v>
      </c>
      <c r="L111" s="58">
        <f t="shared" si="26"/>
        <v>4.363076702816851E-2</v>
      </c>
      <c r="M111">
        <f t="shared" si="28"/>
        <v>1.8023826761273338</v>
      </c>
      <c r="N111" s="47">
        <f t="shared" si="27"/>
        <v>3.145682162506977E-2</v>
      </c>
      <c r="O111" s="47"/>
      <c r="P111" s="63">
        <f t="shared" si="29"/>
        <v>0.39104736464396778</v>
      </c>
      <c r="Q111" s="86">
        <f t="shared" si="30"/>
        <v>3.145682162506977E-2</v>
      </c>
      <c r="R111" s="67">
        <f t="shared" si="19"/>
        <v>0.57749581373096248</v>
      </c>
      <c r="AB111" s="91">
        <f t="shared" si="33"/>
        <v>4222.8571428571431</v>
      </c>
      <c r="AC111" s="91">
        <f t="shared" si="33"/>
        <v>123.14285714285714</v>
      </c>
      <c r="AD111" s="90">
        <f t="shared" si="31"/>
        <v>159.08571428571429</v>
      </c>
      <c r="AE111" s="45">
        <f t="shared" si="32"/>
        <v>0.77406609195402298</v>
      </c>
    </row>
    <row r="112" spans="1:31" ht="13.8" x14ac:dyDescent="0.25">
      <c r="A112" s="4">
        <v>43970</v>
      </c>
      <c r="B112">
        <v>106475</v>
      </c>
      <c r="C112">
        <v>3302</v>
      </c>
      <c r="D112">
        <v>42309</v>
      </c>
      <c r="F112">
        <f t="shared" si="34"/>
        <v>6147</v>
      </c>
      <c r="G112">
        <f t="shared" si="34"/>
        <v>146</v>
      </c>
      <c r="H112">
        <f t="shared" si="34"/>
        <v>3076</v>
      </c>
      <c r="I112">
        <f t="shared" si="18"/>
        <v>60864</v>
      </c>
      <c r="J112" s="58">
        <f t="shared" si="24"/>
        <v>0.10610205434820763</v>
      </c>
      <c r="K112" s="58">
        <f t="shared" si="25"/>
        <v>2.5198916101417008E-3</v>
      </c>
      <c r="L112" s="58">
        <f t="shared" si="26"/>
        <v>5.3090319128738843E-2</v>
      </c>
      <c r="M112">
        <f t="shared" si="28"/>
        <v>1.9079599400623222</v>
      </c>
      <c r="N112" s="47">
        <f t="shared" si="27"/>
        <v>3.1011974641934725E-2</v>
      </c>
      <c r="O112" s="47"/>
      <c r="P112" s="63">
        <f t="shared" si="29"/>
        <v>0.39736088283634657</v>
      </c>
      <c r="Q112" s="86">
        <f t="shared" si="30"/>
        <v>3.1011974641934725E-2</v>
      </c>
      <c r="R112" s="67">
        <f t="shared" si="19"/>
        <v>0.57162714252171876</v>
      </c>
      <c r="AB112" s="91">
        <f t="shared" si="33"/>
        <v>4597.5714285714284</v>
      </c>
      <c r="AC112" s="91">
        <f t="shared" si="33"/>
        <v>126.71428571428571</v>
      </c>
      <c r="AD112" s="90">
        <f t="shared" si="31"/>
        <v>163.06857142857143</v>
      </c>
      <c r="AE112" s="45">
        <f t="shared" si="32"/>
        <v>0.77706135893751971</v>
      </c>
    </row>
    <row r="113" spans="1:31" ht="13.8" x14ac:dyDescent="0.25">
      <c r="A113" s="4">
        <v>43971</v>
      </c>
      <c r="B113">
        <v>112028</v>
      </c>
      <c r="C113">
        <v>3434</v>
      </c>
      <c r="D113">
        <v>45422</v>
      </c>
      <c r="F113">
        <f t="shared" si="34"/>
        <v>5553</v>
      </c>
      <c r="G113">
        <f t="shared" si="34"/>
        <v>132</v>
      </c>
      <c r="H113">
        <f t="shared" si="34"/>
        <v>3113</v>
      </c>
      <c r="I113">
        <f t="shared" si="18"/>
        <v>63172</v>
      </c>
      <c r="J113" s="58">
        <f t="shared" si="24"/>
        <v>9.124323866060971E-2</v>
      </c>
      <c r="K113" s="58">
        <f t="shared" si="25"/>
        <v>2.168769716088328E-3</v>
      </c>
      <c r="L113" s="58">
        <f t="shared" si="26"/>
        <v>5.1146819137749738E-2</v>
      </c>
      <c r="M113">
        <f t="shared" si="28"/>
        <v>1.7113801164373958</v>
      </c>
      <c r="N113" s="47">
        <f t="shared" si="27"/>
        <v>3.0653051022958545E-2</v>
      </c>
      <c r="O113" s="47"/>
      <c r="P113" s="63">
        <f t="shared" si="29"/>
        <v>0.40545220837647733</v>
      </c>
      <c r="Q113" s="86">
        <f t="shared" si="30"/>
        <v>3.0653051022958545E-2</v>
      </c>
      <c r="R113" s="67">
        <f t="shared" si="19"/>
        <v>0.5638947406005641</v>
      </c>
      <c r="AB113" s="91">
        <f t="shared" si="33"/>
        <v>4853.2857142857147</v>
      </c>
      <c r="AC113" s="91">
        <f t="shared" si="33"/>
        <v>126.14285714285714</v>
      </c>
      <c r="AD113" s="90">
        <f t="shared" si="31"/>
        <v>168.91428571428574</v>
      </c>
      <c r="AE113" s="45">
        <f t="shared" si="32"/>
        <v>0.74678619756427589</v>
      </c>
    </row>
    <row r="114" spans="1:31" ht="13.8" x14ac:dyDescent="0.25">
      <c r="A114" s="4">
        <v>43972</v>
      </c>
      <c r="B114">
        <v>118226</v>
      </c>
      <c r="C114">
        <v>3584</v>
      </c>
      <c r="D114">
        <v>48553</v>
      </c>
      <c r="F114">
        <f t="shared" si="34"/>
        <v>6198</v>
      </c>
      <c r="G114">
        <f t="shared" si="34"/>
        <v>150</v>
      </c>
      <c r="H114">
        <f t="shared" si="34"/>
        <v>3131</v>
      </c>
      <c r="I114">
        <f t="shared" si="18"/>
        <v>66089</v>
      </c>
      <c r="J114" s="58">
        <f t="shared" si="24"/>
        <v>9.8121053490367191E-2</v>
      </c>
      <c r="K114" s="58">
        <f t="shared" si="25"/>
        <v>2.3744697017666055E-3</v>
      </c>
      <c r="L114" s="58">
        <f t="shared" si="26"/>
        <v>4.9563097574874947E-2</v>
      </c>
      <c r="M114">
        <f t="shared" si="28"/>
        <v>1.8892115791202304</v>
      </c>
      <c r="N114" s="47">
        <f t="shared" si="27"/>
        <v>3.0314820767005566E-2</v>
      </c>
      <c r="O114" s="47"/>
      <c r="P114" s="63">
        <f t="shared" si="29"/>
        <v>0.41067954595435863</v>
      </c>
      <c r="Q114" s="86">
        <f t="shared" si="30"/>
        <v>3.0314820767005566E-2</v>
      </c>
      <c r="R114" s="67">
        <f t="shared" si="19"/>
        <v>0.55900563327863573</v>
      </c>
      <c r="AB114" s="91">
        <f t="shared" si="33"/>
        <v>5175.5714285714284</v>
      </c>
      <c r="AC114" s="91">
        <f t="shared" si="33"/>
        <v>133.57142857142858</v>
      </c>
      <c r="AD114" s="90">
        <f t="shared" si="31"/>
        <v>183.90285714285713</v>
      </c>
      <c r="AE114" s="45">
        <f t="shared" si="32"/>
        <v>0.72631513531988945</v>
      </c>
    </row>
    <row r="115" spans="1:31" ht="13.8" x14ac:dyDescent="0.25">
      <c r="A115" s="4">
        <v>43973</v>
      </c>
      <c r="B115">
        <v>124794</v>
      </c>
      <c r="C115">
        <v>3726</v>
      </c>
      <c r="D115">
        <v>51824</v>
      </c>
      <c r="F115">
        <f t="shared" si="34"/>
        <v>6568</v>
      </c>
      <c r="G115">
        <f t="shared" si="34"/>
        <v>142</v>
      </c>
      <c r="H115">
        <f t="shared" si="34"/>
        <v>3271</v>
      </c>
      <c r="I115">
        <f t="shared" si="18"/>
        <v>69244</v>
      </c>
      <c r="J115" s="58">
        <f t="shared" si="24"/>
        <v>9.938965234222101E-2</v>
      </c>
      <c r="K115" s="58">
        <f t="shared" si="25"/>
        <v>2.1486177730030715E-3</v>
      </c>
      <c r="L115" s="58">
        <f t="shared" si="26"/>
        <v>4.9493864334458078E-2</v>
      </c>
      <c r="M115">
        <f t="shared" si="28"/>
        <v>1.9245715598139599</v>
      </c>
      <c r="N115" s="47">
        <f t="shared" si="27"/>
        <v>2.98572046733016E-2</v>
      </c>
      <c r="O115" s="47"/>
      <c r="P115" s="63">
        <f t="shared" si="29"/>
        <v>0.41527637546676921</v>
      </c>
      <c r="Q115" s="86">
        <f t="shared" si="30"/>
        <v>2.98572046733016E-2</v>
      </c>
      <c r="R115" s="67">
        <f t="shared" si="19"/>
        <v>0.55486641985992913</v>
      </c>
      <c r="AB115" s="91">
        <f t="shared" si="33"/>
        <v>5572.8571428571431</v>
      </c>
      <c r="AC115" s="91">
        <f t="shared" si="33"/>
        <v>139</v>
      </c>
      <c r="AD115" s="90">
        <f t="shared" si="31"/>
        <v>194.13142857142859</v>
      </c>
      <c r="AE115" s="45">
        <f t="shared" si="32"/>
        <v>0.71600977246637032</v>
      </c>
    </row>
    <row r="116" spans="1:31" ht="13.8" x14ac:dyDescent="0.25">
      <c r="A116" s="4">
        <v>43974</v>
      </c>
      <c r="B116">
        <v>131423</v>
      </c>
      <c r="C116">
        <v>3868</v>
      </c>
      <c r="D116">
        <v>54385</v>
      </c>
      <c r="F116">
        <f t="shared" si="34"/>
        <v>6629</v>
      </c>
      <c r="G116">
        <f t="shared" si="34"/>
        <v>142</v>
      </c>
      <c r="H116">
        <f t="shared" si="34"/>
        <v>2561</v>
      </c>
      <c r="I116">
        <f t="shared" si="18"/>
        <v>73170</v>
      </c>
      <c r="J116" s="58">
        <f t="shared" si="24"/>
        <v>9.5742584421201163E-2</v>
      </c>
      <c r="K116" s="58">
        <f t="shared" si="25"/>
        <v>2.0507191958870083E-3</v>
      </c>
      <c r="L116" s="58">
        <f t="shared" si="26"/>
        <v>3.6985153948356539E-2</v>
      </c>
      <c r="M116">
        <f t="shared" si="28"/>
        <v>2.4526820257719768</v>
      </c>
      <c r="N116" s="47">
        <f t="shared" si="27"/>
        <v>2.9431682430016055E-2</v>
      </c>
      <c r="O116" s="47"/>
      <c r="P116" s="63">
        <f t="shared" si="29"/>
        <v>0.41381645526277744</v>
      </c>
      <c r="Q116" s="86">
        <f t="shared" si="30"/>
        <v>2.9431682430016055E-2</v>
      </c>
      <c r="R116" s="67">
        <f t="shared" si="19"/>
        <v>0.55675186230720652</v>
      </c>
      <c r="AB116" s="91">
        <f t="shared" si="33"/>
        <v>5825</v>
      </c>
      <c r="AC116" s="91">
        <f t="shared" si="33"/>
        <v>142.42857142857142</v>
      </c>
      <c r="AD116" s="90">
        <f t="shared" si="31"/>
        <v>207.02285714285713</v>
      </c>
      <c r="AE116" s="45">
        <f t="shared" si="32"/>
        <v>0.68798476358718152</v>
      </c>
    </row>
    <row r="117" spans="1:31" ht="13.8" x14ac:dyDescent="0.25">
      <c r="A117" s="4">
        <v>43975</v>
      </c>
      <c r="B117">
        <v>138536</v>
      </c>
      <c r="C117">
        <v>4024</v>
      </c>
      <c r="D117">
        <v>57692</v>
      </c>
      <c r="F117">
        <f t="shared" si="34"/>
        <v>7113</v>
      </c>
      <c r="G117">
        <f t="shared" si="34"/>
        <v>156</v>
      </c>
      <c r="H117">
        <f t="shared" si="34"/>
        <v>3307</v>
      </c>
      <c r="I117">
        <f t="shared" si="18"/>
        <v>76820</v>
      </c>
      <c r="J117" s="58">
        <f t="shared" si="24"/>
        <v>9.722123086263719E-2</v>
      </c>
      <c r="K117" s="58">
        <f t="shared" si="25"/>
        <v>2.1320213202132023E-3</v>
      </c>
      <c r="L117" s="58">
        <f t="shared" si="26"/>
        <v>4.5196118627852944E-2</v>
      </c>
      <c r="M117">
        <f t="shared" si="28"/>
        <v>2.0541950511750402</v>
      </c>
      <c r="N117" s="47">
        <f t="shared" si="27"/>
        <v>2.9046601605358897E-2</v>
      </c>
      <c r="O117" s="47"/>
      <c r="P117" s="63">
        <f t="shared" si="29"/>
        <v>0.41644049200207889</v>
      </c>
      <c r="Q117" s="86">
        <f t="shared" si="30"/>
        <v>2.9046601605358897E-2</v>
      </c>
      <c r="R117" s="67">
        <f t="shared" si="19"/>
        <v>0.55451290639256223</v>
      </c>
      <c r="AB117" s="91">
        <f t="shared" si="33"/>
        <v>6119.7142857142853</v>
      </c>
      <c r="AC117" s="91">
        <f t="shared" si="33"/>
        <v>142.71428571428572</v>
      </c>
      <c r="AD117" s="90">
        <f t="shared" si="31"/>
        <v>222.91428571428574</v>
      </c>
      <c r="AE117" s="45">
        <f t="shared" si="32"/>
        <v>0.64022045629325808</v>
      </c>
    </row>
    <row r="118" spans="1:31" ht="13.8" x14ac:dyDescent="0.25">
      <c r="A118" s="4">
        <v>43976</v>
      </c>
      <c r="B118">
        <v>144950</v>
      </c>
      <c r="C118">
        <v>4172</v>
      </c>
      <c r="D118">
        <v>60706</v>
      </c>
      <c r="F118">
        <f t="shared" si="34"/>
        <v>6414</v>
      </c>
      <c r="G118">
        <f t="shared" si="34"/>
        <v>148</v>
      </c>
      <c r="H118">
        <f t="shared" si="34"/>
        <v>3014</v>
      </c>
      <c r="I118">
        <f t="shared" si="18"/>
        <v>80072</v>
      </c>
      <c r="J118" s="58">
        <f t="shared" si="24"/>
        <v>8.3502264434185042E-2</v>
      </c>
      <c r="K118" s="58">
        <f t="shared" si="25"/>
        <v>1.9265816193699558E-3</v>
      </c>
      <c r="L118" s="58">
        <f t="shared" si="26"/>
        <v>3.9234574329601667E-2</v>
      </c>
      <c r="M118">
        <f t="shared" si="28"/>
        <v>2.0286666520664438</v>
      </c>
      <c r="N118" s="47">
        <f t="shared" si="27"/>
        <v>2.8782338737495687E-2</v>
      </c>
      <c r="O118" s="47"/>
      <c r="P118" s="63">
        <f t="shared" si="29"/>
        <v>0.41880648499482581</v>
      </c>
      <c r="Q118" s="86">
        <f t="shared" si="30"/>
        <v>2.8782338737495687E-2</v>
      </c>
      <c r="R118" s="67">
        <f t="shared" si="19"/>
        <v>0.55241117626767844</v>
      </c>
      <c r="AB118" s="91">
        <f t="shared" si="33"/>
        <v>6374.5714285714284</v>
      </c>
      <c r="AC118" s="91">
        <f t="shared" si="33"/>
        <v>145.14285714285714</v>
      </c>
      <c r="AD118" s="90">
        <f t="shared" si="31"/>
        <v>233</v>
      </c>
      <c r="AE118" s="45">
        <f t="shared" si="32"/>
        <v>0.62293071735131822</v>
      </c>
    </row>
    <row r="119" spans="1:31" ht="13.8" x14ac:dyDescent="0.25">
      <c r="A119" s="4">
        <v>43977</v>
      </c>
      <c r="B119">
        <v>150793</v>
      </c>
      <c r="C119">
        <v>4344</v>
      </c>
      <c r="D119">
        <v>64277</v>
      </c>
      <c r="F119">
        <f t="shared" si="34"/>
        <v>5843</v>
      </c>
      <c r="G119">
        <f t="shared" si="34"/>
        <v>172</v>
      </c>
      <c r="H119">
        <f t="shared" si="34"/>
        <v>3571</v>
      </c>
      <c r="I119">
        <f t="shared" si="18"/>
        <v>82172</v>
      </c>
      <c r="J119" s="58">
        <f t="shared" si="24"/>
        <v>7.2979490823542159E-2</v>
      </c>
      <c r="K119" s="58">
        <f t="shared" si="25"/>
        <v>2.1480667399340595E-3</v>
      </c>
      <c r="L119" s="58">
        <f t="shared" si="26"/>
        <v>4.4597362373863525E-2</v>
      </c>
      <c r="M119">
        <f t="shared" si="28"/>
        <v>1.5612112714995103</v>
      </c>
      <c r="N119" s="47">
        <f t="shared" si="27"/>
        <v>2.8807703275350979E-2</v>
      </c>
      <c r="O119" s="47"/>
      <c r="P119" s="63">
        <f t="shared" si="29"/>
        <v>0.42625983964772901</v>
      </c>
      <c r="Q119" s="86">
        <f t="shared" si="30"/>
        <v>2.8807703275350979E-2</v>
      </c>
      <c r="R119" s="67">
        <f t="shared" si="19"/>
        <v>0.54493245707692006</v>
      </c>
      <c r="AB119" s="91">
        <f t="shared" si="33"/>
        <v>6331.1428571428569</v>
      </c>
      <c r="AC119" s="91">
        <f t="shared" si="33"/>
        <v>148.85714285714286</v>
      </c>
      <c r="AD119" s="90">
        <f t="shared" si="31"/>
        <v>244.78857142857143</v>
      </c>
      <c r="AE119" s="45">
        <f t="shared" si="32"/>
        <v>0.6081049535459172</v>
      </c>
    </row>
    <row r="120" spans="1:31" ht="13.8" x14ac:dyDescent="0.25">
      <c r="A120" s="4">
        <v>43978</v>
      </c>
      <c r="B120">
        <v>158086</v>
      </c>
      <c r="C120">
        <v>4534</v>
      </c>
      <c r="D120">
        <v>67749</v>
      </c>
      <c r="F120">
        <f t="shared" si="34"/>
        <v>7293</v>
      </c>
      <c r="G120">
        <f t="shared" si="34"/>
        <v>190</v>
      </c>
      <c r="H120">
        <f t="shared" si="34"/>
        <v>3472</v>
      </c>
      <c r="I120">
        <f t="shared" si="18"/>
        <v>85803</v>
      </c>
      <c r="J120" s="58">
        <f t="shared" si="24"/>
        <v>8.8762558934662297E-2</v>
      </c>
      <c r="K120" s="58">
        <f t="shared" si="25"/>
        <v>2.3122231417027697E-3</v>
      </c>
      <c r="L120" s="58">
        <f t="shared" si="26"/>
        <v>4.2252835515747454E-2</v>
      </c>
      <c r="M120">
        <f t="shared" si="28"/>
        <v>1.9917523191641373</v>
      </c>
      <c r="N120" s="47">
        <f t="shared" si="27"/>
        <v>2.8680591576736712E-2</v>
      </c>
      <c r="O120" s="47"/>
      <c r="P120" s="63">
        <f t="shared" si="29"/>
        <v>0.42855787356249131</v>
      </c>
      <c r="Q120" s="86">
        <f t="shared" si="30"/>
        <v>2.8680591576736712E-2</v>
      </c>
      <c r="R120" s="67">
        <f t="shared" si="19"/>
        <v>0.54276153486077194</v>
      </c>
      <c r="AB120" s="91">
        <f>AVERAGE(F114:F120)</f>
        <v>6579.7142857142853</v>
      </c>
      <c r="AC120" s="91">
        <f t="shared" si="33"/>
        <v>157.14285714285714</v>
      </c>
      <c r="AD120" s="90">
        <f t="shared" si="31"/>
        <v>254.98285714285714</v>
      </c>
      <c r="AE120" s="45">
        <f t="shared" si="32"/>
        <v>0.61628792972076551</v>
      </c>
    </row>
    <row r="121" spans="1:31" ht="13.8" x14ac:dyDescent="0.25">
      <c r="A121" s="4">
        <v>43979</v>
      </c>
      <c r="B121">
        <v>165386</v>
      </c>
      <c r="C121">
        <v>4711</v>
      </c>
      <c r="D121">
        <v>70920</v>
      </c>
      <c r="F121">
        <f t="shared" si="34"/>
        <v>7300</v>
      </c>
      <c r="G121">
        <f t="shared" si="34"/>
        <v>177</v>
      </c>
      <c r="H121">
        <f t="shared" si="34"/>
        <v>3171</v>
      </c>
      <c r="I121">
        <f t="shared" si="18"/>
        <v>89755</v>
      </c>
      <c r="J121" s="58">
        <f t="shared" si="24"/>
        <v>8.5088357576996732E-2</v>
      </c>
      <c r="K121" s="58">
        <f t="shared" si="25"/>
        <v>2.0628649347924897E-3</v>
      </c>
      <c r="L121" s="58">
        <f t="shared" si="26"/>
        <v>3.6956749763994268E-2</v>
      </c>
      <c r="M121">
        <f t="shared" si="28"/>
        <v>2.1806560170785692</v>
      </c>
      <c r="N121" s="47">
        <f t="shared" si="27"/>
        <v>2.8484877801023063E-2</v>
      </c>
      <c r="O121" s="47"/>
      <c r="P121" s="63">
        <f t="shared" si="29"/>
        <v>0.42881501457197102</v>
      </c>
      <c r="Q121" s="86">
        <f t="shared" si="30"/>
        <v>2.8484877801023063E-2</v>
      </c>
      <c r="R121" s="67">
        <f t="shared" si="19"/>
        <v>0.54270010762700593</v>
      </c>
      <c r="AB121" s="91">
        <f t="shared" si="33"/>
        <v>6737.1428571428569</v>
      </c>
      <c r="AC121" s="91">
        <f t="shared" si="33"/>
        <v>161</v>
      </c>
      <c r="AD121" s="90">
        <f t="shared" si="31"/>
        <v>253.24571428571429</v>
      </c>
      <c r="AE121" s="45">
        <f t="shared" si="32"/>
        <v>0.63574619793311971</v>
      </c>
    </row>
    <row r="122" spans="1:31" ht="13.8" x14ac:dyDescent="0.25">
      <c r="A122" s="4">
        <v>43980</v>
      </c>
      <c r="B122">
        <v>173491</v>
      </c>
      <c r="C122">
        <v>4980</v>
      </c>
      <c r="D122">
        <v>82627</v>
      </c>
      <c r="F122">
        <f t="shared" si="34"/>
        <v>8105</v>
      </c>
      <c r="G122">
        <f t="shared" si="34"/>
        <v>269</v>
      </c>
      <c r="H122">
        <f t="shared" si="34"/>
        <v>11707</v>
      </c>
      <c r="I122">
        <f t="shared" si="18"/>
        <v>85884</v>
      </c>
      <c r="J122" s="58">
        <f t="shared" si="24"/>
        <v>9.0312199392512657E-2</v>
      </c>
      <c r="K122" s="58">
        <f t="shared" si="25"/>
        <v>2.9970475182441092E-3</v>
      </c>
      <c r="L122" s="58">
        <f t="shared" si="26"/>
        <v>0.13043284496685423</v>
      </c>
      <c r="M122">
        <f t="shared" si="28"/>
        <v>0.67685132402095627</v>
      </c>
      <c r="N122" s="47">
        <f t="shared" si="27"/>
        <v>2.8704659031304217E-2</v>
      </c>
      <c r="O122" s="47"/>
      <c r="P122" s="63">
        <f t="shared" si="29"/>
        <v>0.47626101642160112</v>
      </c>
      <c r="Q122" s="86">
        <f t="shared" si="30"/>
        <v>2.8704659031304217E-2</v>
      </c>
      <c r="R122" s="67">
        <f t="shared" si="19"/>
        <v>0.49503432454709462</v>
      </c>
      <c r="AB122" s="91">
        <f t="shared" si="33"/>
        <v>6956.7142857142853</v>
      </c>
      <c r="AC122" s="91">
        <f t="shared" si="33"/>
        <v>179.14285714285714</v>
      </c>
      <c r="AD122" s="90">
        <f t="shared" si="31"/>
        <v>263.18857142857144</v>
      </c>
      <c r="AE122" s="45">
        <f t="shared" si="32"/>
        <v>0.68066351122497715</v>
      </c>
    </row>
    <row r="123" spans="1:31" ht="13.8" x14ac:dyDescent="0.25">
      <c r="A123" s="4">
        <v>43981</v>
      </c>
      <c r="B123">
        <v>181827</v>
      </c>
      <c r="C123">
        <v>5185</v>
      </c>
      <c r="D123">
        <v>86936</v>
      </c>
      <c r="F123">
        <f t="shared" si="34"/>
        <v>8336</v>
      </c>
      <c r="G123">
        <f t="shared" si="34"/>
        <v>205</v>
      </c>
      <c r="H123">
        <f t="shared" si="34"/>
        <v>4309</v>
      </c>
      <c r="I123">
        <f t="shared" si="18"/>
        <v>89706</v>
      </c>
      <c r="J123" s="58">
        <f t="shared" si="24"/>
        <v>9.7073356092532592E-2</v>
      </c>
      <c r="K123" s="58">
        <f t="shared" si="25"/>
        <v>2.3869405244282987E-3</v>
      </c>
      <c r="L123" s="58">
        <f t="shared" si="26"/>
        <v>5.0172325462251408E-2</v>
      </c>
      <c r="M123">
        <f t="shared" si="28"/>
        <v>1.8469313501663867</v>
      </c>
      <c r="N123" s="47">
        <f t="shared" si="27"/>
        <v>2.8516116968327038E-2</v>
      </c>
      <c r="O123" s="47"/>
      <c r="P123" s="63">
        <f t="shared" si="29"/>
        <v>0.47812481094666909</v>
      </c>
      <c r="Q123" s="86">
        <f t="shared" si="30"/>
        <v>2.8516116968327038E-2</v>
      </c>
      <c r="R123" s="67">
        <f t="shared" si="19"/>
        <v>0.49335907208500385</v>
      </c>
      <c r="AB123" s="91">
        <f t="shared" si="33"/>
        <v>7200.5714285714284</v>
      </c>
      <c r="AC123" s="91">
        <f t="shared" si="33"/>
        <v>188.14285714285714</v>
      </c>
      <c r="AD123" s="90">
        <f t="shared" si="31"/>
        <v>269.48571428571427</v>
      </c>
      <c r="AE123" s="45">
        <f t="shared" si="32"/>
        <v>0.69815521628498733</v>
      </c>
    </row>
    <row r="124" spans="1:31" ht="13.8" x14ac:dyDescent="0.25">
      <c r="A124" s="4">
        <v>43982</v>
      </c>
      <c r="B124">
        <v>190609</v>
      </c>
      <c r="C124">
        <v>5408</v>
      </c>
      <c r="D124">
        <v>91852</v>
      </c>
      <c r="F124">
        <f t="shared" si="34"/>
        <v>8782</v>
      </c>
      <c r="G124">
        <f t="shared" si="34"/>
        <v>223</v>
      </c>
      <c r="H124">
        <f t="shared" si="34"/>
        <v>4916</v>
      </c>
      <c r="I124">
        <f t="shared" si="18"/>
        <v>93349</v>
      </c>
      <c r="J124" s="58">
        <f t="shared" si="24"/>
        <v>9.7910477043522556E-2</v>
      </c>
      <c r="K124" s="58">
        <f t="shared" si="25"/>
        <v>2.4858983791496668E-3</v>
      </c>
      <c r="L124" s="58">
        <f t="shared" si="26"/>
        <v>5.4801239604931669E-2</v>
      </c>
      <c r="M124">
        <f t="shared" si="28"/>
        <v>1.7091179711356752</v>
      </c>
      <c r="N124" s="47">
        <f t="shared" si="27"/>
        <v>2.8372217471368089E-2</v>
      </c>
      <c r="O124" s="47"/>
      <c r="P124" s="63">
        <f t="shared" si="29"/>
        <v>0.48188700428626141</v>
      </c>
      <c r="Q124" s="86">
        <f t="shared" si="30"/>
        <v>2.8372217471368089E-2</v>
      </c>
      <c r="R124" s="67">
        <f t="shared" si="19"/>
        <v>0.4897407782423705</v>
      </c>
      <c r="AB124" s="91">
        <f t="shared" ref="AB124:AC139" si="35">AVERAGE(F118:F124)</f>
        <v>7439</v>
      </c>
      <c r="AC124" s="91">
        <f t="shared" si="35"/>
        <v>197.71428571428572</v>
      </c>
      <c r="AD124" s="90">
        <f t="shared" si="31"/>
        <v>278.26857142857142</v>
      </c>
      <c r="AE124" s="45">
        <f t="shared" si="32"/>
        <v>0.71051604821652259</v>
      </c>
    </row>
    <row r="125" spans="1:31" ht="13.8" x14ac:dyDescent="0.25">
      <c r="A125" s="4">
        <v>43983</v>
      </c>
      <c r="B125">
        <v>198370</v>
      </c>
      <c r="C125">
        <v>5608</v>
      </c>
      <c r="D125">
        <v>95754</v>
      </c>
      <c r="F125">
        <f t="shared" si="34"/>
        <v>7761</v>
      </c>
      <c r="G125">
        <f t="shared" si="34"/>
        <v>200</v>
      </c>
      <c r="H125">
        <f t="shared" si="34"/>
        <v>3902</v>
      </c>
      <c r="I125">
        <f t="shared" si="18"/>
        <v>97008</v>
      </c>
      <c r="J125" s="58">
        <f t="shared" si="24"/>
        <v>8.3151100848616821E-2</v>
      </c>
      <c r="K125" s="58">
        <f t="shared" si="25"/>
        <v>2.1424975093466453E-3</v>
      </c>
      <c r="L125" s="58">
        <f t="shared" si="26"/>
        <v>4.1800126407353054E-2</v>
      </c>
      <c r="M125">
        <f t="shared" si="28"/>
        <v>1.8922652640462045</v>
      </c>
      <c r="N125" s="47">
        <f t="shared" si="27"/>
        <v>2.82704037908958E-2</v>
      </c>
      <c r="O125" s="47"/>
      <c r="P125" s="63">
        <f t="shared" si="29"/>
        <v>0.48270403790895799</v>
      </c>
      <c r="Q125" s="86">
        <f t="shared" si="30"/>
        <v>2.82704037908958E-2</v>
      </c>
      <c r="R125" s="67">
        <f t="shared" si="19"/>
        <v>0.48902555830014616</v>
      </c>
      <c r="AB125" s="91">
        <f t="shared" si="35"/>
        <v>7631.4285714285716</v>
      </c>
      <c r="AC125" s="91">
        <f t="shared" si="35"/>
        <v>205.14285714285714</v>
      </c>
      <c r="AD125" s="90">
        <f t="shared" si="31"/>
        <v>288.02285714285716</v>
      </c>
      <c r="AE125" s="45">
        <f t="shared" si="32"/>
        <v>0.71224505991587961</v>
      </c>
    </row>
    <row r="126" spans="1:31" ht="13.8" x14ac:dyDescent="0.25">
      <c r="A126" s="4">
        <v>43984</v>
      </c>
      <c r="B126">
        <v>207191</v>
      </c>
      <c r="C126">
        <v>5829</v>
      </c>
      <c r="D126">
        <v>100285</v>
      </c>
      <c r="F126">
        <f t="shared" si="34"/>
        <v>8821</v>
      </c>
      <c r="G126">
        <f t="shared" si="34"/>
        <v>221</v>
      </c>
      <c r="H126">
        <f t="shared" si="34"/>
        <v>4531</v>
      </c>
      <c r="I126">
        <f t="shared" si="18"/>
        <v>101077</v>
      </c>
      <c r="J126" s="58">
        <f t="shared" si="24"/>
        <v>9.0943717683637917E-2</v>
      </c>
      <c r="K126" s="58">
        <f t="shared" si="25"/>
        <v>2.2781626257628237E-3</v>
      </c>
      <c r="L126" s="58">
        <f t="shared" si="26"/>
        <v>4.670748804222332E-2</v>
      </c>
      <c r="M126">
        <f t="shared" si="28"/>
        <v>1.8565379135215376</v>
      </c>
      <c r="N126" s="47">
        <f t="shared" si="27"/>
        <v>2.8133461395523938E-2</v>
      </c>
      <c r="O126" s="47"/>
      <c r="P126" s="63">
        <f t="shared" si="29"/>
        <v>0.48402198937212526</v>
      </c>
      <c r="Q126" s="86">
        <f t="shared" si="30"/>
        <v>2.8133461395523938E-2</v>
      </c>
      <c r="R126" s="67">
        <f t="shared" si="19"/>
        <v>0.48784454923235077</v>
      </c>
      <c r="AB126" s="91">
        <f t="shared" si="35"/>
        <v>8056.8571428571431</v>
      </c>
      <c r="AC126" s="91">
        <f t="shared" si="35"/>
        <v>212.14285714285714</v>
      </c>
      <c r="AD126" s="90">
        <f t="shared" si="31"/>
        <v>297.56</v>
      </c>
      <c r="AE126" s="45">
        <f t="shared" si="32"/>
        <v>0.71294144758320044</v>
      </c>
    </row>
    <row r="127" spans="1:31" ht="13.8" x14ac:dyDescent="0.25">
      <c r="A127" s="4">
        <v>43985</v>
      </c>
      <c r="B127">
        <v>216824</v>
      </c>
      <c r="C127">
        <v>6088</v>
      </c>
      <c r="D127">
        <v>104071</v>
      </c>
      <c r="F127">
        <f t="shared" si="34"/>
        <v>9633</v>
      </c>
      <c r="G127">
        <f t="shared" si="34"/>
        <v>259</v>
      </c>
      <c r="H127">
        <f t="shared" si="34"/>
        <v>3786</v>
      </c>
      <c r="I127">
        <f t="shared" si="18"/>
        <v>106665</v>
      </c>
      <c r="J127" s="58">
        <f t="shared" si="24"/>
        <v>9.5317891269441415E-2</v>
      </c>
      <c r="K127" s="58">
        <f t="shared" si="25"/>
        <v>2.5624029205457226E-3</v>
      </c>
      <c r="L127" s="58">
        <f t="shared" si="26"/>
        <v>3.7456592498788049E-2</v>
      </c>
      <c r="M127">
        <f t="shared" si="28"/>
        <v>2.381816191802554</v>
      </c>
      <c r="N127" s="47">
        <f t="shared" si="27"/>
        <v>2.8078072538095415E-2</v>
      </c>
      <c r="O127" s="47"/>
      <c r="P127" s="63">
        <f t="shared" si="29"/>
        <v>0.47997915359923254</v>
      </c>
      <c r="Q127" s="86">
        <f t="shared" si="30"/>
        <v>2.8078072538095415E-2</v>
      </c>
      <c r="R127" s="67">
        <f t="shared" si="19"/>
        <v>0.49194277386267204</v>
      </c>
      <c r="AB127" s="91">
        <f t="shared" si="35"/>
        <v>8391.1428571428569</v>
      </c>
      <c r="AC127" s="91">
        <f t="shared" si="35"/>
        <v>222</v>
      </c>
      <c r="AD127" s="90">
        <f t="shared" si="31"/>
        <v>305.25714285714287</v>
      </c>
      <c r="AE127" s="45">
        <f t="shared" si="32"/>
        <v>0.72725570947210783</v>
      </c>
    </row>
    <row r="128" spans="1:31" ht="13.8" x14ac:dyDescent="0.25">
      <c r="A128" s="4">
        <v>43986</v>
      </c>
      <c r="B128">
        <v>226713</v>
      </c>
      <c r="C128">
        <v>6363</v>
      </c>
      <c r="D128">
        <v>108450</v>
      </c>
      <c r="F128">
        <f t="shared" si="34"/>
        <v>9889</v>
      </c>
      <c r="G128">
        <f t="shared" si="34"/>
        <v>275</v>
      </c>
      <c r="H128">
        <f t="shared" si="34"/>
        <v>4379</v>
      </c>
      <c r="I128">
        <f t="shared" si="18"/>
        <v>111900</v>
      </c>
      <c r="J128" s="58">
        <f t="shared" si="24"/>
        <v>9.2725392466482398E-2</v>
      </c>
      <c r="K128" s="58">
        <f t="shared" si="25"/>
        <v>2.5781652838325598E-3</v>
      </c>
      <c r="L128" s="58">
        <f t="shared" si="26"/>
        <v>4.1053766465101019E-2</v>
      </c>
      <c r="M128">
        <f t="shared" si="28"/>
        <v>2.1251727519203576</v>
      </c>
      <c r="N128" s="47">
        <f t="shared" si="27"/>
        <v>2.8066321737174313E-2</v>
      </c>
      <c r="O128" s="47"/>
      <c r="P128" s="63">
        <f t="shared" si="29"/>
        <v>0.4783581003294915</v>
      </c>
      <c r="Q128" s="86">
        <f t="shared" si="30"/>
        <v>2.8066321737174313E-2</v>
      </c>
      <c r="R128" s="67">
        <f t="shared" si="19"/>
        <v>0.49357557793333418</v>
      </c>
      <c r="AB128" s="91">
        <f t="shared" si="35"/>
        <v>8761</v>
      </c>
      <c r="AC128" s="91">
        <f t="shared" si="35"/>
        <v>236</v>
      </c>
      <c r="AD128" s="90">
        <f t="shared" si="31"/>
        <v>322.27428571428572</v>
      </c>
      <c r="AE128" s="45">
        <f t="shared" si="32"/>
        <v>0.73229547147061946</v>
      </c>
    </row>
    <row r="129" spans="1:31" ht="13.8" x14ac:dyDescent="0.25">
      <c r="A129" s="4">
        <v>43987</v>
      </c>
      <c r="B129">
        <v>236184</v>
      </c>
      <c r="C129">
        <v>6649</v>
      </c>
      <c r="D129">
        <v>113233</v>
      </c>
      <c r="F129">
        <f t="shared" si="34"/>
        <v>9471</v>
      </c>
      <c r="G129">
        <f t="shared" si="34"/>
        <v>286</v>
      </c>
      <c r="H129">
        <f t="shared" si="34"/>
        <v>4783</v>
      </c>
      <c r="I129">
        <f t="shared" si="18"/>
        <v>116302</v>
      </c>
      <c r="J129" s="58">
        <f t="shared" si="24"/>
        <v>8.4651976692492192E-2</v>
      </c>
      <c r="K129" s="58">
        <f t="shared" si="25"/>
        <v>2.555853440571939E-3</v>
      </c>
      <c r="L129" s="58">
        <f t="shared" si="26"/>
        <v>4.2743521000893653E-2</v>
      </c>
      <c r="M129">
        <f t="shared" si="28"/>
        <v>1.8687228628703645</v>
      </c>
      <c r="N129" s="47">
        <f t="shared" si="27"/>
        <v>2.8151779968160418E-2</v>
      </c>
      <c r="O129" s="47"/>
      <c r="P129" s="63">
        <f t="shared" si="29"/>
        <v>0.47942705687091419</v>
      </c>
      <c r="Q129" s="86">
        <f t="shared" si="30"/>
        <v>2.8151779968160418E-2</v>
      </c>
      <c r="R129" s="67">
        <f t="shared" si="19"/>
        <v>0.49242116316092543</v>
      </c>
      <c r="AB129" s="91">
        <f t="shared" si="35"/>
        <v>8956.1428571428569</v>
      </c>
      <c r="AC129" s="91">
        <f t="shared" si="35"/>
        <v>238.42857142857142</v>
      </c>
      <c r="AD129" s="90">
        <f t="shared" si="31"/>
        <v>335.64571428571429</v>
      </c>
      <c r="AE129" s="45">
        <f t="shared" si="32"/>
        <v>0.71035786032891823</v>
      </c>
    </row>
    <row r="130" spans="1:31" ht="13.8" x14ac:dyDescent="0.25">
      <c r="A130" s="4">
        <v>43988</v>
      </c>
      <c r="B130">
        <v>246622</v>
      </c>
      <c r="C130">
        <v>6946</v>
      </c>
      <c r="D130">
        <v>118695</v>
      </c>
      <c r="F130">
        <f t="shared" si="34"/>
        <v>10438</v>
      </c>
      <c r="G130">
        <f t="shared" si="34"/>
        <v>297</v>
      </c>
      <c r="H130">
        <f t="shared" si="34"/>
        <v>5462</v>
      </c>
      <c r="I130">
        <f t="shared" ref="I130:I162" si="36">B130-D130-C130</f>
        <v>120981</v>
      </c>
      <c r="J130" s="58">
        <f t="shared" si="24"/>
        <v>8.9764464421317955E-2</v>
      </c>
      <c r="K130" s="58">
        <f t="shared" si="25"/>
        <v>2.5536964110677374E-3</v>
      </c>
      <c r="L130" s="58">
        <f t="shared" si="26"/>
        <v>4.6963938711286138E-2</v>
      </c>
      <c r="M130">
        <f t="shared" si="28"/>
        <v>1.8127776942399931</v>
      </c>
      <c r="N130" s="47">
        <f t="shared" si="27"/>
        <v>2.8164559528347025E-2</v>
      </c>
      <c r="O130" s="47"/>
      <c r="P130" s="63">
        <f t="shared" si="29"/>
        <v>0.48128309720949469</v>
      </c>
      <c r="Q130" s="86">
        <f t="shared" si="30"/>
        <v>2.8164559528347025E-2</v>
      </c>
      <c r="R130" s="67">
        <f t="shared" si="19"/>
        <v>0.49055234326215824</v>
      </c>
      <c r="AB130" s="91">
        <f t="shared" si="35"/>
        <v>9256.4285714285706</v>
      </c>
      <c r="AC130" s="91">
        <f t="shared" si="35"/>
        <v>251.57142857142858</v>
      </c>
      <c r="AD130" s="90">
        <f t="shared" si="31"/>
        <v>350.44</v>
      </c>
      <c r="AE130" s="45">
        <f t="shared" si="32"/>
        <v>0.71787304123795392</v>
      </c>
    </row>
    <row r="131" spans="1:31" ht="13.8" x14ac:dyDescent="0.25">
      <c r="A131" s="4">
        <v>43989</v>
      </c>
      <c r="B131">
        <v>257486</v>
      </c>
      <c r="C131">
        <v>7207</v>
      </c>
      <c r="D131">
        <v>123848</v>
      </c>
      <c r="F131">
        <f t="shared" si="34"/>
        <v>10864</v>
      </c>
      <c r="G131">
        <f t="shared" si="34"/>
        <v>261</v>
      </c>
      <c r="H131">
        <f t="shared" si="34"/>
        <v>5153</v>
      </c>
      <c r="I131">
        <f t="shared" si="36"/>
        <v>126431</v>
      </c>
      <c r="J131" s="58">
        <f t="shared" si="24"/>
        <v>8.9815275651735582E-2</v>
      </c>
      <c r="K131" s="58">
        <f t="shared" si="25"/>
        <v>2.157363552954596E-3</v>
      </c>
      <c r="L131" s="58">
        <f t="shared" si="26"/>
        <v>4.2593465089559517E-2</v>
      </c>
      <c r="M131">
        <f t="shared" si="28"/>
        <v>2.0070081018881831</v>
      </c>
      <c r="N131" s="47">
        <f t="shared" si="27"/>
        <v>2.7989871293973265E-2</v>
      </c>
      <c r="O131" s="47"/>
      <c r="P131" s="63">
        <f t="shared" si="29"/>
        <v>0.48098925766837808</v>
      </c>
      <c r="Q131" s="86">
        <f t="shared" si="30"/>
        <v>2.7989871293973265E-2</v>
      </c>
      <c r="R131" s="67">
        <f t="shared" si="19"/>
        <v>0.49102087103764869</v>
      </c>
      <c r="AB131" s="91">
        <f t="shared" si="35"/>
        <v>9553.8571428571431</v>
      </c>
      <c r="AC131" s="91">
        <f t="shared" si="35"/>
        <v>257</v>
      </c>
      <c r="AD131" s="90">
        <f t="shared" si="31"/>
        <v>358.24571428571426</v>
      </c>
      <c r="AE131" s="45">
        <f t="shared" si="32"/>
        <v>0.71738471599700127</v>
      </c>
    </row>
    <row r="132" spans="1:31" ht="13.8" x14ac:dyDescent="0.25">
      <c r="A132" s="4">
        <v>43990</v>
      </c>
      <c r="B132">
        <v>265928</v>
      </c>
      <c r="C132">
        <v>7473</v>
      </c>
      <c r="D132">
        <v>129095</v>
      </c>
      <c r="F132">
        <f t="shared" si="34"/>
        <v>8442</v>
      </c>
      <c r="G132">
        <f t="shared" si="34"/>
        <v>266</v>
      </c>
      <c r="H132">
        <f t="shared" si="34"/>
        <v>5247</v>
      </c>
      <c r="I132">
        <f t="shared" si="36"/>
        <v>129360</v>
      </c>
      <c r="J132" s="58">
        <f t="shared" si="24"/>
        <v>6.678405953889327E-2</v>
      </c>
      <c r="K132" s="58">
        <f t="shared" si="25"/>
        <v>2.1039143880852008E-3</v>
      </c>
      <c r="L132" s="58">
        <f t="shared" si="26"/>
        <v>4.15008977228686E-2</v>
      </c>
      <c r="M132">
        <f t="shared" si="28"/>
        <v>1.5315754455943795</v>
      </c>
      <c r="N132" s="47">
        <f t="shared" si="27"/>
        <v>2.8101591408200715E-2</v>
      </c>
      <c r="O132" s="47"/>
      <c r="P132" s="63">
        <f t="shared" si="29"/>
        <v>0.48545094912908759</v>
      </c>
      <c r="Q132" s="86">
        <f t="shared" si="30"/>
        <v>2.8101591408200715E-2</v>
      </c>
      <c r="R132" s="67">
        <f t="shared" si="19"/>
        <v>0.48644745946271173</v>
      </c>
      <c r="AB132" s="91">
        <f t="shared" si="35"/>
        <v>9651.1428571428569</v>
      </c>
      <c r="AC132" s="91">
        <f t="shared" si="35"/>
        <v>266.42857142857144</v>
      </c>
      <c r="AD132" s="90">
        <f t="shared" si="31"/>
        <v>370.25714285714281</v>
      </c>
      <c r="AE132" s="45">
        <f t="shared" si="32"/>
        <v>0.71957712786480454</v>
      </c>
    </row>
    <row r="133" spans="1:31" ht="13.8" x14ac:dyDescent="0.25">
      <c r="A133" s="4">
        <v>43991</v>
      </c>
      <c r="B133">
        <v>276146</v>
      </c>
      <c r="C133">
        <v>7750</v>
      </c>
      <c r="D133">
        <v>134670</v>
      </c>
      <c r="F133">
        <f t="shared" si="34"/>
        <v>10218</v>
      </c>
      <c r="G133">
        <f t="shared" si="34"/>
        <v>277</v>
      </c>
      <c r="H133">
        <f t="shared" si="34"/>
        <v>5575</v>
      </c>
      <c r="I133">
        <f t="shared" si="36"/>
        <v>133726</v>
      </c>
      <c r="J133" s="58">
        <f t="shared" si="24"/>
        <v>7.9004092429317066E-2</v>
      </c>
      <c r="K133" s="58">
        <f t="shared" si="25"/>
        <v>2.1413110698824986E-3</v>
      </c>
      <c r="L133" s="58">
        <f t="shared" si="26"/>
        <v>4.3096784168212741E-2</v>
      </c>
      <c r="M133">
        <f t="shared" si="28"/>
        <v>1.746406253700693</v>
      </c>
      <c r="N133" s="47">
        <f t="shared" si="27"/>
        <v>2.8064864238482541E-2</v>
      </c>
      <c r="O133" s="47"/>
      <c r="P133" s="63">
        <f t="shared" si="29"/>
        <v>0.48767680864470242</v>
      </c>
      <c r="Q133" s="86">
        <f t="shared" si="30"/>
        <v>2.8064864238482541E-2</v>
      </c>
      <c r="R133" s="67">
        <f t="shared" ref="R133:R162" si="37">IF(P133="","",1-SUM(P133:Q133))</f>
        <v>0.48425832711681505</v>
      </c>
      <c r="AB133" s="91">
        <f t="shared" si="35"/>
        <v>9850.7142857142862</v>
      </c>
      <c r="AC133" s="91">
        <f t="shared" si="35"/>
        <v>274.42857142857144</v>
      </c>
      <c r="AD133" s="90">
        <f t="shared" si="31"/>
        <v>382.15428571428572</v>
      </c>
      <c r="AE133" s="45">
        <f t="shared" si="32"/>
        <v>0.71810936495357147</v>
      </c>
    </row>
    <row r="134" spans="1:31" ht="13.8" x14ac:dyDescent="0.25">
      <c r="A134" s="4">
        <v>43992</v>
      </c>
      <c r="B134">
        <v>286605</v>
      </c>
      <c r="C134">
        <v>8102</v>
      </c>
      <c r="D134">
        <v>135206</v>
      </c>
      <c r="F134">
        <f t="shared" si="34"/>
        <v>10459</v>
      </c>
      <c r="G134">
        <f t="shared" si="34"/>
        <v>352</v>
      </c>
      <c r="H134">
        <f t="shared" si="34"/>
        <v>536</v>
      </c>
      <c r="I134">
        <f t="shared" si="36"/>
        <v>143297</v>
      </c>
      <c r="J134" s="58">
        <f t="shared" si="24"/>
        <v>7.8227818963892651E-2</v>
      </c>
      <c r="K134" s="58">
        <f t="shared" si="25"/>
        <v>2.6322480295529666E-3</v>
      </c>
      <c r="L134" s="58">
        <f t="shared" si="26"/>
        <v>4.0081958631829262E-3</v>
      </c>
      <c r="M134">
        <f t="shared" si="28"/>
        <v>11.780510494105302</v>
      </c>
      <c r="N134" s="47">
        <f t="shared" si="27"/>
        <v>2.8268871792187854E-2</v>
      </c>
      <c r="O134" s="47"/>
      <c r="P134" s="63">
        <f t="shared" si="29"/>
        <v>0.47175031838244275</v>
      </c>
      <c r="Q134" s="86">
        <f t="shared" si="30"/>
        <v>2.8268871792187854E-2</v>
      </c>
      <c r="R134" s="67">
        <f t="shared" si="37"/>
        <v>0.49998080982536941</v>
      </c>
      <c r="AB134" s="91">
        <f t="shared" si="35"/>
        <v>9968.7142857142862</v>
      </c>
      <c r="AC134" s="91">
        <f t="shared" si="35"/>
        <v>287.71428571428572</v>
      </c>
      <c r="AD134" s="90">
        <f t="shared" si="31"/>
        <v>386.04571428571427</v>
      </c>
      <c r="AE134" s="45">
        <f t="shared" si="32"/>
        <v>0.74528553243139239</v>
      </c>
    </row>
    <row r="135" spans="1:31" ht="13.8" x14ac:dyDescent="0.25">
      <c r="A135" s="4">
        <v>43993</v>
      </c>
      <c r="B135">
        <v>297535</v>
      </c>
      <c r="C135">
        <v>8498</v>
      </c>
      <c r="D135">
        <v>147195</v>
      </c>
      <c r="F135">
        <f t="shared" si="34"/>
        <v>10930</v>
      </c>
      <c r="G135">
        <f t="shared" si="34"/>
        <v>396</v>
      </c>
      <c r="H135">
        <f t="shared" si="34"/>
        <v>11989</v>
      </c>
      <c r="I135">
        <f t="shared" si="36"/>
        <v>141842</v>
      </c>
      <c r="J135" s="58">
        <f t="shared" si="24"/>
        <v>7.6290993244793895E-2</v>
      </c>
      <c r="K135" s="58">
        <f t="shared" si="25"/>
        <v>2.7634912105626774E-3</v>
      </c>
      <c r="L135" s="58">
        <f t="shared" si="26"/>
        <v>8.3665394251100866E-2</v>
      </c>
      <c r="M135">
        <f t="shared" si="28"/>
        <v>0.88270249971733794</v>
      </c>
      <c r="N135" s="47">
        <f t="shared" si="27"/>
        <v>2.8561345724032468E-2</v>
      </c>
      <c r="O135" s="47"/>
      <c r="P135" s="63">
        <f t="shared" si="29"/>
        <v>0.49471490748987512</v>
      </c>
      <c r="Q135" s="86">
        <f t="shared" si="30"/>
        <v>2.8561345724032468E-2</v>
      </c>
      <c r="R135" s="67">
        <f t="shared" si="37"/>
        <v>0.47672374678609242</v>
      </c>
      <c r="AB135" s="91">
        <f t="shared" si="35"/>
        <v>10117.428571428571</v>
      </c>
      <c r="AC135" s="91">
        <f t="shared" si="35"/>
        <v>305</v>
      </c>
      <c r="AD135" s="90">
        <f t="shared" si="31"/>
        <v>394.02857142857147</v>
      </c>
      <c r="AE135" s="45">
        <f t="shared" si="32"/>
        <v>0.77405554347037919</v>
      </c>
    </row>
    <row r="136" spans="1:31" ht="13.8" x14ac:dyDescent="0.25">
      <c r="A136" s="4">
        <v>43994</v>
      </c>
      <c r="B136">
        <v>308993</v>
      </c>
      <c r="C136">
        <v>8884</v>
      </c>
      <c r="D136">
        <v>154330</v>
      </c>
      <c r="F136">
        <f t="shared" si="34"/>
        <v>11458</v>
      </c>
      <c r="G136">
        <f t="shared" si="34"/>
        <v>386</v>
      </c>
      <c r="H136">
        <f t="shared" si="34"/>
        <v>7135</v>
      </c>
      <c r="I136">
        <f t="shared" si="36"/>
        <v>145779</v>
      </c>
      <c r="J136" s="58">
        <f t="shared" si="24"/>
        <v>8.0797443125543905E-2</v>
      </c>
      <c r="K136" s="58">
        <f t="shared" si="25"/>
        <v>2.7213378265957895E-3</v>
      </c>
      <c r="L136" s="58">
        <f t="shared" si="26"/>
        <v>5.0302449204043934E-2</v>
      </c>
      <c r="M136">
        <f t="shared" si="28"/>
        <v>1.5237961611239728</v>
      </c>
      <c r="N136" s="47">
        <f t="shared" si="27"/>
        <v>2.8751460389070303E-2</v>
      </c>
      <c r="O136" s="47"/>
      <c r="P136" s="63">
        <f t="shared" si="29"/>
        <v>0.49946115284165016</v>
      </c>
      <c r="Q136" s="86">
        <f t="shared" si="30"/>
        <v>2.8751460389070303E-2</v>
      </c>
      <c r="R136" s="67">
        <f t="shared" si="37"/>
        <v>0.47178738676927956</v>
      </c>
      <c r="AB136" s="91">
        <f t="shared" si="35"/>
        <v>10401.285714285714</v>
      </c>
      <c r="AC136" s="91">
        <f t="shared" si="35"/>
        <v>319.28571428571428</v>
      </c>
      <c r="AD136" s="90">
        <f t="shared" si="31"/>
        <v>398.74857142857144</v>
      </c>
      <c r="AE136" s="45">
        <f t="shared" si="32"/>
        <v>0.80071939353119037</v>
      </c>
    </row>
    <row r="137" spans="1:31" ht="13.8" x14ac:dyDescent="0.25">
      <c r="A137" s="4">
        <v>43995</v>
      </c>
      <c r="B137">
        <v>320922</v>
      </c>
      <c r="C137">
        <v>9195</v>
      </c>
      <c r="D137">
        <v>162379</v>
      </c>
      <c r="F137">
        <f t="shared" si="34"/>
        <v>11929</v>
      </c>
      <c r="G137">
        <f t="shared" si="34"/>
        <v>311</v>
      </c>
      <c r="H137">
        <f t="shared" si="34"/>
        <v>8049</v>
      </c>
      <c r="I137">
        <f t="shared" si="36"/>
        <v>149348</v>
      </c>
      <c r="J137" s="58">
        <f t="shared" si="24"/>
        <v>8.18476707062539E-2</v>
      </c>
      <c r="K137" s="58">
        <f t="shared" si="25"/>
        <v>2.1333662598865405E-3</v>
      </c>
      <c r="L137" s="58">
        <f t="shared" si="26"/>
        <v>5.5213713909410822E-2</v>
      </c>
      <c r="M137">
        <f t="shared" si="28"/>
        <v>1.4272334435271516</v>
      </c>
      <c r="N137" s="47">
        <f t="shared" si="27"/>
        <v>2.8651821938041021E-2</v>
      </c>
      <c r="O137" s="47"/>
      <c r="P137" s="63">
        <f t="shared" si="29"/>
        <v>0.50597653012258426</v>
      </c>
      <c r="Q137" s="86">
        <f t="shared" si="30"/>
        <v>2.8651821938041021E-2</v>
      </c>
      <c r="R137" s="67">
        <f t="shared" si="37"/>
        <v>0.46537164793937469</v>
      </c>
      <c r="AB137" s="91">
        <f t="shared" si="35"/>
        <v>10614.285714285714</v>
      </c>
      <c r="AC137" s="91">
        <f t="shared" si="35"/>
        <v>321.28571428571428</v>
      </c>
      <c r="AD137" s="90">
        <f t="shared" si="31"/>
        <v>404.69714285714281</v>
      </c>
      <c r="AE137" s="45">
        <f t="shared" si="32"/>
        <v>0.79389172855892243</v>
      </c>
    </row>
    <row r="138" spans="1:31" ht="13.8" x14ac:dyDescent="0.25">
      <c r="A138" s="4">
        <v>43996</v>
      </c>
      <c r="B138">
        <v>332424</v>
      </c>
      <c r="C138">
        <v>9520</v>
      </c>
      <c r="D138">
        <v>169798</v>
      </c>
      <c r="F138">
        <f t="shared" si="34"/>
        <v>11502</v>
      </c>
      <c r="G138">
        <f t="shared" si="34"/>
        <v>325</v>
      </c>
      <c r="H138">
        <f t="shared" si="34"/>
        <v>7419</v>
      </c>
      <c r="I138">
        <f t="shared" si="36"/>
        <v>153106</v>
      </c>
      <c r="J138" s="58">
        <f t="shared" si="24"/>
        <v>7.7032671537481945E-2</v>
      </c>
      <c r="K138" s="58">
        <f t="shared" si="25"/>
        <v>2.1761255590968744E-3</v>
      </c>
      <c r="L138" s="58">
        <f t="shared" si="26"/>
        <v>4.9675924685968341E-2</v>
      </c>
      <c r="M138">
        <f t="shared" si="28"/>
        <v>1.4856244097081424</v>
      </c>
      <c r="N138" s="47">
        <f t="shared" si="27"/>
        <v>2.8638124804466585E-2</v>
      </c>
      <c r="O138" s="47"/>
      <c r="P138" s="63">
        <f t="shared" si="29"/>
        <v>0.51078742810386735</v>
      </c>
      <c r="Q138" s="86">
        <f t="shared" si="30"/>
        <v>2.8638124804466585E-2</v>
      </c>
      <c r="R138" s="67">
        <f t="shared" si="37"/>
        <v>0.46057444709166606</v>
      </c>
      <c r="AB138" s="91">
        <f t="shared" si="35"/>
        <v>10705.428571428571</v>
      </c>
      <c r="AC138" s="91">
        <f t="shared" si="35"/>
        <v>330.42857142857144</v>
      </c>
      <c r="AD138" s="90">
        <f t="shared" si="31"/>
        <v>416.05142857142857</v>
      </c>
      <c r="AE138" s="45">
        <f t="shared" si="32"/>
        <v>0.79420126632696508</v>
      </c>
    </row>
    <row r="139" spans="1:31" ht="13.8" x14ac:dyDescent="0.25">
      <c r="A139" s="4">
        <v>43997</v>
      </c>
      <c r="B139">
        <v>343091</v>
      </c>
      <c r="C139">
        <v>9900</v>
      </c>
      <c r="D139">
        <v>180013</v>
      </c>
      <c r="F139">
        <f t="shared" si="34"/>
        <v>10667</v>
      </c>
      <c r="G139">
        <f t="shared" si="34"/>
        <v>380</v>
      </c>
      <c r="H139">
        <f t="shared" si="34"/>
        <v>10215</v>
      </c>
      <c r="I139">
        <f t="shared" si="36"/>
        <v>153178</v>
      </c>
      <c r="J139" s="58">
        <f t="shared" si="24"/>
        <v>6.9687472418550458E-2</v>
      </c>
      <c r="K139" s="58">
        <f t="shared" si="25"/>
        <v>2.4819406163050436E-3</v>
      </c>
      <c r="L139" s="58">
        <f t="shared" si="26"/>
        <v>6.6718482619884265E-2</v>
      </c>
      <c r="M139">
        <f t="shared" si="28"/>
        <v>1.0070382399353079</v>
      </c>
      <c r="N139" s="47">
        <f t="shared" si="27"/>
        <v>2.8855318268331143E-2</v>
      </c>
      <c r="O139" s="47"/>
      <c r="P139" s="63">
        <f t="shared" si="29"/>
        <v>0.52468004115526201</v>
      </c>
      <c r="Q139" s="86">
        <f t="shared" si="30"/>
        <v>2.8855318268331143E-2</v>
      </c>
      <c r="R139" s="67">
        <f t="shared" si="37"/>
        <v>0.44646464057640689</v>
      </c>
      <c r="AB139" s="91">
        <f t="shared" si="35"/>
        <v>11023.285714285714</v>
      </c>
      <c r="AC139" s="91">
        <f t="shared" si="35"/>
        <v>346.71428571428572</v>
      </c>
      <c r="AD139" s="90">
        <f t="shared" si="31"/>
        <v>424.57142857142856</v>
      </c>
      <c r="AE139" s="45">
        <f t="shared" si="32"/>
        <v>0.81662180349932711</v>
      </c>
    </row>
    <row r="140" spans="1:31" ht="13.8" x14ac:dyDescent="0.25">
      <c r="A140" s="4">
        <v>43998</v>
      </c>
      <c r="B140">
        <v>354065</v>
      </c>
      <c r="C140">
        <v>11903</v>
      </c>
      <c r="D140">
        <v>186935</v>
      </c>
      <c r="F140">
        <f t="shared" si="34"/>
        <v>10974</v>
      </c>
      <c r="G140">
        <f t="shared" si="34"/>
        <v>2003</v>
      </c>
      <c r="H140">
        <f t="shared" si="34"/>
        <v>6922</v>
      </c>
      <c r="I140">
        <f t="shared" si="36"/>
        <v>155227</v>
      </c>
      <c r="J140" s="58">
        <f t="shared" si="24"/>
        <v>7.1659957625120521E-2</v>
      </c>
      <c r="K140" s="58">
        <f t="shared" si="25"/>
        <v>1.3076290328898406E-2</v>
      </c>
      <c r="L140" s="58">
        <f t="shared" si="26"/>
        <v>4.5189256942903031E-2</v>
      </c>
      <c r="M140">
        <f t="shared" si="28"/>
        <v>1.2298856010196875</v>
      </c>
      <c r="N140" s="47">
        <f t="shared" si="27"/>
        <v>3.3618120966489203E-2</v>
      </c>
      <c r="O140" s="47"/>
      <c r="P140" s="63">
        <f t="shared" si="29"/>
        <v>0.52796802846934887</v>
      </c>
      <c r="Q140" s="86">
        <f t="shared" si="30"/>
        <v>3.3618120966489203E-2</v>
      </c>
      <c r="R140" s="67">
        <f t="shared" si="37"/>
        <v>0.43841385056416193</v>
      </c>
      <c r="AB140" s="91">
        <f t="shared" ref="AB140:AC162" si="38">AVERAGE(F134:F140)</f>
        <v>11131.285714285714</v>
      </c>
      <c r="AC140" s="91">
        <f t="shared" si="38"/>
        <v>593.28571428571433</v>
      </c>
      <c r="AD140" s="90">
        <f t="shared" si="31"/>
        <v>428.21714285714285</v>
      </c>
      <c r="AE140" s="45">
        <f t="shared" si="32"/>
        <v>1.3854786623608852</v>
      </c>
    </row>
    <row r="141" spans="1:31" ht="13.8" x14ac:dyDescent="0.25">
      <c r="A141" s="4">
        <v>43999</v>
      </c>
      <c r="B141">
        <v>366946</v>
      </c>
      <c r="C141">
        <v>12237</v>
      </c>
      <c r="D141">
        <v>194325</v>
      </c>
      <c r="F141">
        <f t="shared" si="34"/>
        <v>12881</v>
      </c>
      <c r="G141">
        <f t="shared" si="34"/>
        <v>334</v>
      </c>
      <c r="H141">
        <f t="shared" si="34"/>
        <v>7390</v>
      </c>
      <c r="I141">
        <f t="shared" si="36"/>
        <v>160384</v>
      </c>
      <c r="J141" s="58">
        <f t="shared" si="24"/>
        <v>8.3002993685836635E-2</v>
      </c>
      <c r="K141" s="58">
        <f t="shared" si="25"/>
        <v>2.151687528587166E-3</v>
      </c>
      <c r="L141" s="58">
        <f t="shared" si="26"/>
        <v>4.7607697114548368E-2</v>
      </c>
      <c r="M141">
        <f t="shared" si="28"/>
        <v>1.6680872217596276</v>
      </c>
      <c r="N141" s="47">
        <f t="shared" si="27"/>
        <v>3.3348231074872052E-2</v>
      </c>
      <c r="O141" s="47"/>
      <c r="P141" s="63">
        <f t="shared" si="29"/>
        <v>0.52957383375210521</v>
      </c>
      <c r="Q141" s="86">
        <f t="shared" si="30"/>
        <v>3.3348231074872052E-2</v>
      </c>
      <c r="R141" s="67">
        <f t="shared" si="37"/>
        <v>0.43707793517302274</v>
      </c>
      <c r="AB141" s="91">
        <f t="shared" si="38"/>
        <v>11477.285714285714</v>
      </c>
      <c r="AC141" s="91">
        <f t="shared" si="38"/>
        <v>590.71428571428567</v>
      </c>
      <c r="AD141" s="90">
        <f t="shared" si="31"/>
        <v>440.93142857142857</v>
      </c>
      <c r="AE141" s="45">
        <f t="shared" si="32"/>
        <v>1.3396964866581131</v>
      </c>
    </row>
    <row r="142" spans="1:31" ht="13.8" x14ac:dyDescent="0.25">
      <c r="A142" s="4">
        <v>44000</v>
      </c>
      <c r="B142">
        <v>380532</v>
      </c>
      <c r="C142">
        <v>12573</v>
      </c>
      <c r="D142">
        <v>204711</v>
      </c>
      <c r="F142">
        <f t="shared" si="34"/>
        <v>13586</v>
      </c>
      <c r="G142">
        <f t="shared" si="34"/>
        <v>336</v>
      </c>
      <c r="H142">
        <f t="shared" si="34"/>
        <v>10386</v>
      </c>
      <c r="I142">
        <f t="shared" si="36"/>
        <v>163248</v>
      </c>
      <c r="J142" s="58">
        <f t="shared" si="24"/>
        <v>8.4731728265534087E-2</v>
      </c>
      <c r="K142" s="58">
        <f t="shared" si="25"/>
        <v>2.0949720670391061E-3</v>
      </c>
      <c r="L142" s="58">
        <f t="shared" si="26"/>
        <v>6.4757083000798091E-2</v>
      </c>
      <c r="M142">
        <f t="shared" si="28"/>
        <v>1.2674513622588526</v>
      </c>
      <c r="N142" s="47">
        <f t="shared" si="27"/>
        <v>3.3040585285862949E-2</v>
      </c>
      <c r="O142" s="47"/>
      <c r="P142" s="63">
        <f t="shared" si="29"/>
        <v>0.53796001387531145</v>
      </c>
      <c r="Q142" s="86">
        <f t="shared" si="30"/>
        <v>3.3040585285862949E-2</v>
      </c>
      <c r="R142" s="67">
        <f t="shared" si="37"/>
        <v>0.4289994008388256</v>
      </c>
      <c r="AB142" s="91">
        <f t="shared" si="38"/>
        <v>11856.714285714286</v>
      </c>
      <c r="AC142" s="91">
        <f t="shared" si="38"/>
        <v>582.14285714285711</v>
      </c>
      <c r="AD142" s="90">
        <f t="shared" si="31"/>
        <v>445.25142857142856</v>
      </c>
      <c r="AE142" s="45">
        <f t="shared" si="32"/>
        <v>1.3074474775086948</v>
      </c>
    </row>
    <row r="143" spans="1:31" ht="13.8" x14ac:dyDescent="0.25">
      <c r="A143" s="4">
        <v>44001</v>
      </c>
      <c r="B143">
        <v>395048</v>
      </c>
      <c r="C143">
        <v>12948</v>
      </c>
      <c r="D143">
        <v>213831</v>
      </c>
      <c r="F143">
        <f t="shared" si="34"/>
        <v>14516</v>
      </c>
      <c r="G143">
        <f t="shared" si="34"/>
        <v>375</v>
      </c>
      <c r="H143">
        <f t="shared" si="34"/>
        <v>9120</v>
      </c>
      <c r="I143">
        <f t="shared" si="36"/>
        <v>168269</v>
      </c>
      <c r="J143" s="58">
        <f t="shared" si="24"/>
        <v>8.8944451673362956E-2</v>
      </c>
      <c r="K143" s="58">
        <f t="shared" si="25"/>
        <v>2.2971184945604233E-3</v>
      </c>
      <c r="L143" s="58">
        <f t="shared" si="26"/>
        <v>5.5865921787709494E-2</v>
      </c>
      <c r="M143">
        <f t="shared" si="28"/>
        <v>1.5292263135095479</v>
      </c>
      <c r="N143" s="47">
        <f t="shared" si="27"/>
        <v>3.2775763957797535E-2</v>
      </c>
      <c r="O143" s="47"/>
      <c r="P143" s="63">
        <f t="shared" si="29"/>
        <v>0.54127852817885425</v>
      </c>
      <c r="Q143" s="86">
        <f t="shared" si="30"/>
        <v>3.2775763957797535E-2</v>
      </c>
      <c r="R143" s="67">
        <f t="shared" si="37"/>
        <v>0.42594570786334818</v>
      </c>
      <c r="AB143" s="91">
        <f t="shared" si="38"/>
        <v>12293.571428571429</v>
      </c>
      <c r="AC143" s="91">
        <f t="shared" si="38"/>
        <v>580.57142857142856</v>
      </c>
      <c r="AD143" s="90">
        <f t="shared" si="31"/>
        <v>459.09142857142854</v>
      </c>
      <c r="AE143" s="45">
        <f t="shared" si="32"/>
        <v>1.2646096015732939</v>
      </c>
    </row>
    <row r="144" spans="1:31" ht="13.8" x14ac:dyDescent="0.25">
      <c r="A144" s="4">
        <v>44002</v>
      </c>
      <c r="B144">
        <v>410451</v>
      </c>
      <c r="C144">
        <v>13254</v>
      </c>
      <c r="D144">
        <v>227728</v>
      </c>
      <c r="F144">
        <f t="shared" si="34"/>
        <v>15403</v>
      </c>
      <c r="G144">
        <f t="shared" si="34"/>
        <v>306</v>
      </c>
      <c r="H144">
        <f t="shared" si="34"/>
        <v>13897</v>
      </c>
      <c r="I144">
        <f t="shared" si="36"/>
        <v>169469</v>
      </c>
      <c r="J144" s="58">
        <f t="shared" si="24"/>
        <v>9.1564165794433716E-2</v>
      </c>
      <c r="K144" s="58">
        <f t="shared" si="25"/>
        <v>1.8185167796801549E-3</v>
      </c>
      <c r="L144" s="58">
        <f t="shared" si="26"/>
        <v>8.2587998977827176E-2</v>
      </c>
      <c r="M144">
        <f t="shared" si="28"/>
        <v>1.0847997334410733</v>
      </c>
      <c r="N144" s="47">
        <f t="shared" si="27"/>
        <v>3.2291308828581243E-2</v>
      </c>
      <c r="O144" s="47"/>
      <c r="P144" s="63">
        <f t="shared" si="29"/>
        <v>0.55482384011733432</v>
      </c>
      <c r="Q144" s="86">
        <f t="shared" si="30"/>
        <v>3.2291308828581243E-2</v>
      </c>
      <c r="R144" s="67">
        <f t="shared" si="37"/>
        <v>0.41288485105408446</v>
      </c>
      <c r="AB144" s="91">
        <f t="shared" si="38"/>
        <v>12789.857142857143</v>
      </c>
      <c r="AC144" s="91">
        <f t="shared" si="38"/>
        <v>579.85714285714289</v>
      </c>
      <c r="AD144" s="90">
        <f t="shared" si="31"/>
        <v>474.26857142857148</v>
      </c>
      <c r="AE144" s="45">
        <f t="shared" si="32"/>
        <v>1.2226345530561344</v>
      </c>
    </row>
    <row r="145" spans="1:31" ht="13.8" x14ac:dyDescent="0.25">
      <c r="A145" s="4">
        <v>44003</v>
      </c>
      <c r="B145">
        <v>425282</v>
      </c>
      <c r="C145">
        <v>13699</v>
      </c>
      <c r="D145">
        <v>237196</v>
      </c>
      <c r="F145">
        <f t="shared" ref="F145:H160" si="39">B145-B144</f>
        <v>14831</v>
      </c>
      <c r="G145">
        <f t="shared" si="39"/>
        <v>445</v>
      </c>
      <c r="H145">
        <f t="shared" si="39"/>
        <v>9468</v>
      </c>
      <c r="I145">
        <f t="shared" si="36"/>
        <v>174387</v>
      </c>
      <c r="J145" s="58">
        <f t="shared" si="24"/>
        <v>8.7540567637182015E-2</v>
      </c>
      <c r="K145" s="58">
        <f t="shared" si="25"/>
        <v>2.6258489753288212E-3</v>
      </c>
      <c r="L145" s="58">
        <f t="shared" si="26"/>
        <v>5.586862494025456E-2</v>
      </c>
      <c r="M145">
        <f t="shared" si="28"/>
        <v>1.4965613292550792</v>
      </c>
      <c r="N145" s="47">
        <f t="shared" si="27"/>
        <v>3.2211567853800534E-2</v>
      </c>
      <c r="O145" s="47"/>
      <c r="P145" s="63">
        <f t="shared" si="29"/>
        <v>0.55773815962114548</v>
      </c>
      <c r="Q145" s="86">
        <f t="shared" si="30"/>
        <v>3.2211567853800534E-2</v>
      </c>
      <c r="R145" s="67">
        <f t="shared" si="37"/>
        <v>0.41005027252505399</v>
      </c>
      <c r="AB145" s="91">
        <f t="shared" si="38"/>
        <v>13265.428571428571</v>
      </c>
      <c r="AC145" s="91">
        <f t="shared" si="38"/>
        <v>597</v>
      </c>
      <c r="AD145" s="90">
        <f t="shared" si="31"/>
        <v>491.74285714285719</v>
      </c>
      <c r="AE145" s="45">
        <f t="shared" si="32"/>
        <v>1.2140491546104235</v>
      </c>
    </row>
    <row r="146" spans="1:31" ht="13.8" x14ac:dyDescent="0.25">
      <c r="A146" s="4">
        <v>44004</v>
      </c>
      <c r="B146">
        <v>440215</v>
      </c>
      <c r="C146">
        <v>14011</v>
      </c>
      <c r="D146">
        <v>248190</v>
      </c>
      <c r="F146">
        <f t="shared" si="39"/>
        <v>14933</v>
      </c>
      <c r="G146">
        <f t="shared" si="39"/>
        <v>312</v>
      </c>
      <c r="H146">
        <f t="shared" si="39"/>
        <v>10994</v>
      </c>
      <c r="I146">
        <f t="shared" si="36"/>
        <v>178014</v>
      </c>
      <c r="J146" s="58">
        <f t="shared" si="24"/>
        <v>8.5657780606974404E-2</v>
      </c>
      <c r="K146" s="58">
        <f t="shared" si="25"/>
        <v>1.7891241893031016E-3</v>
      </c>
      <c r="L146" s="58">
        <f t="shared" si="26"/>
        <v>6.304369018332788E-2</v>
      </c>
      <c r="M146">
        <f t="shared" si="28"/>
        <v>1.3212102765530203</v>
      </c>
      <c r="N146" s="47">
        <f t="shared" si="27"/>
        <v>3.1827629680951354E-2</v>
      </c>
      <c r="O146" s="47"/>
      <c r="P146" s="63">
        <f t="shared" si="29"/>
        <v>0.56379269220721695</v>
      </c>
      <c r="Q146" s="86">
        <f t="shared" si="30"/>
        <v>3.1827629680951354E-2</v>
      </c>
      <c r="R146" s="67">
        <f t="shared" si="37"/>
        <v>0.40437967811183173</v>
      </c>
      <c r="AB146" s="91">
        <f t="shared" si="38"/>
        <v>13874.857142857143</v>
      </c>
      <c r="AC146" s="91">
        <f t="shared" si="38"/>
        <v>587.28571428571433</v>
      </c>
      <c r="AD146" s="90">
        <f t="shared" si="31"/>
        <v>511.59428571428572</v>
      </c>
      <c r="AE146" s="45">
        <f t="shared" si="32"/>
        <v>1.1479520602262954</v>
      </c>
    </row>
    <row r="147" spans="1:31" ht="13.8" x14ac:dyDescent="0.25">
      <c r="A147" s="4">
        <v>44005</v>
      </c>
      <c r="B147">
        <v>456183</v>
      </c>
      <c r="C147">
        <v>14476</v>
      </c>
      <c r="D147">
        <v>258685</v>
      </c>
      <c r="F147">
        <f t="shared" si="39"/>
        <v>15968</v>
      </c>
      <c r="G147">
        <f t="shared" si="39"/>
        <v>465</v>
      </c>
      <c r="H147">
        <f t="shared" si="39"/>
        <v>10495</v>
      </c>
      <c r="I147">
        <f t="shared" si="36"/>
        <v>183022</v>
      </c>
      <c r="J147" s="58">
        <f t="shared" si="24"/>
        <v>8.9729433321819388E-2</v>
      </c>
      <c r="K147" s="58">
        <f t="shared" si="25"/>
        <v>2.6121541002393071E-3</v>
      </c>
      <c r="L147" s="58">
        <f t="shared" si="26"/>
        <v>5.895603716561619E-2</v>
      </c>
      <c r="M147">
        <f t="shared" si="28"/>
        <v>1.457399210159704</v>
      </c>
      <c r="N147" s="47">
        <f t="shared" si="27"/>
        <v>3.1732879129647534E-2</v>
      </c>
      <c r="O147" s="47"/>
      <c r="P147" s="63">
        <f t="shared" si="29"/>
        <v>0.56706409489174303</v>
      </c>
      <c r="Q147" s="86">
        <f t="shared" si="30"/>
        <v>3.1732879129647534E-2</v>
      </c>
      <c r="R147" s="67">
        <f t="shared" si="37"/>
        <v>0.40120302597860946</v>
      </c>
      <c r="AB147" s="91">
        <f t="shared" si="38"/>
        <v>14588.285714285714</v>
      </c>
      <c r="AC147" s="91">
        <f t="shared" si="38"/>
        <v>367.57142857142856</v>
      </c>
      <c r="AD147" s="90">
        <f t="shared" si="31"/>
        <v>530.61714285714288</v>
      </c>
      <c r="AE147" s="45">
        <f t="shared" si="32"/>
        <v>0.6927243748519244</v>
      </c>
    </row>
    <row r="148" spans="1:31" ht="13.8" x14ac:dyDescent="0.25">
      <c r="A148" s="4">
        <v>44006</v>
      </c>
      <c r="B148">
        <v>473105</v>
      </c>
      <c r="C148">
        <v>14894</v>
      </c>
      <c r="D148">
        <v>271697</v>
      </c>
      <c r="F148">
        <f t="shared" si="39"/>
        <v>16922</v>
      </c>
      <c r="G148">
        <f t="shared" si="39"/>
        <v>418</v>
      </c>
      <c r="H148">
        <f t="shared" si="39"/>
        <v>13012</v>
      </c>
      <c r="I148">
        <f t="shared" si="36"/>
        <v>186514</v>
      </c>
      <c r="J148" s="58">
        <f t="shared" si="24"/>
        <v>9.2489403969844564E-2</v>
      </c>
      <c r="K148" s="58">
        <f t="shared" si="25"/>
        <v>2.2838784408431775E-3</v>
      </c>
      <c r="L148" s="58">
        <f t="shared" si="26"/>
        <v>7.1095278163280914E-2</v>
      </c>
      <c r="M148">
        <f t="shared" si="28"/>
        <v>1.260431548277654</v>
      </c>
      <c r="N148" s="47">
        <f t="shared" si="27"/>
        <v>3.1481383625199477E-2</v>
      </c>
      <c r="O148" s="47"/>
      <c r="P148" s="63">
        <f t="shared" si="29"/>
        <v>0.57428477822047963</v>
      </c>
      <c r="Q148" s="86">
        <f t="shared" si="30"/>
        <v>3.1481383625199477E-2</v>
      </c>
      <c r="R148" s="67">
        <f t="shared" si="37"/>
        <v>0.39423383815432089</v>
      </c>
      <c r="AB148" s="91">
        <f t="shared" si="38"/>
        <v>15165.571428571429</v>
      </c>
      <c r="AC148" s="91">
        <f t="shared" si="38"/>
        <v>379.57142857142856</v>
      </c>
      <c r="AD148" s="90">
        <f t="shared" si="31"/>
        <v>554.99428571428575</v>
      </c>
      <c r="AE148" s="45">
        <f t="shared" si="32"/>
        <v>0.68391952555496061</v>
      </c>
    </row>
    <row r="149" spans="1:31" ht="13.8" x14ac:dyDescent="0.25">
      <c r="A149" s="4">
        <v>44007</v>
      </c>
      <c r="B149">
        <v>490401</v>
      </c>
      <c r="C149">
        <v>15301</v>
      </c>
      <c r="D149">
        <v>285637</v>
      </c>
      <c r="F149">
        <f t="shared" si="39"/>
        <v>17296</v>
      </c>
      <c r="G149">
        <f t="shared" si="39"/>
        <v>407</v>
      </c>
      <c r="H149">
        <f t="shared" si="39"/>
        <v>13940</v>
      </c>
      <c r="I149">
        <f t="shared" si="36"/>
        <v>189463</v>
      </c>
      <c r="J149" s="58">
        <f t="shared" si="24"/>
        <v>9.2764787615656735E-2</v>
      </c>
      <c r="K149" s="58">
        <f t="shared" si="25"/>
        <v>2.1821418231339203E-3</v>
      </c>
      <c r="L149" s="58">
        <f t="shared" si="26"/>
        <v>7.4739697824292003E-2</v>
      </c>
      <c r="M149">
        <f t="shared" si="28"/>
        <v>1.2059616363941312</v>
      </c>
      <c r="N149" s="47">
        <f t="shared" si="27"/>
        <v>3.1200996735324765E-2</v>
      </c>
      <c r="O149" s="47"/>
      <c r="P149" s="63">
        <f t="shared" si="29"/>
        <v>0.5824559900978995</v>
      </c>
      <c r="Q149" s="86">
        <f t="shared" si="30"/>
        <v>3.1200996735324765E-2</v>
      </c>
      <c r="R149" s="67">
        <f t="shared" si="37"/>
        <v>0.38634301316677577</v>
      </c>
      <c r="AB149" s="91">
        <f t="shared" si="38"/>
        <v>15695.571428571429</v>
      </c>
      <c r="AC149" s="91">
        <f t="shared" si="38"/>
        <v>389.71428571428572</v>
      </c>
      <c r="AD149" s="90">
        <f t="shared" si="31"/>
        <v>583.53142857142859</v>
      </c>
      <c r="AE149" s="45">
        <f t="shared" si="32"/>
        <v>0.66785483460310624</v>
      </c>
    </row>
    <row r="150" spans="1:31" ht="13.8" x14ac:dyDescent="0.25">
      <c r="A150" s="4">
        <v>44008</v>
      </c>
      <c r="B150">
        <v>508953</v>
      </c>
      <c r="C150">
        <v>15685</v>
      </c>
      <c r="D150">
        <v>295881</v>
      </c>
      <c r="F150">
        <f t="shared" si="39"/>
        <v>18552</v>
      </c>
      <c r="G150">
        <f t="shared" si="39"/>
        <v>384</v>
      </c>
      <c r="H150">
        <f t="shared" si="39"/>
        <v>10244</v>
      </c>
      <c r="I150">
        <f t="shared" si="36"/>
        <v>197387</v>
      </c>
      <c r="J150" s="58">
        <f t="shared" si="24"/>
        <v>9.7953663870266577E-2</v>
      </c>
      <c r="K150" s="58">
        <f t="shared" si="25"/>
        <v>2.0267809545927171E-3</v>
      </c>
      <c r="L150" s="58">
        <f t="shared" si="26"/>
        <v>5.4068604424082803E-2</v>
      </c>
      <c r="M150">
        <f t="shared" si="28"/>
        <v>1.7461982515856527</v>
      </c>
      <c r="N150" s="47">
        <f t="shared" si="27"/>
        <v>3.0818169850654185E-2</v>
      </c>
      <c r="O150" s="47"/>
      <c r="P150" s="63">
        <f t="shared" si="29"/>
        <v>0.58135230561564621</v>
      </c>
      <c r="Q150" s="86">
        <f t="shared" si="30"/>
        <v>3.0818169850654185E-2</v>
      </c>
      <c r="R150" s="67">
        <f t="shared" si="37"/>
        <v>0.38782952453369957</v>
      </c>
      <c r="AB150" s="91">
        <f t="shared" si="38"/>
        <v>16272.142857142857</v>
      </c>
      <c r="AC150" s="91">
        <f t="shared" si="38"/>
        <v>391</v>
      </c>
      <c r="AD150" s="90">
        <f t="shared" si="31"/>
        <v>606.62285714285724</v>
      </c>
      <c r="AE150" s="45">
        <f t="shared" si="32"/>
        <v>0.64455203986473109</v>
      </c>
    </row>
    <row r="151" spans="1:31" ht="13.8" x14ac:dyDescent="0.25">
      <c r="A151" s="4">
        <v>44009</v>
      </c>
      <c r="B151">
        <v>528859</v>
      </c>
      <c r="C151">
        <v>16095</v>
      </c>
      <c r="D151">
        <v>309713</v>
      </c>
      <c r="F151">
        <f t="shared" si="39"/>
        <v>19906</v>
      </c>
      <c r="G151">
        <f t="shared" si="39"/>
        <v>410</v>
      </c>
      <c r="H151">
        <f t="shared" si="39"/>
        <v>13832</v>
      </c>
      <c r="I151">
        <f t="shared" si="36"/>
        <v>203051</v>
      </c>
      <c r="J151" s="58">
        <f t="shared" si="24"/>
        <v>0.10088478039513782</v>
      </c>
      <c r="K151" s="58">
        <f t="shared" si="25"/>
        <v>2.0771378054279159E-3</v>
      </c>
      <c r="L151" s="58">
        <f t="shared" si="26"/>
        <v>7.0075536889460804E-2</v>
      </c>
      <c r="M151">
        <f t="shared" si="28"/>
        <v>1.3982126209700232</v>
      </c>
      <c r="N151" s="47">
        <f t="shared" si="27"/>
        <v>3.0433442562195216E-2</v>
      </c>
      <c r="O151" s="47"/>
      <c r="P151" s="63">
        <f t="shared" si="29"/>
        <v>0.58562490191147354</v>
      </c>
      <c r="Q151" s="86">
        <f t="shared" si="30"/>
        <v>3.0433442562195216E-2</v>
      </c>
      <c r="R151" s="67">
        <f t="shared" si="37"/>
        <v>0.38394165552633119</v>
      </c>
      <c r="AB151" s="91">
        <f t="shared" si="38"/>
        <v>16915.428571428572</v>
      </c>
      <c r="AC151" s="91">
        <f t="shared" si="38"/>
        <v>405.85714285714283</v>
      </c>
      <c r="AD151" s="90">
        <f t="shared" si="31"/>
        <v>627.82285714285717</v>
      </c>
      <c r="AE151" s="45">
        <f t="shared" si="32"/>
        <v>0.646451683368375</v>
      </c>
    </row>
    <row r="152" spans="1:31" ht="13.8" x14ac:dyDescent="0.25">
      <c r="A152" s="4">
        <v>44010</v>
      </c>
      <c r="B152">
        <v>548318</v>
      </c>
      <c r="C152">
        <v>16475</v>
      </c>
      <c r="D152">
        <v>321723</v>
      </c>
      <c r="F152">
        <f t="shared" si="39"/>
        <v>19459</v>
      </c>
      <c r="G152">
        <f t="shared" si="39"/>
        <v>380</v>
      </c>
      <c r="H152">
        <f t="shared" si="39"/>
        <v>12010</v>
      </c>
      <c r="I152">
        <f t="shared" si="36"/>
        <v>210120</v>
      </c>
      <c r="J152" s="58">
        <f t="shared" si="24"/>
        <v>9.5869806749933464E-2</v>
      </c>
      <c r="K152" s="58">
        <f t="shared" si="25"/>
        <v>1.8714510147696884E-3</v>
      </c>
      <c r="L152" s="58">
        <f t="shared" si="26"/>
        <v>5.9147701808905155E-2</v>
      </c>
      <c r="M152">
        <f t="shared" si="28"/>
        <v>1.5711428676659192</v>
      </c>
      <c r="N152" s="47">
        <f t="shared" si="27"/>
        <v>3.0046432909370108E-2</v>
      </c>
      <c r="O152" s="47"/>
      <c r="P152" s="63">
        <f t="shared" si="29"/>
        <v>0.58674528284681515</v>
      </c>
      <c r="Q152" s="86">
        <f t="shared" si="30"/>
        <v>3.0046432909370108E-2</v>
      </c>
      <c r="R152" s="67">
        <f t="shared" si="37"/>
        <v>0.3832082842438147</v>
      </c>
      <c r="AB152" s="91">
        <f t="shared" si="38"/>
        <v>17576.571428571428</v>
      </c>
      <c r="AC152" s="91">
        <f t="shared" si="38"/>
        <v>396.57142857142856</v>
      </c>
      <c r="AD152" s="90">
        <f t="shared" si="31"/>
        <v>650.88571428571424</v>
      </c>
      <c r="AE152" s="45">
        <f t="shared" si="32"/>
        <v>0.60927966287695889</v>
      </c>
    </row>
    <row r="153" spans="1:31" ht="13.8" x14ac:dyDescent="0.25">
      <c r="A153" s="4">
        <v>44011</v>
      </c>
      <c r="B153">
        <v>566840</v>
      </c>
      <c r="C153">
        <v>16893</v>
      </c>
      <c r="D153">
        <v>334822</v>
      </c>
      <c r="F153">
        <f t="shared" si="39"/>
        <v>18522</v>
      </c>
      <c r="G153">
        <f t="shared" si="39"/>
        <v>418</v>
      </c>
      <c r="H153">
        <f t="shared" si="39"/>
        <v>13099</v>
      </c>
      <c r="I153">
        <f t="shared" si="36"/>
        <v>215125</v>
      </c>
      <c r="J153" s="58">
        <f t="shared" si="24"/>
        <v>8.8184667252200602E-2</v>
      </c>
      <c r="K153" s="58">
        <f t="shared" si="25"/>
        <v>1.9893394250904244E-3</v>
      </c>
      <c r="L153" s="58">
        <f t="shared" si="26"/>
        <v>6.2340567294879114E-2</v>
      </c>
      <c r="M153">
        <f t="shared" si="28"/>
        <v>1.3708191376068946</v>
      </c>
      <c r="N153" s="47">
        <f t="shared" si="27"/>
        <v>2.9802060546185873E-2</v>
      </c>
      <c r="O153" s="47"/>
      <c r="P153" s="63">
        <f t="shared" si="29"/>
        <v>0.59068167384094272</v>
      </c>
      <c r="Q153" s="86">
        <f t="shared" si="30"/>
        <v>2.9802060546185873E-2</v>
      </c>
      <c r="R153" s="67">
        <f t="shared" si="37"/>
        <v>0.37951626561287144</v>
      </c>
      <c r="AB153" s="91">
        <f t="shared" si="38"/>
        <v>18089.285714285714</v>
      </c>
      <c r="AC153" s="91">
        <f t="shared" si="38"/>
        <v>411.71428571428572</v>
      </c>
      <c r="AD153" s="90">
        <f t="shared" si="31"/>
        <v>676.61714285714288</v>
      </c>
      <c r="AE153" s="45">
        <f t="shared" si="32"/>
        <v>0.60848929126410378</v>
      </c>
    </row>
    <row r="154" spans="1:31" ht="13.8" x14ac:dyDescent="0.25">
      <c r="A154" s="4">
        <v>44012</v>
      </c>
      <c r="B154">
        <v>585481</v>
      </c>
      <c r="C154">
        <v>17400</v>
      </c>
      <c r="D154">
        <v>347912</v>
      </c>
      <c r="F154">
        <f t="shared" si="39"/>
        <v>18641</v>
      </c>
      <c r="G154">
        <f t="shared" si="39"/>
        <v>507</v>
      </c>
      <c r="H154">
        <f t="shared" si="39"/>
        <v>13090</v>
      </c>
      <c r="I154">
        <f t="shared" si="36"/>
        <v>220169</v>
      </c>
      <c r="J154" s="58">
        <f t="shared" si="24"/>
        <v>8.6687553656314503E-2</v>
      </c>
      <c r="K154" s="58">
        <f t="shared" si="25"/>
        <v>2.3567693201626961E-3</v>
      </c>
      <c r="L154" s="58">
        <f t="shared" si="26"/>
        <v>6.0848343986054619E-2</v>
      </c>
      <c r="M154">
        <f t="shared" si="28"/>
        <v>1.3715275413925616</v>
      </c>
      <c r="N154" s="47">
        <f t="shared" si="27"/>
        <v>2.9719153994749618E-2</v>
      </c>
      <c r="O154" s="47"/>
      <c r="P154" s="63">
        <f t="shared" si="29"/>
        <v>0.59423277612766257</v>
      </c>
      <c r="Q154" s="86">
        <f t="shared" si="30"/>
        <v>2.9719153994749618E-2</v>
      </c>
      <c r="R154" s="67">
        <f t="shared" si="37"/>
        <v>0.37604806987758777</v>
      </c>
      <c r="AB154" s="91">
        <f t="shared" si="38"/>
        <v>18471.142857142859</v>
      </c>
      <c r="AC154" s="91">
        <f t="shared" si="38"/>
        <v>417.71428571428572</v>
      </c>
      <c r="AD154" s="90">
        <f t="shared" si="31"/>
        <v>703.06285714285707</v>
      </c>
      <c r="AE154" s="45">
        <f t="shared" si="32"/>
        <v>0.59413504990409316</v>
      </c>
    </row>
    <row r="155" spans="1:31" ht="13.8" x14ac:dyDescent="0.25">
      <c r="A155" s="4">
        <v>44013</v>
      </c>
      <c r="B155">
        <v>604641</v>
      </c>
      <c r="C155">
        <v>17834</v>
      </c>
      <c r="D155">
        <v>359860</v>
      </c>
      <c r="F155">
        <f t="shared" si="39"/>
        <v>19160</v>
      </c>
      <c r="G155">
        <f t="shared" si="39"/>
        <v>434</v>
      </c>
      <c r="H155">
        <f t="shared" si="39"/>
        <v>11948</v>
      </c>
      <c r="I155">
        <f t="shared" si="36"/>
        <v>226947</v>
      </c>
      <c r="J155" s="58">
        <f t="shared" si="24"/>
        <v>8.7060995310497491E-2</v>
      </c>
      <c r="K155" s="58">
        <f t="shared" si="25"/>
        <v>1.9712130227234532E-3</v>
      </c>
      <c r="L155" s="58">
        <f t="shared" si="26"/>
        <v>5.4267403676266868E-2</v>
      </c>
      <c r="M155">
        <f t="shared" si="28"/>
        <v>1.5480643092002038</v>
      </c>
      <c r="N155" s="47">
        <f t="shared" si="27"/>
        <v>2.9495188053737673E-2</v>
      </c>
      <c r="O155" s="47"/>
      <c r="P155" s="63">
        <f t="shared" si="29"/>
        <v>0.59516308024100251</v>
      </c>
      <c r="Q155" s="86">
        <f t="shared" si="30"/>
        <v>2.9495188053737673E-2</v>
      </c>
      <c r="R155" s="67">
        <f t="shared" si="37"/>
        <v>0.37534173170525986</v>
      </c>
      <c r="AB155" s="91">
        <f t="shared" si="38"/>
        <v>18790.857142857141</v>
      </c>
      <c r="AC155" s="91">
        <f t="shared" si="38"/>
        <v>420</v>
      </c>
      <c r="AD155" s="90">
        <f t="shared" si="31"/>
        <v>723.57142857142856</v>
      </c>
      <c r="AE155" s="45">
        <f t="shared" si="32"/>
        <v>0.58045409674234949</v>
      </c>
    </row>
    <row r="156" spans="1:31" ht="13.8" x14ac:dyDescent="0.25">
      <c r="A156" s="4">
        <v>44014</v>
      </c>
      <c r="B156">
        <v>625544</v>
      </c>
      <c r="C156">
        <v>18213</v>
      </c>
      <c r="D156">
        <v>379892</v>
      </c>
      <c r="F156">
        <f t="shared" si="39"/>
        <v>20903</v>
      </c>
      <c r="G156">
        <f t="shared" si="39"/>
        <v>379</v>
      </c>
      <c r="H156">
        <f t="shared" si="39"/>
        <v>20032</v>
      </c>
      <c r="I156">
        <f t="shared" si="36"/>
        <v>227439</v>
      </c>
      <c r="J156" s="58">
        <f t="shared" si="24"/>
        <v>9.2145578236248485E-2</v>
      </c>
      <c r="K156" s="58">
        <f t="shared" si="25"/>
        <v>1.669993434590455E-3</v>
      </c>
      <c r="L156" s="58">
        <f t="shared" si="26"/>
        <v>8.8267304701097615E-2</v>
      </c>
      <c r="M156">
        <f t="shared" si="28"/>
        <v>1.0245535517114244</v>
      </c>
      <c r="N156" s="47">
        <f t="shared" si="27"/>
        <v>2.9115457905439106E-2</v>
      </c>
      <c r="O156" s="47"/>
      <c r="P156" s="63">
        <f t="shared" si="29"/>
        <v>0.60729860729221286</v>
      </c>
      <c r="Q156" s="86">
        <f t="shared" si="30"/>
        <v>2.9115457905439106E-2</v>
      </c>
      <c r="R156" s="67">
        <f t="shared" si="37"/>
        <v>0.36358593480234802</v>
      </c>
      <c r="AB156" s="91">
        <f t="shared" si="38"/>
        <v>19306.142857142859</v>
      </c>
      <c r="AC156" s="91">
        <f t="shared" si="38"/>
        <v>416</v>
      </c>
      <c r="AD156" s="90">
        <f t="shared" si="31"/>
        <v>738.84571428571439</v>
      </c>
      <c r="AE156" s="45">
        <f t="shared" si="32"/>
        <v>0.5630404182585963</v>
      </c>
    </row>
    <row r="157" spans="1:31" ht="13.8" x14ac:dyDescent="0.25">
      <c r="A157" s="4">
        <v>44015</v>
      </c>
      <c r="B157">
        <v>648315</v>
      </c>
      <c r="C157">
        <v>18655</v>
      </c>
      <c r="D157">
        <v>394227</v>
      </c>
      <c r="F157">
        <f t="shared" si="39"/>
        <v>22771</v>
      </c>
      <c r="G157">
        <f t="shared" si="39"/>
        <v>442</v>
      </c>
      <c r="H157">
        <f t="shared" si="39"/>
        <v>14335</v>
      </c>
      <c r="I157">
        <f t="shared" si="36"/>
        <v>235433</v>
      </c>
      <c r="J157" s="58">
        <f t="shared" si="24"/>
        <v>0.10016455655117375</v>
      </c>
      <c r="K157" s="58">
        <f t="shared" si="25"/>
        <v>1.9433782244909624E-3</v>
      </c>
      <c r="L157" s="58">
        <f t="shared" si="26"/>
        <v>6.3027888796556436E-2</v>
      </c>
      <c r="M157">
        <f t="shared" si="28"/>
        <v>1.5416746685688845</v>
      </c>
      <c r="N157" s="47">
        <f t="shared" si="27"/>
        <v>2.8774592597734128E-2</v>
      </c>
      <c r="O157" s="47"/>
      <c r="P157" s="63">
        <f t="shared" si="29"/>
        <v>0.60807940584438125</v>
      </c>
      <c r="Q157" s="86">
        <f t="shared" si="30"/>
        <v>2.8774592597734128E-2</v>
      </c>
      <c r="R157" s="67">
        <f t="shared" si="37"/>
        <v>0.36314600155788468</v>
      </c>
      <c r="AB157" s="91">
        <f t="shared" si="38"/>
        <v>19908.857142857141</v>
      </c>
      <c r="AC157" s="91">
        <f t="shared" si="38"/>
        <v>424.28571428571428</v>
      </c>
      <c r="AD157" s="90">
        <f t="shared" si="31"/>
        <v>751.63428571428562</v>
      </c>
      <c r="AE157" s="45">
        <f t="shared" si="32"/>
        <v>0.56448424765843574</v>
      </c>
    </row>
    <row r="158" spans="1:31" ht="13.8" x14ac:dyDescent="0.25">
      <c r="A158" s="4">
        <v>44016</v>
      </c>
      <c r="B158">
        <v>673165</v>
      </c>
      <c r="C158">
        <v>19268</v>
      </c>
      <c r="D158">
        <v>409083</v>
      </c>
      <c r="F158">
        <f t="shared" si="39"/>
        <v>24850</v>
      </c>
      <c r="G158">
        <f t="shared" si="39"/>
        <v>613</v>
      </c>
      <c r="H158">
        <f t="shared" si="39"/>
        <v>14856</v>
      </c>
      <c r="I158">
        <f t="shared" si="36"/>
        <v>244814</v>
      </c>
      <c r="J158" s="58">
        <f t="shared" si="24"/>
        <v>0.10559980893895089</v>
      </c>
      <c r="K158" s="58">
        <f t="shared" si="25"/>
        <v>2.6037131583083084E-3</v>
      </c>
      <c r="L158" s="58">
        <f t="shared" si="26"/>
        <v>6.3100754779491411E-2</v>
      </c>
      <c r="M158">
        <f t="shared" si="28"/>
        <v>1.6071937305529784</v>
      </c>
      <c r="N158" s="47">
        <f t="shared" si="27"/>
        <v>2.862299733349179E-2</v>
      </c>
      <c r="O158" s="47"/>
      <c r="P158" s="63">
        <f t="shared" si="29"/>
        <v>0.60770093513477375</v>
      </c>
      <c r="Q158" s="86">
        <f t="shared" si="30"/>
        <v>2.862299733349179E-2</v>
      </c>
      <c r="R158" s="67">
        <f t="shared" si="37"/>
        <v>0.36367606753173443</v>
      </c>
      <c r="AB158" s="91">
        <f t="shared" si="38"/>
        <v>20615.142857142859</v>
      </c>
      <c r="AC158" s="91">
        <f t="shared" si="38"/>
        <v>453.28571428571428</v>
      </c>
      <c r="AD158" s="90">
        <f t="shared" si="31"/>
        <v>772.24571428571437</v>
      </c>
      <c r="AE158" s="45">
        <f t="shared" si="32"/>
        <v>0.58697083829721097</v>
      </c>
    </row>
    <row r="159" spans="1:31" ht="13.8" x14ac:dyDescent="0.25">
      <c r="A159" s="4">
        <v>44017</v>
      </c>
      <c r="B159">
        <v>697413</v>
      </c>
      <c r="C159">
        <v>19693</v>
      </c>
      <c r="D159">
        <v>424433</v>
      </c>
      <c r="F159">
        <f t="shared" si="39"/>
        <v>24248</v>
      </c>
      <c r="G159">
        <f t="shared" si="39"/>
        <v>425</v>
      </c>
      <c r="H159">
        <f t="shared" si="39"/>
        <v>15350</v>
      </c>
      <c r="I159">
        <f t="shared" si="36"/>
        <v>253287</v>
      </c>
      <c r="J159" s="58">
        <f t="shared" si="24"/>
        <v>9.9094961591111752E-2</v>
      </c>
      <c r="K159" s="58">
        <f t="shared" si="25"/>
        <v>1.7360118293888421E-3</v>
      </c>
      <c r="L159" s="58">
        <f t="shared" si="26"/>
        <v>6.2700662543808766E-2</v>
      </c>
      <c r="M159">
        <f t="shared" si="28"/>
        <v>1.5378658590786962</v>
      </c>
      <c r="N159" s="47">
        <f t="shared" si="27"/>
        <v>2.8237213817350695E-2</v>
      </c>
      <c r="O159" s="47"/>
      <c r="P159" s="63">
        <f t="shared" si="29"/>
        <v>0.60858200234294457</v>
      </c>
      <c r="Q159" s="86">
        <f t="shared" si="30"/>
        <v>2.8237213817350695E-2</v>
      </c>
      <c r="R159" s="67">
        <f t="shared" si="37"/>
        <v>0.36318078383970476</v>
      </c>
      <c r="AB159" s="91">
        <f t="shared" si="38"/>
        <v>21299.285714285714</v>
      </c>
      <c r="AC159" s="91">
        <f t="shared" si="38"/>
        <v>459.71428571428572</v>
      </c>
      <c r="AD159" s="90">
        <f t="shared" si="31"/>
        <v>796.35428571428565</v>
      </c>
      <c r="AE159" s="45">
        <f t="shared" si="32"/>
        <v>0.57727357529312162</v>
      </c>
    </row>
    <row r="160" spans="1:31" ht="13.8" x14ac:dyDescent="0.25">
      <c r="A160" s="4">
        <v>44018</v>
      </c>
      <c r="B160">
        <v>719664</v>
      </c>
      <c r="C160">
        <v>20159</v>
      </c>
      <c r="D160">
        <v>439934</v>
      </c>
      <c r="F160">
        <f t="shared" si="39"/>
        <v>22251</v>
      </c>
      <c r="G160">
        <f t="shared" si="39"/>
        <v>466</v>
      </c>
      <c r="H160">
        <f t="shared" si="39"/>
        <v>15501</v>
      </c>
      <c r="I160">
        <f t="shared" si="36"/>
        <v>259571</v>
      </c>
      <c r="J160" s="58">
        <f t="shared" si="24"/>
        <v>8.7893380539040514E-2</v>
      </c>
      <c r="K160" s="58">
        <f t="shared" si="25"/>
        <v>1.8398101758084703E-3</v>
      </c>
      <c r="L160" s="58">
        <f t="shared" si="26"/>
        <v>6.1199350933920808E-2</v>
      </c>
      <c r="M160">
        <f t="shared" si="28"/>
        <v>1.3942663416165815</v>
      </c>
      <c r="N160" s="47">
        <f t="shared" si="27"/>
        <v>2.8011683229951755E-2</v>
      </c>
      <c r="O160" s="47"/>
      <c r="P160" s="63">
        <f t="shared" si="29"/>
        <v>0.61130471998043534</v>
      </c>
      <c r="Q160" s="86">
        <f t="shared" si="30"/>
        <v>2.8011683229951755E-2</v>
      </c>
      <c r="R160" s="67">
        <f t="shared" si="37"/>
        <v>0.36068359678961293</v>
      </c>
      <c r="AB160" s="91">
        <f t="shared" si="38"/>
        <v>21832</v>
      </c>
      <c r="AC160" s="91">
        <f t="shared" si="38"/>
        <v>466.57142857142856</v>
      </c>
      <c r="AD160" s="90">
        <f t="shared" si="31"/>
        <v>824.60571428571438</v>
      </c>
      <c r="AE160" s="45">
        <f t="shared" si="32"/>
        <v>0.56581153936773232</v>
      </c>
    </row>
    <row r="161" spans="1:31" ht="13.8" x14ac:dyDescent="0.25">
      <c r="A161" s="4">
        <v>44019</v>
      </c>
      <c r="B161">
        <v>742417</v>
      </c>
      <c r="C161">
        <v>20642</v>
      </c>
      <c r="D161">
        <v>456831</v>
      </c>
      <c r="F161">
        <f t="shared" ref="F161:H162" si="40">B161-B160</f>
        <v>22753</v>
      </c>
      <c r="G161">
        <f t="shared" si="40"/>
        <v>483</v>
      </c>
      <c r="H161">
        <f t="shared" si="40"/>
        <v>16897</v>
      </c>
      <c r="I161">
        <f t="shared" si="36"/>
        <v>264944</v>
      </c>
      <c r="J161" s="58">
        <f t="shared" ref="J161:J162" si="41">F161/I160*$B$2/($B$2-B160)</f>
        <v>8.770190716187036E-2</v>
      </c>
      <c r="K161" s="58">
        <f t="shared" ref="K161:K162" si="42">G161/I160</f>
        <v>1.8607625659260857E-3</v>
      </c>
      <c r="L161" s="58">
        <f t="shared" ref="L161:L162" si="43">H161/I160</f>
        <v>6.5095869723505326E-2</v>
      </c>
      <c r="M161">
        <f t="shared" si="28"/>
        <v>1.3098315157602907</v>
      </c>
      <c r="N161" s="47">
        <f t="shared" ref="N161:N162" si="44">C161/B161</f>
        <v>2.780378143280663E-2</v>
      </c>
      <c r="O161" s="47"/>
      <c r="P161" s="63">
        <f t="shared" si="29"/>
        <v>0.61532939035609369</v>
      </c>
      <c r="Q161" s="86">
        <f t="shared" si="30"/>
        <v>2.780378143280663E-2</v>
      </c>
      <c r="R161" s="67">
        <f t="shared" si="37"/>
        <v>0.35686682821109972</v>
      </c>
      <c r="AB161" s="91">
        <f t="shared" si="38"/>
        <v>22419.428571428572</v>
      </c>
      <c r="AC161" s="91">
        <f t="shared" si="38"/>
        <v>463.14285714285717</v>
      </c>
      <c r="AD161" s="90">
        <f t="shared" si="31"/>
        <v>851.97142857142853</v>
      </c>
      <c r="AE161" s="45">
        <f t="shared" si="32"/>
        <v>0.54361313256648447</v>
      </c>
    </row>
    <row r="162" spans="1:31" ht="13.8" x14ac:dyDescent="0.25">
      <c r="A162" s="4">
        <v>44020</v>
      </c>
      <c r="B162">
        <v>767296</v>
      </c>
      <c r="C162">
        <v>21129</v>
      </c>
      <c r="D162">
        <v>476378</v>
      </c>
      <c r="F162">
        <f t="shared" si="40"/>
        <v>24879</v>
      </c>
      <c r="G162">
        <f t="shared" si="40"/>
        <v>487</v>
      </c>
      <c r="H162">
        <f t="shared" si="40"/>
        <v>19547</v>
      </c>
      <c r="I162">
        <f t="shared" si="36"/>
        <v>269789</v>
      </c>
      <c r="J162" s="58">
        <f t="shared" si="41"/>
        <v>9.3953407698538813E-2</v>
      </c>
      <c r="K162" s="58">
        <f t="shared" si="42"/>
        <v>1.8381242828673229E-3</v>
      </c>
      <c r="L162" s="58">
        <f t="shared" si="43"/>
        <v>7.3777854942931334E-2</v>
      </c>
      <c r="M162">
        <f t="shared" ref="M162" si="45">J162/(K162+L162)</f>
        <v>1.2425073200200494</v>
      </c>
      <c r="N162" s="47">
        <f t="shared" si="44"/>
        <v>2.7536960964217198E-2</v>
      </c>
      <c r="O162" s="47"/>
      <c r="P162" s="63">
        <f t="shared" ref="P162" si="46">D162/B162</f>
        <v>0.62085296938860624</v>
      </c>
      <c r="Q162" s="86">
        <f t="shared" ref="Q162" si="47">N162</f>
        <v>2.7536960964217198E-2</v>
      </c>
      <c r="R162" s="67">
        <f t="shared" si="37"/>
        <v>0.35161006964717656</v>
      </c>
      <c r="AB162" s="91">
        <f t="shared" si="38"/>
        <v>23236.428571428572</v>
      </c>
      <c r="AC162" s="91">
        <f t="shared" si="38"/>
        <v>470.71428571428572</v>
      </c>
      <c r="AD162" s="90">
        <f t="shared" si="31"/>
        <v>873.28</v>
      </c>
      <c r="AE162" s="45">
        <f t="shared" si="32"/>
        <v>0.53901874051196152</v>
      </c>
    </row>
    <row r="163" spans="1:31" ht="13.8" x14ac:dyDescent="0.25">
      <c r="A163" s="4">
        <v>44021</v>
      </c>
      <c r="B163">
        <v>793802</v>
      </c>
      <c r="C163">
        <v>21604</v>
      </c>
      <c r="D163">
        <v>495513</v>
      </c>
      <c r="F163">
        <f t="shared" ref="F163:F169" si="48">B163-B162</f>
        <v>26506</v>
      </c>
      <c r="G163">
        <f t="shared" ref="G163:G169" si="49">C163-C162</f>
        <v>475</v>
      </c>
      <c r="H163">
        <f t="shared" ref="H163:H169" si="50">D163-D162</f>
        <v>19135</v>
      </c>
      <c r="I163">
        <f t="shared" ref="I163:I169" si="51">B163-D163-C163</f>
        <v>276685</v>
      </c>
      <c r="J163" s="58">
        <f t="shared" ref="J163:J169" si="52">F163/I162*$B$2/($B$2-B162)</f>
        <v>9.8301805467583159E-2</v>
      </c>
      <c r="K163" s="58">
        <f t="shared" ref="K163:K169" si="53">G163/I162</f>
        <v>1.7606351630348161E-3</v>
      </c>
      <c r="L163" s="58">
        <f t="shared" ref="L163:L169" si="54">H163/I162</f>
        <v>7.0925797567728849E-2</v>
      </c>
      <c r="M163">
        <f t="shared" ref="M163:M169" si="55">J163/(K163+L163)</f>
        <v>1.352409270540224</v>
      </c>
      <c r="N163" s="47">
        <f t="shared" ref="N163:N169" si="56">C163/B163</f>
        <v>2.7215854835336773E-2</v>
      </c>
      <c r="O163" s="47"/>
      <c r="P163" s="63">
        <f t="shared" ref="P163:P169" si="57">D163/B163</f>
        <v>0.62422745218580955</v>
      </c>
      <c r="Q163" s="86">
        <f t="shared" ref="Q163:Q169" si="58">N163</f>
        <v>2.7215854835336773E-2</v>
      </c>
      <c r="R163" s="67">
        <f t="shared" ref="R163:R169" si="59">IF(P163="","",1-SUM(P163:Q163))</f>
        <v>0.34855669297885372</v>
      </c>
      <c r="AB163" s="91">
        <f t="shared" ref="AB163:AB169" si="60">AVERAGE(F157:F163)</f>
        <v>24036.857142857141</v>
      </c>
      <c r="AC163" s="91">
        <f t="shared" ref="AC163:AC169" si="61">AVERAGE(G157:G163)</f>
        <v>484.42857142857144</v>
      </c>
      <c r="AD163" s="90">
        <f t="shared" ref="AD163:AD169" si="62">INDEX(AB142:AB163,$AE$3)*$AD$2</f>
        <v>896.77714285714296</v>
      </c>
      <c r="AE163" s="45">
        <f t="shared" si="32"/>
        <v>0.54018835703726353</v>
      </c>
    </row>
    <row r="164" spans="1:31" ht="13.8" x14ac:dyDescent="0.25">
      <c r="A164" s="4">
        <v>44022</v>
      </c>
      <c r="B164">
        <v>820916</v>
      </c>
      <c r="C164">
        <v>22123</v>
      </c>
      <c r="D164">
        <v>515386</v>
      </c>
      <c r="F164">
        <f t="shared" si="48"/>
        <v>27114</v>
      </c>
      <c r="G164">
        <f t="shared" si="49"/>
        <v>519</v>
      </c>
      <c r="H164">
        <f t="shared" si="50"/>
        <v>19873</v>
      </c>
      <c r="I164">
        <f t="shared" si="51"/>
        <v>283407</v>
      </c>
      <c r="J164" s="58">
        <f t="shared" si="52"/>
        <v>9.8052317294334349E-2</v>
      </c>
      <c r="K164" s="58">
        <f t="shared" si="53"/>
        <v>1.8757793158284692E-3</v>
      </c>
      <c r="L164" s="58">
        <f t="shared" si="54"/>
        <v>7.1825360970056207E-2</v>
      </c>
      <c r="M164">
        <f t="shared" si="55"/>
        <v>1.3304043453600871</v>
      </c>
      <c r="N164" s="47">
        <f t="shared" si="56"/>
        <v>2.6949164104488159E-2</v>
      </c>
      <c r="O164" s="47"/>
      <c r="P164" s="63">
        <f t="shared" si="57"/>
        <v>0.62781819333524991</v>
      </c>
      <c r="Q164" s="86">
        <f t="shared" si="58"/>
        <v>2.6949164104488159E-2</v>
      </c>
      <c r="R164" s="67">
        <f t="shared" si="59"/>
        <v>0.34523264256026198</v>
      </c>
      <c r="AB164" s="91">
        <f t="shared" si="60"/>
        <v>24657.285714285714</v>
      </c>
      <c r="AC164" s="91">
        <f t="shared" si="61"/>
        <v>495.42857142857144</v>
      </c>
      <c r="AD164" s="90">
        <f t="shared" si="62"/>
        <v>929.45714285714291</v>
      </c>
      <c r="AE164" s="45">
        <f t="shared" si="32"/>
        <v>0.53303003289170325</v>
      </c>
    </row>
    <row r="165" spans="1:31" ht="13.8" x14ac:dyDescent="0.25">
      <c r="A165" s="4">
        <v>44023</v>
      </c>
      <c r="B165">
        <v>849522</v>
      </c>
      <c r="C165">
        <v>22673</v>
      </c>
      <c r="D165">
        <v>534618</v>
      </c>
      <c r="F165">
        <f t="shared" si="48"/>
        <v>28606</v>
      </c>
      <c r="G165">
        <f t="shared" si="49"/>
        <v>550</v>
      </c>
      <c r="H165">
        <f t="shared" si="50"/>
        <v>19232</v>
      </c>
      <c r="I165">
        <f t="shared" si="51"/>
        <v>292231</v>
      </c>
      <c r="J165" s="58">
        <f t="shared" si="52"/>
        <v>0.10099618862786443</v>
      </c>
      <c r="K165" s="58">
        <f t="shared" si="53"/>
        <v>1.9406718958953025E-3</v>
      </c>
      <c r="L165" s="58">
        <f t="shared" si="54"/>
        <v>6.7860003457924464E-2</v>
      </c>
      <c r="M165">
        <f t="shared" si="55"/>
        <v>1.446922800043331</v>
      </c>
      <c r="N165" s="47">
        <f t="shared" si="56"/>
        <v>2.6689126355762417E-2</v>
      </c>
      <c r="O165" s="47"/>
      <c r="P165" s="63">
        <f t="shared" si="57"/>
        <v>0.62931625078573594</v>
      </c>
      <c r="Q165" s="86">
        <f t="shared" si="58"/>
        <v>2.6689126355762417E-2</v>
      </c>
      <c r="R165" s="67">
        <f t="shared" si="59"/>
        <v>0.34399462285850169</v>
      </c>
      <c r="AB165" s="91">
        <f t="shared" si="60"/>
        <v>25193.857142857141</v>
      </c>
      <c r="AC165" s="91">
        <f t="shared" si="61"/>
        <v>486.42857142857144</v>
      </c>
      <c r="AD165" s="90">
        <f t="shared" si="62"/>
        <v>961.47428571428566</v>
      </c>
      <c r="AE165" s="45">
        <f t="shared" si="32"/>
        <v>0.50591948079734694</v>
      </c>
    </row>
    <row r="166" spans="1:31" ht="13.8" x14ac:dyDescent="0.25">
      <c r="A166" s="4">
        <v>44024</v>
      </c>
      <c r="B166">
        <v>878254</v>
      </c>
      <c r="C166">
        <v>23174</v>
      </c>
      <c r="D166">
        <v>553471</v>
      </c>
      <c r="F166">
        <f t="shared" si="48"/>
        <v>28732</v>
      </c>
      <c r="G166">
        <f t="shared" si="49"/>
        <v>501</v>
      </c>
      <c r="H166">
        <f t="shared" si="50"/>
        <v>18853</v>
      </c>
      <c r="I166">
        <f t="shared" si="51"/>
        <v>301609</v>
      </c>
      <c r="J166" s="58">
        <f t="shared" si="52"/>
        <v>9.8380042271133089E-2</v>
      </c>
      <c r="K166" s="58">
        <f t="shared" si="53"/>
        <v>1.7143971721001537E-3</v>
      </c>
      <c r="L166" s="58">
        <f t="shared" si="54"/>
        <v>6.451403170779281E-2</v>
      </c>
      <c r="M166">
        <f t="shared" si="55"/>
        <v>1.4854654403707497</v>
      </c>
      <c r="N166" s="47">
        <f t="shared" si="56"/>
        <v>2.6386444012779901E-2</v>
      </c>
      <c r="O166" s="47"/>
      <c r="P166" s="63">
        <f t="shared" si="57"/>
        <v>0.63019468172077786</v>
      </c>
      <c r="Q166" s="86">
        <f t="shared" si="58"/>
        <v>2.6386444012779901E-2</v>
      </c>
      <c r="R166" s="67">
        <f t="shared" si="59"/>
        <v>0.34341887426644224</v>
      </c>
      <c r="AB166" s="91">
        <f t="shared" si="60"/>
        <v>25834.428571428572</v>
      </c>
      <c r="AC166" s="91">
        <f t="shared" si="61"/>
        <v>497.28571428571428</v>
      </c>
      <c r="AD166" s="90">
        <f t="shared" si="62"/>
        <v>986.29142857142858</v>
      </c>
      <c r="AE166" s="45">
        <f t="shared" si="32"/>
        <v>0.5041975423085614</v>
      </c>
    </row>
    <row r="167" spans="1:31" ht="13.8" x14ac:dyDescent="0.25">
      <c r="A167" s="4">
        <v>44025</v>
      </c>
      <c r="B167">
        <v>906752</v>
      </c>
      <c r="C167">
        <v>23727</v>
      </c>
      <c r="D167">
        <v>571460</v>
      </c>
      <c r="F167">
        <f t="shared" si="48"/>
        <v>28498</v>
      </c>
      <c r="G167">
        <f t="shared" si="49"/>
        <v>553</v>
      </c>
      <c r="H167">
        <f t="shared" si="50"/>
        <v>17989</v>
      </c>
      <c r="I167">
        <f t="shared" si="51"/>
        <v>311565</v>
      </c>
      <c r="J167" s="58">
        <f t="shared" si="52"/>
        <v>9.4546741223150238E-2</v>
      </c>
      <c r="K167" s="58">
        <f t="shared" si="53"/>
        <v>1.8334996634715808E-3</v>
      </c>
      <c r="L167" s="58">
        <f t="shared" si="54"/>
        <v>5.9643445653146956E-2</v>
      </c>
      <c r="M167">
        <f t="shared" si="55"/>
        <v>1.5379219109898135</v>
      </c>
      <c r="N167" s="47">
        <f t="shared" si="56"/>
        <v>2.6167022515527952E-2</v>
      </c>
      <c r="O167" s="47"/>
      <c r="P167" s="63">
        <f t="shared" si="57"/>
        <v>0.63022744918125351</v>
      </c>
      <c r="Q167" s="86">
        <f t="shared" si="58"/>
        <v>2.6167022515527952E-2</v>
      </c>
      <c r="R167" s="67">
        <f t="shared" si="59"/>
        <v>0.34360552830321855</v>
      </c>
      <c r="AB167" s="91">
        <f t="shared" si="60"/>
        <v>26726.857142857141</v>
      </c>
      <c r="AC167" s="91">
        <f t="shared" si="61"/>
        <v>509.71428571428572</v>
      </c>
      <c r="AD167" s="90">
        <f t="shared" si="62"/>
        <v>1007.7542857142856</v>
      </c>
      <c r="AE167" s="45">
        <f t="shared" si="32"/>
        <v>0.50579222826425951</v>
      </c>
    </row>
    <row r="168" spans="1:31" ht="13.8" x14ac:dyDescent="0.25">
      <c r="A168" s="4">
        <v>44026</v>
      </c>
      <c r="B168">
        <v>936181</v>
      </c>
      <c r="C168">
        <v>24309</v>
      </c>
      <c r="D168">
        <v>592032</v>
      </c>
      <c r="F168">
        <f t="shared" si="48"/>
        <v>29429</v>
      </c>
      <c r="G168">
        <f t="shared" si="49"/>
        <v>582</v>
      </c>
      <c r="H168">
        <f t="shared" si="50"/>
        <v>20572</v>
      </c>
      <c r="I168">
        <f t="shared" si="51"/>
        <v>319840</v>
      </c>
      <c r="J168" s="58">
        <f t="shared" si="52"/>
        <v>9.4517514699467869E-2</v>
      </c>
      <c r="K168" s="58">
        <f t="shared" si="53"/>
        <v>1.8679890231572867E-3</v>
      </c>
      <c r="L168" s="58">
        <f t="shared" si="54"/>
        <v>6.6027955643284703E-2</v>
      </c>
      <c r="M168">
        <f t="shared" si="55"/>
        <v>1.3920936686839231</v>
      </c>
      <c r="N168" s="47">
        <f t="shared" si="56"/>
        <v>2.5966132617517339E-2</v>
      </c>
      <c r="O168" s="47"/>
      <c r="P168" s="63">
        <f t="shared" si="57"/>
        <v>0.63239053131819589</v>
      </c>
      <c r="Q168" s="86">
        <f t="shared" si="58"/>
        <v>2.5966132617517339E-2</v>
      </c>
      <c r="R168" s="67">
        <f t="shared" si="59"/>
        <v>0.34164333606428676</v>
      </c>
      <c r="AB168" s="91">
        <f t="shared" si="60"/>
        <v>27680.571428571428</v>
      </c>
      <c r="AC168" s="91">
        <f t="shared" si="61"/>
        <v>523.85714285714289</v>
      </c>
      <c r="AD168" s="90">
        <f t="shared" si="62"/>
        <v>1033.3771428571429</v>
      </c>
      <c r="AE168" s="45">
        <f t="shared" si="32"/>
        <v>0.50693703308431171</v>
      </c>
    </row>
    <row r="169" spans="1:31" ht="13.8" x14ac:dyDescent="0.25">
      <c r="A169" s="4">
        <v>44027</v>
      </c>
      <c r="B169">
        <v>968857</v>
      </c>
      <c r="C169">
        <v>24914</v>
      </c>
      <c r="D169">
        <v>612768</v>
      </c>
      <c r="F169">
        <f t="shared" si="48"/>
        <v>32676</v>
      </c>
      <c r="G169">
        <f t="shared" si="49"/>
        <v>605</v>
      </c>
      <c r="H169">
        <f t="shared" si="50"/>
        <v>20736</v>
      </c>
      <c r="I169">
        <f t="shared" si="51"/>
        <v>331175</v>
      </c>
      <c r="J169" s="58">
        <f t="shared" si="52"/>
        <v>0.10223293557911795</v>
      </c>
      <c r="K169" s="58">
        <f t="shared" si="53"/>
        <v>1.8915707853926964E-3</v>
      </c>
      <c r="L169" s="58">
        <f t="shared" si="54"/>
        <v>6.4832416208104052E-2</v>
      </c>
      <c r="M169">
        <f t="shared" si="55"/>
        <v>1.5321766606824931</v>
      </c>
      <c r="N169" s="47">
        <f t="shared" si="56"/>
        <v>2.5714837174113415E-2</v>
      </c>
      <c r="O169" s="47"/>
      <c r="P169" s="63">
        <f t="shared" si="57"/>
        <v>0.63246485291431032</v>
      </c>
      <c r="Q169" s="86">
        <f t="shared" si="58"/>
        <v>2.5714837174113415E-2</v>
      </c>
      <c r="R169" s="67">
        <f t="shared" si="59"/>
        <v>0.3418203099115763</v>
      </c>
      <c r="AB169" s="91">
        <f t="shared" si="60"/>
        <v>28794.428571428572</v>
      </c>
      <c r="AC169" s="91">
        <f t="shared" si="61"/>
        <v>540.71428571428567</v>
      </c>
      <c r="AD169" s="90">
        <f t="shared" si="62"/>
        <v>1069.0742857142857</v>
      </c>
      <c r="AE169" s="45">
        <f t="shared" si="32"/>
        <v>0.50577802959035323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1"/>
  <sheetViews>
    <sheetView workbookViewId="0">
      <pane xSplit="1" ySplit="3" topLeftCell="G85" activePane="bottomRight" state="frozen"/>
      <selection pane="topRight" activeCell="B1" sqref="B1"/>
      <selection pane="bottomLeft" activeCell="A4" sqref="A4"/>
      <selection pane="bottomRight" activeCell="N3" sqref="N3"/>
    </sheetView>
  </sheetViews>
  <sheetFormatPr defaultColWidth="10.6640625" defaultRowHeight="13.2" x14ac:dyDescent="0.25"/>
  <sheetData>
    <row r="1" spans="1:14" x14ac:dyDescent="0.25">
      <c r="A1" s="2" t="s">
        <v>31</v>
      </c>
      <c r="D1" t="s">
        <v>186</v>
      </c>
    </row>
    <row r="2" spans="1:14" x14ac:dyDescent="0.25">
      <c r="N2" s="45">
        <f>N134/$N$13</f>
        <v>2.1571610534647889</v>
      </c>
    </row>
    <row r="3" spans="1:14" s="2" customFormat="1" x14ac:dyDescent="0.25">
      <c r="A3" s="2" t="s">
        <v>20</v>
      </c>
      <c r="B3" s="2" t="s">
        <v>21</v>
      </c>
      <c r="C3" s="2" t="s">
        <v>22</v>
      </c>
      <c r="D3" s="2" t="s">
        <v>8</v>
      </c>
      <c r="F3" s="2" t="s">
        <v>23</v>
      </c>
      <c r="G3" s="2" t="s">
        <v>24</v>
      </c>
      <c r="H3" s="2" t="s">
        <v>25</v>
      </c>
      <c r="I3" s="2" t="s">
        <v>53</v>
      </c>
      <c r="J3" s="2" t="s">
        <v>26</v>
      </c>
      <c r="K3" s="2" t="s">
        <v>27</v>
      </c>
      <c r="L3" s="2" t="s">
        <v>28</v>
      </c>
      <c r="M3" s="2" t="s">
        <v>69</v>
      </c>
      <c r="N3" s="2" t="s">
        <v>66</v>
      </c>
    </row>
    <row r="4" spans="1:14" x14ac:dyDescent="0.25">
      <c r="A4" s="4">
        <v>43862</v>
      </c>
      <c r="B4">
        <v>7153</v>
      </c>
      <c r="C4">
        <v>249</v>
      </c>
      <c r="D4">
        <v>295</v>
      </c>
      <c r="I4">
        <f>B4-C4-D4</f>
        <v>6609</v>
      </c>
    </row>
    <row r="5" spans="1:14" x14ac:dyDescent="0.25">
      <c r="A5" s="4">
        <v>43863</v>
      </c>
      <c r="B5">
        <v>11177</v>
      </c>
      <c r="C5">
        <v>350</v>
      </c>
      <c r="D5">
        <v>386</v>
      </c>
      <c r="F5">
        <f t="shared" ref="F5:F14" si="0">B5-B4</f>
        <v>4024</v>
      </c>
      <c r="G5">
        <f t="shared" ref="G5:G14" si="1">C5-C4</f>
        <v>101</v>
      </c>
      <c r="H5">
        <f t="shared" ref="H5:H14" si="2">D5-D4</f>
        <v>91</v>
      </c>
      <c r="I5">
        <f t="shared" ref="I5:I55" si="3">B5-C5-D5</f>
        <v>10441</v>
      </c>
      <c r="J5">
        <f>F5/I4</f>
        <v>0.60886669692843087</v>
      </c>
      <c r="K5">
        <f>G5/I4</f>
        <v>1.5282190951732486E-2</v>
      </c>
      <c r="L5">
        <f>H5/I4</f>
        <v>1.3769102738689665E-2</v>
      </c>
      <c r="M5">
        <f t="shared" ref="M5:M32" si="4">J5/(K5+L5)</f>
        <v>20.958333333333332</v>
      </c>
      <c r="N5" s="32">
        <f>C5/B5</f>
        <v>3.131430616444484E-2</v>
      </c>
    </row>
    <row r="6" spans="1:14" x14ac:dyDescent="0.25">
      <c r="A6" s="4">
        <v>43864</v>
      </c>
      <c r="B6">
        <v>13522</v>
      </c>
      <c r="C6">
        <v>414</v>
      </c>
      <c r="D6">
        <v>522</v>
      </c>
      <c r="F6">
        <f t="shared" si="0"/>
        <v>2345</v>
      </c>
      <c r="G6">
        <f t="shared" si="1"/>
        <v>64</v>
      </c>
      <c r="H6">
        <f t="shared" si="2"/>
        <v>136</v>
      </c>
      <c r="I6">
        <f t="shared" si="3"/>
        <v>12586</v>
      </c>
      <c r="J6">
        <f t="shared" ref="J6:J69" si="5">F6/I5</f>
        <v>0.22459534527344124</v>
      </c>
      <c r="K6">
        <f t="shared" ref="K6:K69" si="6">G6/I5</f>
        <v>6.1296810650320853E-3</v>
      </c>
      <c r="L6">
        <f t="shared" ref="L6:L69" si="7">H6/I5</f>
        <v>1.302557226319318E-2</v>
      </c>
      <c r="M6">
        <f t="shared" si="4"/>
        <v>11.725000000000001</v>
      </c>
      <c r="N6" s="32">
        <f t="shared" ref="N6:N69" si="8">C6/B6</f>
        <v>3.0616772666765272E-2</v>
      </c>
    </row>
    <row r="7" spans="1:14" x14ac:dyDescent="0.25">
      <c r="A7" s="4">
        <v>43865</v>
      </c>
      <c r="B7">
        <v>16678</v>
      </c>
      <c r="C7">
        <v>479</v>
      </c>
      <c r="D7">
        <v>633</v>
      </c>
      <c r="F7">
        <f t="shared" si="0"/>
        <v>3156</v>
      </c>
      <c r="G7">
        <f t="shared" si="1"/>
        <v>65</v>
      </c>
      <c r="H7">
        <f t="shared" si="2"/>
        <v>111</v>
      </c>
      <c r="I7">
        <f t="shared" si="3"/>
        <v>15566</v>
      </c>
      <c r="J7">
        <f t="shared" si="5"/>
        <v>0.25075480692833307</v>
      </c>
      <c r="K7">
        <f t="shared" si="6"/>
        <v>5.1644684570157319E-3</v>
      </c>
      <c r="L7">
        <f t="shared" si="7"/>
        <v>8.8193230573653265E-3</v>
      </c>
      <c r="M7">
        <f t="shared" si="4"/>
        <v>17.931818181818183</v>
      </c>
      <c r="N7" s="32">
        <f t="shared" si="8"/>
        <v>2.8720470080345364E-2</v>
      </c>
    </row>
    <row r="8" spans="1:14" x14ac:dyDescent="0.25">
      <c r="A8" s="4">
        <v>43866</v>
      </c>
      <c r="B8">
        <v>19665</v>
      </c>
      <c r="C8">
        <v>549</v>
      </c>
      <c r="D8">
        <v>817</v>
      </c>
      <c r="F8">
        <f t="shared" si="0"/>
        <v>2987</v>
      </c>
      <c r="G8">
        <f t="shared" si="1"/>
        <v>70</v>
      </c>
      <c r="H8">
        <f t="shared" si="2"/>
        <v>184</v>
      </c>
      <c r="I8">
        <f t="shared" si="3"/>
        <v>18299</v>
      </c>
      <c r="J8">
        <f t="shared" si="5"/>
        <v>0.19189258640627008</v>
      </c>
      <c r="K8">
        <f t="shared" si="6"/>
        <v>4.4969805987408453E-3</v>
      </c>
      <c r="L8">
        <f t="shared" si="7"/>
        <v>1.1820634716690223E-2</v>
      </c>
      <c r="M8">
        <f t="shared" si="4"/>
        <v>11.759842519685039</v>
      </c>
      <c r="N8" s="32">
        <f t="shared" si="8"/>
        <v>2.7917620137299773E-2</v>
      </c>
    </row>
    <row r="9" spans="1:14" x14ac:dyDescent="0.25">
      <c r="A9" s="4">
        <v>43867</v>
      </c>
      <c r="B9">
        <v>22112</v>
      </c>
      <c r="C9">
        <v>618</v>
      </c>
      <c r="D9">
        <v>1115</v>
      </c>
      <c r="F9">
        <f t="shared" si="0"/>
        <v>2447</v>
      </c>
      <c r="G9">
        <f t="shared" si="1"/>
        <v>69</v>
      </c>
      <c r="H9">
        <f t="shared" si="2"/>
        <v>298</v>
      </c>
      <c r="I9">
        <f t="shared" si="3"/>
        <v>20379</v>
      </c>
      <c r="J9">
        <f t="shared" si="5"/>
        <v>0.13372315427072518</v>
      </c>
      <c r="K9">
        <f t="shared" si="6"/>
        <v>3.7706978523416581E-3</v>
      </c>
      <c r="L9">
        <f t="shared" si="7"/>
        <v>1.6285042898519043E-2</v>
      </c>
      <c r="M9">
        <f t="shared" si="4"/>
        <v>6.6675749318801092</v>
      </c>
      <c r="N9" s="32">
        <f t="shared" si="8"/>
        <v>2.794862518089725E-2</v>
      </c>
    </row>
    <row r="10" spans="1:14" x14ac:dyDescent="0.25">
      <c r="A10" s="4">
        <v>43868</v>
      </c>
      <c r="B10">
        <v>24953</v>
      </c>
      <c r="C10">
        <v>699</v>
      </c>
      <c r="D10">
        <v>1439</v>
      </c>
      <c r="F10">
        <f t="shared" si="0"/>
        <v>2841</v>
      </c>
      <c r="G10">
        <f t="shared" si="1"/>
        <v>81</v>
      </c>
      <c r="H10">
        <f t="shared" si="2"/>
        <v>324</v>
      </c>
      <c r="I10">
        <f t="shared" si="3"/>
        <v>22815</v>
      </c>
      <c r="J10">
        <f t="shared" si="5"/>
        <v>0.13940821433828943</v>
      </c>
      <c r="K10">
        <f t="shared" si="6"/>
        <v>3.974679817459149E-3</v>
      </c>
      <c r="L10">
        <f t="shared" si="7"/>
        <v>1.5898719269836596E-2</v>
      </c>
      <c r="M10">
        <f t="shared" si="4"/>
        <v>7.0148148148148151</v>
      </c>
      <c r="N10" s="32">
        <f t="shared" si="8"/>
        <v>2.8012663807958964E-2</v>
      </c>
    </row>
    <row r="11" spans="1:14" x14ac:dyDescent="0.25">
      <c r="A11" s="4">
        <v>43869</v>
      </c>
      <c r="B11">
        <v>27100</v>
      </c>
      <c r="C11">
        <v>780</v>
      </c>
      <c r="D11">
        <v>1795</v>
      </c>
      <c r="F11">
        <f t="shared" si="0"/>
        <v>2147</v>
      </c>
      <c r="G11">
        <f t="shared" si="1"/>
        <v>81</v>
      </c>
      <c r="H11">
        <f t="shared" si="2"/>
        <v>356</v>
      </c>
      <c r="I11">
        <f t="shared" si="3"/>
        <v>24525</v>
      </c>
      <c r="J11">
        <f t="shared" si="5"/>
        <v>9.4104755643217186E-2</v>
      </c>
      <c r="K11">
        <f t="shared" si="6"/>
        <v>3.5502958579881655E-3</v>
      </c>
      <c r="L11">
        <f t="shared" si="7"/>
        <v>1.5603769449923297E-2</v>
      </c>
      <c r="M11">
        <f t="shared" si="4"/>
        <v>4.9130434782608701</v>
      </c>
      <c r="N11" s="32">
        <f t="shared" si="8"/>
        <v>2.8782287822878228E-2</v>
      </c>
    </row>
    <row r="12" spans="1:14" x14ac:dyDescent="0.25">
      <c r="A12" s="4">
        <v>43870</v>
      </c>
      <c r="B12">
        <v>29631</v>
      </c>
      <c r="C12">
        <v>871</v>
      </c>
      <c r="D12">
        <v>2222</v>
      </c>
      <c r="F12">
        <f t="shared" si="0"/>
        <v>2531</v>
      </c>
      <c r="G12">
        <f t="shared" si="1"/>
        <v>91</v>
      </c>
      <c r="H12">
        <f t="shared" si="2"/>
        <v>427</v>
      </c>
      <c r="I12">
        <f t="shared" si="3"/>
        <v>26538</v>
      </c>
      <c r="J12">
        <f t="shared" si="5"/>
        <v>0.10320081549439347</v>
      </c>
      <c r="K12">
        <f t="shared" si="6"/>
        <v>3.7104994903160043E-3</v>
      </c>
      <c r="L12">
        <f t="shared" si="7"/>
        <v>1.7410805300713556E-2</v>
      </c>
      <c r="M12">
        <f t="shared" si="4"/>
        <v>4.8861003861003862</v>
      </c>
      <c r="N12" s="32">
        <f t="shared" si="8"/>
        <v>2.9394890486315009E-2</v>
      </c>
    </row>
    <row r="13" spans="1:14" x14ac:dyDescent="0.25">
      <c r="A13" s="4">
        <v>43871</v>
      </c>
      <c r="B13">
        <v>31728</v>
      </c>
      <c r="C13">
        <v>974</v>
      </c>
      <c r="D13">
        <v>2639</v>
      </c>
      <c r="F13">
        <f t="shared" si="0"/>
        <v>2097</v>
      </c>
      <c r="G13">
        <f t="shared" si="1"/>
        <v>103</v>
      </c>
      <c r="H13">
        <f t="shared" si="2"/>
        <v>417</v>
      </c>
      <c r="I13">
        <f t="shared" si="3"/>
        <v>28115</v>
      </c>
      <c r="J13">
        <f t="shared" si="5"/>
        <v>7.9018765543748593E-2</v>
      </c>
      <c r="K13">
        <f t="shared" si="6"/>
        <v>3.8812269198884616E-3</v>
      </c>
      <c r="L13">
        <f t="shared" si="7"/>
        <v>1.571331675333484E-2</v>
      </c>
      <c r="M13">
        <f t="shared" si="4"/>
        <v>4.032692307692308</v>
      </c>
      <c r="N13" s="32">
        <f t="shared" si="8"/>
        <v>3.0698436712052447E-2</v>
      </c>
    </row>
    <row r="14" spans="1:14" x14ac:dyDescent="0.25">
      <c r="A14" s="4">
        <v>43872</v>
      </c>
      <c r="B14" s="50">
        <v>33366</v>
      </c>
      <c r="C14" s="50">
        <v>1068</v>
      </c>
      <c r="D14">
        <v>2686</v>
      </c>
      <c r="F14">
        <f t="shared" si="0"/>
        <v>1638</v>
      </c>
      <c r="G14">
        <f t="shared" si="1"/>
        <v>94</v>
      </c>
      <c r="H14">
        <f t="shared" si="2"/>
        <v>47</v>
      </c>
      <c r="I14">
        <f t="shared" si="3"/>
        <v>29612</v>
      </c>
      <c r="J14">
        <f t="shared" si="5"/>
        <v>5.8260714920860754E-2</v>
      </c>
      <c r="K14">
        <f t="shared" si="6"/>
        <v>3.3434109905744265E-3</v>
      </c>
      <c r="L14">
        <f t="shared" si="7"/>
        <v>1.6717054952872133E-3</v>
      </c>
      <c r="M14">
        <f t="shared" si="4"/>
        <v>11.617021276595745</v>
      </c>
      <c r="N14" s="32">
        <f t="shared" si="8"/>
        <v>3.2008631541089731E-2</v>
      </c>
    </row>
    <row r="15" spans="1:14" x14ac:dyDescent="0.25">
      <c r="A15" s="4">
        <v>43873</v>
      </c>
      <c r="B15" s="19">
        <f>B14+F15</f>
        <v>40786</v>
      </c>
      <c r="C15" s="19">
        <f>C14+G15</f>
        <v>1189</v>
      </c>
      <c r="D15">
        <v>3459</v>
      </c>
      <c r="F15" s="19">
        <f>14840/2</f>
        <v>7420</v>
      </c>
      <c r="G15" s="19">
        <f>242/2</f>
        <v>121</v>
      </c>
      <c r="H15">
        <f t="shared" ref="H15:H55" si="9">D15-D14</f>
        <v>773</v>
      </c>
      <c r="I15">
        <f t="shared" si="3"/>
        <v>36138</v>
      </c>
      <c r="J15">
        <f t="shared" si="5"/>
        <v>0.25057409158449279</v>
      </c>
      <c r="K15">
        <f t="shared" si="6"/>
        <v>4.0861812778603271E-3</v>
      </c>
      <c r="L15">
        <f t="shared" si="7"/>
        <v>2.6104282047818454E-2</v>
      </c>
      <c r="M15">
        <f t="shared" si="4"/>
        <v>8.2997762863534685</v>
      </c>
      <c r="N15" s="32">
        <f t="shared" si="8"/>
        <v>2.9152160054920807E-2</v>
      </c>
    </row>
    <row r="16" spans="1:14" x14ac:dyDescent="0.25">
      <c r="A16" s="4">
        <v>43874</v>
      </c>
      <c r="B16">
        <v>48206</v>
      </c>
      <c r="C16">
        <v>1310</v>
      </c>
      <c r="D16">
        <v>4774</v>
      </c>
      <c r="F16" s="19">
        <f>14840/2</f>
        <v>7420</v>
      </c>
      <c r="G16" s="19">
        <f>242/2</f>
        <v>121</v>
      </c>
      <c r="H16">
        <f t="shared" si="9"/>
        <v>1315</v>
      </c>
      <c r="I16">
        <f t="shared" si="3"/>
        <v>42122</v>
      </c>
      <c r="J16">
        <f t="shared" si="5"/>
        <v>0.20532403564115337</v>
      </c>
      <c r="K16">
        <f t="shared" si="6"/>
        <v>3.3482760529082961E-3</v>
      </c>
      <c r="L16">
        <f t="shared" si="7"/>
        <v>3.6388289335325695E-2</v>
      </c>
      <c r="M16">
        <f t="shared" si="4"/>
        <v>5.1671309192200567</v>
      </c>
      <c r="N16" s="32">
        <f t="shared" si="8"/>
        <v>2.7175040451396092E-2</v>
      </c>
    </row>
    <row r="17" spans="1:14" x14ac:dyDescent="0.25">
      <c r="A17" s="4">
        <v>43875</v>
      </c>
      <c r="B17">
        <v>54406</v>
      </c>
      <c r="C17">
        <v>1457</v>
      </c>
      <c r="D17">
        <v>5623</v>
      </c>
      <c r="F17">
        <f t="shared" ref="F17:F55" si="10">B17-B16</f>
        <v>6200</v>
      </c>
      <c r="G17">
        <f t="shared" ref="G17:G55" si="11">C17-C16</f>
        <v>147</v>
      </c>
      <c r="H17">
        <f t="shared" si="9"/>
        <v>849</v>
      </c>
      <c r="I17">
        <f t="shared" si="3"/>
        <v>47326</v>
      </c>
      <c r="J17">
        <f t="shared" si="5"/>
        <v>0.14719149138217558</v>
      </c>
      <c r="K17">
        <f t="shared" si="6"/>
        <v>3.489862779545131E-3</v>
      </c>
      <c r="L17">
        <f t="shared" si="7"/>
        <v>2.0155738094107593E-2</v>
      </c>
      <c r="M17">
        <f t="shared" si="4"/>
        <v>6.2248995983935744</v>
      </c>
      <c r="N17" s="32">
        <f t="shared" si="8"/>
        <v>2.6780134543984119E-2</v>
      </c>
    </row>
    <row r="18" spans="1:14" x14ac:dyDescent="0.25">
      <c r="A18" s="4">
        <v>43876</v>
      </c>
      <c r="B18">
        <v>56249</v>
      </c>
      <c r="C18">
        <v>1596</v>
      </c>
      <c r="D18">
        <v>6639</v>
      </c>
      <c r="F18">
        <f t="shared" si="10"/>
        <v>1843</v>
      </c>
      <c r="G18">
        <f t="shared" si="11"/>
        <v>139</v>
      </c>
      <c r="H18">
        <f t="shared" si="9"/>
        <v>1016</v>
      </c>
      <c r="I18">
        <f t="shared" si="3"/>
        <v>48014</v>
      </c>
      <c r="J18">
        <f t="shared" si="5"/>
        <v>3.8942653087098003E-2</v>
      </c>
      <c r="K18">
        <f t="shared" si="6"/>
        <v>2.9370747580611083E-3</v>
      </c>
      <c r="L18">
        <f t="shared" si="7"/>
        <v>2.146811477834594E-2</v>
      </c>
      <c r="M18">
        <f t="shared" si="4"/>
        <v>1.5956709956709958</v>
      </c>
      <c r="N18" s="32">
        <f t="shared" si="8"/>
        <v>2.8373837757115682E-2</v>
      </c>
    </row>
    <row r="19" spans="1:14" x14ac:dyDescent="0.25">
      <c r="A19" s="4">
        <v>43877</v>
      </c>
      <c r="B19">
        <v>58182</v>
      </c>
      <c r="C19">
        <v>1696</v>
      </c>
      <c r="D19">
        <v>7862</v>
      </c>
      <c r="F19">
        <f t="shared" si="10"/>
        <v>1933</v>
      </c>
      <c r="G19">
        <f t="shared" si="11"/>
        <v>100</v>
      </c>
      <c r="H19">
        <f t="shared" si="9"/>
        <v>1223</v>
      </c>
      <c r="I19">
        <f t="shared" si="3"/>
        <v>48624</v>
      </c>
      <c r="J19">
        <f t="shared" si="5"/>
        <v>4.0259091098429622E-2</v>
      </c>
      <c r="K19">
        <f t="shared" si="6"/>
        <v>2.0827258716207774E-3</v>
      </c>
      <c r="L19">
        <f t="shared" si="7"/>
        <v>2.5471737409922104E-2</v>
      </c>
      <c r="M19">
        <f t="shared" si="4"/>
        <v>1.4610733182161755</v>
      </c>
      <c r="N19" s="32">
        <f t="shared" si="8"/>
        <v>2.9149908906534665E-2</v>
      </c>
    </row>
    <row r="20" spans="1:14" x14ac:dyDescent="0.25">
      <c r="A20" s="22">
        <v>43878</v>
      </c>
      <c r="B20" s="6">
        <v>59989</v>
      </c>
      <c r="C20" s="6">
        <v>1789</v>
      </c>
      <c r="D20" s="6">
        <v>9128</v>
      </c>
      <c r="E20" s="6"/>
      <c r="F20" s="6">
        <f t="shared" si="10"/>
        <v>1807</v>
      </c>
      <c r="G20" s="6">
        <f t="shared" si="11"/>
        <v>93</v>
      </c>
      <c r="H20" s="6">
        <f t="shared" si="9"/>
        <v>1266</v>
      </c>
      <c r="I20" s="6">
        <f t="shared" si="3"/>
        <v>49072</v>
      </c>
      <c r="J20" s="6">
        <f t="shared" si="5"/>
        <v>3.7162717999341892E-2</v>
      </c>
      <c r="K20" s="6">
        <f t="shared" si="6"/>
        <v>1.9126357354392893E-3</v>
      </c>
      <c r="L20" s="6">
        <f t="shared" si="7"/>
        <v>2.6036525172754194E-2</v>
      </c>
      <c r="M20" s="6">
        <f t="shared" si="4"/>
        <v>1.3296541574687273</v>
      </c>
      <c r="N20" s="32">
        <f t="shared" si="8"/>
        <v>2.9822134057910617E-2</v>
      </c>
    </row>
    <row r="21" spans="1:14" x14ac:dyDescent="0.25">
      <c r="A21" s="20">
        <v>43879</v>
      </c>
      <c r="B21" s="21">
        <v>61682</v>
      </c>
      <c r="C21" s="21">
        <v>1921</v>
      </c>
      <c r="D21" s="21">
        <v>10337</v>
      </c>
      <c r="E21" s="21"/>
      <c r="F21" s="21">
        <f t="shared" si="10"/>
        <v>1693</v>
      </c>
      <c r="G21" s="21">
        <f t="shared" si="11"/>
        <v>132</v>
      </c>
      <c r="H21" s="21">
        <f t="shared" si="9"/>
        <v>1209</v>
      </c>
      <c r="I21" s="21">
        <f t="shared" si="3"/>
        <v>49424</v>
      </c>
      <c r="J21" s="21">
        <f t="shared" si="5"/>
        <v>3.4500326051516136E-2</v>
      </c>
      <c r="K21" s="21">
        <f t="shared" si="6"/>
        <v>2.6899250081512879E-3</v>
      </c>
      <c r="L21" s="21">
        <f t="shared" si="7"/>
        <v>2.4637267688294752E-2</v>
      </c>
      <c r="M21" s="21">
        <f t="shared" si="4"/>
        <v>1.262490678598061</v>
      </c>
      <c r="N21" s="46">
        <f t="shared" si="8"/>
        <v>3.1143607535423626E-2</v>
      </c>
    </row>
    <row r="22" spans="1:14" x14ac:dyDescent="0.25">
      <c r="A22" s="4">
        <v>43880</v>
      </c>
      <c r="B22">
        <v>62031</v>
      </c>
      <c r="C22">
        <v>2029</v>
      </c>
      <c r="D22">
        <v>11788</v>
      </c>
      <c r="F22">
        <f t="shared" si="10"/>
        <v>349</v>
      </c>
      <c r="G22">
        <f t="shared" si="11"/>
        <v>108</v>
      </c>
      <c r="H22">
        <f t="shared" si="9"/>
        <v>1451</v>
      </c>
      <c r="I22">
        <f t="shared" si="3"/>
        <v>48214</v>
      </c>
      <c r="J22">
        <f t="shared" si="5"/>
        <v>7.0613467141469729E-3</v>
      </c>
      <c r="K22">
        <f t="shared" si="6"/>
        <v>2.1851731952088056E-3</v>
      </c>
      <c r="L22">
        <f t="shared" si="7"/>
        <v>2.9358206539333118E-2</v>
      </c>
      <c r="M22">
        <f t="shared" si="4"/>
        <v>0.22386144964720975</v>
      </c>
      <c r="N22" s="32">
        <f t="shared" si="8"/>
        <v>3.270945172575003E-2</v>
      </c>
    </row>
    <row r="23" spans="1:14" x14ac:dyDescent="0.25">
      <c r="A23" s="4">
        <v>43881</v>
      </c>
      <c r="B23">
        <v>62442</v>
      </c>
      <c r="C23">
        <v>2144</v>
      </c>
      <c r="D23">
        <v>11881</v>
      </c>
      <c r="F23">
        <f t="shared" si="10"/>
        <v>411</v>
      </c>
      <c r="G23">
        <f t="shared" si="11"/>
        <v>115</v>
      </c>
      <c r="H23">
        <f t="shared" si="9"/>
        <v>93</v>
      </c>
      <c r="I23">
        <f t="shared" si="3"/>
        <v>48417</v>
      </c>
      <c r="J23">
        <f t="shared" si="5"/>
        <v>8.5244949599701334E-3</v>
      </c>
      <c r="K23">
        <f t="shared" si="6"/>
        <v>2.3851993196996723E-3</v>
      </c>
      <c r="L23">
        <f t="shared" si="7"/>
        <v>1.9289003194093001E-3</v>
      </c>
      <c r="M23">
        <f t="shared" si="4"/>
        <v>1.9759615384615385</v>
      </c>
      <c r="N23" s="32">
        <f t="shared" si="8"/>
        <v>3.433586368149643E-2</v>
      </c>
    </row>
    <row r="24" spans="1:14" x14ac:dyDescent="0.25">
      <c r="A24" s="4">
        <v>43882</v>
      </c>
      <c r="B24">
        <v>62662</v>
      </c>
      <c r="C24">
        <v>2144</v>
      </c>
      <c r="D24">
        <v>15299</v>
      </c>
      <c r="F24">
        <f t="shared" si="10"/>
        <v>220</v>
      </c>
      <c r="G24">
        <f t="shared" si="11"/>
        <v>0</v>
      </c>
      <c r="H24">
        <f t="shared" si="9"/>
        <v>3418</v>
      </c>
      <c r="I24">
        <f t="shared" si="3"/>
        <v>45219</v>
      </c>
      <c r="J24">
        <f t="shared" si="5"/>
        <v>4.5438585620753043E-3</v>
      </c>
      <c r="K24">
        <f t="shared" si="6"/>
        <v>0</v>
      </c>
      <c r="L24">
        <f t="shared" si="7"/>
        <v>7.059503893260631E-2</v>
      </c>
      <c r="M24">
        <f t="shared" si="4"/>
        <v>6.4365125804564077E-2</v>
      </c>
      <c r="N24" s="32">
        <f t="shared" si="8"/>
        <v>3.4215313906354732E-2</v>
      </c>
    </row>
    <row r="25" spans="1:14" x14ac:dyDescent="0.25">
      <c r="A25" s="4">
        <v>43883</v>
      </c>
      <c r="B25">
        <v>64084</v>
      </c>
      <c r="C25">
        <v>2346</v>
      </c>
      <c r="D25">
        <v>15343</v>
      </c>
      <c r="F25">
        <f t="shared" si="10"/>
        <v>1422</v>
      </c>
      <c r="G25">
        <f t="shared" si="11"/>
        <v>202</v>
      </c>
      <c r="H25">
        <f t="shared" si="9"/>
        <v>44</v>
      </c>
      <c r="I25">
        <f t="shared" si="3"/>
        <v>46395</v>
      </c>
      <c r="J25">
        <f t="shared" si="5"/>
        <v>3.1446958137066279E-2</v>
      </c>
      <c r="K25">
        <f t="shared" si="6"/>
        <v>4.4671487648997102E-3</v>
      </c>
      <c r="L25">
        <f t="shared" si="7"/>
        <v>9.730423052256795E-4</v>
      </c>
      <c r="M25">
        <f t="shared" si="4"/>
        <v>5.7804878048780495</v>
      </c>
      <c r="N25" s="32">
        <f t="shared" si="8"/>
        <v>3.6608201735222522E-2</v>
      </c>
    </row>
    <row r="26" spans="1:14" x14ac:dyDescent="0.25">
      <c r="A26" s="4">
        <v>43884</v>
      </c>
      <c r="B26">
        <v>64084</v>
      </c>
      <c r="C26">
        <v>2346</v>
      </c>
      <c r="D26">
        <v>16748</v>
      </c>
      <c r="F26">
        <f t="shared" si="10"/>
        <v>0</v>
      </c>
      <c r="G26">
        <f t="shared" si="11"/>
        <v>0</v>
      </c>
      <c r="H26">
        <f t="shared" si="9"/>
        <v>1405</v>
      </c>
      <c r="I26">
        <f t="shared" si="3"/>
        <v>44990</v>
      </c>
      <c r="J26">
        <f t="shared" si="5"/>
        <v>0</v>
      </c>
      <c r="K26">
        <f t="shared" si="6"/>
        <v>0</v>
      </c>
      <c r="L26">
        <f t="shared" si="7"/>
        <v>3.0283435715055502E-2</v>
      </c>
      <c r="M26">
        <f t="shared" si="4"/>
        <v>0</v>
      </c>
      <c r="N26" s="32">
        <f t="shared" si="8"/>
        <v>3.6608201735222522E-2</v>
      </c>
    </row>
    <row r="27" spans="1:14" x14ac:dyDescent="0.25">
      <c r="A27" s="4">
        <v>43885</v>
      </c>
      <c r="B27">
        <v>64287</v>
      </c>
      <c r="C27">
        <v>2495</v>
      </c>
      <c r="D27">
        <v>18971</v>
      </c>
      <c r="F27">
        <f t="shared" si="10"/>
        <v>203</v>
      </c>
      <c r="G27">
        <f t="shared" si="11"/>
        <v>149</v>
      </c>
      <c r="H27">
        <f t="shared" si="9"/>
        <v>2223</v>
      </c>
      <c r="I27">
        <f t="shared" si="3"/>
        <v>42821</v>
      </c>
      <c r="J27">
        <f t="shared" si="5"/>
        <v>4.5121138030673486E-3</v>
      </c>
      <c r="K27">
        <f t="shared" si="6"/>
        <v>3.3118470771282505E-3</v>
      </c>
      <c r="L27">
        <f t="shared" si="7"/>
        <v>4.9410980217826181E-2</v>
      </c>
      <c r="M27">
        <f t="shared" si="4"/>
        <v>8.5581787521079269E-2</v>
      </c>
      <c r="N27" s="32">
        <f t="shared" si="8"/>
        <v>3.8810334904413026E-2</v>
      </c>
    </row>
    <row r="28" spans="1:14" x14ac:dyDescent="0.25">
      <c r="A28" s="4">
        <v>43886</v>
      </c>
      <c r="B28">
        <v>64786</v>
      </c>
      <c r="C28">
        <v>2563</v>
      </c>
      <c r="D28">
        <v>20969</v>
      </c>
      <c r="F28">
        <f t="shared" si="10"/>
        <v>499</v>
      </c>
      <c r="G28">
        <f t="shared" si="11"/>
        <v>68</v>
      </c>
      <c r="H28">
        <f t="shared" si="9"/>
        <v>1998</v>
      </c>
      <c r="I28">
        <f t="shared" si="3"/>
        <v>41254</v>
      </c>
      <c r="J28">
        <f t="shared" si="5"/>
        <v>1.1653160832301907E-2</v>
      </c>
      <c r="K28">
        <f t="shared" si="6"/>
        <v>1.5880058849629855E-3</v>
      </c>
      <c r="L28">
        <f t="shared" si="7"/>
        <v>4.6659349384647719E-2</v>
      </c>
      <c r="M28">
        <f t="shared" si="4"/>
        <v>0.24152952565343658</v>
      </c>
      <c r="N28" s="32">
        <f t="shared" si="8"/>
        <v>3.9561016268946994E-2</v>
      </c>
    </row>
    <row r="29" spans="1:14" x14ac:dyDescent="0.25">
      <c r="A29" s="4">
        <v>43887</v>
      </c>
      <c r="B29">
        <v>65187</v>
      </c>
      <c r="C29">
        <v>2615</v>
      </c>
      <c r="D29">
        <v>23383</v>
      </c>
      <c r="F29">
        <f t="shared" si="10"/>
        <v>401</v>
      </c>
      <c r="G29">
        <f t="shared" si="11"/>
        <v>52</v>
      </c>
      <c r="H29">
        <f t="shared" si="9"/>
        <v>2414</v>
      </c>
      <c r="I29">
        <f t="shared" si="3"/>
        <v>39189</v>
      </c>
      <c r="J29">
        <f t="shared" si="5"/>
        <v>9.7202695496194317E-3</v>
      </c>
      <c r="K29">
        <f t="shared" si="6"/>
        <v>1.2604838318708489E-3</v>
      </c>
      <c r="L29">
        <f t="shared" si="7"/>
        <v>5.8515537887235181E-2</v>
      </c>
      <c r="M29">
        <f t="shared" si="4"/>
        <v>0.16261151662611517</v>
      </c>
      <c r="N29" s="32">
        <f t="shared" si="8"/>
        <v>4.011536042462454E-2</v>
      </c>
    </row>
    <row r="30" spans="1:14" x14ac:dyDescent="0.25">
      <c r="A30" s="4">
        <v>43888</v>
      </c>
      <c r="B30">
        <v>65596</v>
      </c>
      <c r="C30">
        <v>2641</v>
      </c>
      <c r="D30">
        <v>26403</v>
      </c>
      <c r="F30">
        <f t="shared" si="10"/>
        <v>409</v>
      </c>
      <c r="G30">
        <f t="shared" si="11"/>
        <v>26</v>
      </c>
      <c r="H30">
        <f t="shared" si="9"/>
        <v>3020</v>
      </c>
      <c r="I30">
        <f t="shared" si="3"/>
        <v>36552</v>
      </c>
      <c r="J30">
        <f t="shared" si="5"/>
        <v>1.0436602107734312E-2</v>
      </c>
      <c r="K30">
        <f t="shared" si="6"/>
        <v>6.6345147873127664E-4</v>
      </c>
      <c r="L30">
        <f t="shared" si="7"/>
        <v>7.7062440991094439E-2</v>
      </c>
      <c r="M30">
        <f t="shared" si="4"/>
        <v>0.13427445830597504</v>
      </c>
      <c r="N30" s="32">
        <f t="shared" si="8"/>
        <v>4.0261601317153485E-2</v>
      </c>
    </row>
    <row r="31" spans="1:14" x14ac:dyDescent="0.25">
      <c r="A31" s="4">
        <v>43889</v>
      </c>
      <c r="B31">
        <v>65914</v>
      </c>
      <c r="C31">
        <v>2682</v>
      </c>
      <c r="D31">
        <v>28993</v>
      </c>
      <c r="F31">
        <f t="shared" si="10"/>
        <v>318</v>
      </c>
      <c r="G31">
        <f t="shared" si="11"/>
        <v>41</v>
      </c>
      <c r="H31">
        <f t="shared" si="9"/>
        <v>2590</v>
      </c>
      <c r="I31">
        <f t="shared" si="3"/>
        <v>34239</v>
      </c>
      <c r="J31">
        <f t="shared" si="5"/>
        <v>8.6999343401181883E-3</v>
      </c>
      <c r="K31">
        <f t="shared" si="6"/>
        <v>1.121689647625301E-3</v>
      </c>
      <c r="L31">
        <f t="shared" si="7"/>
        <v>7.0857955789012911E-2</v>
      </c>
      <c r="M31">
        <f t="shared" si="4"/>
        <v>0.12086659064994301</v>
      </c>
      <c r="N31" s="32">
        <f t="shared" si="8"/>
        <v>4.0689383135600936E-2</v>
      </c>
    </row>
    <row r="32" spans="1:14" x14ac:dyDescent="0.25">
      <c r="A32" s="4">
        <v>43890</v>
      </c>
      <c r="B32">
        <v>66337</v>
      </c>
      <c r="C32">
        <v>2727</v>
      </c>
      <c r="D32">
        <v>31536</v>
      </c>
      <c r="F32">
        <f t="shared" si="10"/>
        <v>423</v>
      </c>
      <c r="G32">
        <f t="shared" si="11"/>
        <v>45</v>
      </c>
      <c r="H32">
        <f t="shared" si="9"/>
        <v>2543</v>
      </c>
      <c r="I32">
        <f t="shared" si="3"/>
        <v>32074</v>
      </c>
      <c r="J32">
        <f t="shared" si="5"/>
        <v>1.2354332778410585E-2</v>
      </c>
      <c r="K32">
        <f t="shared" si="6"/>
        <v>1.3142907211075091E-3</v>
      </c>
      <c r="L32">
        <f t="shared" si="7"/>
        <v>7.4272028972808782E-2</v>
      </c>
      <c r="M32">
        <f t="shared" si="4"/>
        <v>0.16344667697063373</v>
      </c>
      <c r="N32" s="32">
        <f t="shared" si="8"/>
        <v>4.1108280446809475E-2</v>
      </c>
    </row>
    <row r="33" spans="1:14" x14ac:dyDescent="0.25">
      <c r="A33" s="4">
        <v>43891</v>
      </c>
      <c r="B33">
        <v>66907</v>
      </c>
      <c r="C33">
        <v>2761</v>
      </c>
      <c r="D33">
        <v>33934</v>
      </c>
      <c r="F33">
        <f t="shared" si="10"/>
        <v>570</v>
      </c>
      <c r="G33">
        <f t="shared" si="11"/>
        <v>34</v>
      </c>
      <c r="H33">
        <f t="shared" si="9"/>
        <v>2398</v>
      </c>
      <c r="I33">
        <f t="shared" si="3"/>
        <v>30212</v>
      </c>
      <c r="J33">
        <f t="shared" si="5"/>
        <v>1.7771403629107688E-2</v>
      </c>
      <c r="K33">
        <f t="shared" si="6"/>
        <v>1.0600486375257217E-3</v>
      </c>
      <c r="L33">
        <f t="shared" si="7"/>
        <v>7.4764606846667081E-2</v>
      </c>
      <c r="M33">
        <f>J33/(K33+L33)</f>
        <v>0.234375</v>
      </c>
      <c r="N33" s="32">
        <f t="shared" si="8"/>
        <v>4.1266235222024598E-2</v>
      </c>
    </row>
    <row r="34" spans="1:14" x14ac:dyDescent="0.25">
      <c r="A34" s="4">
        <v>43892</v>
      </c>
      <c r="B34">
        <v>67103</v>
      </c>
      <c r="C34">
        <v>2803</v>
      </c>
      <c r="D34">
        <v>36208</v>
      </c>
      <c r="F34">
        <f t="shared" si="10"/>
        <v>196</v>
      </c>
      <c r="G34">
        <f t="shared" si="11"/>
        <v>42</v>
      </c>
      <c r="H34">
        <f t="shared" si="9"/>
        <v>2274</v>
      </c>
      <c r="I34">
        <f t="shared" si="3"/>
        <v>28092</v>
      </c>
      <c r="J34">
        <f t="shared" si="5"/>
        <v>6.4874884151992582E-3</v>
      </c>
      <c r="K34">
        <f t="shared" si="6"/>
        <v>1.3901760889712697E-3</v>
      </c>
      <c r="L34">
        <f t="shared" si="7"/>
        <v>7.5268105388587317E-2</v>
      </c>
      <c r="M34">
        <f t="shared" ref="M34:M65" si="12">J34/(K34+L34)</f>
        <v>8.46286701208981E-2</v>
      </c>
      <c r="N34" s="32">
        <f t="shared" si="8"/>
        <v>4.1771604846281091E-2</v>
      </c>
    </row>
    <row r="35" spans="1:14" x14ac:dyDescent="0.25">
      <c r="A35" s="4">
        <v>43893</v>
      </c>
      <c r="B35">
        <v>67217</v>
      </c>
      <c r="C35">
        <v>2835</v>
      </c>
      <c r="D35">
        <v>38557</v>
      </c>
      <c r="F35">
        <f t="shared" si="10"/>
        <v>114</v>
      </c>
      <c r="G35">
        <f t="shared" si="11"/>
        <v>32</v>
      </c>
      <c r="H35">
        <f t="shared" si="9"/>
        <v>2349</v>
      </c>
      <c r="I35">
        <f t="shared" si="3"/>
        <v>25825</v>
      </c>
      <c r="J35">
        <f t="shared" si="5"/>
        <v>4.0580948312686884E-3</v>
      </c>
      <c r="K35">
        <f t="shared" si="6"/>
        <v>1.1391143386017372E-3</v>
      </c>
      <c r="L35">
        <f t="shared" si="7"/>
        <v>8.3618111917983767E-2</v>
      </c>
      <c r="M35">
        <f t="shared" si="12"/>
        <v>4.7879042419151613E-2</v>
      </c>
      <c r="N35" s="32">
        <f t="shared" si="8"/>
        <v>4.2176830266152911E-2</v>
      </c>
    </row>
    <row r="36" spans="1:14" x14ac:dyDescent="0.25">
      <c r="A36" s="4">
        <v>43894</v>
      </c>
      <c r="B36">
        <v>67332</v>
      </c>
      <c r="C36">
        <v>2871</v>
      </c>
      <c r="D36">
        <v>40592</v>
      </c>
      <c r="F36">
        <f t="shared" si="10"/>
        <v>115</v>
      </c>
      <c r="G36">
        <f t="shared" si="11"/>
        <v>36</v>
      </c>
      <c r="H36">
        <f t="shared" si="9"/>
        <v>2035</v>
      </c>
      <c r="I36">
        <f t="shared" si="3"/>
        <v>23869</v>
      </c>
      <c r="J36">
        <f t="shared" si="5"/>
        <v>4.4530493707647632E-3</v>
      </c>
      <c r="K36">
        <f t="shared" si="6"/>
        <v>1.393998063891578E-3</v>
      </c>
      <c r="L36">
        <f t="shared" si="7"/>
        <v>7.8799612778315584E-2</v>
      </c>
      <c r="M36">
        <f t="shared" si="12"/>
        <v>5.5528730082085954E-2</v>
      </c>
      <c r="N36" s="32">
        <f t="shared" si="8"/>
        <v>4.2639458207093209E-2</v>
      </c>
    </row>
    <row r="37" spans="1:14" x14ac:dyDescent="0.25">
      <c r="A37" s="4">
        <v>43895</v>
      </c>
      <c r="B37">
        <v>67466</v>
      </c>
      <c r="C37">
        <v>2902</v>
      </c>
      <c r="D37">
        <v>42033</v>
      </c>
      <c r="F37">
        <f t="shared" si="10"/>
        <v>134</v>
      </c>
      <c r="G37">
        <f t="shared" si="11"/>
        <v>31</v>
      </c>
      <c r="H37">
        <f t="shared" si="9"/>
        <v>1441</v>
      </c>
      <c r="I37">
        <f t="shared" si="3"/>
        <v>22531</v>
      </c>
      <c r="J37">
        <f t="shared" si="5"/>
        <v>5.6139762872344885E-3</v>
      </c>
      <c r="K37">
        <f t="shared" si="6"/>
        <v>1.2987557082408145E-3</v>
      </c>
      <c r="L37">
        <f t="shared" si="7"/>
        <v>6.0371192760484312E-2</v>
      </c>
      <c r="M37">
        <f t="shared" si="12"/>
        <v>9.1032608695652176E-2</v>
      </c>
      <c r="N37" s="32">
        <f t="shared" si="8"/>
        <v>4.3014259034180179E-2</v>
      </c>
    </row>
    <row r="38" spans="1:14" x14ac:dyDescent="0.25">
      <c r="A38" s="4">
        <v>43896</v>
      </c>
      <c r="B38">
        <v>67592</v>
      </c>
      <c r="C38">
        <v>2931</v>
      </c>
      <c r="D38">
        <v>43500</v>
      </c>
      <c r="F38">
        <f t="shared" si="10"/>
        <v>126</v>
      </c>
      <c r="G38">
        <f t="shared" si="11"/>
        <v>29</v>
      </c>
      <c r="H38">
        <f t="shared" si="9"/>
        <v>1467</v>
      </c>
      <c r="I38">
        <f t="shared" si="3"/>
        <v>21161</v>
      </c>
      <c r="J38">
        <f t="shared" si="5"/>
        <v>5.5922950601393637E-3</v>
      </c>
      <c r="K38">
        <f t="shared" si="6"/>
        <v>1.2871155297146154E-3</v>
      </c>
      <c r="L38">
        <f t="shared" si="7"/>
        <v>6.51102924859083E-2</v>
      </c>
      <c r="M38">
        <f t="shared" si="12"/>
        <v>8.4224598930481301E-2</v>
      </c>
      <c r="N38" s="32">
        <f t="shared" si="8"/>
        <v>4.336311989584566E-2</v>
      </c>
    </row>
    <row r="39" spans="1:14" x14ac:dyDescent="0.25">
      <c r="A39" s="4">
        <v>43897</v>
      </c>
      <c r="B39">
        <v>67666</v>
      </c>
      <c r="C39">
        <v>2959</v>
      </c>
      <c r="D39">
        <v>45235</v>
      </c>
      <c r="F39">
        <f t="shared" si="10"/>
        <v>74</v>
      </c>
      <c r="G39">
        <f t="shared" si="11"/>
        <v>28</v>
      </c>
      <c r="H39">
        <f t="shared" si="9"/>
        <v>1735</v>
      </c>
      <c r="I39">
        <f t="shared" si="3"/>
        <v>19472</v>
      </c>
      <c r="J39">
        <f t="shared" si="5"/>
        <v>3.4969991966353198E-3</v>
      </c>
      <c r="K39">
        <f t="shared" si="6"/>
        <v>1.3231888852133643E-3</v>
      </c>
      <c r="L39">
        <f t="shared" si="7"/>
        <v>8.1990454137328098E-2</v>
      </c>
      <c r="M39">
        <f t="shared" si="12"/>
        <v>4.1973908111174137E-2</v>
      </c>
      <c r="N39" s="32">
        <f t="shared" si="8"/>
        <v>4.372949487187066E-2</v>
      </c>
    </row>
    <row r="40" spans="1:14" x14ac:dyDescent="0.25">
      <c r="A40" s="4">
        <v>43898</v>
      </c>
      <c r="B40">
        <v>67707</v>
      </c>
      <c r="C40">
        <v>2986</v>
      </c>
      <c r="D40">
        <v>46488</v>
      </c>
      <c r="F40">
        <f t="shared" si="10"/>
        <v>41</v>
      </c>
      <c r="G40">
        <f t="shared" si="11"/>
        <v>27</v>
      </c>
      <c r="H40">
        <f t="shared" si="9"/>
        <v>1253</v>
      </c>
      <c r="I40">
        <f t="shared" si="3"/>
        <v>18233</v>
      </c>
      <c r="J40">
        <f t="shared" si="5"/>
        <v>2.1055875102711586E-3</v>
      </c>
      <c r="K40">
        <f t="shared" si="6"/>
        <v>1.3866064092029581E-3</v>
      </c>
      <c r="L40">
        <f t="shared" si="7"/>
        <v>6.4348808545603944E-2</v>
      </c>
      <c r="M40">
        <f t="shared" si="12"/>
        <v>3.2031249999999997E-2</v>
      </c>
      <c r="N40" s="32">
        <f t="shared" si="8"/>
        <v>4.4101791542971926E-2</v>
      </c>
    </row>
    <row r="41" spans="1:14" x14ac:dyDescent="0.25">
      <c r="A41" s="4">
        <v>43899</v>
      </c>
      <c r="B41">
        <v>67743</v>
      </c>
      <c r="C41">
        <v>3008</v>
      </c>
      <c r="D41">
        <v>47743</v>
      </c>
      <c r="F41">
        <f t="shared" si="10"/>
        <v>36</v>
      </c>
      <c r="G41">
        <f t="shared" si="11"/>
        <v>22</v>
      </c>
      <c r="H41">
        <f t="shared" si="9"/>
        <v>1255</v>
      </c>
      <c r="I41">
        <f t="shared" si="3"/>
        <v>16992</v>
      </c>
      <c r="J41">
        <f t="shared" si="5"/>
        <v>1.974441945922229E-3</v>
      </c>
      <c r="K41">
        <f t="shared" si="6"/>
        <v>1.2066034113969177E-3</v>
      </c>
      <c r="L41">
        <f t="shared" si="7"/>
        <v>6.8831240059233259E-2</v>
      </c>
      <c r="M41">
        <f t="shared" si="12"/>
        <v>2.8191072826938137E-2</v>
      </c>
      <c r="N41" s="32">
        <f t="shared" si="8"/>
        <v>4.4403111760624711E-2</v>
      </c>
    </row>
    <row r="42" spans="1:14" x14ac:dyDescent="0.25">
      <c r="A42" s="4">
        <v>43900</v>
      </c>
      <c r="B42">
        <v>67760</v>
      </c>
      <c r="C42">
        <v>3024</v>
      </c>
      <c r="D42">
        <v>49134</v>
      </c>
      <c r="F42">
        <f t="shared" si="10"/>
        <v>17</v>
      </c>
      <c r="G42">
        <f t="shared" si="11"/>
        <v>16</v>
      </c>
      <c r="H42">
        <f t="shared" si="9"/>
        <v>1391</v>
      </c>
      <c r="I42">
        <f t="shared" si="3"/>
        <v>15602</v>
      </c>
      <c r="J42">
        <f t="shared" si="5"/>
        <v>1.0004708097928437E-3</v>
      </c>
      <c r="K42">
        <f t="shared" si="6"/>
        <v>9.4161958568738226E-4</v>
      </c>
      <c r="L42">
        <f t="shared" si="7"/>
        <v>8.1862052730696799E-2</v>
      </c>
      <c r="M42">
        <f t="shared" si="12"/>
        <v>1.2082444918265815E-2</v>
      </c>
      <c r="N42" s="32">
        <f t="shared" si="8"/>
        <v>4.4628099173553717E-2</v>
      </c>
    </row>
    <row r="43" spans="1:14" x14ac:dyDescent="0.25">
      <c r="A43" s="4">
        <v>43901</v>
      </c>
      <c r="B43">
        <v>67773</v>
      </c>
      <c r="C43">
        <v>3046</v>
      </c>
      <c r="D43">
        <v>50318</v>
      </c>
      <c r="F43">
        <f t="shared" si="10"/>
        <v>13</v>
      </c>
      <c r="G43">
        <f t="shared" si="11"/>
        <v>22</v>
      </c>
      <c r="H43">
        <f t="shared" si="9"/>
        <v>1184</v>
      </c>
      <c r="I43">
        <f t="shared" si="3"/>
        <v>14409</v>
      </c>
      <c r="J43">
        <f t="shared" si="5"/>
        <v>8.3322650942186901E-4</v>
      </c>
      <c r="K43">
        <f t="shared" si="6"/>
        <v>1.4100756313293167E-3</v>
      </c>
      <c r="L43">
        <f t="shared" si="7"/>
        <v>7.5887706704268684E-2</v>
      </c>
      <c r="M43">
        <f t="shared" si="12"/>
        <v>1.077943615257048E-2</v>
      </c>
      <c r="N43" s="32">
        <f t="shared" si="8"/>
        <v>4.4944151800864654E-2</v>
      </c>
    </row>
    <row r="44" spans="1:14" x14ac:dyDescent="0.25">
      <c r="A44" s="4">
        <v>43902</v>
      </c>
      <c r="B44">
        <v>67781</v>
      </c>
      <c r="C44">
        <v>3056</v>
      </c>
      <c r="D44">
        <v>51553</v>
      </c>
      <c r="F44">
        <f t="shared" si="10"/>
        <v>8</v>
      </c>
      <c r="G44">
        <f t="shared" si="11"/>
        <v>10</v>
      </c>
      <c r="H44">
        <f t="shared" si="9"/>
        <v>1235</v>
      </c>
      <c r="I44">
        <f t="shared" si="3"/>
        <v>13172</v>
      </c>
      <c r="J44">
        <f t="shared" si="5"/>
        <v>5.5520855021167327E-4</v>
      </c>
      <c r="K44">
        <f t="shared" si="6"/>
        <v>6.9401068776459159E-4</v>
      </c>
      <c r="L44">
        <f t="shared" si="7"/>
        <v>8.5710319938927054E-2</v>
      </c>
      <c r="M44">
        <f t="shared" si="12"/>
        <v>6.4257028112449802E-3</v>
      </c>
      <c r="N44" s="32">
        <f t="shared" si="8"/>
        <v>4.5086381139257316E-2</v>
      </c>
    </row>
    <row r="45" spans="1:14" x14ac:dyDescent="0.25">
      <c r="A45" s="4">
        <v>43903</v>
      </c>
      <c r="B45">
        <v>67786</v>
      </c>
      <c r="C45">
        <v>3062</v>
      </c>
      <c r="D45">
        <v>52960</v>
      </c>
      <c r="F45">
        <f t="shared" si="10"/>
        <v>5</v>
      </c>
      <c r="G45">
        <f t="shared" si="11"/>
        <v>6</v>
      </c>
      <c r="H45">
        <f t="shared" si="9"/>
        <v>1407</v>
      </c>
      <c r="I45">
        <f t="shared" si="3"/>
        <v>11764</v>
      </c>
      <c r="J45">
        <f t="shared" si="5"/>
        <v>3.7959307622228972E-4</v>
      </c>
      <c r="K45">
        <f t="shared" si="6"/>
        <v>4.5551169146674765E-4</v>
      </c>
      <c r="L45">
        <f t="shared" si="7"/>
        <v>0.10681749164895232</v>
      </c>
      <c r="M45">
        <f t="shared" si="12"/>
        <v>3.5385704175513095E-3</v>
      </c>
      <c r="N45" s="32">
        <f t="shared" si="8"/>
        <v>4.5171569350603367E-2</v>
      </c>
    </row>
    <row r="46" spans="1:14" x14ac:dyDescent="0.25">
      <c r="A46" s="4">
        <v>43904</v>
      </c>
      <c r="B46">
        <v>67790</v>
      </c>
      <c r="C46">
        <v>3075</v>
      </c>
      <c r="D46">
        <v>54288</v>
      </c>
      <c r="F46">
        <f t="shared" si="10"/>
        <v>4</v>
      </c>
      <c r="G46">
        <f t="shared" si="11"/>
        <v>13</v>
      </c>
      <c r="H46">
        <f t="shared" si="9"/>
        <v>1328</v>
      </c>
      <c r="I46">
        <f t="shared" si="3"/>
        <v>10427</v>
      </c>
      <c r="J46">
        <f t="shared" si="5"/>
        <v>3.4002040122407346E-4</v>
      </c>
      <c r="K46">
        <f t="shared" si="6"/>
        <v>1.1050663039782387E-3</v>
      </c>
      <c r="L46">
        <f t="shared" si="7"/>
        <v>0.11288677320639239</v>
      </c>
      <c r="M46">
        <f t="shared" si="12"/>
        <v>2.9828486204325133E-3</v>
      </c>
      <c r="N46" s="32">
        <f t="shared" si="8"/>
        <v>4.5360672665584897E-2</v>
      </c>
    </row>
    <row r="47" spans="1:14" x14ac:dyDescent="0.25">
      <c r="A47" s="4">
        <v>43905</v>
      </c>
      <c r="B47">
        <v>67794</v>
      </c>
      <c r="C47">
        <v>3085</v>
      </c>
      <c r="D47">
        <v>55142</v>
      </c>
      <c r="F47">
        <f t="shared" si="10"/>
        <v>4</v>
      </c>
      <c r="G47">
        <f t="shared" si="11"/>
        <v>10</v>
      </c>
      <c r="H47">
        <f t="shared" si="9"/>
        <v>854</v>
      </c>
      <c r="I47">
        <f t="shared" si="3"/>
        <v>9567</v>
      </c>
      <c r="J47">
        <f t="shared" si="5"/>
        <v>3.8361944950608998E-4</v>
      </c>
      <c r="K47">
        <f t="shared" si="6"/>
        <v>9.5904862376522491E-4</v>
      </c>
      <c r="L47">
        <f t="shared" si="7"/>
        <v>8.19027524695502E-2</v>
      </c>
      <c r="M47">
        <f t="shared" si="12"/>
        <v>4.6296296296296302E-3</v>
      </c>
      <c r="N47" s="32">
        <f t="shared" si="8"/>
        <v>4.5505501961825533E-2</v>
      </c>
    </row>
    <row r="48" spans="1:14" x14ac:dyDescent="0.25">
      <c r="A48" s="4">
        <v>43906</v>
      </c>
      <c r="B48">
        <v>67798</v>
      </c>
      <c r="C48">
        <v>3099</v>
      </c>
      <c r="D48">
        <v>56003</v>
      </c>
      <c r="F48">
        <f t="shared" si="10"/>
        <v>4</v>
      </c>
      <c r="G48">
        <f t="shared" si="11"/>
        <v>14</v>
      </c>
      <c r="H48">
        <f t="shared" si="9"/>
        <v>861</v>
      </c>
      <c r="I48">
        <f t="shared" si="3"/>
        <v>8696</v>
      </c>
      <c r="J48">
        <f t="shared" si="5"/>
        <v>4.1810389881885649E-4</v>
      </c>
      <c r="K48">
        <f t="shared" si="6"/>
        <v>1.4633636458659977E-3</v>
      </c>
      <c r="L48">
        <f t="shared" si="7"/>
        <v>8.9996864220758865E-2</v>
      </c>
      <c r="M48">
        <f t="shared" si="12"/>
        <v>4.5714285714285709E-3</v>
      </c>
      <c r="N48" s="32">
        <f t="shared" si="8"/>
        <v>4.5709312959084342E-2</v>
      </c>
    </row>
    <row r="49" spans="1:14" x14ac:dyDescent="0.25">
      <c r="A49" s="4">
        <v>43907</v>
      </c>
      <c r="B49">
        <v>67799</v>
      </c>
      <c r="C49">
        <v>3111</v>
      </c>
      <c r="D49">
        <v>56927</v>
      </c>
      <c r="F49">
        <f t="shared" si="10"/>
        <v>1</v>
      </c>
      <c r="G49">
        <f t="shared" si="11"/>
        <v>12</v>
      </c>
      <c r="H49">
        <f t="shared" si="9"/>
        <v>924</v>
      </c>
      <c r="I49">
        <f t="shared" si="3"/>
        <v>7761</v>
      </c>
      <c r="J49">
        <f t="shared" si="5"/>
        <v>1.1499540018399264E-4</v>
      </c>
      <c r="K49">
        <f t="shared" si="6"/>
        <v>1.3799448022079118E-3</v>
      </c>
      <c r="L49">
        <f t="shared" si="7"/>
        <v>0.10625574977000921</v>
      </c>
      <c r="M49">
        <f t="shared" si="12"/>
        <v>1.0683760683760683E-3</v>
      </c>
      <c r="N49" s="32">
        <f t="shared" si="8"/>
        <v>4.5885632531453266E-2</v>
      </c>
    </row>
    <row r="50" spans="1:14" x14ac:dyDescent="0.25">
      <c r="A50" s="4">
        <v>43908</v>
      </c>
      <c r="B50">
        <v>67800</v>
      </c>
      <c r="C50">
        <v>3122</v>
      </c>
      <c r="D50">
        <v>57682</v>
      </c>
      <c r="F50">
        <f t="shared" si="10"/>
        <v>1</v>
      </c>
      <c r="G50">
        <f t="shared" si="11"/>
        <v>11</v>
      </c>
      <c r="H50">
        <f t="shared" si="9"/>
        <v>755</v>
      </c>
      <c r="I50">
        <f t="shared" si="3"/>
        <v>6996</v>
      </c>
      <c r="J50">
        <f t="shared" si="5"/>
        <v>1.2884937508053087E-4</v>
      </c>
      <c r="K50">
        <f t="shared" si="6"/>
        <v>1.4173431258858395E-3</v>
      </c>
      <c r="L50">
        <f t="shared" si="7"/>
        <v>9.7281278185800804E-2</v>
      </c>
      <c r="M50">
        <f t="shared" si="12"/>
        <v>1.3054830287206266E-3</v>
      </c>
      <c r="N50" s="32">
        <f t="shared" si="8"/>
        <v>4.6047197640117991E-2</v>
      </c>
    </row>
    <row r="51" spans="1:14" x14ac:dyDescent="0.25">
      <c r="A51" s="4">
        <v>43909</v>
      </c>
      <c r="B51">
        <v>67800</v>
      </c>
      <c r="C51">
        <v>3130</v>
      </c>
      <c r="D51">
        <v>58382</v>
      </c>
      <c r="F51">
        <f t="shared" si="10"/>
        <v>0</v>
      </c>
      <c r="G51">
        <f t="shared" si="11"/>
        <v>8</v>
      </c>
      <c r="H51">
        <f t="shared" si="9"/>
        <v>700</v>
      </c>
      <c r="I51">
        <f t="shared" si="3"/>
        <v>6288</v>
      </c>
      <c r="J51">
        <f t="shared" si="5"/>
        <v>0</v>
      </c>
      <c r="K51">
        <f t="shared" si="6"/>
        <v>1.1435105774728416E-3</v>
      </c>
      <c r="L51">
        <f t="shared" si="7"/>
        <v>0.10005717552887364</v>
      </c>
      <c r="M51">
        <f t="shared" si="12"/>
        <v>0</v>
      </c>
      <c r="N51" s="32">
        <f t="shared" si="8"/>
        <v>4.6165191740412982E-2</v>
      </c>
    </row>
    <row r="52" spans="1:14" x14ac:dyDescent="0.25">
      <c r="A52" s="4">
        <v>43910</v>
      </c>
      <c r="B52">
        <v>67800</v>
      </c>
      <c r="C52">
        <v>3133</v>
      </c>
      <c r="D52">
        <v>58946</v>
      </c>
      <c r="F52">
        <f t="shared" si="10"/>
        <v>0</v>
      </c>
      <c r="G52">
        <f t="shared" si="11"/>
        <v>3</v>
      </c>
      <c r="H52">
        <f t="shared" si="9"/>
        <v>564</v>
      </c>
      <c r="I52">
        <f t="shared" si="3"/>
        <v>5721</v>
      </c>
      <c r="J52">
        <f t="shared" si="5"/>
        <v>0</v>
      </c>
      <c r="K52">
        <f t="shared" si="6"/>
        <v>4.7709923664122136E-4</v>
      </c>
      <c r="L52">
        <f t="shared" si="7"/>
        <v>8.9694656488549615E-2</v>
      </c>
      <c r="M52">
        <f t="shared" si="12"/>
        <v>0</v>
      </c>
      <c r="N52" s="32">
        <f t="shared" si="8"/>
        <v>4.6209439528023602E-2</v>
      </c>
    </row>
    <row r="53" spans="1:14" x14ac:dyDescent="0.25">
      <c r="A53" s="4">
        <v>43911</v>
      </c>
      <c r="B53">
        <v>67800</v>
      </c>
      <c r="C53">
        <v>3139</v>
      </c>
      <c r="D53">
        <v>59433</v>
      </c>
      <c r="F53">
        <f t="shared" si="10"/>
        <v>0</v>
      </c>
      <c r="G53">
        <f t="shared" si="11"/>
        <v>6</v>
      </c>
      <c r="H53">
        <f t="shared" si="9"/>
        <v>487</v>
      </c>
      <c r="I53">
        <f t="shared" si="3"/>
        <v>5228</v>
      </c>
      <c r="J53">
        <f t="shared" si="5"/>
        <v>0</v>
      </c>
      <c r="K53">
        <f t="shared" si="6"/>
        <v>1.048767697954903E-3</v>
      </c>
      <c r="L53">
        <f t="shared" si="7"/>
        <v>8.5124978150672964E-2</v>
      </c>
      <c r="M53">
        <f t="shared" si="12"/>
        <v>0</v>
      </c>
      <c r="N53" s="32">
        <f t="shared" si="8"/>
        <v>4.6297935103244835E-2</v>
      </c>
    </row>
    <row r="54" spans="1:14" x14ac:dyDescent="0.25">
      <c r="A54" s="4">
        <v>43912</v>
      </c>
      <c r="B54">
        <v>67800</v>
      </c>
      <c r="C54">
        <v>3153</v>
      </c>
      <c r="D54">
        <v>59882</v>
      </c>
      <c r="F54">
        <f t="shared" si="10"/>
        <v>0</v>
      </c>
      <c r="G54">
        <f t="shared" si="11"/>
        <v>14</v>
      </c>
      <c r="H54">
        <f t="shared" si="9"/>
        <v>449</v>
      </c>
      <c r="I54">
        <f t="shared" si="3"/>
        <v>4765</v>
      </c>
      <c r="J54">
        <f t="shared" si="5"/>
        <v>0</v>
      </c>
      <c r="K54">
        <f t="shared" si="6"/>
        <v>2.6778882938026014E-3</v>
      </c>
      <c r="L54">
        <f t="shared" si="7"/>
        <v>8.5883703136954856E-2</v>
      </c>
      <c r="M54">
        <f t="shared" si="12"/>
        <v>0</v>
      </c>
      <c r="N54" s="32">
        <f t="shared" si="8"/>
        <v>4.6504424778761065E-2</v>
      </c>
    </row>
    <row r="55" spans="1:14" x14ac:dyDescent="0.25">
      <c r="A55" s="4">
        <v>43913</v>
      </c>
      <c r="B55">
        <v>67800</v>
      </c>
      <c r="C55">
        <v>3153</v>
      </c>
      <c r="D55">
        <v>60324</v>
      </c>
      <c r="F55">
        <f t="shared" si="10"/>
        <v>0</v>
      </c>
      <c r="G55">
        <f t="shared" si="11"/>
        <v>0</v>
      </c>
      <c r="H55">
        <f t="shared" si="9"/>
        <v>442</v>
      </c>
      <c r="I55">
        <f t="shared" si="3"/>
        <v>4323</v>
      </c>
      <c r="J55">
        <f t="shared" si="5"/>
        <v>0</v>
      </c>
      <c r="K55">
        <f t="shared" si="6"/>
        <v>0</v>
      </c>
      <c r="L55">
        <f t="shared" si="7"/>
        <v>9.2759706190975871E-2</v>
      </c>
      <c r="M55">
        <f t="shared" si="12"/>
        <v>0</v>
      </c>
      <c r="N55" s="32">
        <f t="shared" si="8"/>
        <v>4.6504424778761065E-2</v>
      </c>
    </row>
    <row r="56" spans="1:14" x14ac:dyDescent="0.25">
      <c r="A56" s="4">
        <v>43914</v>
      </c>
      <c r="B56">
        <v>67801</v>
      </c>
      <c r="C56">
        <v>3160</v>
      </c>
      <c r="D56">
        <v>60811</v>
      </c>
      <c r="F56">
        <f t="shared" ref="F56:F61" si="13">B56-B55</f>
        <v>1</v>
      </c>
      <c r="G56">
        <f t="shared" ref="G56:G61" si="14">C56-C55</f>
        <v>7</v>
      </c>
      <c r="H56">
        <f t="shared" ref="H56:H61" si="15">D56-D55</f>
        <v>487</v>
      </c>
      <c r="I56">
        <f t="shared" ref="I56:I61" si="16">B56-C56-D56</f>
        <v>3830</v>
      </c>
      <c r="J56">
        <f t="shared" si="5"/>
        <v>2.3132084200786491E-4</v>
      </c>
      <c r="K56">
        <f t="shared" si="6"/>
        <v>1.6192458940550544E-3</v>
      </c>
      <c r="L56">
        <f t="shared" si="7"/>
        <v>0.11265325005783021</v>
      </c>
      <c r="M56">
        <f t="shared" si="12"/>
        <v>2.0242914979757085E-3</v>
      </c>
      <c r="N56" s="32">
        <f t="shared" si="8"/>
        <v>4.6606982197902685E-2</v>
      </c>
    </row>
    <row r="57" spans="1:14" x14ac:dyDescent="0.25">
      <c r="A57" s="4">
        <v>43915</v>
      </c>
      <c r="B57">
        <v>67801</v>
      </c>
      <c r="C57">
        <v>3163</v>
      </c>
      <c r="D57">
        <v>61201</v>
      </c>
      <c r="F57">
        <f t="shared" si="13"/>
        <v>0</v>
      </c>
      <c r="G57">
        <f t="shared" si="14"/>
        <v>3</v>
      </c>
      <c r="H57">
        <f t="shared" si="15"/>
        <v>390</v>
      </c>
      <c r="I57">
        <f t="shared" si="16"/>
        <v>3437</v>
      </c>
      <c r="J57">
        <f t="shared" si="5"/>
        <v>0</v>
      </c>
      <c r="K57">
        <f t="shared" si="6"/>
        <v>7.8328981723237601E-4</v>
      </c>
      <c r="L57">
        <f t="shared" si="7"/>
        <v>0.10182767624020887</v>
      </c>
      <c r="M57">
        <f t="shared" si="12"/>
        <v>0</v>
      </c>
      <c r="N57" s="32">
        <f t="shared" si="8"/>
        <v>4.6651229332900696E-2</v>
      </c>
    </row>
    <row r="58" spans="1:14" x14ac:dyDescent="0.25">
      <c r="A58" s="4">
        <v>43916</v>
      </c>
      <c r="B58">
        <v>67801</v>
      </c>
      <c r="C58">
        <v>3169</v>
      </c>
      <c r="D58">
        <v>61732</v>
      </c>
      <c r="F58">
        <f t="shared" si="13"/>
        <v>0</v>
      </c>
      <c r="G58">
        <f t="shared" si="14"/>
        <v>6</v>
      </c>
      <c r="H58">
        <f t="shared" si="15"/>
        <v>531</v>
      </c>
      <c r="I58">
        <f t="shared" si="16"/>
        <v>2900</v>
      </c>
      <c r="J58">
        <f t="shared" si="5"/>
        <v>0</v>
      </c>
      <c r="K58">
        <f t="shared" si="6"/>
        <v>1.7457084666860634E-3</v>
      </c>
      <c r="L58">
        <f t="shared" si="7"/>
        <v>0.15449519930171662</v>
      </c>
      <c r="M58">
        <f t="shared" si="12"/>
        <v>0</v>
      </c>
      <c r="N58" s="32">
        <f t="shared" si="8"/>
        <v>4.6739723602896716E-2</v>
      </c>
    </row>
    <row r="59" spans="1:14" x14ac:dyDescent="0.25">
      <c r="A59" s="4">
        <v>43917</v>
      </c>
      <c r="B59">
        <v>67801</v>
      </c>
      <c r="C59">
        <v>3174</v>
      </c>
      <c r="D59">
        <v>62098</v>
      </c>
      <c r="F59">
        <f t="shared" si="13"/>
        <v>0</v>
      </c>
      <c r="G59">
        <f t="shared" si="14"/>
        <v>5</v>
      </c>
      <c r="H59">
        <f t="shared" si="15"/>
        <v>366</v>
      </c>
      <c r="I59">
        <f t="shared" si="16"/>
        <v>2529</v>
      </c>
      <c r="J59">
        <f t="shared" si="5"/>
        <v>0</v>
      </c>
      <c r="K59">
        <f t="shared" si="6"/>
        <v>1.7241379310344827E-3</v>
      </c>
      <c r="L59">
        <f t="shared" si="7"/>
        <v>0.12620689655172415</v>
      </c>
      <c r="M59">
        <f t="shared" si="12"/>
        <v>0</v>
      </c>
      <c r="N59" s="32">
        <f t="shared" si="8"/>
        <v>4.6813468827893397E-2</v>
      </c>
    </row>
    <row r="60" spans="1:14" x14ac:dyDescent="0.25">
      <c r="A60" s="4">
        <v>43918</v>
      </c>
      <c r="B60">
        <v>67801</v>
      </c>
      <c r="C60">
        <v>3177</v>
      </c>
      <c r="D60">
        <v>62570</v>
      </c>
      <c r="F60">
        <f t="shared" si="13"/>
        <v>0</v>
      </c>
      <c r="G60">
        <f t="shared" si="14"/>
        <v>3</v>
      </c>
      <c r="H60">
        <f t="shared" si="15"/>
        <v>472</v>
      </c>
      <c r="I60">
        <f t="shared" si="16"/>
        <v>2054</v>
      </c>
      <c r="J60">
        <f t="shared" si="5"/>
        <v>0</v>
      </c>
      <c r="K60">
        <f t="shared" si="6"/>
        <v>1.1862396204033216E-3</v>
      </c>
      <c r="L60">
        <f t="shared" si="7"/>
        <v>0.18663503361012257</v>
      </c>
      <c r="M60">
        <f t="shared" si="12"/>
        <v>0</v>
      </c>
      <c r="N60" s="32">
        <f t="shared" si="8"/>
        <v>4.68577159628914E-2</v>
      </c>
    </row>
    <row r="61" spans="1:14" x14ac:dyDescent="0.25">
      <c r="A61" s="4">
        <v>43919</v>
      </c>
      <c r="B61">
        <v>67801</v>
      </c>
      <c r="C61">
        <v>3182</v>
      </c>
      <c r="D61">
        <v>62882</v>
      </c>
      <c r="F61">
        <f t="shared" si="13"/>
        <v>0</v>
      </c>
      <c r="G61">
        <f t="shared" si="14"/>
        <v>5</v>
      </c>
      <c r="H61">
        <f t="shared" si="15"/>
        <v>312</v>
      </c>
      <c r="I61">
        <f t="shared" si="16"/>
        <v>1737</v>
      </c>
      <c r="J61">
        <f t="shared" si="5"/>
        <v>0</v>
      </c>
      <c r="K61">
        <f t="shared" si="6"/>
        <v>2.4342745861733205E-3</v>
      </c>
      <c r="L61">
        <f t="shared" si="7"/>
        <v>0.15189873417721519</v>
      </c>
      <c r="M61">
        <f t="shared" si="12"/>
        <v>0</v>
      </c>
      <c r="N61" s="32">
        <f t="shared" si="8"/>
        <v>4.6931461187888081E-2</v>
      </c>
    </row>
    <row r="62" spans="1:14" x14ac:dyDescent="0.25">
      <c r="A62" s="4">
        <v>43920</v>
      </c>
      <c r="B62">
        <v>67801</v>
      </c>
      <c r="C62">
        <v>3186</v>
      </c>
      <c r="D62">
        <v>63153</v>
      </c>
      <c r="F62">
        <f t="shared" ref="F62:F63" si="17">B62-B61</f>
        <v>0</v>
      </c>
      <c r="G62">
        <f t="shared" ref="G62:G66" si="18">C62-C61</f>
        <v>4</v>
      </c>
      <c r="H62">
        <f t="shared" ref="H62:H63" si="19">D62-D61</f>
        <v>271</v>
      </c>
      <c r="I62">
        <f t="shared" ref="I62:I63" si="20">B62-C62-D62</f>
        <v>1462</v>
      </c>
      <c r="J62">
        <f t="shared" si="5"/>
        <v>0</v>
      </c>
      <c r="K62">
        <f t="shared" si="6"/>
        <v>2.3028209556706968E-3</v>
      </c>
      <c r="L62">
        <f t="shared" si="7"/>
        <v>0.15601611974668969</v>
      </c>
      <c r="M62">
        <f t="shared" si="12"/>
        <v>0</v>
      </c>
      <c r="N62" s="32">
        <f t="shared" si="8"/>
        <v>4.699045736788543E-2</v>
      </c>
    </row>
    <row r="63" spans="1:14" x14ac:dyDescent="0.25">
      <c r="A63" s="4">
        <v>43921</v>
      </c>
      <c r="B63">
        <v>67801</v>
      </c>
      <c r="C63">
        <v>3187</v>
      </c>
      <c r="D63">
        <v>63326</v>
      </c>
      <c r="F63">
        <f t="shared" si="17"/>
        <v>0</v>
      </c>
      <c r="G63">
        <f t="shared" si="18"/>
        <v>1</v>
      </c>
      <c r="H63">
        <f t="shared" si="19"/>
        <v>173</v>
      </c>
      <c r="I63">
        <f t="shared" si="20"/>
        <v>1288</v>
      </c>
      <c r="J63">
        <f t="shared" si="5"/>
        <v>0</v>
      </c>
      <c r="K63">
        <f t="shared" si="6"/>
        <v>6.8399452804377564E-4</v>
      </c>
      <c r="L63">
        <f t="shared" si="7"/>
        <v>0.11833105335157319</v>
      </c>
      <c r="M63">
        <f t="shared" si="12"/>
        <v>0</v>
      </c>
      <c r="N63" s="32">
        <f t="shared" si="8"/>
        <v>4.7005206412884769E-2</v>
      </c>
    </row>
    <row r="64" spans="1:14" x14ac:dyDescent="0.25">
      <c r="A64" s="4">
        <v>43922</v>
      </c>
      <c r="B64">
        <v>67802</v>
      </c>
      <c r="C64" s="50">
        <v>3193</v>
      </c>
      <c r="D64" s="19">
        <f>D63+H64</f>
        <v>63469</v>
      </c>
      <c r="E64" s="19"/>
      <c r="F64">
        <f t="shared" ref="F64" si="21">B64-B63</f>
        <v>1</v>
      </c>
      <c r="G64">
        <f t="shared" si="18"/>
        <v>6</v>
      </c>
      <c r="H64" s="19">
        <f>286/2</f>
        <v>143</v>
      </c>
      <c r="I64">
        <f t="shared" ref="I64" si="22">B64-C64-D64</f>
        <v>1140</v>
      </c>
      <c r="J64">
        <f t="shared" si="5"/>
        <v>7.7639751552795026E-4</v>
      </c>
      <c r="K64">
        <f t="shared" si="6"/>
        <v>4.658385093167702E-3</v>
      </c>
      <c r="L64">
        <f t="shared" si="7"/>
        <v>0.1110248447204969</v>
      </c>
      <c r="M64">
        <f t="shared" si="12"/>
        <v>6.7114093959731542E-3</v>
      </c>
      <c r="N64" s="32">
        <f t="shared" si="8"/>
        <v>4.7093006106014572E-2</v>
      </c>
    </row>
    <row r="65" spans="1:14" x14ac:dyDescent="0.25">
      <c r="A65" s="4">
        <v>43923</v>
      </c>
      <c r="B65">
        <v>67802</v>
      </c>
      <c r="C65">
        <v>3199</v>
      </c>
      <c r="D65">
        <v>63612</v>
      </c>
      <c r="F65">
        <f t="shared" ref="F65" si="23">B65-B64</f>
        <v>0</v>
      </c>
      <c r="G65">
        <f t="shared" si="18"/>
        <v>6</v>
      </c>
      <c r="H65" s="19">
        <f>286/2</f>
        <v>143</v>
      </c>
      <c r="I65">
        <f t="shared" ref="I65" si="24">B65-C65-D65</f>
        <v>991</v>
      </c>
      <c r="J65">
        <f t="shared" si="5"/>
        <v>0</v>
      </c>
      <c r="K65">
        <f t="shared" si="6"/>
        <v>5.263157894736842E-3</v>
      </c>
      <c r="L65">
        <f t="shared" si="7"/>
        <v>0.12543859649122807</v>
      </c>
      <c r="M65">
        <f t="shared" si="12"/>
        <v>0</v>
      </c>
      <c r="N65" s="32">
        <f t="shared" si="8"/>
        <v>4.7181499070823869E-2</v>
      </c>
    </row>
    <row r="66" spans="1:14" x14ac:dyDescent="0.25">
      <c r="A66" s="4">
        <v>43924</v>
      </c>
      <c r="B66">
        <v>67802</v>
      </c>
      <c r="C66">
        <v>3203</v>
      </c>
      <c r="D66">
        <v>63762</v>
      </c>
      <c r="F66">
        <f t="shared" ref="F66:F67" si="25">B66-B65</f>
        <v>0</v>
      </c>
      <c r="G66">
        <f t="shared" si="18"/>
        <v>4</v>
      </c>
      <c r="H66">
        <f t="shared" ref="H66:H67" si="26">D66-D65</f>
        <v>150</v>
      </c>
      <c r="I66">
        <f t="shared" ref="I66:I67" si="27">B66-C66-D66</f>
        <v>837</v>
      </c>
      <c r="J66">
        <f t="shared" si="5"/>
        <v>0</v>
      </c>
      <c r="K66">
        <f t="shared" si="6"/>
        <v>4.0363269424823411E-3</v>
      </c>
      <c r="L66">
        <f t="shared" si="7"/>
        <v>0.15136226034308778</v>
      </c>
      <c r="M66">
        <f t="shared" ref="M66:M67" si="28">J66/(K66+L66)</f>
        <v>0</v>
      </c>
      <c r="N66" s="32">
        <f t="shared" si="8"/>
        <v>4.7240494380696732E-2</v>
      </c>
    </row>
    <row r="67" spans="1:14" x14ac:dyDescent="0.25">
      <c r="A67" s="4">
        <v>43925</v>
      </c>
      <c r="B67">
        <v>67803</v>
      </c>
      <c r="C67">
        <v>3207</v>
      </c>
      <c r="D67">
        <v>63945</v>
      </c>
      <c r="F67">
        <f t="shared" si="25"/>
        <v>1</v>
      </c>
      <c r="G67">
        <f t="shared" ref="G67" si="29">C67-C66</f>
        <v>4</v>
      </c>
      <c r="H67">
        <f t="shared" si="26"/>
        <v>183</v>
      </c>
      <c r="I67">
        <f t="shared" si="27"/>
        <v>651</v>
      </c>
      <c r="J67">
        <f t="shared" si="5"/>
        <v>1.1947431302270011E-3</v>
      </c>
      <c r="K67">
        <f t="shared" si="6"/>
        <v>4.7789725209080045E-3</v>
      </c>
      <c r="L67">
        <f t="shared" si="7"/>
        <v>0.21863799283154123</v>
      </c>
      <c r="M67">
        <f t="shared" si="28"/>
        <v>5.3475935828877002E-3</v>
      </c>
      <c r="N67" s="32">
        <f t="shared" si="8"/>
        <v>4.7298792088845625E-2</v>
      </c>
    </row>
    <row r="68" spans="1:14" x14ac:dyDescent="0.25">
      <c r="A68" s="4">
        <v>43926</v>
      </c>
      <c r="B68">
        <v>67803</v>
      </c>
      <c r="C68">
        <v>3210</v>
      </c>
      <c r="D68">
        <v>64014</v>
      </c>
      <c r="F68">
        <f t="shared" ref="F68" si="30">B68-B67</f>
        <v>0</v>
      </c>
      <c r="G68">
        <f t="shared" ref="G68" si="31">C68-C67</f>
        <v>3</v>
      </c>
      <c r="H68">
        <f t="shared" ref="H68" si="32">D68-D67</f>
        <v>69</v>
      </c>
      <c r="I68">
        <f t="shared" ref="I68" si="33">B68-C68-D68</f>
        <v>579</v>
      </c>
      <c r="J68">
        <f t="shared" si="5"/>
        <v>0</v>
      </c>
      <c r="K68">
        <f t="shared" si="6"/>
        <v>4.608294930875576E-3</v>
      </c>
      <c r="L68">
        <f t="shared" si="7"/>
        <v>0.10599078341013825</v>
      </c>
      <c r="M68">
        <f t="shared" ref="M68" si="34">J68/(K68+L68)</f>
        <v>0</v>
      </c>
      <c r="N68" s="32">
        <f t="shared" si="8"/>
        <v>4.7343037918676167E-2</v>
      </c>
    </row>
    <row r="69" spans="1:14" x14ac:dyDescent="0.25">
      <c r="A69" s="4">
        <v>43927</v>
      </c>
      <c r="B69">
        <v>67803</v>
      </c>
      <c r="C69">
        <v>3212</v>
      </c>
      <c r="D69">
        <v>64073</v>
      </c>
      <c r="F69">
        <f t="shared" ref="F69" si="35">B69-B68</f>
        <v>0</v>
      </c>
      <c r="G69">
        <f t="shared" ref="G69" si="36">C69-C68</f>
        <v>2</v>
      </c>
      <c r="H69">
        <f t="shared" ref="H69" si="37">D69-D68</f>
        <v>59</v>
      </c>
      <c r="I69">
        <f t="shared" ref="I69" si="38">B69-C69-D69</f>
        <v>518</v>
      </c>
      <c r="J69">
        <f t="shared" si="5"/>
        <v>0</v>
      </c>
      <c r="K69">
        <f t="shared" si="6"/>
        <v>3.4542314335060447E-3</v>
      </c>
      <c r="L69">
        <f t="shared" si="7"/>
        <v>0.10189982728842832</v>
      </c>
      <c r="M69">
        <f t="shared" ref="M69" si="39">J69/(K69+L69)</f>
        <v>0</v>
      </c>
      <c r="N69" s="32">
        <f t="shared" si="8"/>
        <v>4.7372535138563189E-2</v>
      </c>
    </row>
    <row r="70" spans="1:14" x14ac:dyDescent="0.25">
      <c r="A70" s="4">
        <v>43928</v>
      </c>
      <c r="B70">
        <v>67803</v>
      </c>
      <c r="C70">
        <v>3212</v>
      </c>
      <c r="D70">
        <v>64142</v>
      </c>
      <c r="F70">
        <f t="shared" ref="F70" si="40">B70-B69</f>
        <v>0</v>
      </c>
      <c r="G70">
        <f t="shared" ref="G70" si="41">C70-C69</f>
        <v>0</v>
      </c>
      <c r="H70">
        <f t="shared" ref="H70" si="42">D70-D69</f>
        <v>69</v>
      </c>
      <c r="I70">
        <f t="shared" ref="I70" si="43">B70-C70-D70</f>
        <v>449</v>
      </c>
      <c r="J70">
        <f t="shared" ref="J70" si="44">F70/I69</f>
        <v>0</v>
      </c>
      <c r="K70">
        <f t="shared" ref="K70" si="45">G70/I69</f>
        <v>0</v>
      </c>
      <c r="L70">
        <f t="shared" ref="L70" si="46">H70/I69</f>
        <v>0.13320463320463322</v>
      </c>
      <c r="M70">
        <f t="shared" ref="M70" si="47">J70/(K70+L70)</f>
        <v>0</v>
      </c>
      <c r="N70" s="32">
        <f t="shared" ref="N70:N82" si="48">C70/B70</f>
        <v>4.7372535138563189E-2</v>
      </c>
    </row>
    <row r="71" spans="1:14" x14ac:dyDescent="0.25">
      <c r="A71" s="4">
        <v>43929</v>
      </c>
      <c r="B71">
        <v>67803</v>
      </c>
      <c r="C71">
        <v>3213</v>
      </c>
      <c r="D71">
        <v>64187</v>
      </c>
      <c r="F71">
        <f t="shared" ref="F71" si="49">B71-B70</f>
        <v>0</v>
      </c>
      <c r="G71">
        <f t="shared" ref="G71" si="50">C71-C70</f>
        <v>1</v>
      </c>
      <c r="H71">
        <f t="shared" ref="H71" si="51">D71-D70</f>
        <v>45</v>
      </c>
      <c r="I71">
        <f t="shared" ref="I71" si="52">B71-C71-D71</f>
        <v>403</v>
      </c>
      <c r="J71">
        <f t="shared" ref="J71" si="53">F71/I70</f>
        <v>0</v>
      </c>
      <c r="K71">
        <f t="shared" ref="K71" si="54">G71/I70</f>
        <v>2.2271714922048997E-3</v>
      </c>
      <c r="L71">
        <f t="shared" ref="L71" si="55">H71/I70</f>
        <v>0.10022271714922049</v>
      </c>
      <c r="M71">
        <f t="shared" ref="M71" si="56">J71/(K71+L71)</f>
        <v>0</v>
      </c>
      <c r="N71" s="32">
        <f t="shared" si="48"/>
        <v>4.7387283748506703E-2</v>
      </c>
    </row>
    <row r="72" spans="1:14" x14ac:dyDescent="0.25">
      <c r="A72" s="4">
        <v>43930</v>
      </c>
      <c r="B72">
        <v>67803</v>
      </c>
      <c r="C72">
        <v>3215</v>
      </c>
      <c r="D72">
        <v>64236</v>
      </c>
      <c r="F72">
        <f t="shared" ref="F72" si="57">B72-B71</f>
        <v>0</v>
      </c>
      <c r="G72">
        <f t="shared" ref="G72" si="58">C72-C71</f>
        <v>2</v>
      </c>
      <c r="H72">
        <f t="shared" ref="H72" si="59">D72-D71</f>
        <v>49</v>
      </c>
      <c r="I72">
        <f t="shared" ref="I72" si="60">B72-C72-D72</f>
        <v>352</v>
      </c>
      <c r="J72">
        <f t="shared" ref="J72" si="61">F72/I71</f>
        <v>0</v>
      </c>
      <c r="K72">
        <f t="shared" ref="K72" si="62">G72/I71</f>
        <v>4.9627791563275434E-3</v>
      </c>
      <c r="L72">
        <f t="shared" ref="L72" si="63">H72/I71</f>
        <v>0.12158808933002481</v>
      </c>
      <c r="M72">
        <f t="shared" ref="M72" si="64">J72/(K72+L72)</f>
        <v>0</v>
      </c>
      <c r="N72" s="32">
        <f t="shared" si="48"/>
        <v>4.7416780968393732E-2</v>
      </c>
    </row>
    <row r="73" spans="1:14" x14ac:dyDescent="0.25">
      <c r="A73" s="4">
        <v>43931</v>
      </c>
      <c r="B73">
        <v>67803</v>
      </c>
      <c r="C73">
        <v>3216</v>
      </c>
      <c r="D73">
        <v>64264</v>
      </c>
      <c r="F73">
        <f t="shared" ref="F73" si="65">B73-B72</f>
        <v>0</v>
      </c>
      <c r="G73">
        <f t="shared" ref="G73" si="66">C73-C72</f>
        <v>1</v>
      </c>
      <c r="H73">
        <f t="shared" ref="H73" si="67">D73-D72</f>
        <v>28</v>
      </c>
      <c r="I73">
        <f t="shared" ref="I73" si="68">B73-C73-D73</f>
        <v>323</v>
      </c>
      <c r="J73">
        <f t="shared" ref="J73" si="69">F73/I72</f>
        <v>0</v>
      </c>
      <c r="K73">
        <f t="shared" ref="K73" si="70">G73/I72</f>
        <v>2.840909090909091E-3</v>
      </c>
      <c r="L73">
        <f t="shared" ref="L73" si="71">H73/I72</f>
        <v>7.9545454545454544E-2</v>
      </c>
      <c r="M73">
        <f t="shared" ref="M73" si="72">J73/(K73+L73)</f>
        <v>0</v>
      </c>
      <c r="N73" s="32">
        <f t="shared" si="48"/>
        <v>4.7431529578337239E-2</v>
      </c>
    </row>
    <row r="74" spans="1:14" x14ac:dyDescent="0.25">
      <c r="A74" s="4">
        <v>43932</v>
      </c>
      <c r="B74">
        <v>67803</v>
      </c>
      <c r="C74">
        <v>3219</v>
      </c>
      <c r="D74">
        <v>64281</v>
      </c>
      <c r="F74">
        <f t="shared" ref="F74" si="73">B74-B73</f>
        <v>0</v>
      </c>
      <c r="G74">
        <f t="shared" ref="G74" si="74">C74-C73</f>
        <v>3</v>
      </c>
      <c r="H74">
        <f t="shared" ref="H74" si="75">D74-D73</f>
        <v>17</v>
      </c>
      <c r="I74">
        <f t="shared" ref="I74" si="76">B74-C74-D74</f>
        <v>303</v>
      </c>
      <c r="J74">
        <f t="shared" ref="J74" si="77">F74/I73</f>
        <v>0</v>
      </c>
      <c r="K74">
        <f t="shared" ref="K74" si="78">G74/I73</f>
        <v>9.2879256965944269E-3</v>
      </c>
      <c r="L74">
        <f t="shared" ref="L74" si="79">H74/I73</f>
        <v>5.2631578947368418E-2</v>
      </c>
      <c r="M74">
        <f t="shared" ref="M74" si="80">J74/(K74+L74)</f>
        <v>0</v>
      </c>
      <c r="N74" s="32">
        <f t="shared" si="48"/>
        <v>4.7475775408167782E-2</v>
      </c>
    </row>
    <row r="75" spans="1:14" x14ac:dyDescent="0.25">
      <c r="A75" s="4">
        <v>43933</v>
      </c>
      <c r="B75">
        <v>67803</v>
      </c>
      <c r="C75">
        <v>3219</v>
      </c>
      <c r="D75">
        <v>64338</v>
      </c>
      <c r="F75">
        <f t="shared" ref="F75" si="81">B75-B74</f>
        <v>0</v>
      </c>
      <c r="G75">
        <f t="shared" ref="G75" si="82">C75-C74</f>
        <v>0</v>
      </c>
      <c r="H75">
        <f t="shared" ref="H75" si="83">D75-D74</f>
        <v>57</v>
      </c>
      <c r="I75">
        <f t="shared" ref="I75" si="84">B75-C75-D75</f>
        <v>246</v>
      </c>
      <c r="J75">
        <f t="shared" ref="J75" si="85">F75/I74</f>
        <v>0</v>
      </c>
      <c r="K75">
        <f t="shared" ref="K75" si="86">G75/I74</f>
        <v>0</v>
      </c>
      <c r="L75">
        <f t="shared" ref="L75" si="87">H75/I74</f>
        <v>0.18811881188118812</v>
      </c>
      <c r="M75">
        <f t="shared" ref="M75" si="88">J75/(K75+L75)</f>
        <v>0</v>
      </c>
      <c r="N75" s="32">
        <f t="shared" si="48"/>
        <v>4.7475775408167782E-2</v>
      </c>
    </row>
    <row r="76" spans="1:14" x14ac:dyDescent="0.25">
      <c r="A76" s="4">
        <v>43934</v>
      </c>
      <c r="B76">
        <v>67803</v>
      </c>
      <c r="C76">
        <v>3221</v>
      </c>
      <c r="D76">
        <v>64363</v>
      </c>
      <c r="F76">
        <f t="shared" ref="F76" si="89">B76-B75</f>
        <v>0</v>
      </c>
      <c r="G76">
        <f t="shared" ref="G76" si="90">C76-C75</f>
        <v>2</v>
      </c>
      <c r="H76">
        <f t="shared" ref="H76" si="91">D76-D75</f>
        <v>25</v>
      </c>
      <c r="I76">
        <f t="shared" ref="I76" si="92">B76-C76-D76</f>
        <v>219</v>
      </c>
      <c r="J76">
        <f t="shared" ref="J76" si="93">F76/I75</f>
        <v>0</v>
      </c>
      <c r="K76">
        <f t="shared" ref="K76" si="94">G76/I75</f>
        <v>8.130081300813009E-3</v>
      </c>
      <c r="L76">
        <f t="shared" ref="L76" si="95">H76/I75</f>
        <v>0.1016260162601626</v>
      </c>
      <c r="M76">
        <f t="shared" ref="M76" si="96">J76/(K76+L76)</f>
        <v>0</v>
      </c>
      <c r="N76" s="32">
        <f t="shared" si="48"/>
        <v>4.7505272628054804E-2</v>
      </c>
    </row>
    <row r="77" spans="1:14" x14ac:dyDescent="0.25">
      <c r="A77" s="4">
        <v>43935</v>
      </c>
      <c r="B77">
        <v>67803</v>
      </c>
      <c r="C77">
        <v>3221</v>
      </c>
      <c r="D77">
        <v>64402</v>
      </c>
      <c r="F77">
        <f t="shared" ref="F77" si="97">B77-B76</f>
        <v>0</v>
      </c>
      <c r="G77">
        <f t="shared" ref="G77" si="98">C77-C76</f>
        <v>0</v>
      </c>
      <c r="H77">
        <f t="shared" ref="H77" si="99">D77-D76</f>
        <v>39</v>
      </c>
      <c r="I77">
        <f t="shared" ref="I77" si="100">B77-C77-D77</f>
        <v>180</v>
      </c>
      <c r="J77">
        <f t="shared" ref="J77" si="101">F77/I76</f>
        <v>0</v>
      </c>
      <c r="K77">
        <f t="shared" ref="K77" si="102">G77/I76</f>
        <v>0</v>
      </c>
      <c r="L77">
        <f t="shared" ref="L77" si="103">H77/I76</f>
        <v>0.17808219178082191</v>
      </c>
      <c r="M77">
        <f t="shared" ref="M77" si="104">J77/(K77+L77)</f>
        <v>0</v>
      </c>
      <c r="N77" s="32">
        <f t="shared" si="48"/>
        <v>4.7505272628054804E-2</v>
      </c>
    </row>
    <row r="78" spans="1:14" x14ac:dyDescent="0.25">
      <c r="A78" s="4">
        <v>43936</v>
      </c>
      <c r="B78">
        <v>67803</v>
      </c>
      <c r="C78">
        <v>3222</v>
      </c>
      <c r="D78">
        <v>64435</v>
      </c>
      <c r="F78">
        <f t="shared" ref="F78" si="105">B78-B77</f>
        <v>0</v>
      </c>
      <c r="G78">
        <f t="shared" ref="G78" si="106">C78-C77</f>
        <v>1</v>
      </c>
      <c r="H78">
        <f t="shared" ref="H78" si="107">D78-D77</f>
        <v>33</v>
      </c>
      <c r="I78">
        <f t="shared" ref="I78" si="108">B78-C78-D78</f>
        <v>146</v>
      </c>
      <c r="J78">
        <f t="shared" ref="J78" si="109">F78/I77</f>
        <v>0</v>
      </c>
      <c r="K78">
        <f t="shared" ref="K78" si="110">G78/I77</f>
        <v>5.5555555555555558E-3</v>
      </c>
      <c r="L78">
        <f t="shared" ref="L78" si="111">H78/I77</f>
        <v>0.18333333333333332</v>
      </c>
      <c r="M78">
        <f t="shared" ref="M78" si="112">J78/(K78+L78)</f>
        <v>0</v>
      </c>
      <c r="N78" s="32">
        <f t="shared" si="48"/>
        <v>4.7520021237998318E-2</v>
      </c>
    </row>
    <row r="79" spans="1:14" x14ac:dyDescent="0.25">
      <c r="A79" s="4">
        <v>43937</v>
      </c>
      <c r="B79">
        <v>67803</v>
      </c>
      <c r="C79">
        <v>3222</v>
      </c>
      <c r="D79">
        <v>64452</v>
      </c>
      <c r="F79">
        <f t="shared" ref="F79" si="113">B79-B78</f>
        <v>0</v>
      </c>
      <c r="G79">
        <f t="shared" ref="G79" si="114">C79-C78</f>
        <v>0</v>
      </c>
      <c r="H79">
        <f t="shared" ref="H79" si="115">D79-D78</f>
        <v>17</v>
      </c>
      <c r="I79">
        <f t="shared" ref="I79" si="116">B79-C79-D79</f>
        <v>129</v>
      </c>
      <c r="J79">
        <f t="shared" ref="J79" si="117">F79/I78</f>
        <v>0</v>
      </c>
      <c r="K79">
        <f t="shared" ref="K79" si="118">G79/I78</f>
        <v>0</v>
      </c>
      <c r="L79">
        <f t="shared" ref="L79" si="119">H79/I78</f>
        <v>0.11643835616438356</v>
      </c>
      <c r="M79">
        <f t="shared" ref="M79" si="120">J79/(K79+L79)</f>
        <v>0</v>
      </c>
      <c r="N79" s="32">
        <f t="shared" si="48"/>
        <v>4.7520021237998318E-2</v>
      </c>
    </row>
    <row r="80" spans="1:14" x14ac:dyDescent="0.25">
      <c r="A80" s="4">
        <v>43938</v>
      </c>
      <c r="B80">
        <v>68128</v>
      </c>
      <c r="C80">
        <v>4512</v>
      </c>
      <c r="D80">
        <v>63494</v>
      </c>
      <c r="F80">
        <f t="shared" ref="F80" si="121">B80-B79</f>
        <v>325</v>
      </c>
      <c r="G80">
        <f t="shared" ref="G80" si="122">C80-C79</f>
        <v>1290</v>
      </c>
      <c r="H80">
        <f t="shared" ref="H80" si="123">D80-D79</f>
        <v>-958</v>
      </c>
      <c r="I80">
        <f t="shared" ref="I80" si="124">B80-C80-D80</f>
        <v>122</v>
      </c>
      <c r="J80">
        <f t="shared" ref="J80" si="125">F80/I79</f>
        <v>2.5193798449612403</v>
      </c>
      <c r="K80">
        <f t="shared" ref="K80" si="126">G80/I79</f>
        <v>10</v>
      </c>
      <c r="L80">
        <f t="shared" ref="L80" si="127">H80/I79</f>
        <v>-7.4263565891472867</v>
      </c>
      <c r="M80">
        <f t="shared" ref="M80" si="128">J80/(K80+L80)</f>
        <v>0.97891566265060237</v>
      </c>
      <c r="N80" s="32">
        <f t="shared" si="48"/>
        <v>6.6228276186002813E-2</v>
      </c>
    </row>
    <row r="81" spans="1:14" x14ac:dyDescent="0.25">
      <c r="A81" s="4">
        <v>43939</v>
      </c>
      <c r="B81">
        <v>68128</v>
      </c>
      <c r="C81">
        <v>4512</v>
      </c>
      <c r="D81">
        <v>63507</v>
      </c>
      <c r="F81">
        <f t="shared" ref="F81" si="129">B81-B80</f>
        <v>0</v>
      </c>
      <c r="G81">
        <f t="shared" ref="G81" si="130">C81-C80</f>
        <v>0</v>
      </c>
      <c r="H81">
        <f t="shared" ref="H81" si="131">D81-D80</f>
        <v>13</v>
      </c>
      <c r="I81">
        <f t="shared" ref="I81" si="132">B81-C81-D81</f>
        <v>109</v>
      </c>
      <c r="J81">
        <f t="shared" ref="J81" si="133">F81/I80</f>
        <v>0</v>
      </c>
      <c r="K81">
        <f t="shared" ref="K81" si="134">G81/I80</f>
        <v>0</v>
      </c>
      <c r="L81">
        <f t="shared" ref="L81" si="135">H81/I80</f>
        <v>0.10655737704918032</v>
      </c>
      <c r="M81">
        <f t="shared" ref="M81" si="136">J81/(K81+L81)</f>
        <v>0</v>
      </c>
      <c r="N81" s="32">
        <f t="shared" si="48"/>
        <v>6.6228276186002813E-2</v>
      </c>
    </row>
    <row r="82" spans="1:14" x14ac:dyDescent="0.25">
      <c r="A82" s="4">
        <v>43940</v>
      </c>
      <c r="B82">
        <v>68128</v>
      </c>
      <c r="C82">
        <v>4512</v>
      </c>
      <c r="D82">
        <v>63511</v>
      </c>
      <c r="F82">
        <f t="shared" ref="F82" si="137">B82-B81</f>
        <v>0</v>
      </c>
      <c r="G82">
        <f t="shared" ref="G82" si="138">C82-C81</f>
        <v>0</v>
      </c>
      <c r="H82">
        <f t="shared" ref="H82" si="139">D82-D81</f>
        <v>4</v>
      </c>
      <c r="I82">
        <f t="shared" ref="I82" si="140">B82-C82-D82</f>
        <v>105</v>
      </c>
      <c r="J82">
        <f t="shared" ref="J82" si="141">F82/I81</f>
        <v>0</v>
      </c>
      <c r="K82">
        <f t="shared" ref="K82" si="142">G82/I81</f>
        <v>0</v>
      </c>
      <c r="L82">
        <f t="shared" ref="L82" si="143">H82/I81</f>
        <v>3.669724770642202E-2</v>
      </c>
      <c r="M82">
        <f t="shared" ref="M82" si="144">J82/(K82+L82)</f>
        <v>0</v>
      </c>
      <c r="N82" s="32">
        <f t="shared" si="48"/>
        <v>6.6228276186002813E-2</v>
      </c>
    </row>
    <row r="83" spans="1:14" x14ac:dyDescent="0.25">
      <c r="A83" s="4">
        <v>43941</v>
      </c>
      <c r="B83">
        <v>68128</v>
      </c>
      <c r="C83">
        <v>4512</v>
      </c>
      <c r="D83">
        <v>63514</v>
      </c>
      <c r="F83">
        <f t="shared" ref="F83:F84" si="145">B83-B82</f>
        <v>0</v>
      </c>
      <c r="G83">
        <f t="shared" ref="G83:G84" si="146">C83-C82</f>
        <v>0</v>
      </c>
      <c r="H83">
        <f t="shared" ref="H83:H84" si="147">D83-D82</f>
        <v>3</v>
      </c>
      <c r="I83">
        <f t="shared" ref="I83:I84" si="148">B83-C83-D83</f>
        <v>102</v>
      </c>
      <c r="J83">
        <f t="shared" ref="J83" si="149">F83/I82</f>
        <v>0</v>
      </c>
      <c r="K83">
        <f t="shared" ref="K83:K84" si="150">G83/I82</f>
        <v>0</v>
      </c>
      <c r="L83">
        <f t="shared" ref="L83:L84" si="151">H83/I82</f>
        <v>2.8571428571428571E-2</v>
      </c>
      <c r="M83">
        <f t="shared" ref="M83:M84" si="152">J83/(K83+L83)</f>
        <v>0</v>
      </c>
      <c r="N83" s="32">
        <f t="shared" ref="N83:N84" si="153">C83/B83</f>
        <v>6.6228276186002813E-2</v>
      </c>
    </row>
    <row r="84" spans="1:14" x14ac:dyDescent="0.25">
      <c r="A84" s="4">
        <v>43942</v>
      </c>
      <c r="B84">
        <v>68128</v>
      </c>
      <c r="C84">
        <v>4512</v>
      </c>
      <c r="D84">
        <v>63519</v>
      </c>
      <c r="F84">
        <f t="shared" si="145"/>
        <v>0</v>
      </c>
      <c r="G84">
        <f t="shared" si="146"/>
        <v>0</v>
      </c>
      <c r="H84">
        <f t="shared" si="147"/>
        <v>5</v>
      </c>
      <c r="I84">
        <f t="shared" si="148"/>
        <v>97</v>
      </c>
      <c r="J84">
        <f>F84/I83</f>
        <v>0</v>
      </c>
      <c r="K84">
        <f t="shared" si="150"/>
        <v>0</v>
      </c>
      <c r="L84">
        <f t="shared" si="151"/>
        <v>4.9019607843137254E-2</v>
      </c>
      <c r="M84">
        <f t="shared" si="152"/>
        <v>0</v>
      </c>
      <c r="N84" s="32">
        <f t="shared" si="153"/>
        <v>6.6228276186002813E-2</v>
      </c>
    </row>
    <row r="85" spans="1:14" x14ac:dyDescent="0.25">
      <c r="A85" s="4">
        <v>43943</v>
      </c>
      <c r="B85">
        <v>68128</v>
      </c>
      <c r="C85">
        <v>4512</v>
      </c>
      <c r="D85">
        <v>63547</v>
      </c>
      <c r="F85">
        <f t="shared" ref="F85" si="154">B85-B84</f>
        <v>0</v>
      </c>
      <c r="G85">
        <f t="shared" ref="G85" si="155">C85-C84</f>
        <v>0</v>
      </c>
      <c r="H85">
        <f t="shared" ref="H85" si="156">D85-D84</f>
        <v>28</v>
      </c>
      <c r="I85">
        <f t="shared" ref="I85" si="157">B85-C85-D85</f>
        <v>69</v>
      </c>
      <c r="J85">
        <f t="shared" ref="J85" si="158">F85/I84</f>
        <v>0</v>
      </c>
      <c r="K85">
        <f t="shared" ref="K85" si="159">G85/I84</f>
        <v>0</v>
      </c>
      <c r="L85">
        <f t="shared" ref="L85" si="160">H85/I84</f>
        <v>0.28865979381443296</v>
      </c>
      <c r="M85">
        <f>J85/(K85+L85)</f>
        <v>0</v>
      </c>
      <c r="N85" s="32">
        <f t="shared" ref="N85:N86" si="161">C85/B85</f>
        <v>6.6228276186002813E-2</v>
      </c>
    </row>
    <row r="86" spans="1:14" x14ac:dyDescent="0.25">
      <c r="A86" s="4">
        <v>43944</v>
      </c>
      <c r="B86">
        <v>68128</v>
      </c>
      <c r="C86">
        <v>4512</v>
      </c>
      <c r="D86">
        <v>63569</v>
      </c>
      <c r="F86">
        <f t="shared" ref="F86" si="162">B86-B85</f>
        <v>0</v>
      </c>
      <c r="G86">
        <f t="shared" ref="G86" si="163">C86-C85</f>
        <v>0</v>
      </c>
      <c r="H86">
        <f t="shared" ref="H86" si="164">D86-D85</f>
        <v>22</v>
      </c>
      <c r="I86">
        <f t="shared" ref="I86" si="165">B86-C86-D86</f>
        <v>47</v>
      </c>
      <c r="J86">
        <f t="shared" ref="J86" si="166">F86/I85</f>
        <v>0</v>
      </c>
      <c r="K86">
        <f t="shared" ref="K86" si="167">G86/I85</f>
        <v>0</v>
      </c>
      <c r="L86">
        <f t="shared" ref="L86" si="168">H86/I85</f>
        <v>0.3188405797101449</v>
      </c>
      <c r="M86">
        <f t="shared" ref="M86" si="169">J86/(K86+L86)</f>
        <v>0</v>
      </c>
      <c r="N86" s="32">
        <f t="shared" si="161"/>
        <v>6.6228276186002813E-2</v>
      </c>
    </row>
    <row r="87" spans="1:14" x14ac:dyDescent="0.25">
      <c r="A87" s="4">
        <v>43945</v>
      </c>
      <c r="B87">
        <v>68128</v>
      </c>
      <c r="C87">
        <v>4512</v>
      </c>
      <c r="D87">
        <v>63593</v>
      </c>
      <c r="F87">
        <f t="shared" ref="F87:F134" si="170">B87-B86</f>
        <v>0</v>
      </c>
      <c r="G87">
        <f t="shared" ref="G87:G134" si="171">C87-C86</f>
        <v>0</v>
      </c>
      <c r="H87">
        <f t="shared" ref="H87:H134" si="172">D87-D86</f>
        <v>24</v>
      </c>
      <c r="I87">
        <f t="shared" ref="I87:I134" si="173">B87-C87-D87</f>
        <v>23</v>
      </c>
      <c r="J87">
        <f t="shared" ref="J87:J134" si="174">F87/I86</f>
        <v>0</v>
      </c>
      <c r="K87">
        <f t="shared" ref="K87:K134" si="175">G87/I86</f>
        <v>0</v>
      </c>
      <c r="L87">
        <f t="shared" ref="L87:L134" si="176">H87/I86</f>
        <v>0.51063829787234039</v>
      </c>
      <c r="M87">
        <f t="shared" ref="M87:M134" si="177">J87/(K87+L87)</f>
        <v>0</v>
      </c>
      <c r="N87" s="32">
        <f t="shared" ref="N87:N134" si="178">C87/B87</f>
        <v>6.6228276186002813E-2</v>
      </c>
    </row>
    <row r="88" spans="1:14" x14ac:dyDescent="0.25">
      <c r="A88" s="4">
        <v>43946</v>
      </c>
      <c r="B88">
        <v>68128</v>
      </c>
      <c r="C88">
        <v>4512</v>
      </c>
      <c r="D88">
        <v>63604</v>
      </c>
      <c r="F88">
        <f t="shared" si="170"/>
        <v>0</v>
      </c>
      <c r="G88">
        <f t="shared" si="171"/>
        <v>0</v>
      </c>
      <c r="H88">
        <f t="shared" si="172"/>
        <v>11</v>
      </c>
      <c r="I88">
        <f t="shared" si="173"/>
        <v>12</v>
      </c>
      <c r="J88">
        <f t="shared" si="174"/>
        <v>0</v>
      </c>
      <c r="K88">
        <f t="shared" si="175"/>
        <v>0</v>
      </c>
      <c r="L88">
        <f t="shared" si="176"/>
        <v>0.47826086956521741</v>
      </c>
      <c r="M88">
        <f t="shared" si="177"/>
        <v>0</v>
      </c>
      <c r="N88" s="32">
        <f t="shared" si="178"/>
        <v>6.6228276186002813E-2</v>
      </c>
    </row>
    <row r="89" spans="1:14" x14ac:dyDescent="0.25">
      <c r="A89" s="52">
        <v>43947</v>
      </c>
      <c r="B89" s="53">
        <v>68128</v>
      </c>
      <c r="C89" s="53">
        <v>4512</v>
      </c>
      <c r="D89" s="53">
        <v>63616</v>
      </c>
      <c r="E89" s="53"/>
      <c r="F89" s="53">
        <f t="shared" si="170"/>
        <v>0</v>
      </c>
      <c r="G89" s="53">
        <f t="shared" si="171"/>
        <v>0</v>
      </c>
      <c r="H89" s="53">
        <f t="shared" si="172"/>
        <v>12</v>
      </c>
      <c r="I89" s="53">
        <f t="shared" si="173"/>
        <v>0</v>
      </c>
      <c r="J89" s="53">
        <f t="shared" si="174"/>
        <v>0</v>
      </c>
      <c r="K89" s="53">
        <f t="shared" si="175"/>
        <v>0</v>
      </c>
      <c r="L89" s="53">
        <f t="shared" si="176"/>
        <v>1</v>
      </c>
      <c r="M89" s="53">
        <f t="shared" si="177"/>
        <v>0</v>
      </c>
      <c r="N89" s="54">
        <f t="shared" si="178"/>
        <v>6.6228276186002813E-2</v>
      </c>
    </row>
    <row r="90" spans="1:14" x14ac:dyDescent="0.25">
      <c r="A90" s="4">
        <v>43948</v>
      </c>
      <c r="B90">
        <v>68128</v>
      </c>
      <c r="C90">
        <v>4512</v>
      </c>
      <c r="D90">
        <v>63616</v>
      </c>
      <c r="F90">
        <f t="shared" si="170"/>
        <v>0</v>
      </c>
      <c r="G90">
        <f t="shared" si="171"/>
        <v>0</v>
      </c>
      <c r="H90">
        <f t="shared" si="172"/>
        <v>0</v>
      </c>
      <c r="I90">
        <f t="shared" si="173"/>
        <v>0</v>
      </c>
      <c r="J90" t="e">
        <f t="shared" si="174"/>
        <v>#DIV/0!</v>
      </c>
      <c r="K90" t="e">
        <f t="shared" si="175"/>
        <v>#DIV/0!</v>
      </c>
      <c r="L90" t="e">
        <f t="shared" si="176"/>
        <v>#DIV/0!</v>
      </c>
      <c r="M90" t="e">
        <f t="shared" si="177"/>
        <v>#DIV/0!</v>
      </c>
      <c r="N90" s="32">
        <f t="shared" si="178"/>
        <v>6.6228276186002813E-2</v>
      </c>
    </row>
    <row r="91" spans="1:14" x14ac:dyDescent="0.25">
      <c r="A91" s="4">
        <v>43949</v>
      </c>
      <c r="B91">
        <v>68128</v>
      </c>
      <c r="C91">
        <v>4512</v>
      </c>
      <c r="D91">
        <v>63616</v>
      </c>
      <c r="F91">
        <f t="shared" si="170"/>
        <v>0</v>
      </c>
      <c r="G91">
        <f t="shared" si="171"/>
        <v>0</v>
      </c>
      <c r="H91">
        <f t="shared" si="172"/>
        <v>0</v>
      </c>
      <c r="I91">
        <f t="shared" si="173"/>
        <v>0</v>
      </c>
      <c r="J91" t="e">
        <f t="shared" si="174"/>
        <v>#DIV/0!</v>
      </c>
      <c r="K91" t="e">
        <f t="shared" si="175"/>
        <v>#DIV/0!</v>
      </c>
      <c r="L91" t="e">
        <f t="shared" si="176"/>
        <v>#DIV/0!</v>
      </c>
      <c r="M91" t="e">
        <f t="shared" si="177"/>
        <v>#DIV/0!</v>
      </c>
      <c r="N91">
        <f t="shared" si="178"/>
        <v>6.6228276186002813E-2</v>
      </c>
    </row>
    <row r="92" spans="1:14" x14ac:dyDescent="0.25">
      <c r="A92" s="4">
        <v>43950</v>
      </c>
      <c r="B92">
        <v>68128</v>
      </c>
      <c r="C92">
        <v>4512</v>
      </c>
      <c r="D92">
        <v>63616</v>
      </c>
      <c r="F92">
        <f t="shared" si="170"/>
        <v>0</v>
      </c>
      <c r="G92">
        <f t="shared" si="171"/>
        <v>0</v>
      </c>
      <c r="H92">
        <f t="shared" si="172"/>
        <v>0</v>
      </c>
      <c r="I92">
        <f t="shared" si="173"/>
        <v>0</v>
      </c>
      <c r="J92" t="e">
        <f t="shared" si="174"/>
        <v>#DIV/0!</v>
      </c>
      <c r="K92" t="e">
        <f t="shared" si="175"/>
        <v>#DIV/0!</v>
      </c>
      <c r="L92" t="e">
        <f t="shared" si="176"/>
        <v>#DIV/0!</v>
      </c>
      <c r="M92" t="e">
        <f t="shared" si="177"/>
        <v>#DIV/0!</v>
      </c>
      <c r="N92">
        <f t="shared" si="178"/>
        <v>6.6228276186002813E-2</v>
      </c>
    </row>
    <row r="93" spans="1:14" x14ac:dyDescent="0.25">
      <c r="A93" s="4">
        <v>43951</v>
      </c>
      <c r="B93">
        <v>68128</v>
      </c>
      <c r="C93">
        <v>4512</v>
      </c>
      <c r="D93">
        <v>63616</v>
      </c>
      <c r="F93">
        <f t="shared" si="170"/>
        <v>0</v>
      </c>
      <c r="G93">
        <f t="shared" si="171"/>
        <v>0</v>
      </c>
      <c r="H93">
        <f t="shared" si="172"/>
        <v>0</v>
      </c>
      <c r="I93">
        <f t="shared" si="173"/>
        <v>0</v>
      </c>
      <c r="J93" t="e">
        <f t="shared" si="174"/>
        <v>#DIV/0!</v>
      </c>
      <c r="K93" t="e">
        <f t="shared" si="175"/>
        <v>#DIV/0!</v>
      </c>
      <c r="L93" t="e">
        <f t="shared" si="176"/>
        <v>#DIV/0!</v>
      </c>
      <c r="M93" t="e">
        <f t="shared" si="177"/>
        <v>#DIV/0!</v>
      </c>
      <c r="N93">
        <f t="shared" si="178"/>
        <v>6.6228276186002813E-2</v>
      </c>
    </row>
    <row r="94" spans="1:14" x14ac:dyDescent="0.25">
      <c r="A94" s="4">
        <v>43952</v>
      </c>
      <c r="B94">
        <v>68128</v>
      </c>
      <c r="C94">
        <v>4512</v>
      </c>
      <c r="D94">
        <v>63616</v>
      </c>
      <c r="F94">
        <f t="shared" si="170"/>
        <v>0</v>
      </c>
      <c r="G94">
        <f t="shared" si="171"/>
        <v>0</v>
      </c>
      <c r="H94">
        <f t="shared" si="172"/>
        <v>0</v>
      </c>
      <c r="I94">
        <f t="shared" si="173"/>
        <v>0</v>
      </c>
      <c r="J94" t="e">
        <f t="shared" si="174"/>
        <v>#DIV/0!</v>
      </c>
      <c r="K94" t="e">
        <f t="shared" si="175"/>
        <v>#DIV/0!</v>
      </c>
      <c r="L94" t="e">
        <f t="shared" si="176"/>
        <v>#DIV/0!</v>
      </c>
      <c r="M94" t="e">
        <f t="shared" si="177"/>
        <v>#DIV/0!</v>
      </c>
      <c r="N94">
        <f t="shared" si="178"/>
        <v>6.6228276186002813E-2</v>
      </c>
    </row>
    <row r="95" spans="1:14" x14ac:dyDescent="0.25">
      <c r="A95" s="4">
        <v>43953</v>
      </c>
      <c r="B95">
        <v>68128</v>
      </c>
      <c r="C95">
        <v>4512</v>
      </c>
      <c r="D95">
        <v>63616</v>
      </c>
      <c r="F95">
        <f t="shared" si="170"/>
        <v>0</v>
      </c>
      <c r="G95">
        <f t="shared" si="171"/>
        <v>0</v>
      </c>
      <c r="H95">
        <f t="shared" si="172"/>
        <v>0</v>
      </c>
      <c r="I95">
        <f t="shared" si="173"/>
        <v>0</v>
      </c>
      <c r="J95" t="e">
        <f t="shared" si="174"/>
        <v>#DIV/0!</v>
      </c>
      <c r="K95" t="e">
        <f t="shared" si="175"/>
        <v>#DIV/0!</v>
      </c>
      <c r="L95" t="e">
        <f t="shared" si="176"/>
        <v>#DIV/0!</v>
      </c>
      <c r="M95" t="e">
        <f t="shared" si="177"/>
        <v>#DIV/0!</v>
      </c>
      <c r="N95">
        <f t="shared" si="178"/>
        <v>6.6228276186002813E-2</v>
      </c>
    </row>
    <row r="96" spans="1:14" x14ac:dyDescent="0.25">
      <c r="A96" s="4">
        <v>43954</v>
      </c>
      <c r="B96">
        <v>68128</v>
      </c>
      <c r="C96">
        <v>4512</v>
      </c>
      <c r="D96">
        <v>63616</v>
      </c>
      <c r="F96">
        <f t="shared" si="170"/>
        <v>0</v>
      </c>
      <c r="G96">
        <f t="shared" si="171"/>
        <v>0</v>
      </c>
      <c r="H96">
        <f t="shared" si="172"/>
        <v>0</v>
      </c>
      <c r="I96">
        <f t="shared" si="173"/>
        <v>0</v>
      </c>
      <c r="J96" t="e">
        <f t="shared" si="174"/>
        <v>#DIV/0!</v>
      </c>
      <c r="K96" t="e">
        <f t="shared" si="175"/>
        <v>#DIV/0!</v>
      </c>
      <c r="L96" t="e">
        <f t="shared" si="176"/>
        <v>#DIV/0!</v>
      </c>
      <c r="M96" t="e">
        <f t="shared" si="177"/>
        <v>#DIV/0!</v>
      </c>
      <c r="N96">
        <f t="shared" si="178"/>
        <v>6.6228276186002813E-2</v>
      </c>
    </row>
    <row r="97" spans="1:14" x14ac:dyDescent="0.25">
      <c r="A97" s="4">
        <v>43955</v>
      </c>
      <c r="B97">
        <v>68128</v>
      </c>
      <c r="C97">
        <v>4512</v>
      </c>
      <c r="D97">
        <v>63616</v>
      </c>
      <c r="F97">
        <f t="shared" si="170"/>
        <v>0</v>
      </c>
      <c r="G97">
        <f t="shared" si="171"/>
        <v>0</v>
      </c>
      <c r="H97">
        <f t="shared" si="172"/>
        <v>0</v>
      </c>
      <c r="I97">
        <f t="shared" si="173"/>
        <v>0</v>
      </c>
      <c r="J97" t="e">
        <f t="shared" si="174"/>
        <v>#DIV/0!</v>
      </c>
      <c r="K97" t="e">
        <f t="shared" si="175"/>
        <v>#DIV/0!</v>
      </c>
      <c r="L97" t="e">
        <f t="shared" si="176"/>
        <v>#DIV/0!</v>
      </c>
      <c r="M97" t="e">
        <f t="shared" si="177"/>
        <v>#DIV/0!</v>
      </c>
      <c r="N97">
        <f t="shared" si="178"/>
        <v>6.6228276186002813E-2</v>
      </c>
    </row>
    <row r="98" spans="1:14" x14ac:dyDescent="0.25">
      <c r="A98" s="4">
        <v>43956</v>
      </c>
      <c r="B98">
        <v>68128</v>
      </c>
      <c r="C98">
        <v>4512</v>
      </c>
      <c r="D98">
        <v>63616</v>
      </c>
      <c r="F98">
        <f t="shared" si="170"/>
        <v>0</v>
      </c>
      <c r="G98">
        <f t="shared" si="171"/>
        <v>0</v>
      </c>
      <c r="H98">
        <f t="shared" si="172"/>
        <v>0</v>
      </c>
      <c r="I98">
        <f t="shared" si="173"/>
        <v>0</v>
      </c>
      <c r="J98" t="e">
        <f t="shared" si="174"/>
        <v>#DIV/0!</v>
      </c>
      <c r="K98" t="e">
        <f t="shared" si="175"/>
        <v>#DIV/0!</v>
      </c>
      <c r="L98" t="e">
        <f t="shared" si="176"/>
        <v>#DIV/0!</v>
      </c>
      <c r="M98" t="e">
        <f t="shared" si="177"/>
        <v>#DIV/0!</v>
      </c>
      <c r="N98">
        <f t="shared" si="178"/>
        <v>6.6228276186002813E-2</v>
      </c>
    </row>
    <row r="99" spans="1:14" x14ac:dyDescent="0.25">
      <c r="A99" s="4">
        <v>43957</v>
      </c>
      <c r="B99">
        <v>68128</v>
      </c>
      <c r="C99">
        <v>4512</v>
      </c>
      <c r="D99">
        <v>63616</v>
      </c>
      <c r="F99">
        <f t="shared" si="170"/>
        <v>0</v>
      </c>
      <c r="G99">
        <f t="shared" si="171"/>
        <v>0</v>
      </c>
      <c r="H99">
        <f t="shared" si="172"/>
        <v>0</v>
      </c>
      <c r="I99">
        <f t="shared" si="173"/>
        <v>0</v>
      </c>
      <c r="J99" t="e">
        <f t="shared" si="174"/>
        <v>#DIV/0!</v>
      </c>
      <c r="K99" t="e">
        <f t="shared" si="175"/>
        <v>#DIV/0!</v>
      </c>
      <c r="L99" t="e">
        <f t="shared" si="176"/>
        <v>#DIV/0!</v>
      </c>
      <c r="M99" t="e">
        <f t="shared" si="177"/>
        <v>#DIV/0!</v>
      </c>
      <c r="N99">
        <f t="shared" si="178"/>
        <v>6.6228276186002813E-2</v>
      </c>
    </row>
    <row r="100" spans="1:14" x14ac:dyDescent="0.25">
      <c r="A100" s="4">
        <v>43958</v>
      </c>
      <c r="B100">
        <v>68128</v>
      </c>
      <c r="C100">
        <v>4512</v>
      </c>
      <c r="D100">
        <v>63616</v>
      </c>
      <c r="F100">
        <f t="shared" si="170"/>
        <v>0</v>
      </c>
      <c r="G100">
        <f t="shared" si="171"/>
        <v>0</v>
      </c>
      <c r="H100">
        <f t="shared" si="172"/>
        <v>0</v>
      </c>
      <c r="I100">
        <f t="shared" si="173"/>
        <v>0</v>
      </c>
      <c r="J100" t="e">
        <f t="shared" si="174"/>
        <v>#DIV/0!</v>
      </c>
      <c r="K100" t="e">
        <f t="shared" si="175"/>
        <v>#DIV/0!</v>
      </c>
      <c r="L100" t="e">
        <f t="shared" si="176"/>
        <v>#DIV/0!</v>
      </c>
      <c r="M100" t="e">
        <f t="shared" si="177"/>
        <v>#DIV/0!</v>
      </c>
      <c r="N100">
        <f t="shared" si="178"/>
        <v>6.6228276186002813E-2</v>
      </c>
    </row>
    <row r="101" spans="1:14" x14ac:dyDescent="0.25">
      <c r="A101" s="4">
        <v>43959</v>
      </c>
      <c r="B101">
        <v>68128</v>
      </c>
      <c r="C101">
        <v>4512</v>
      </c>
      <c r="D101">
        <v>63616</v>
      </c>
      <c r="F101">
        <f t="shared" si="170"/>
        <v>0</v>
      </c>
      <c r="G101">
        <f t="shared" si="171"/>
        <v>0</v>
      </c>
      <c r="H101">
        <f t="shared" si="172"/>
        <v>0</v>
      </c>
      <c r="I101">
        <f t="shared" si="173"/>
        <v>0</v>
      </c>
      <c r="J101" t="e">
        <f t="shared" si="174"/>
        <v>#DIV/0!</v>
      </c>
      <c r="K101" t="e">
        <f t="shared" si="175"/>
        <v>#DIV/0!</v>
      </c>
      <c r="L101" t="e">
        <f t="shared" si="176"/>
        <v>#DIV/0!</v>
      </c>
      <c r="M101" t="e">
        <f>J101/(K101+L101)</f>
        <v>#DIV/0!</v>
      </c>
      <c r="N101">
        <f t="shared" si="178"/>
        <v>6.6228276186002813E-2</v>
      </c>
    </row>
    <row r="102" spans="1:14" x14ac:dyDescent="0.25">
      <c r="A102" s="4">
        <v>43960</v>
      </c>
      <c r="B102">
        <v>68129</v>
      </c>
      <c r="C102">
        <v>4512</v>
      </c>
      <c r="D102">
        <v>63616</v>
      </c>
      <c r="F102">
        <f t="shared" si="170"/>
        <v>1</v>
      </c>
      <c r="G102">
        <f t="shared" si="171"/>
        <v>0</v>
      </c>
      <c r="H102">
        <f t="shared" si="172"/>
        <v>0</v>
      </c>
      <c r="I102">
        <f t="shared" si="173"/>
        <v>1</v>
      </c>
      <c r="J102" t="e">
        <f t="shared" si="174"/>
        <v>#DIV/0!</v>
      </c>
      <c r="K102" t="e">
        <f t="shared" si="175"/>
        <v>#DIV/0!</v>
      </c>
      <c r="L102" t="e">
        <f t="shared" si="176"/>
        <v>#DIV/0!</v>
      </c>
      <c r="M102" t="e">
        <f t="shared" si="177"/>
        <v>#DIV/0!</v>
      </c>
      <c r="N102">
        <f t="shared" si="178"/>
        <v>6.622730408489777E-2</v>
      </c>
    </row>
    <row r="103" spans="1:14" x14ac:dyDescent="0.25">
      <c r="A103" s="4">
        <v>43961</v>
      </c>
      <c r="B103">
        <v>68134</v>
      </c>
      <c r="C103">
        <v>4512</v>
      </c>
      <c r="D103">
        <v>63616</v>
      </c>
      <c r="F103">
        <f t="shared" si="170"/>
        <v>5</v>
      </c>
      <c r="G103">
        <f t="shared" si="171"/>
        <v>0</v>
      </c>
      <c r="H103">
        <f t="shared" si="172"/>
        <v>0</v>
      </c>
      <c r="I103">
        <f t="shared" si="173"/>
        <v>6</v>
      </c>
      <c r="J103">
        <f t="shared" si="174"/>
        <v>5</v>
      </c>
      <c r="K103">
        <f t="shared" si="175"/>
        <v>0</v>
      </c>
      <c r="L103">
        <f t="shared" si="176"/>
        <v>0</v>
      </c>
      <c r="M103" t="e">
        <f t="shared" si="177"/>
        <v>#DIV/0!</v>
      </c>
      <c r="N103">
        <f t="shared" si="178"/>
        <v>6.6222444007397185E-2</v>
      </c>
    </row>
    <row r="104" spans="1:14" x14ac:dyDescent="0.25">
      <c r="A104" s="4">
        <v>43962</v>
      </c>
      <c r="B104">
        <v>68134</v>
      </c>
      <c r="C104">
        <v>4512</v>
      </c>
      <c r="D104">
        <v>63616</v>
      </c>
      <c r="F104">
        <f t="shared" si="170"/>
        <v>0</v>
      </c>
      <c r="G104">
        <f t="shared" si="171"/>
        <v>0</v>
      </c>
      <c r="H104">
        <f t="shared" si="172"/>
        <v>0</v>
      </c>
      <c r="I104">
        <f t="shared" si="173"/>
        <v>6</v>
      </c>
      <c r="J104">
        <f t="shared" si="174"/>
        <v>0</v>
      </c>
      <c r="K104">
        <f t="shared" si="175"/>
        <v>0</v>
      </c>
      <c r="L104">
        <f t="shared" si="176"/>
        <v>0</v>
      </c>
      <c r="M104" t="e">
        <f t="shared" si="177"/>
        <v>#DIV/0!</v>
      </c>
      <c r="N104">
        <f t="shared" si="178"/>
        <v>6.6222444007397185E-2</v>
      </c>
    </row>
    <row r="105" spans="1:14" x14ac:dyDescent="0.25">
      <c r="A105" s="4">
        <v>43963</v>
      </c>
      <c r="B105">
        <v>68134</v>
      </c>
      <c r="C105">
        <v>4512</v>
      </c>
      <c r="D105">
        <v>63616</v>
      </c>
      <c r="F105">
        <f t="shared" si="170"/>
        <v>0</v>
      </c>
      <c r="G105">
        <f t="shared" si="171"/>
        <v>0</v>
      </c>
      <c r="H105">
        <f t="shared" si="172"/>
        <v>0</v>
      </c>
      <c r="I105">
        <f t="shared" si="173"/>
        <v>6</v>
      </c>
      <c r="J105">
        <f t="shared" si="174"/>
        <v>0</v>
      </c>
      <c r="K105">
        <f t="shared" si="175"/>
        <v>0</v>
      </c>
      <c r="L105">
        <f t="shared" si="176"/>
        <v>0</v>
      </c>
      <c r="M105" t="e">
        <f t="shared" si="177"/>
        <v>#DIV/0!</v>
      </c>
      <c r="N105">
        <f t="shared" si="178"/>
        <v>6.6222444007397185E-2</v>
      </c>
    </row>
    <row r="106" spans="1:14" x14ac:dyDescent="0.25">
      <c r="A106" s="4">
        <v>43964</v>
      </c>
      <c r="B106">
        <v>68134</v>
      </c>
      <c r="C106">
        <v>4512</v>
      </c>
      <c r="D106">
        <v>63616</v>
      </c>
      <c r="F106">
        <f t="shared" si="170"/>
        <v>0</v>
      </c>
      <c r="G106">
        <f t="shared" si="171"/>
        <v>0</v>
      </c>
      <c r="H106">
        <f t="shared" si="172"/>
        <v>0</v>
      </c>
      <c r="I106">
        <f t="shared" si="173"/>
        <v>6</v>
      </c>
      <c r="J106">
        <f t="shared" si="174"/>
        <v>0</v>
      </c>
      <c r="K106">
        <f t="shared" si="175"/>
        <v>0</v>
      </c>
      <c r="L106">
        <f t="shared" si="176"/>
        <v>0</v>
      </c>
      <c r="M106" t="e">
        <f t="shared" si="177"/>
        <v>#DIV/0!</v>
      </c>
      <c r="N106">
        <f t="shared" si="178"/>
        <v>6.6222444007397185E-2</v>
      </c>
    </row>
    <row r="107" spans="1:14" x14ac:dyDescent="0.25">
      <c r="A107" s="4">
        <v>43965</v>
      </c>
      <c r="B107">
        <v>68134</v>
      </c>
      <c r="C107">
        <v>4512</v>
      </c>
      <c r="D107">
        <v>63616</v>
      </c>
      <c r="F107">
        <f t="shared" si="170"/>
        <v>0</v>
      </c>
      <c r="G107">
        <f t="shared" si="171"/>
        <v>0</v>
      </c>
      <c r="H107">
        <f t="shared" si="172"/>
        <v>0</v>
      </c>
      <c r="I107">
        <f t="shared" si="173"/>
        <v>6</v>
      </c>
      <c r="J107">
        <f t="shared" si="174"/>
        <v>0</v>
      </c>
      <c r="K107">
        <f t="shared" si="175"/>
        <v>0</v>
      </c>
      <c r="L107">
        <f t="shared" si="176"/>
        <v>0</v>
      </c>
      <c r="M107" t="e">
        <f t="shared" si="177"/>
        <v>#DIV/0!</v>
      </c>
      <c r="N107">
        <f t="shared" si="178"/>
        <v>6.6222444007397185E-2</v>
      </c>
    </row>
    <row r="108" spans="1:14" x14ac:dyDescent="0.25">
      <c r="A108" s="4">
        <v>43966</v>
      </c>
      <c r="B108">
        <v>68134</v>
      </c>
      <c r="C108">
        <v>4512</v>
      </c>
      <c r="D108">
        <v>63616</v>
      </c>
      <c r="F108">
        <f t="shared" si="170"/>
        <v>0</v>
      </c>
      <c r="G108">
        <f t="shared" si="171"/>
        <v>0</v>
      </c>
      <c r="H108">
        <f t="shared" si="172"/>
        <v>0</v>
      </c>
      <c r="I108">
        <f t="shared" si="173"/>
        <v>6</v>
      </c>
      <c r="J108">
        <f t="shared" si="174"/>
        <v>0</v>
      </c>
      <c r="K108">
        <f t="shared" si="175"/>
        <v>0</v>
      </c>
      <c r="L108">
        <f t="shared" si="176"/>
        <v>0</v>
      </c>
      <c r="M108" t="e">
        <f t="shared" si="177"/>
        <v>#DIV/0!</v>
      </c>
      <c r="N108">
        <f t="shared" si="178"/>
        <v>6.6222444007397185E-2</v>
      </c>
    </row>
    <row r="109" spans="1:14" x14ac:dyDescent="0.25">
      <c r="A109" s="4">
        <v>43967</v>
      </c>
      <c r="B109">
        <v>68134</v>
      </c>
      <c r="C109">
        <v>4512</v>
      </c>
      <c r="D109">
        <v>63616</v>
      </c>
      <c r="F109">
        <f t="shared" si="170"/>
        <v>0</v>
      </c>
      <c r="G109">
        <f t="shared" si="171"/>
        <v>0</v>
      </c>
      <c r="H109">
        <f t="shared" si="172"/>
        <v>0</v>
      </c>
      <c r="I109">
        <f t="shared" si="173"/>
        <v>6</v>
      </c>
      <c r="J109">
        <f t="shared" si="174"/>
        <v>0</v>
      </c>
      <c r="K109">
        <f t="shared" si="175"/>
        <v>0</v>
      </c>
      <c r="L109">
        <f t="shared" si="176"/>
        <v>0</v>
      </c>
      <c r="M109" t="e">
        <f t="shared" si="177"/>
        <v>#DIV/0!</v>
      </c>
      <c r="N109">
        <f t="shared" si="178"/>
        <v>6.6222444007397185E-2</v>
      </c>
    </row>
    <row r="110" spans="1:14" x14ac:dyDescent="0.25">
      <c r="A110" s="4">
        <v>43968</v>
      </c>
      <c r="B110">
        <v>68134</v>
      </c>
      <c r="C110">
        <v>4512</v>
      </c>
      <c r="D110">
        <v>63616</v>
      </c>
      <c r="F110">
        <f t="shared" si="170"/>
        <v>0</v>
      </c>
      <c r="G110">
        <f t="shared" si="171"/>
        <v>0</v>
      </c>
      <c r="H110">
        <f t="shared" si="172"/>
        <v>0</v>
      </c>
      <c r="I110">
        <f t="shared" si="173"/>
        <v>6</v>
      </c>
      <c r="J110">
        <f t="shared" si="174"/>
        <v>0</v>
      </c>
      <c r="K110">
        <f t="shared" si="175"/>
        <v>0</v>
      </c>
      <c r="L110">
        <f t="shared" si="176"/>
        <v>0</v>
      </c>
      <c r="M110" t="e">
        <f t="shared" si="177"/>
        <v>#DIV/0!</v>
      </c>
      <c r="N110">
        <f t="shared" si="178"/>
        <v>6.6222444007397185E-2</v>
      </c>
    </row>
    <row r="111" spans="1:14" x14ac:dyDescent="0.25">
      <c r="A111" s="4">
        <v>43969</v>
      </c>
      <c r="B111">
        <v>68135</v>
      </c>
      <c r="C111">
        <v>4512</v>
      </c>
      <c r="D111">
        <v>63616</v>
      </c>
      <c r="F111">
        <f t="shared" si="170"/>
        <v>1</v>
      </c>
      <c r="G111">
        <f t="shared" si="171"/>
        <v>0</v>
      </c>
      <c r="H111">
        <f t="shared" si="172"/>
        <v>0</v>
      </c>
      <c r="I111">
        <f t="shared" si="173"/>
        <v>7</v>
      </c>
      <c r="J111">
        <f t="shared" si="174"/>
        <v>0.16666666666666666</v>
      </c>
      <c r="K111">
        <f t="shared" si="175"/>
        <v>0</v>
      </c>
      <c r="L111">
        <f t="shared" si="176"/>
        <v>0</v>
      </c>
      <c r="M111" t="e">
        <f t="shared" si="177"/>
        <v>#DIV/0!</v>
      </c>
      <c r="N111">
        <f t="shared" si="178"/>
        <v>6.622147207749321E-2</v>
      </c>
    </row>
    <row r="112" spans="1:14" x14ac:dyDescent="0.25">
      <c r="A112" s="4">
        <v>43970</v>
      </c>
      <c r="B112">
        <v>68135</v>
      </c>
      <c r="C112">
        <v>4512</v>
      </c>
      <c r="D112">
        <v>63616</v>
      </c>
      <c r="F112">
        <f t="shared" si="170"/>
        <v>0</v>
      </c>
      <c r="G112">
        <f t="shared" si="171"/>
        <v>0</v>
      </c>
      <c r="H112">
        <f t="shared" si="172"/>
        <v>0</v>
      </c>
      <c r="I112">
        <f t="shared" si="173"/>
        <v>7</v>
      </c>
      <c r="J112">
        <f t="shared" si="174"/>
        <v>0</v>
      </c>
      <c r="K112">
        <f t="shared" si="175"/>
        <v>0</v>
      </c>
      <c r="L112">
        <f t="shared" si="176"/>
        <v>0</v>
      </c>
      <c r="M112" t="e">
        <f t="shared" si="177"/>
        <v>#DIV/0!</v>
      </c>
      <c r="N112">
        <f t="shared" si="178"/>
        <v>6.622147207749321E-2</v>
      </c>
    </row>
    <row r="113" spans="1:14" x14ac:dyDescent="0.25">
      <c r="A113" s="4">
        <v>43971</v>
      </c>
      <c r="B113">
        <v>68135</v>
      </c>
      <c r="C113">
        <v>4512</v>
      </c>
      <c r="D113">
        <v>63616</v>
      </c>
      <c r="F113">
        <f t="shared" si="170"/>
        <v>0</v>
      </c>
      <c r="G113">
        <f t="shared" si="171"/>
        <v>0</v>
      </c>
      <c r="H113">
        <f t="shared" si="172"/>
        <v>0</v>
      </c>
      <c r="I113">
        <f t="shared" si="173"/>
        <v>7</v>
      </c>
      <c r="J113">
        <f t="shared" si="174"/>
        <v>0</v>
      </c>
      <c r="K113">
        <f t="shared" si="175"/>
        <v>0</v>
      </c>
      <c r="L113">
        <f t="shared" si="176"/>
        <v>0</v>
      </c>
      <c r="M113" t="e">
        <f t="shared" si="177"/>
        <v>#DIV/0!</v>
      </c>
      <c r="N113">
        <f t="shared" si="178"/>
        <v>6.622147207749321E-2</v>
      </c>
    </row>
    <row r="114" spans="1:14" x14ac:dyDescent="0.25">
      <c r="A114" s="4">
        <v>43972</v>
      </c>
      <c r="B114">
        <v>68135</v>
      </c>
      <c r="C114">
        <v>4512</v>
      </c>
      <c r="D114">
        <v>63616</v>
      </c>
      <c r="F114">
        <f t="shared" si="170"/>
        <v>0</v>
      </c>
      <c r="G114">
        <f t="shared" si="171"/>
        <v>0</v>
      </c>
      <c r="H114">
        <f t="shared" si="172"/>
        <v>0</v>
      </c>
      <c r="I114">
        <f t="shared" si="173"/>
        <v>7</v>
      </c>
      <c r="J114">
        <f t="shared" si="174"/>
        <v>0</v>
      </c>
      <c r="K114">
        <f t="shared" si="175"/>
        <v>0</v>
      </c>
      <c r="L114">
        <f t="shared" si="176"/>
        <v>0</v>
      </c>
      <c r="M114" t="e">
        <f t="shared" si="177"/>
        <v>#DIV/0!</v>
      </c>
      <c r="N114">
        <f t="shared" si="178"/>
        <v>6.622147207749321E-2</v>
      </c>
    </row>
    <row r="115" spans="1:14" x14ac:dyDescent="0.25">
      <c r="A115" s="4">
        <v>43973</v>
      </c>
      <c r="B115">
        <v>68135</v>
      </c>
      <c r="C115">
        <v>4512</v>
      </c>
      <c r="D115">
        <v>63616</v>
      </c>
      <c r="F115">
        <f t="shared" si="170"/>
        <v>0</v>
      </c>
      <c r="G115">
        <f t="shared" si="171"/>
        <v>0</v>
      </c>
      <c r="H115">
        <f t="shared" si="172"/>
        <v>0</v>
      </c>
      <c r="I115">
        <f t="shared" si="173"/>
        <v>7</v>
      </c>
      <c r="J115">
        <f t="shared" si="174"/>
        <v>0</v>
      </c>
      <c r="K115">
        <f t="shared" si="175"/>
        <v>0</v>
      </c>
      <c r="L115">
        <f t="shared" si="176"/>
        <v>0</v>
      </c>
      <c r="M115" t="e">
        <f t="shared" si="177"/>
        <v>#DIV/0!</v>
      </c>
      <c r="N115">
        <f t="shared" si="178"/>
        <v>6.622147207749321E-2</v>
      </c>
    </row>
    <row r="116" spans="1:14" x14ac:dyDescent="0.25">
      <c r="A116" s="4">
        <v>43974</v>
      </c>
      <c r="B116">
        <v>68135</v>
      </c>
      <c r="C116">
        <v>4512</v>
      </c>
      <c r="D116">
        <v>63616</v>
      </c>
      <c r="F116">
        <f t="shared" si="170"/>
        <v>0</v>
      </c>
      <c r="G116">
        <f t="shared" si="171"/>
        <v>0</v>
      </c>
      <c r="H116">
        <f t="shared" si="172"/>
        <v>0</v>
      </c>
      <c r="I116">
        <f t="shared" si="173"/>
        <v>7</v>
      </c>
      <c r="J116">
        <f t="shared" si="174"/>
        <v>0</v>
      </c>
      <c r="K116">
        <f t="shared" si="175"/>
        <v>0</v>
      </c>
      <c r="L116">
        <f t="shared" si="176"/>
        <v>0</v>
      </c>
      <c r="M116" t="e">
        <f t="shared" si="177"/>
        <v>#DIV/0!</v>
      </c>
      <c r="N116">
        <f t="shared" si="178"/>
        <v>6.622147207749321E-2</v>
      </c>
    </row>
    <row r="117" spans="1:14" x14ac:dyDescent="0.25">
      <c r="A117" s="4">
        <v>43975</v>
      </c>
      <c r="B117">
        <v>68135</v>
      </c>
      <c r="C117">
        <v>4512</v>
      </c>
      <c r="D117">
        <v>63617</v>
      </c>
      <c r="F117">
        <f t="shared" si="170"/>
        <v>0</v>
      </c>
      <c r="G117">
        <f t="shared" si="171"/>
        <v>0</v>
      </c>
      <c r="H117">
        <f t="shared" si="172"/>
        <v>1</v>
      </c>
      <c r="I117">
        <f t="shared" si="173"/>
        <v>6</v>
      </c>
      <c r="J117">
        <f t="shared" si="174"/>
        <v>0</v>
      </c>
      <c r="K117">
        <f t="shared" si="175"/>
        <v>0</v>
      </c>
      <c r="L117">
        <f t="shared" si="176"/>
        <v>0.14285714285714285</v>
      </c>
      <c r="M117">
        <f t="shared" si="177"/>
        <v>0</v>
      </c>
      <c r="N117">
        <f t="shared" si="178"/>
        <v>6.622147207749321E-2</v>
      </c>
    </row>
    <row r="118" spans="1:14" x14ac:dyDescent="0.25">
      <c r="A118" s="4">
        <v>43976</v>
      </c>
      <c r="B118">
        <v>68135</v>
      </c>
      <c r="C118">
        <v>4512</v>
      </c>
      <c r="D118">
        <v>63617</v>
      </c>
      <c r="F118">
        <f t="shared" si="170"/>
        <v>0</v>
      </c>
      <c r="G118">
        <f t="shared" si="171"/>
        <v>0</v>
      </c>
      <c r="H118">
        <f t="shared" si="172"/>
        <v>0</v>
      </c>
      <c r="I118">
        <f t="shared" si="173"/>
        <v>6</v>
      </c>
      <c r="J118">
        <f t="shared" si="174"/>
        <v>0</v>
      </c>
      <c r="K118">
        <f t="shared" si="175"/>
        <v>0</v>
      </c>
      <c r="L118">
        <f t="shared" si="176"/>
        <v>0</v>
      </c>
      <c r="M118" t="e">
        <f t="shared" si="177"/>
        <v>#DIV/0!</v>
      </c>
      <c r="N118">
        <f t="shared" si="178"/>
        <v>6.622147207749321E-2</v>
      </c>
    </row>
    <row r="119" spans="1:14" x14ac:dyDescent="0.25">
      <c r="A119" s="4">
        <v>43977</v>
      </c>
      <c r="B119">
        <v>68135</v>
      </c>
      <c r="C119">
        <v>4512</v>
      </c>
      <c r="D119">
        <v>63618</v>
      </c>
      <c r="F119">
        <f t="shared" si="170"/>
        <v>0</v>
      </c>
      <c r="G119">
        <f t="shared" si="171"/>
        <v>0</v>
      </c>
      <c r="H119">
        <f t="shared" si="172"/>
        <v>1</v>
      </c>
      <c r="I119">
        <f t="shared" si="173"/>
        <v>5</v>
      </c>
      <c r="J119">
        <f t="shared" si="174"/>
        <v>0</v>
      </c>
      <c r="K119">
        <f t="shared" si="175"/>
        <v>0</v>
      </c>
      <c r="L119">
        <f t="shared" si="176"/>
        <v>0.16666666666666666</v>
      </c>
      <c r="M119">
        <f t="shared" si="177"/>
        <v>0</v>
      </c>
      <c r="N119">
        <f t="shared" si="178"/>
        <v>6.622147207749321E-2</v>
      </c>
    </row>
    <row r="120" spans="1:14" x14ac:dyDescent="0.25">
      <c r="A120" s="4">
        <v>43978</v>
      </c>
      <c r="B120">
        <v>68135</v>
      </c>
      <c r="C120">
        <v>4512</v>
      </c>
      <c r="D120">
        <v>63618</v>
      </c>
      <c r="F120">
        <f t="shared" si="170"/>
        <v>0</v>
      </c>
      <c r="G120">
        <f t="shared" si="171"/>
        <v>0</v>
      </c>
      <c r="H120">
        <f t="shared" si="172"/>
        <v>0</v>
      </c>
      <c r="I120">
        <f t="shared" si="173"/>
        <v>5</v>
      </c>
      <c r="J120">
        <f t="shared" si="174"/>
        <v>0</v>
      </c>
      <c r="K120">
        <f t="shared" si="175"/>
        <v>0</v>
      </c>
      <c r="L120">
        <f t="shared" si="176"/>
        <v>0</v>
      </c>
      <c r="M120" t="e">
        <f t="shared" si="177"/>
        <v>#DIV/0!</v>
      </c>
      <c r="N120">
        <f t="shared" si="178"/>
        <v>6.622147207749321E-2</v>
      </c>
    </row>
    <row r="121" spans="1:14" x14ac:dyDescent="0.25">
      <c r="A121" s="4">
        <v>43979</v>
      </c>
      <c r="B121">
        <v>68135</v>
      </c>
      <c r="C121">
        <v>4512</v>
      </c>
      <c r="D121">
        <v>63618</v>
      </c>
      <c r="F121">
        <f t="shared" si="170"/>
        <v>0</v>
      </c>
      <c r="G121">
        <f t="shared" si="171"/>
        <v>0</v>
      </c>
      <c r="H121">
        <f t="shared" si="172"/>
        <v>0</v>
      </c>
      <c r="I121">
        <f t="shared" si="173"/>
        <v>5</v>
      </c>
      <c r="J121">
        <f t="shared" si="174"/>
        <v>0</v>
      </c>
      <c r="K121">
        <f t="shared" si="175"/>
        <v>0</v>
      </c>
      <c r="L121">
        <f t="shared" si="176"/>
        <v>0</v>
      </c>
      <c r="M121" t="e">
        <f t="shared" si="177"/>
        <v>#DIV/0!</v>
      </c>
      <c r="N121">
        <f t="shared" si="178"/>
        <v>6.622147207749321E-2</v>
      </c>
    </row>
    <row r="122" spans="1:14" x14ac:dyDescent="0.25">
      <c r="A122" s="4">
        <v>43980</v>
      </c>
      <c r="B122">
        <v>68135</v>
      </c>
      <c r="C122">
        <v>4512</v>
      </c>
      <c r="D122">
        <v>63619</v>
      </c>
      <c r="F122">
        <f t="shared" si="170"/>
        <v>0</v>
      </c>
      <c r="G122">
        <f t="shared" si="171"/>
        <v>0</v>
      </c>
      <c r="H122">
        <f t="shared" si="172"/>
        <v>1</v>
      </c>
      <c r="I122">
        <f t="shared" si="173"/>
        <v>4</v>
      </c>
      <c r="J122">
        <f t="shared" si="174"/>
        <v>0</v>
      </c>
      <c r="K122">
        <f t="shared" si="175"/>
        <v>0</v>
      </c>
      <c r="L122">
        <f t="shared" si="176"/>
        <v>0.2</v>
      </c>
      <c r="M122">
        <f t="shared" si="177"/>
        <v>0</v>
      </c>
      <c r="N122">
        <f t="shared" si="178"/>
        <v>6.622147207749321E-2</v>
      </c>
    </row>
    <row r="123" spans="1:14" x14ac:dyDescent="0.25">
      <c r="A123" s="4">
        <v>43981</v>
      </c>
      <c r="B123">
        <v>68135</v>
      </c>
      <c r="C123">
        <v>4512</v>
      </c>
      <c r="D123">
        <v>63619</v>
      </c>
      <c r="F123">
        <f t="shared" si="170"/>
        <v>0</v>
      </c>
      <c r="G123">
        <f t="shared" si="171"/>
        <v>0</v>
      </c>
      <c r="H123">
        <f t="shared" si="172"/>
        <v>0</v>
      </c>
      <c r="I123">
        <f t="shared" si="173"/>
        <v>4</v>
      </c>
      <c r="J123">
        <f t="shared" si="174"/>
        <v>0</v>
      </c>
      <c r="K123">
        <f t="shared" si="175"/>
        <v>0</v>
      </c>
      <c r="L123">
        <f t="shared" si="176"/>
        <v>0</v>
      </c>
      <c r="M123" t="e">
        <f t="shared" si="177"/>
        <v>#DIV/0!</v>
      </c>
      <c r="N123">
        <f t="shared" si="178"/>
        <v>6.622147207749321E-2</v>
      </c>
    </row>
    <row r="124" spans="1:14" x14ac:dyDescent="0.25">
      <c r="A124" s="4">
        <v>43982</v>
      </c>
      <c r="B124">
        <v>68135</v>
      </c>
      <c r="C124">
        <v>4512</v>
      </c>
      <c r="D124">
        <v>63620</v>
      </c>
      <c r="F124">
        <f t="shared" si="170"/>
        <v>0</v>
      </c>
      <c r="G124">
        <f t="shared" si="171"/>
        <v>0</v>
      </c>
      <c r="H124">
        <f t="shared" si="172"/>
        <v>1</v>
      </c>
      <c r="I124">
        <f t="shared" si="173"/>
        <v>3</v>
      </c>
      <c r="J124">
        <f t="shared" si="174"/>
        <v>0</v>
      </c>
      <c r="K124">
        <f t="shared" si="175"/>
        <v>0</v>
      </c>
      <c r="L124">
        <f t="shared" si="176"/>
        <v>0.25</v>
      </c>
      <c r="M124">
        <f t="shared" si="177"/>
        <v>0</v>
      </c>
      <c r="N124">
        <f t="shared" si="178"/>
        <v>6.622147207749321E-2</v>
      </c>
    </row>
    <row r="125" spans="1:14" x14ac:dyDescent="0.25">
      <c r="A125" s="4">
        <v>43983</v>
      </c>
      <c r="B125">
        <v>68135</v>
      </c>
      <c r="C125">
        <v>4512</v>
      </c>
      <c r="D125">
        <v>63620</v>
      </c>
      <c r="F125">
        <f t="shared" si="170"/>
        <v>0</v>
      </c>
      <c r="G125">
        <f t="shared" si="171"/>
        <v>0</v>
      </c>
      <c r="H125">
        <f t="shared" si="172"/>
        <v>0</v>
      </c>
      <c r="I125">
        <f t="shared" si="173"/>
        <v>3</v>
      </c>
      <c r="J125">
        <f t="shared" si="174"/>
        <v>0</v>
      </c>
      <c r="K125">
        <f t="shared" si="175"/>
        <v>0</v>
      </c>
      <c r="L125">
        <f t="shared" si="176"/>
        <v>0</v>
      </c>
      <c r="M125" t="e">
        <f t="shared" si="177"/>
        <v>#DIV/0!</v>
      </c>
      <c r="N125">
        <f t="shared" si="178"/>
        <v>6.622147207749321E-2</v>
      </c>
    </row>
    <row r="126" spans="1:14" x14ac:dyDescent="0.25">
      <c r="A126" s="4">
        <v>43984</v>
      </c>
      <c r="B126">
        <v>68135</v>
      </c>
      <c r="C126">
        <v>4512</v>
      </c>
      <c r="D126">
        <v>63620</v>
      </c>
      <c r="F126">
        <f t="shared" si="170"/>
        <v>0</v>
      </c>
      <c r="G126">
        <f t="shared" si="171"/>
        <v>0</v>
      </c>
      <c r="H126">
        <f t="shared" si="172"/>
        <v>0</v>
      </c>
      <c r="I126">
        <f t="shared" si="173"/>
        <v>3</v>
      </c>
      <c r="J126">
        <f t="shared" si="174"/>
        <v>0</v>
      </c>
      <c r="K126">
        <f t="shared" si="175"/>
        <v>0</v>
      </c>
      <c r="L126">
        <f t="shared" si="176"/>
        <v>0</v>
      </c>
      <c r="M126" t="e">
        <f t="shared" si="177"/>
        <v>#DIV/0!</v>
      </c>
      <c r="N126">
        <f t="shared" si="178"/>
        <v>6.622147207749321E-2</v>
      </c>
    </row>
    <row r="127" spans="1:14" x14ac:dyDescent="0.25">
      <c r="A127" s="4">
        <v>43985</v>
      </c>
      <c r="B127">
        <v>68135</v>
      </c>
      <c r="C127">
        <v>4512</v>
      </c>
      <c r="D127">
        <v>63620</v>
      </c>
      <c r="F127">
        <f t="shared" si="170"/>
        <v>0</v>
      </c>
      <c r="G127">
        <f t="shared" si="171"/>
        <v>0</v>
      </c>
      <c r="H127">
        <f t="shared" si="172"/>
        <v>0</v>
      </c>
      <c r="I127">
        <f t="shared" si="173"/>
        <v>3</v>
      </c>
      <c r="J127">
        <f t="shared" si="174"/>
        <v>0</v>
      </c>
      <c r="K127">
        <f t="shared" si="175"/>
        <v>0</v>
      </c>
      <c r="L127">
        <f t="shared" si="176"/>
        <v>0</v>
      </c>
      <c r="M127" t="e">
        <f t="shared" si="177"/>
        <v>#DIV/0!</v>
      </c>
      <c r="N127">
        <f t="shared" si="178"/>
        <v>6.622147207749321E-2</v>
      </c>
    </row>
    <row r="128" spans="1:14" x14ac:dyDescent="0.25">
      <c r="A128" s="4">
        <v>43986</v>
      </c>
      <c r="B128">
        <v>68135</v>
      </c>
      <c r="C128">
        <v>4512</v>
      </c>
      <c r="D128">
        <v>63623</v>
      </c>
      <c r="F128">
        <f t="shared" si="170"/>
        <v>0</v>
      </c>
      <c r="G128">
        <f t="shared" si="171"/>
        <v>0</v>
      </c>
      <c r="H128">
        <f t="shared" si="172"/>
        <v>3</v>
      </c>
      <c r="I128">
        <f t="shared" si="173"/>
        <v>0</v>
      </c>
      <c r="J128">
        <f t="shared" si="174"/>
        <v>0</v>
      </c>
      <c r="K128">
        <f t="shared" si="175"/>
        <v>0</v>
      </c>
      <c r="L128">
        <f t="shared" si="176"/>
        <v>1</v>
      </c>
      <c r="M128">
        <f t="shared" si="177"/>
        <v>0</v>
      </c>
      <c r="N128">
        <f t="shared" si="178"/>
        <v>6.622147207749321E-2</v>
      </c>
    </row>
    <row r="129" spans="1:14" x14ac:dyDescent="0.25">
      <c r="A129" s="4">
        <v>43987</v>
      </c>
      <c r="B129">
        <v>68135</v>
      </c>
      <c r="C129">
        <v>4512</v>
      </c>
      <c r="D129">
        <v>63623</v>
      </c>
      <c r="F129">
        <f t="shared" si="170"/>
        <v>0</v>
      </c>
      <c r="G129">
        <f t="shared" si="171"/>
        <v>0</v>
      </c>
      <c r="H129">
        <f t="shared" si="172"/>
        <v>0</v>
      </c>
      <c r="I129">
        <f t="shared" si="173"/>
        <v>0</v>
      </c>
      <c r="J129" t="e">
        <f t="shared" si="174"/>
        <v>#DIV/0!</v>
      </c>
      <c r="K129" t="e">
        <f t="shared" si="175"/>
        <v>#DIV/0!</v>
      </c>
      <c r="L129" t="e">
        <f t="shared" si="176"/>
        <v>#DIV/0!</v>
      </c>
      <c r="M129" t="e">
        <f t="shared" si="177"/>
        <v>#DIV/0!</v>
      </c>
      <c r="N129">
        <f t="shared" si="178"/>
        <v>6.622147207749321E-2</v>
      </c>
    </row>
    <row r="130" spans="1:14" x14ac:dyDescent="0.25">
      <c r="A130" s="4">
        <v>43988</v>
      </c>
      <c r="B130">
        <v>68135</v>
      </c>
      <c r="C130">
        <v>4512</v>
      </c>
      <c r="D130">
        <v>63623</v>
      </c>
      <c r="F130">
        <f t="shared" si="170"/>
        <v>0</v>
      </c>
      <c r="G130">
        <f t="shared" si="171"/>
        <v>0</v>
      </c>
      <c r="H130">
        <f t="shared" si="172"/>
        <v>0</v>
      </c>
      <c r="I130">
        <f t="shared" si="173"/>
        <v>0</v>
      </c>
      <c r="J130" t="e">
        <f t="shared" si="174"/>
        <v>#DIV/0!</v>
      </c>
      <c r="K130" t="e">
        <f t="shared" si="175"/>
        <v>#DIV/0!</v>
      </c>
      <c r="L130" t="e">
        <f t="shared" si="176"/>
        <v>#DIV/0!</v>
      </c>
      <c r="M130" t="e">
        <f t="shared" si="177"/>
        <v>#DIV/0!</v>
      </c>
      <c r="N130">
        <f t="shared" si="178"/>
        <v>6.622147207749321E-2</v>
      </c>
    </row>
    <row r="131" spans="1:14" x14ac:dyDescent="0.25">
      <c r="A131" s="4">
        <v>43989</v>
      </c>
      <c r="B131">
        <v>68135</v>
      </c>
      <c r="C131">
        <v>4512</v>
      </c>
      <c r="D131">
        <v>63623</v>
      </c>
      <c r="F131">
        <f t="shared" si="170"/>
        <v>0</v>
      </c>
      <c r="G131">
        <f t="shared" si="171"/>
        <v>0</v>
      </c>
      <c r="H131">
        <f t="shared" si="172"/>
        <v>0</v>
      </c>
      <c r="I131">
        <f t="shared" si="173"/>
        <v>0</v>
      </c>
      <c r="J131" t="e">
        <f t="shared" si="174"/>
        <v>#DIV/0!</v>
      </c>
      <c r="K131" t="e">
        <f t="shared" si="175"/>
        <v>#DIV/0!</v>
      </c>
      <c r="L131" t="e">
        <f t="shared" si="176"/>
        <v>#DIV/0!</v>
      </c>
      <c r="M131" t="e">
        <f t="shared" si="177"/>
        <v>#DIV/0!</v>
      </c>
      <c r="N131">
        <f t="shared" si="178"/>
        <v>6.622147207749321E-2</v>
      </c>
    </row>
    <row r="132" spans="1:14" x14ac:dyDescent="0.25">
      <c r="A132" s="4">
        <v>43990</v>
      </c>
      <c r="B132">
        <v>68135</v>
      </c>
      <c r="C132">
        <v>4512</v>
      </c>
      <c r="D132">
        <v>63623</v>
      </c>
      <c r="F132">
        <f t="shared" si="170"/>
        <v>0</v>
      </c>
      <c r="G132">
        <f t="shared" si="171"/>
        <v>0</v>
      </c>
      <c r="H132">
        <f t="shared" si="172"/>
        <v>0</v>
      </c>
      <c r="I132">
        <f t="shared" si="173"/>
        <v>0</v>
      </c>
      <c r="J132" t="e">
        <f t="shared" si="174"/>
        <v>#DIV/0!</v>
      </c>
      <c r="K132" t="e">
        <f t="shared" si="175"/>
        <v>#DIV/0!</v>
      </c>
      <c r="L132" t="e">
        <f t="shared" si="176"/>
        <v>#DIV/0!</v>
      </c>
      <c r="M132" t="e">
        <f t="shared" si="177"/>
        <v>#DIV/0!</v>
      </c>
      <c r="N132">
        <f t="shared" si="178"/>
        <v>6.622147207749321E-2</v>
      </c>
    </row>
    <row r="133" spans="1:14" x14ac:dyDescent="0.25">
      <c r="A133" s="4">
        <v>43991</v>
      </c>
      <c r="B133">
        <v>68135</v>
      </c>
      <c r="C133">
        <v>4512</v>
      </c>
      <c r="D133">
        <v>63623</v>
      </c>
      <c r="F133">
        <f t="shared" si="170"/>
        <v>0</v>
      </c>
      <c r="G133">
        <f t="shared" si="171"/>
        <v>0</v>
      </c>
      <c r="H133">
        <f t="shared" si="172"/>
        <v>0</v>
      </c>
      <c r="I133">
        <f t="shared" si="173"/>
        <v>0</v>
      </c>
      <c r="J133" t="e">
        <f t="shared" si="174"/>
        <v>#DIV/0!</v>
      </c>
      <c r="K133" t="e">
        <f t="shared" si="175"/>
        <v>#DIV/0!</v>
      </c>
      <c r="L133" t="e">
        <f t="shared" si="176"/>
        <v>#DIV/0!</v>
      </c>
      <c r="M133" t="e">
        <f t="shared" si="177"/>
        <v>#DIV/0!</v>
      </c>
      <c r="N133">
        <f t="shared" si="178"/>
        <v>6.622147207749321E-2</v>
      </c>
    </row>
    <row r="134" spans="1:14" x14ac:dyDescent="0.25">
      <c r="A134" s="4">
        <v>43992</v>
      </c>
      <c r="B134">
        <v>68135</v>
      </c>
      <c r="C134">
        <v>4512</v>
      </c>
      <c r="D134">
        <v>63623</v>
      </c>
      <c r="F134">
        <f t="shared" si="170"/>
        <v>0</v>
      </c>
      <c r="G134">
        <f t="shared" si="171"/>
        <v>0</v>
      </c>
      <c r="H134">
        <f t="shared" si="172"/>
        <v>0</v>
      </c>
      <c r="I134">
        <f t="shared" si="173"/>
        <v>0</v>
      </c>
      <c r="J134" t="e">
        <f t="shared" si="174"/>
        <v>#DIV/0!</v>
      </c>
      <c r="K134" t="e">
        <f t="shared" si="175"/>
        <v>#DIV/0!</v>
      </c>
      <c r="L134" t="e">
        <f t="shared" si="176"/>
        <v>#DIV/0!</v>
      </c>
      <c r="M134" t="e">
        <f t="shared" si="177"/>
        <v>#DIV/0!</v>
      </c>
      <c r="N134">
        <f t="shared" si="178"/>
        <v>6.622147207749321E-2</v>
      </c>
    </row>
    <row r="135" spans="1:14" x14ac:dyDescent="0.25">
      <c r="A135" s="4">
        <v>43993</v>
      </c>
    </row>
    <row r="136" spans="1:14" x14ac:dyDescent="0.25">
      <c r="A136" s="4">
        <v>43994</v>
      </c>
    </row>
    <row r="137" spans="1:14" x14ac:dyDescent="0.25">
      <c r="A137" s="4">
        <v>43995</v>
      </c>
    </row>
    <row r="138" spans="1:14" x14ac:dyDescent="0.25">
      <c r="A138" s="4">
        <v>43996</v>
      </c>
    </row>
    <row r="139" spans="1:14" x14ac:dyDescent="0.25">
      <c r="A139" s="4">
        <v>43997</v>
      </c>
    </row>
    <row r="140" spans="1:14" x14ac:dyDescent="0.25">
      <c r="A140" s="4">
        <v>43998</v>
      </c>
    </row>
    <row r="141" spans="1:14" x14ac:dyDescent="0.25">
      <c r="A141" s="4">
        <v>43999</v>
      </c>
    </row>
  </sheetData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E171"/>
  <sheetViews>
    <sheetView workbookViewId="0">
      <pane xSplit="1" ySplit="3" topLeftCell="AB127" activePane="bottomRight" state="frozen"/>
      <selection pane="topRight" activeCell="B1" sqref="B1"/>
      <selection pane="bottomLeft" activeCell="A4" sqref="A4"/>
      <selection pane="bottomRight" activeCell="AF1" sqref="AF1"/>
    </sheetView>
  </sheetViews>
  <sheetFormatPr defaultColWidth="10.6640625" defaultRowHeight="13.2" x14ac:dyDescent="0.25"/>
  <cols>
    <col min="2" max="2" width="11.109375" bestFit="1" customWidth="1"/>
  </cols>
  <sheetData>
    <row r="1" spans="1:31" ht="27.6" x14ac:dyDescent="0.25">
      <c r="A1" s="2" t="s">
        <v>217</v>
      </c>
      <c r="B1" s="69">
        <f>B105/B2</f>
        <v>7.2728191192939103E-4</v>
      </c>
      <c r="C1" s="69">
        <f>C105/B2</f>
        <v>3.4526725394412318E-5</v>
      </c>
      <c r="D1" t="s">
        <v>186</v>
      </c>
      <c r="AC1" s="37">
        <f>SUM(AC4:AC182)</f>
        <v>3601.142857142856</v>
      </c>
      <c r="AD1" s="37">
        <f>SUM(AD4:AD182)</f>
        <v>4213.7935714285722</v>
      </c>
      <c r="AE1" s="95" t="s">
        <v>212</v>
      </c>
    </row>
    <row r="2" spans="1:31" ht="13.8" x14ac:dyDescent="0.25">
      <c r="A2" t="s">
        <v>70</v>
      </c>
      <c r="B2" s="36">
        <v>51785971</v>
      </c>
      <c r="D2" s="24" t="s">
        <v>71</v>
      </c>
      <c r="E2" s="24"/>
      <c r="N2" s="45">
        <f>N134/'Country Statistics'!$M$30</f>
        <v>2.6893420838258213</v>
      </c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AC2" t="s">
        <v>213</v>
      </c>
      <c r="AD2" s="96">
        <v>5.5E-2</v>
      </c>
      <c r="AE2" s="90"/>
    </row>
    <row r="3" spans="1:31" s="2" customFormat="1" ht="13.8" x14ac:dyDescent="0.25">
      <c r="A3" s="2" t="s">
        <v>20</v>
      </c>
      <c r="B3" s="2" t="s">
        <v>21</v>
      </c>
      <c r="C3" s="2" t="s">
        <v>22</v>
      </c>
      <c r="D3" s="2" t="s">
        <v>8</v>
      </c>
      <c r="F3" s="2" t="s">
        <v>23</v>
      </c>
      <c r="G3" s="2" t="s">
        <v>24</v>
      </c>
      <c r="H3" s="2" t="s">
        <v>25</v>
      </c>
      <c r="I3" s="2" t="s">
        <v>53</v>
      </c>
      <c r="J3" s="2" t="s">
        <v>26</v>
      </c>
      <c r="K3" s="2" t="s">
        <v>27</v>
      </c>
      <c r="L3" s="2" t="s">
        <v>28</v>
      </c>
      <c r="M3" s="2" t="s">
        <v>69</v>
      </c>
      <c r="N3" s="2" t="s">
        <v>66</v>
      </c>
      <c r="P3" s="61" t="s">
        <v>195</v>
      </c>
      <c r="Q3" s="64" t="s">
        <v>196</v>
      </c>
      <c r="R3" s="68" t="s">
        <v>197</v>
      </c>
      <c r="AB3" s="89" t="s">
        <v>21</v>
      </c>
      <c r="AC3" s="89" t="s">
        <v>22</v>
      </c>
      <c r="AD3" s="94">
        <v>6</v>
      </c>
      <c r="AE3" s="91">
        <f>COUNT(AB11:AB32)-AD3</f>
        <v>16</v>
      </c>
    </row>
    <row r="4" spans="1:31" ht="13.8" x14ac:dyDescent="0.25">
      <c r="A4" s="4">
        <v>43862</v>
      </c>
      <c r="B4">
        <v>0</v>
      </c>
      <c r="C4">
        <v>0</v>
      </c>
      <c r="D4">
        <v>0</v>
      </c>
      <c r="I4">
        <f>B4-C4-D4</f>
        <v>0</v>
      </c>
      <c r="J4" s="58"/>
      <c r="K4" s="58"/>
      <c r="L4" s="58"/>
      <c r="P4" s="62"/>
      <c r="Q4" s="65"/>
      <c r="R4" s="67" t="str">
        <f>IF(P4="","",1-SUM(P4:Q4))</f>
        <v/>
      </c>
      <c r="AB4" s="90"/>
      <c r="AC4" s="90"/>
    </row>
    <row r="5" spans="1:31" ht="13.8" x14ac:dyDescent="0.25">
      <c r="A5" s="4">
        <v>43863</v>
      </c>
      <c r="B5">
        <v>0</v>
      </c>
      <c r="C5">
        <v>0</v>
      </c>
      <c r="D5">
        <v>0</v>
      </c>
      <c r="F5">
        <f t="shared" ref="F5:H36" si="0">B5-B4</f>
        <v>0</v>
      </c>
      <c r="G5">
        <f t="shared" si="0"/>
        <v>0</v>
      </c>
      <c r="H5">
        <f t="shared" si="0"/>
        <v>0</v>
      </c>
      <c r="I5">
        <f t="shared" ref="I5:I63" si="1">B5-C5-D5</f>
        <v>0</v>
      </c>
      <c r="J5" s="58"/>
      <c r="K5" s="58"/>
      <c r="L5" s="58"/>
      <c r="P5" s="63"/>
      <c r="Q5" s="66"/>
      <c r="R5" s="67" t="str">
        <f t="shared" ref="R5:R68" si="2">IF(P5="","",1-SUM(P5:Q5))</f>
        <v/>
      </c>
      <c r="AB5" s="90"/>
      <c r="AC5" s="90"/>
    </row>
    <row r="6" spans="1:31" ht="13.8" x14ac:dyDescent="0.25">
      <c r="A6" s="4">
        <v>43864</v>
      </c>
      <c r="B6">
        <v>0</v>
      </c>
      <c r="C6">
        <v>0</v>
      </c>
      <c r="D6">
        <v>0</v>
      </c>
      <c r="F6">
        <f t="shared" si="0"/>
        <v>0</v>
      </c>
      <c r="G6">
        <f t="shared" si="0"/>
        <v>0</v>
      </c>
      <c r="H6">
        <f t="shared" si="0"/>
        <v>0</v>
      </c>
      <c r="I6">
        <f t="shared" si="1"/>
        <v>0</v>
      </c>
      <c r="J6" s="58"/>
      <c r="K6" s="58"/>
      <c r="L6" s="58"/>
      <c r="P6" s="63"/>
      <c r="Q6" s="66"/>
      <c r="R6" s="67" t="str">
        <f t="shared" si="2"/>
        <v/>
      </c>
      <c r="AB6" s="90"/>
      <c r="AC6" s="90"/>
    </row>
    <row r="7" spans="1:31" ht="13.8" x14ac:dyDescent="0.25">
      <c r="A7" s="4">
        <v>43865</v>
      </c>
      <c r="B7">
        <v>0</v>
      </c>
      <c r="C7">
        <v>0</v>
      </c>
      <c r="D7">
        <v>0</v>
      </c>
      <c r="F7">
        <f t="shared" si="0"/>
        <v>0</v>
      </c>
      <c r="G7">
        <f t="shared" si="0"/>
        <v>0</v>
      </c>
      <c r="H7">
        <f t="shared" si="0"/>
        <v>0</v>
      </c>
      <c r="I7">
        <f t="shared" si="1"/>
        <v>0</v>
      </c>
      <c r="J7" s="58"/>
      <c r="K7" s="58"/>
      <c r="L7" s="58"/>
      <c r="P7" s="63"/>
      <c r="Q7" s="66"/>
      <c r="R7" s="67" t="str">
        <f t="shared" si="2"/>
        <v/>
      </c>
      <c r="AB7" s="90"/>
      <c r="AC7" s="90"/>
    </row>
    <row r="8" spans="1:31" ht="13.8" x14ac:dyDescent="0.25">
      <c r="A8" s="4">
        <v>43866</v>
      </c>
      <c r="B8">
        <v>0</v>
      </c>
      <c r="C8">
        <v>0</v>
      </c>
      <c r="D8">
        <v>0</v>
      </c>
      <c r="F8">
        <f t="shared" si="0"/>
        <v>0</v>
      </c>
      <c r="G8">
        <f t="shared" si="0"/>
        <v>0</v>
      </c>
      <c r="H8">
        <f t="shared" si="0"/>
        <v>0</v>
      </c>
      <c r="I8">
        <f t="shared" si="1"/>
        <v>0</v>
      </c>
      <c r="J8" s="58"/>
      <c r="K8" s="58"/>
      <c r="L8" s="58"/>
      <c r="P8" s="63"/>
      <c r="Q8" s="66"/>
      <c r="R8" s="67" t="str">
        <f t="shared" si="2"/>
        <v/>
      </c>
      <c r="AB8" s="90"/>
      <c r="AC8" s="90"/>
    </row>
    <row r="9" spans="1:31" ht="13.8" x14ac:dyDescent="0.25">
      <c r="A9" s="4">
        <v>43867</v>
      </c>
      <c r="B9">
        <v>0</v>
      </c>
      <c r="C9">
        <v>0</v>
      </c>
      <c r="D9">
        <v>0</v>
      </c>
      <c r="F9">
        <f t="shared" si="0"/>
        <v>0</v>
      </c>
      <c r="G9">
        <f t="shared" si="0"/>
        <v>0</v>
      </c>
      <c r="H9">
        <f t="shared" si="0"/>
        <v>0</v>
      </c>
      <c r="I9">
        <f t="shared" si="1"/>
        <v>0</v>
      </c>
      <c r="J9" s="58"/>
      <c r="K9" s="58"/>
      <c r="L9" s="58"/>
      <c r="P9" s="63"/>
      <c r="Q9" s="66"/>
      <c r="R9" s="67" t="str">
        <f t="shared" si="2"/>
        <v/>
      </c>
      <c r="AB9" s="90"/>
      <c r="AC9" s="90"/>
    </row>
    <row r="10" spans="1:31" ht="13.8" x14ac:dyDescent="0.25">
      <c r="A10" s="4">
        <v>43868</v>
      </c>
      <c r="B10">
        <v>0</v>
      </c>
      <c r="C10">
        <v>0</v>
      </c>
      <c r="D10">
        <v>0</v>
      </c>
      <c r="F10">
        <f t="shared" si="0"/>
        <v>0</v>
      </c>
      <c r="G10">
        <f t="shared" si="0"/>
        <v>0</v>
      </c>
      <c r="H10">
        <f t="shared" si="0"/>
        <v>0</v>
      </c>
      <c r="I10">
        <f t="shared" si="1"/>
        <v>0</v>
      </c>
      <c r="J10" s="58"/>
      <c r="K10" s="58"/>
      <c r="L10" s="58"/>
      <c r="P10" s="63"/>
      <c r="Q10" s="66"/>
      <c r="R10" s="67" t="str">
        <f t="shared" si="2"/>
        <v/>
      </c>
      <c r="AB10" s="90"/>
      <c r="AC10" s="90"/>
    </row>
    <row r="11" spans="1:31" ht="13.8" x14ac:dyDescent="0.25">
      <c r="A11" s="4">
        <v>43869</v>
      </c>
      <c r="B11">
        <v>0</v>
      </c>
      <c r="C11">
        <v>0</v>
      </c>
      <c r="D11">
        <v>0</v>
      </c>
      <c r="F11">
        <f t="shared" si="0"/>
        <v>0</v>
      </c>
      <c r="G11">
        <f t="shared" si="0"/>
        <v>0</v>
      </c>
      <c r="H11">
        <f t="shared" si="0"/>
        <v>0</v>
      </c>
      <c r="I11">
        <f t="shared" si="1"/>
        <v>0</v>
      </c>
      <c r="J11" s="58"/>
      <c r="K11" s="58"/>
      <c r="L11" s="58"/>
      <c r="P11" s="63"/>
      <c r="Q11" s="66"/>
      <c r="R11" s="67" t="str">
        <f t="shared" si="2"/>
        <v/>
      </c>
      <c r="AB11" s="91">
        <f>AVERAGE(F5:F11)</f>
        <v>0</v>
      </c>
      <c r="AC11" s="91">
        <f>AVERAGE(G5:G11)</f>
        <v>0</v>
      </c>
      <c r="AD11" s="90"/>
      <c r="AE11" s="90"/>
    </row>
    <row r="12" spans="1:31" ht="13.8" x14ac:dyDescent="0.25">
      <c r="A12" s="4">
        <v>43870</v>
      </c>
      <c r="B12">
        <v>0</v>
      </c>
      <c r="C12">
        <v>0</v>
      </c>
      <c r="D12">
        <v>0</v>
      </c>
      <c r="F12">
        <f t="shared" si="0"/>
        <v>0</v>
      </c>
      <c r="G12">
        <f t="shared" si="0"/>
        <v>0</v>
      </c>
      <c r="H12">
        <f t="shared" si="0"/>
        <v>0</v>
      </c>
      <c r="I12">
        <f t="shared" si="1"/>
        <v>0</v>
      </c>
      <c r="J12" s="58"/>
      <c r="K12" s="58"/>
      <c r="L12" s="58"/>
      <c r="P12" s="63"/>
      <c r="Q12" s="66"/>
      <c r="R12" s="67" t="str">
        <f t="shared" si="2"/>
        <v/>
      </c>
      <c r="AB12" s="91">
        <f t="shared" ref="AB12:AC27" si="3">AVERAGE(F6:F12)</f>
        <v>0</v>
      </c>
      <c r="AC12" s="91">
        <f t="shared" si="3"/>
        <v>0</v>
      </c>
      <c r="AD12" s="90"/>
      <c r="AE12" s="90"/>
    </row>
    <row r="13" spans="1:31" ht="13.8" x14ac:dyDescent="0.25">
      <c r="A13" s="4">
        <v>43871</v>
      </c>
      <c r="B13">
        <v>0</v>
      </c>
      <c r="C13">
        <v>0</v>
      </c>
      <c r="D13">
        <v>0</v>
      </c>
      <c r="F13">
        <f t="shared" si="0"/>
        <v>0</v>
      </c>
      <c r="G13">
        <f t="shared" si="0"/>
        <v>0</v>
      </c>
      <c r="H13">
        <f t="shared" si="0"/>
        <v>0</v>
      </c>
      <c r="I13">
        <f t="shared" si="1"/>
        <v>0</v>
      </c>
      <c r="J13" s="58"/>
      <c r="K13" s="58"/>
      <c r="L13" s="58"/>
      <c r="P13" s="63"/>
      <c r="Q13" s="66"/>
      <c r="R13" s="67" t="str">
        <f t="shared" si="2"/>
        <v/>
      </c>
      <c r="AB13" s="91">
        <f t="shared" si="3"/>
        <v>0</v>
      </c>
      <c r="AC13" s="91">
        <f t="shared" si="3"/>
        <v>0</v>
      </c>
      <c r="AD13" s="90"/>
      <c r="AE13" s="90"/>
    </row>
    <row r="14" spans="1:31" ht="13.8" x14ac:dyDescent="0.25">
      <c r="A14" s="4">
        <v>43872</v>
      </c>
      <c r="B14">
        <v>0</v>
      </c>
      <c r="C14">
        <v>0</v>
      </c>
      <c r="D14">
        <v>0</v>
      </c>
      <c r="F14">
        <f t="shared" si="0"/>
        <v>0</v>
      </c>
      <c r="G14">
        <f t="shared" si="0"/>
        <v>0</v>
      </c>
      <c r="H14">
        <f t="shared" si="0"/>
        <v>0</v>
      </c>
      <c r="I14">
        <f t="shared" si="1"/>
        <v>0</v>
      </c>
      <c r="J14" s="58"/>
      <c r="K14" s="58"/>
      <c r="L14" s="58"/>
      <c r="P14" s="63"/>
      <c r="Q14" s="66"/>
      <c r="R14" s="67" t="str">
        <f t="shared" si="2"/>
        <v/>
      </c>
      <c r="AB14" s="91">
        <f t="shared" si="3"/>
        <v>0</v>
      </c>
      <c r="AC14" s="91">
        <f t="shared" si="3"/>
        <v>0</v>
      </c>
      <c r="AD14" s="90"/>
      <c r="AE14" s="90"/>
    </row>
    <row r="15" spans="1:31" ht="13.8" x14ac:dyDescent="0.25">
      <c r="A15" s="4">
        <v>43873</v>
      </c>
      <c r="B15">
        <v>0</v>
      </c>
      <c r="C15">
        <v>0</v>
      </c>
      <c r="D15">
        <v>0</v>
      </c>
      <c r="F15">
        <f t="shared" si="0"/>
        <v>0</v>
      </c>
      <c r="G15">
        <f t="shared" si="0"/>
        <v>0</v>
      </c>
      <c r="H15">
        <f t="shared" si="0"/>
        <v>0</v>
      </c>
      <c r="I15">
        <f t="shared" si="1"/>
        <v>0</v>
      </c>
      <c r="J15" s="58"/>
      <c r="K15" s="58"/>
      <c r="L15" s="58"/>
      <c r="P15" s="63"/>
      <c r="Q15" s="66"/>
      <c r="R15" s="67" t="str">
        <f t="shared" si="2"/>
        <v/>
      </c>
      <c r="AB15" s="91">
        <f t="shared" si="3"/>
        <v>0</v>
      </c>
      <c r="AC15" s="91">
        <f t="shared" si="3"/>
        <v>0</v>
      </c>
      <c r="AD15" s="90"/>
      <c r="AE15" s="90"/>
    </row>
    <row r="16" spans="1:31" ht="13.8" x14ac:dyDescent="0.25">
      <c r="A16" s="4">
        <v>43874</v>
      </c>
      <c r="B16">
        <v>0</v>
      </c>
      <c r="C16">
        <v>0</v>
      </c>
      <c r="D16">
        <v>0</v>
      </c>
      <c r="F16">
        <f t="shared" si="0"/>
        <v>0</v>
      </c>
      <c r="G16">
        <f t="shared" si="0"/>
        <v>0</v>
      </c>
      <c r="H16">
        <f t="shared" si="0"/>
        <v>0</v>
      </c>
      <c r="I16">
        <f t="shared" si="1"/>
        <v>0</v>
      </c>
      <c r="J16" s="58"/>
      <c r="K16" s="58"/>
      <c r="L16" s="58"/>
      <c r="P16" s="63"/>
      <c r="Q16" s="66"/>
      <c r="R16" s="67" t="str">
        <f t="shared" si="2"/>
        <v/>
      </c>
      <c r="AB16" s="91">
        <f t="shared" si="3"/>
        <v>0</v>
      </c>
      <c r="AC16" s="91">
        <f t="shared" si="3"/>
        <v>0</v>
      </c>
      <c r="AD16" s="90"/>
      <c r="AE16" s="90"/>
    </row>
    <row r="17" spans="1:31" ht="13.8" x14ac:dyDescent="0.25">
      <c r="A17" s="4">
        <v>43875</v>
      </c>
      <c r="B17">
        <v>0</v>
      </c>
      <c r="C17">
        <v>0</v>
      </c>
      <c r="D17">
        <v>0</v>
      </c>
      <c r="F17">
        <f t="shared" si="0"/>
        <v>0</v>
      </c>
      <c r="G17">
        <f t="shared" si="0"/>
        <v>0</v>
      </c>
      <c r="H17">
        <f t="shared" si="0"/>
        <v>0</v>
      </c>
      <c r="I17">
        <f t="shared" si="1"/>
        <v>0</v>
      </c>
      <c r="J17" s="58"/>
      <c r="K17" s="58"/>
      <c r="L17" s="58"/>
      <c r="P17" s="63"/>
      <c r="Q17" s="66"/>
      <c r="R17" s="67" t="str">
        <f t="shared" si="2"/>
        <v/>
      </c>
      <c r="AB17" s="91">
        <f t="shared" si="3"/>
        <v>0</v>
      </c>
      <c r="AC17" s="91">
        <f t="shared" si="3"/>
        <v>0</v>
      </c>
      <c r="AD17" s="90"/>
      <c r="AE17" s="90"/>
    </row>
    <row r="18" spans="1:31" ht="13.8" x14ac:dyDescent="0.25">
      <c r="A18" s="4">
        <v>43876</v>
      </c>
      <c r="B18">
        <v>0</v>
      </c>
      <c r="C18">
        <v>0</v>
      </c>
      <c r="D18">
        <v>0</v>
      </c>
      <c r="F18">
        <f t="shared" si="0"/>
        <v>0</v>
      </c>
      <c r="G18">
        <f t="shared" si="0"/>
        <v>0</v>
      </c>
      <c r="H18">
        <f t="shared" si="0"/>
        <v>0</v>
      </c>
      <c r="I18">
        <f t="shared" si="1"/>
        <v>0</v>
      </c>
      <c r="J18" s="58"/>
      <c r="K18" s="58"/>
      <c r="L18" s="58"/>
      <c r="P18" s="63"/>
      <c r="Q18" s="66"/>
      <c r="R18" s="67" t="str">
        <f t="shared" si="2"/>
        <v/>
      </c>
      <c r="AB18" s="91">
        <f t="shared" si="3"/>
        <v>0</v>
      </c>
      <c r="AC18" s="91">
        <f t="shared" si="3"/>
        <v>0</v>
      </c>
      <c r="AD18" s="90"/>
      <c r="AE18" s="90"/>
    </row>
    <row r="19" spans="1:31" ht="13.8" x14ac:dyDescent="0.25">
      <c r="A19" s="4">
        <v>43877</v>
      </c>
      <c r="B19">
        <v>0</v>
      </c>
      <c r="C19">
        <v>0</v>
      </c>
      <c r="D19">
        <v>0</v>
      </c>
      <c r="F19">
        <f t="shared" si="0"/>
        <v>0</v>
      </c>
      <c r="G19">
        <f t="shared" si="0"/>
        <v>0</v>
      </c>
      <c r="H19">
        <f t="shared" si="0"/>
        <v>0</v>
      </c>
      <c r="I19">
        <f t="shared" si="1"/>
        <v>0</v>
      </c>
      <c r="J19" s="58"/>
      <c r="K19" s="58"/>
      <c r="L19" s="58"/>
      <c r="P19" s="63"/>
      <c r="Q19" s="66"/>
      <c r="R19" s="67" t="str">
        <f t="shared" si="2"/>
        <v/>
      </c>
      <c r="AB19" s="91">
        <f t="shared" si="3"/>
        <v>0</v>
      </c>
      <c r="AC19" s="91">
        <f t="shared" si="3"/>
        <v>0</v>
      </c>
      <c r="AD19" s="90"/>
      <c r="AE19" s="90"/>
    </row>
    <row r="20" spans="1:31" ht="13.8" x14ac:dyDescent="0.25">
      <c r="A20" s="4">
        <v>43878</v>
      </c>
      <c r="B20">
        <v>0</v>
      </c>
      <c r="C20">
        <v>0</v>
      </c>
      <c r="D20">
        <v>0</v>
      </c>
      <c r="F20">
        <f t="shared" si="0"/>
        <v>0</v>
      </c>
      <c r="G20">
        <f t="shared" si="0"/>
        <v>0</v>
      </c>
      <c r="H20">
        <f t="shared" si="0"/>
        <v>0</v>
      </c>
      <c r="I20">
        <f t="shared" si="1"/>
        <v>0</v>
      </c>
      <c r="J20" s="58"/>
      <c r="K20" s="58"/>
      <c r="L20" s="58"/>
      <c r="P20" s="63"/>
      <c r="Q20" s="66"/>
      <c r="R20" s="67" t="str">
        <f t="shared" si="2"/>
        <v/>
      </c>
      <c r="AB20" s="91">
        <f t="shared" si="3"/>
        <v>0</v>
      </c>
      <c r="AC20" s="91">
        <f t="shared" si="3"/>
        <v>0</v>
      </c>
      <c r="AD20" s="90"/>
      <c r="AE20" s="90"/>
    </row>
    <row r="21" spans="1:31" ht="13.8" x14ac:dyDescent="0.25">
      <c r="A21" s="4">
        <v>43879</v>
      </c>
      <c r="B21">
        <v>0</v>
      </c>
      <c r="C21">
        <v>0</v>
      </c>
      <c r="D21">
        <v>0</v>
      </c>
      <c r="F21">
        <f t="shared" si="0"/>
        <v>0</v>
      </c>
      <c r="G21">
        <f t="shared" si="0"/>
        <v>0</v>
      </c>
      <c r="H21">
        <f t="shared" si="0"/>
        <v>0</v>
      </c>
      <c r="I21">
        <f t="shared" si="1"/>
        <v>0</v>
      </c>
      <c r="J21" s="58"/>
      <c r="K21" s="58"/>
      <c r="L21" s="58"/>
      <c r="P21" s="63"/>
      <c r="Q21" s="66"/>
      <c r="R21" s="67" t="str">
        <f t="shared" si="2"/>
        <v/>
      </c>
      <c r="AB21" s="91">
        <f t="shared" si="3"/>
        <v>0</v>
      </c>
      <c r="AC21" s="91">
        <f t="shared" si="3"/>
        <v>0</v>
      </c>
      <c r="AD21" s="90"/>
    </row>
    <row r="22" spans="1:31" ht="13.8" x14ac:dyDescent="0.25">
      <c r="A22" s="4">
        <v>43880</v>
      </c>
      <c r="B22">
        <v>0</v>
      </c>
      <c r="C22">
        <v>0</v>
      </c>
      <c r="D22">
        <v>0</v>
      </c>
      <c r="F22">
        <f t="shared" si="0"/>
        <v>0</v>
      </c>
      <c r="G22">
        <f t="shared" si="0"/>
        <v>0</v>
      </c>
      <c r="H22">
        <f t="shared" si="0"/>
        <v>0</v>
      </c>
      <c r="I22">
        <f t="shared" si="1"/>
        <v>0</v>
      </c>
      <c r="J22" s="58"/>
      <c r="K22" s="58"/>
      <c r="L22" s="58"/>
      <c r="P22" s="63"/>
      <c r="Q22" s="66"/>
      <c r="R22" s="67" t="str">
        <f t="shared" si="2"/>
        <v/>
      </c>
      <c r="AB22" s="91">
        <f t="shared" si="3"/>
        <v>0</v>
      </c>
      <c r="AC22" s="91">
        <f t="shared" si="3"/>
        <v>0</v>
      </c>
      <c r="AD22" s="90"/>
    </row>
    <row r="23" spans="1:31" ht="13.8" x14ac:dyDescent="0.25">
      <c r="A23" s="4">
        <v>43881</v>
      </c>
      <c r="B23">
        <v>0</v>
      </c>
      <c r="C23">
        <v>0</v>
      </c>
      <c r="D23">
        <v>0</v>
      </c>
      <c r="F23">
        <f t="shared" si="0"/>
        <v>0</v>
      </c>
      <c r="G23">
        <f t="shared" si="0"/>
        <v>0</v>
      </c>
      <c r="H23">
        <f t="shared" si="0"/>
        <v>0</v>
      </c>
      <c r="I23">
        <f t="shared" si="1"/>
        <v>0</v>
      </c>
      <c r="J23" s="58"/>
      <c r="K23" s="58"/>
      <c r="L23" s="58"/>
      <c r="P23" s="63"/>
      <c r="Q23" s="66"/>
      <c r="R23" s="67" t="str">
        <f t="shared" si="2"/>
        <v/>
      </c>
      <c r="AB23" s="91">
        <f t="shared" si="3"/>
        <v>0</v>
      </c>
      <c r="AC23" s="91">
        <f t="shared" si="3"/>
        <v>0</v>
      </c>
      <c r="AD23" s="90"/>
    </row>
    <row r="24" spans="1:31" ht="13.8" x14ac:dyDescent="0.25">
      <c r="A24" s="4">
        <v>43882</v>
      </c>
      <c r="B24">
        <v>0</v>
      </c>
      <c r="C24">
        <v>0</v>
      </c>
      <c r="D24">
        <v>0</v>
      </c>
      <c r="F24">
        <f t="shared" si="0"/>
        <v>0</v>
      </c>
      <c r="G24">
        <f t="shared" si="0"/>
        <v>0</v>
      </c>
      <c r="H24">
        <f t="shared" si="0"/>
        <v>0</v>
      </c>
      <c r="I24">
        <f t="shared" si="1"/>
        <v>0</v>
      </c>
      <c r="J24" s="58"/>
      <c r="K24" s="58"/>
      <c r="L24" s="58"/>
      <c r="P24" s="63"/>
      <c r="Q24" s="66"/>
      <c r="R24" s="67" t="str">
        <f t="shared" si="2"/>
        <v/>
      </c>
      <c r="AB24" s="91">
        <f t="shared" si="3"/>
        <v>0</v>
      </c>
      <c r="AC24" s="91">
        <f t="shared" si="3"/>
        <v>0</v>
      </c>
      <c r="AD24" s="90"/>
    </row>
    <row r="25" spans="1:31" ht="13.8" x14ac:dyDescent="0.25">
      <c r="A25" s="4">
        <v>43883</v>
      </c>
      <c r="B25">
        <v>0</v>
      </c>
      <c r="C25">
        <v>0</v>
      </c>
      <c r="D25">
        <v>0</v>
      </c>
      <c r="F25">
        <f t="shared" si="0"/>
        <v>0</v>
      </c>
      <c r="G25">
        <f t="shared" si="0"/>
        <v>0</v>
      </c>
      <c r="H25">
        <f t="shared" si="0"/>
        <v>0</v>
      </c>
      <c r="I25">
        <f t="shared" si="1"/>
        <v>0</v>
      </c>
      <c r="J25" s="58"/>
      <c r="K25" s="58"/>
      <c r="L25" s="58"/>
      <c r="P25" s="63"/>
      <c r="Q25" s="66"/>
      <c r="R25" s="67" t="str">
        <f t="shared" si="2"/>
        <v/>
      </c>
      <c r="AB25" s="91">
        <f t="shared" si="3"/>
        <v>0</v>
      </c>
      <c r="AC25" s="91">
        <f t="shared" si="3"/>
        <v>0</v>
      </c>
      <c r="AD25" s="90"/>
    </row>
    <row r="26" spans="1:31" ht="13.8" x14ac:dyDescent="0.25">
      <c r="A26" s="4">
        <v>43884</v>
      </c>
      <c r="B26">
        <v>0</v>
      </c>
      <c r="C26">
        <v>0</v>
      </c>
      <c r="D26">
        <v>0</v>
      </c>
      <c r="F26">
        <f t="shared" si="0"/>
        <v>0</v>
      </c>
      <c r="G26">
        <f t="shared" si="0"/>
        <v>0</v>
      </c>
      <c r="H26">
        <f t="shared" si="0"/>
        <v>0</v>
      </c>
      <c r="I26">
        <f t="shared" si="1"/>
        <v>0</v>
      </c>
      <c r="J26" s="58"/>
      <c r="K26" s="58"/>
      <c r="L26" s="58"/>
      <c r="P26" s="63"/>
      <c r="Q26" s="66"/>
      <c r="R26" s="67" t="str">
        <f t="shared" si="2"/>
        <v/>
      </c>
      <c r="AB26" s="91">
        <f t="shared" si="3"/>
        <v>0</v>
      </c>
      <c r="AC26" s="91">
        <f t="shared" si="3"/>
        <v>0</v>
      </c>
      <c r="AD26" s="90"/>
    </row>
    <row r="27" spans="1:31" ht="13.8" x14ac:dyDescent="0.25">
      <c r="A27" s="4">
        <v>43885</v>
      </c>
      <c r="B27">
        <v>0</v>
      </c>
      <c r="C27">
        <v>0</v>
      </c>
      <c r="D27">
        <v>0</v>
      </c>
      <c r="F27">
        <f t="shared" si="0"/>
        <v>0</v>
      </c>
      <c r="G27">
        <f t="shared" si="0"/>
        <v>0</v>
      </c>
      <c r="H27">
        <f t="shared" si="0"/>
        <v>0</v>
      </c>
      <c r="I27">
        <f t="shared" si="1"/>
        <v>0</v>
      </c>
      <c r="J27" s="58"/>
      <c r="K27" s="58"/>
      <c r="L27" s="58"/>
      <c r="P27" s="63"/>
      <c r="Q27" s="66"/>
      <c r="R27" s="67" t="str">
        <f t="shared" si="2"/>
        <v/>
      </c>
      <c r="AB27" s="91">
        <f t="shared" si="3"/>
        <v>0</v>
      </c>
      <c r="AC27" s="91">
        <f t="shared" si="3"/>
        <v>0</v>
      </c>
      <c r="AD27" s="90"/>
    </row>
    <row r="28" spans="1:31" ht="13.8" x14ac:dyDescent="0.25">
      <c r="A28" s="4">
        <v>43886</v>
      </c>
      <c r="B28">
        <v>1</v>
      </c>
      <c r="C28">
        <v>0</v>
      </c>
      <c r="D28">
        <v>0</v>
      </c>
      <c r="F28">
        <f t="shared" si="0"/>
        <v>1</v>
      </c>
      <c r="G28">
        <f t="shared" si="0"/>
        <v>0</v>
      </c>
      <c r="H28">
        <f t="shared" si="0"/>
        <v>0</v>
      </c>
      <c r="I28">
        <f t="shared" si="1"/>
        <v>1</v>
      </c>
      <c r="J28" s="58"/>
      <c r="K28" s="58"/>
      <c r="L28" s="58"/>
      <c r="P28" s="63"/>
      <c r="Q28" s="66"/>
      <c r="R28" s="67" t="str">
        <f t="shared" si="2"/>
        <v/>
      </c>
      <c r="AB28" s="91">
        <f t="shared" ref="AB28:AC43" si="4">AVERAGE(F22:F28)</f>
        <v>0.14285714285714285</v>
      </c>
      <c r="AC28" s="91">
        <f t="shared" si="4"/>
        <v>0</v>
      </c>
      <c r="AD28" s="90"/>
    </row>
    <row r="29" spans="1:31" ht="13.8" x14ac:dyDescent="0.25">
      <c r="A29" s="4">
        <v>43887</v>
      </c>
      <c r="B29">
        <v>5</v>
      </c>
      <c r="C29">
        <v>0</v>
      </c>
      <c r="D29">
        <v>0</v>
      </c>
      <c r="F29">
        <f t="shared" si="0"/>
        <v>4</v>
      </c>
      <c r="G29">
        <f t="shared" si="0"/>
        <v>0</v>
      </c>
      <c r="H29">
        <f t="shared" si="0"/>
        <v>0</v>
      </c>
      <c r="I29">
        <f t="shared" si="1"/>
        <v>5</v>
      </c>
      <c r="J29" s="58"/>
      <c r="K29" s="58"/>
      <c r="L29" s="58"/>
      <c r="P29" s="63"/>
      <c r="Q29" s="66"/>
      <c r="R29" s="67" t="str">
        <f t="shared" si="2"/>
        <v/>
      </c>
      <c r="AB29" s="91">
        <f t="shared" si="4"/>
        <v>0.7142857142857143</v>
      </c>
      <c r="AC29" s="91">
        <f t="shared" si="4"/>
        <v>0</v>
      </c>
      <c r="AD29" s="90"/>
    </row>
    <row r="30" spans="1:31" ht="13.8" x14ac:dyDescent="0.25">
      <c r="A30" s="4">
        <v>43888</v>
      </c>
      <c r="B30">
        <v>5</v>
      </c>
      <c r="C30">
        <v>0</v>
      </c>
      <c r="D30">
        <v>0</v>
      </c>
      <c r="F30">
        <f t="shared" si="0"/>
        <v>0</v>
      </c>
      <c r="G30">
        <f t="shared" si="0"/>
        <v>0</v>
      </c>
      <c r="H30">
        <f t="shared" si="0"/>
        <v>0</v>
      </c>
      <c r="I30">
        <f t="shared" si="1"/>
        <v>5</v>
      </c>
      <c r="J30" s="58"/>
      <c r="K30" s="58"/>
      <c r="L30" s="58"/>
      <c r="P30" s="63"/>
      <c r="Q30" s="66"/>
      <c r="R30" s="67" t="str">
        <f t="shared" si="2"/>
        <v/>
      </c>
      <c r="AB30" s="91">
        <f t="shared" si="4"/>
        <v>0.7142857142857143</v>
      </c>
      <c r="AC30" s="91">
        <f t="shared" si="4"/>
        <v>0</v>
      </c>
      <c r="AD30" s="90"/>
    </row>
    <row r="31" spans="1:31" ht="13.8" x14ac:dyDescent="0.25">
      <c r="A31" s="4">
        <v>43889</v>
      </c>
      <c r="B31">
        <v>9</v>
      </c>
      <c r="C31">
        <v>0</v>
      </c>
      <c r="D31">
        <v>0</v>
      </c>
      <c r="F31">
        <f t="shared" si="0"/>
        <v>4</v>
      </c>
      <c r="G31">
        <f t="shared" si="0"/>
        <v>0</v>
      </c>
      <c r="H31">
        <f t="shared" si="0"/>
        <v>0</v>
      </c>
      <c r="I31">
        <f t="shared" si="1"/>
        <v>9</v>
      </c>
      <c r="J31" s="58"/>
      <c r="K31" s="58"/>
      <c r="L31" s="58"/>
      <c r="P31" s="63"/>
      <c r="Q31" s="66"/>
      <c r="R31" s="67" t="str">
        <f t="shared" si="2"/>
        <v/>
      </c>
      <c r="AB31" s="91">
        <f t="shared" si="4"/>
        <v>1.2857142857142858</v>
      </c>
      <c r="AC31" s="91">
        <f t="shared" si="4"/>
        <v>0</v>
      </c>
      <c r="AD31" s="90"/>
    </row>
    <row r="32" spans="1:31" ht="13.8" x14ac:dyDescent="0.25">
      <c r="A32" s="4">
        <v>43890</v>
      </c>
      <c r="B32">
        <v>10</v>
      </c>
      <c r="C32">
        <v>0</v>
      </c>
      <c r="D32">
        <v>0</v>
      </c>
      <c r="F32">
        <f t="shared" si="0"/>
        <v>1</v>
      </c>
      <c r="G32">
        <f t="shared" si="0"/>
        <v>0</v>
      </c>
      <c r="H32">
        <f t="shared" si="0"/>
        <v>0</v>
      </c>
      <c r="I32">
        <f t="shared" si="1"/>
        <v>10</v>
      </c>
      <c r="J32" s="58"/>
      <c r="K32" s="58"/>
      <c r="L32" s="58"/>
      <c r="P32" s="63"/>
      <c r="Q32" s="66"/>
      <c r="R32" s="67" t="str">
        <f t="shared" si="2"/>
        <v/>
      </c>
      <c r="AB32" s="91">
        <f t="shared" si="4"/>
        <v>1.4285714285714286</v>
      </c>
      <c r="AC32" s="91">
        <f t="shared" si="4"/>
        <v>0</v>
      </c>
      <c r="AD32" s="90"/>
      <c r="AE32" s="45"/>
    </row>
    <row r="33" spans="1:31" ht="13.8" x14ac:dyDescent="0.25">
      <c r="A33" s="4">
        <v>43891</v>
      </c>
      <c r="B33">
        <v>11</v>
      </c>
      <c r="C33">
        <v>0</v>
      </c>
      <c r="D33">
        <v>0</v>
      </c>
      <c r="F33">
        <f t="shared" si="0"/>
        <v>1</v>
      </c>
      <c r="G33">
        <f t="shared" si="0"/>
        <v>0</v>
      </c>
      <c r="H33">
        <f t="shared" si="0"/>
        <v>0</v>
      </c>
      <c r="I33">
        <f t="shared" si="1"/>
        <v>11</v>
      </c>
      <c r="J33" s="58">
        <f t="shared" ref="J33:J96" si="5">F33/I32*$B$2/($B$2-B32)</f>
        <v>0.10000001931025285</v>
      </c>
      <c r="K33" s="58">
        <f t="shared" ref="K33:K96" si="6">G33/I32</f>
        <v>0</v>
      </c>
      <c r="L33" s="58">
        <f t="shared" ref="L33:L96" si="7">H33/I32</f>
        <v>0</v>
      </c>
      <c r="M33" s="19">
        <v>0</v>
      </c>
      <c r="N33" s="47">
        <f t="shared" ref="N33:N96" si="8">C33/B33</f>
        <v>0</v>
      </c>
      <c r="O33" s="47"/>
      <c r="P33" s="63">
        <f>D33/B33</f>
        <v>0</v>
      </c>
      <c r="Q33" s="86">
        <f>N33</f>
        <v>0</v>
      </c>
      <c r="R33" s="67">
        <f t="shared" si="2"/>
        <v>1</v>
      </c>
      <c r="S33" s="47"/>
      <c r="T33" s="47"/>
      <c r="U33" s="47"/>
      <c r="V33" s="47"/>
      <c r="W33" s="47"/>
      <c r="X33" s="47"/>
      <c r="Y33" s="47"/>
      <c r="AB33" s="91">
        <f t="shared" si="4"/>
        <v>1.5714285714285714</v>
      </c>
      <c r="AC33" s="91">
        <f t="shared" si="4"/>
        <v>0</v>
      </c>
      <c r="AD33" s="90"/>
      <c r="AE33" s="45"/>
    </row>
    <row r="34" spans="1:31" ht="13.8" x14ac:dyDescent="0.25">
      <c r="A34" s="4">
        <v>43892</v>
      </c>
      <c r="B34">
        <v>11</v>
      </c>
      <c r="C34">
        <v>0</v>
      </c>
      <c r="D34">
        <v>0</v>
      </c>
      <c r="F34">
        <f t="shared" si="0"/>
        <v>0</v>
      </c>
      <c r="G34">
        <f t="shared" si="0"/>
        <v>0</v>
      </c>
      <c r="H34">
        <f t="shared" si="0"/>
        <v>0</v>
      </c>
      <c r="I34">
        <f t="shared" si="1"/>
        <v>11</v>
      </c>
      <c r="J34" s="58">
        <f t="shared" si="5"/>
        <v>0</v>
      </c>
      <c r="K34" s="58">
        <f t="shared" si="6"/>
        <v>0</v>
      </c>
      <c r="L34" s="58">
        <f t="shared" si="7"/>
        <v>0</v>
      </c>
      <c r="M34" t="e">
        <f t="shared" ref="M34:M97" si="9">J34/(K34+L34)</f>
        <v>#DIV/0!</v>
      </c>
      <c r="N34" s="47">
        <f t="shared" si="8"/>
        <v>0</v>
      </c>
      <c r="O34" s="47"/>
      <c r="P34" s="63">
        <f t="shared" ref="P34:P97" si="10">D34/B34</f>
        <v>0</v>
      </c>
      <c r="Q34" s="86">
        <f t="shared" ref="Q34:Q97" si="11">N34</f>
        <v>0</v>
      </c>
      <c r="R34" s="67">
        <f t="shared" si="2"/>
        <v>1</v>
      </c>
      <c r="S34" s="47"/>
      <c r="T34" s="47"/>
      <c r="U34" s="47"/>
      <c r="V34" s="47"/>
      <c r="W34" s="47"/>
      <c r="X34" s="47"/>
      <c r="Y34" s="47"/>
      <c r="AB34" s="91">
        <f t="shared" si="4"/>
        <v>1.5714285714285714</v>
      </c>
      <c r="AC34" s="91">
        <f t="shared" si="4"/>
        <v>0</v>
      </c>
      <c r="AD34" s="90"/>
      <c r="AE34" s="45"/>
    </row>
    <row r="35" spans="1:31" ht="13.8" x14ac:dyDescent="0.25">
      <c r="A35" s="4">
        <v>43893</v>
      </c>
      <c r="B35">
        <v>13</v>
      </c>
      <c r="C35">
        <v>0</v>
      </c>
      <c r="D35">
        <v>0</v>
      </c>
      <c r="F35">
        <f t="shared" si="0"/>
        <v>2</v>
      </c>
      <c r="G35">
        <f t="shared" si="0"/>
        <v>0</v>
      </c>
      <c r="H35">
        <f t="shared" si="0"/>
        <v>0</v>
      </c>
      <c r="I35">
        <f t="shared" si="1"/>
        <v>13</v>
      </c>
      <c r="J35" s="58">
        <f t="shared" si="5"/>
        <v>0.18181822043868826</v>
      </c>
      <c r="K35" s="58">
        <f t="shared" si="6"/>
        <v>0</v>
      </c>
      <c r="L35" s="58">
        <f t="shared" si="7"/>
        <v>0</v>
      </c>
      <c r="M35" t="e">
        <f t="shared" si="9"/>
        <v>#DIV/0!</v>
      </c>
      <c r="N35" s="47">
        <f t="shared" si="8"/>
        <v>0</v>
      </c>
      <c r="O35" s="47"/>
      <c r="P35" s="63">
        <f t="shared" si="10"/>
        <v>0</v>
      </c>
      <c r="Q35" s="86">
        <f t="shared" si="11"/>
        <v>0</v>
      </c>
      <c r="R35" s="67">
        <f t="shared" si="2"/>
        <v>1</v>
      </c>
      <c r="S35" s="47"/>
      <c r="T35" s="47"/>
      <c r="U35" s="47"/>
      <c r="V35" s="47"/>
      <c r="W35" s="47"/>
      <c r="X35" s="47"/>
      <c r="Y35" s="47"/>
      <c r="AB35" s="91">
        <f t="shared" si="4"/>
        <v>1.7142857142857142</v>
      </c>
      <c r="AC35" s="91">
        <f t="shared" si="4"/>
        <v>0</v>
      </c>
      <c r="AD35" s="90"/>
      <c r="AE35" s="45"/>
    </row>
    <row r="36" spans="1:31" ht="13.8" x14ac:dyDescent="0.25">
      <c r="A36" s="4">
        <v>43894</v>
      </c>
      <c r="B36">
        <v>15</v>
      </c>
      <c r="C36">
        <v>0</v>
      </c>
      <c r="D36">
        <v>1</v>
      </c>
      <c r="F36">
        <f t="shared" si="0"/>
        <v>2</v>
      </c>
      <c r="G36">
        <f t="shared" si="0"/>
        <v>0</v>
      </c>
      <c r="H36">
        <f t="shared" si="0"/>
        <v>1</v>
      </c>
      <c r="I36">
        <f t="shared" si="1"/>
        <v>14</v>
      </c>
      <c r="J36" s="58">
        <f t="shared" si="5"/>
        <v>0.15384619246666176</v>
      </c>
      <c r="K36" s="58">
        <f t="shared" si="6"/>
        <v>0</v>
      </c>
      <c r="L36" s="58">
        <f t="shared" si="7"/>
        <v>7.6923076923076927E-2</v>
      </c>
      <c r="M36">
        <f t="shared" si="9"/>
        <v>2.0000005020666025</v>
      </c>
      <c r="N36" s="47">
        <f t="shared" si="8"/>
        <v>0</v>
      </c>
      <c r="O36" s="47"/>
      <c r="P36" s="63">
        <f t="shared" si="10"/>
        <v>6.6666666666666666E-2</v>
      </c>
      <c r="Q36" s="86">
        <f t="shared" si="11"/>
        <v>0</v>
      </c>
      <c r="R36" s="67">
        <f t="shared" si="2"/>
        <v>0.93333333333333335</v>
      </c>
      <c r="S36" s="47"/>
      <c r="T36" s="47"/>
      <c r="U36" s="47"/>
      <c r="V36" s="47"/>
      <c r="W36" s="47"/>
      <c r="X36" s="47"/>
      <c r="Y36" s="47"/>
      <c r="AB36" s="91">
        <f t="shared" si="4"/>
        <v>1.4285714285714286</v>
      </c>
      <c r="AC36" s="91">
        <f t="shared" si="4"/>
        <v>0</v>
      </c>
      <c r="AD36" s="90"/>
      <c r="AE36" s="45"/>
    </row>
    <row r="37" spans="1:31" ht="13.8" x14ac:dyDescent="0.25">
      <c r="A37" s="4">
        <v>43895</v>
      </c>
      <c r="B37">
        <v>21</v>
      </c>
      <c r="C37">
        <v>0</v>
      </c>
      <c r="D37">
        <v>1</v>
      </c>
      <c r="F37">
        <f t="shared" ref="F37:H61" si="12">B37-B36</f>
        <v>6</v>
      </c>
      <c r="G37">
        <f t="shared" si="12"/>
        <v>0</v>
      </c>
      <c r="H37">
        <f t="shared" si="12"/>
        <v>0</v>
      </c>
      <c r="I37">
        <f t="shared" si="1"/>
        <v>20</v>
      </c>
      <c r="J37" s="58">
        <f t="shared" si="5"/>
        <v>0.42857155270878017</v>
      </c>
      <c r="K37" s="58">
        <f t="shared" si="6"/>
        <v>0</v>
      </c>
      <c r="L37" s="58">
        <f t="shared" si="7"/>
        <v>0</v>
      </c>
      <c r="M37" t="e">
        <f t="shared" si="9"/>
        <v>#DIV/0!</v>
      </c>
      <c r="N37" s="47">
        <f t="shared" si="8"/>
        <v>0</v>
      </c>
      <c r="O37" s="47"/>
      <c r="P37" s="63">
        <f t="shared" si="10"/>
        <v>4.7619047619047616E-2</v>
      </c>
      <c r="Q37" s="86">
        <f t="shared" si="11"/>
        <v>0</v>
      </c>
      <c r="R37" s="67">
        <f t="shared" si="2"/>
        <v>0.95238095238095233</v>
      </c>
      <c r="S37" s="47"/>
      <c r="T37" s="47"/>
      <c r="U37" s="47"/>
      <c r="V37" s="47"/>
      <c r="W37" s="47"/>
      <c r="X37" s="47"/>
      <c r="Y37" s="47"/>
      <c r="AB37" s="91">
        <f t="shared" si="4"/>
        <v>2.2857142857142856</v>
      </c>
      <c r="AC37" s="91">
        <f t="shared" si="4"/>
        <v>0</v>
      </c>
      <c r="AD37" s="90"/>
      <c r="AE37" s="45"/>
    </row>
    <row r="38" spans="1:31" ht="13.8" x14ac:dyDescent="0.25">
      <c r="A38" s="4">
        <v>43896</v>
      </c>
      <c r="B38">
        <v>33</v>
      </c>
      <c r="C38">
        <v>0</v>
      </c>
      <c r="D38">
        <v>1</v>
      </c>
      <c r="F38">
        <f t="shared" si="12"/>
        <v>12</v>
      </c>
      <c r="G38">
        <f t="shared" si="12"/>
        <v>0</v>
      </c>
      <c r="H38">
        <f t="shared" si="12"/>
        <v>0</v>
      </c>
      <c r="I38">
        <f t="shared" si="1"/>
        <v>32</v>
      </c>
      <c r="J38" s="58">
        <f t="shared" si="5"/>
        <v>0.60000024330923729</v>
      </c>
      <c r="K38" s="58">
        <f t="shared" si="6"/>
        <v>0</v>
      </c>
      <c r="L38" s="58">
        <f t="shared" si="7"/>
        <v>0</v>
      </c>
      <c r="M38" t="e">
        <f t="shared" si="9"/>
        <v>#DIV/0!</v>
      </c>
      <c r="N38" s="47">
        <f t="shared" si="8"/>
        <v>0</v>
      </c>
      <c r="O38" s="47"/>
      <c r="P38" s="63">
        <f t="shared" si="10"/>
        <v>3.0303030303030304E-2</v>
      </c>
      <c r="Q38" s="86">
        <f t="shared" si="11"/>
        <v>0</v>
      </c>
      <c r="R38" s="67">
        <f t="shared" si="2"/>
        <v>0.96969696969696972</v>
      </c>
      <c r="S38" s="47"/>
      <c r="T38" s="47"/>
      <c r="U38" s="47"/>
      <c r="V38" s="47"/>
      <c r="W38" s="47"/>
      <c r="X38" s="47"/>
      <c r="Y38" s="47"/>
      <c r="AB38" s="91">
        <f t="shared" si="4"/>
        <v>3.4285714285714284</v>
      </c>
      <c r="AC38" s="91">
        <f t="shared" si="4"/>
        <v>0</v>
      </c>
      <c r="AD38" s="90"/>
      <c r="AE38" s="45"/>
    </row>
    <row r="39" spans="1:31" ht="13.8" x14ac:dyDescent="0.25">
      <c r="A39" s="4">
        <v>43897</v>
      </c>
      <c r="B39">
        <v>35</v>
      </c>
      <c r="C39">
        <v>0</v>
      </c>
      <c r="D39">
        <v>3</v>
      </c>
      <c r="F39">
        <f t="shared" si="12"/>
        <v>2</v>
      </c>
      <c r="G39">
        <f t="shared" si="12"/>
        <v>0</v>
      </c>
      <c r="H39">
        <f t="shared" si="12"/>
        <v>2</v>
      </c>
      <c r="I39">
        <f t="shared" si="1"/>
        <v>32</v>
      </c>
      <c r="J39" s="58">
        <f t="shared" si="5"/>
        <v>6.2500039827414158E-2</v>
      </c>
      <c r="K39" s="58">
        <f t="shared" si="6"/>
        <v>0</v>
      </c>
      <c r="L39" s="58">
        <f t="shared" si="7"/>
        <v>6.25E-2</v>
      </c>
      <c r="M39">
        <f t="shared" si="9"/>
        <v>1.0000006372386265</v>
      </c>
      <c r="N39" s="47">
        <f t="shared" si="8"/>
        <v>0</v>
      </c>
      <c r="O39" s="47"/>
      <c r="P39" s="63">
        <f t="shared" si="10"/>
        <v>8.5714285714285715E-2</v>
      </c>
      <c r="Q39" s="86">
        <f t="shared" si="11"/>
        <v>0</v>
      </c>
      <c r="R39" s="67">
        <f t="shared" si="2"/>
        <v>0.91428571428571426</v>
      </c>
      <c r="S39" s="47"/>
      <c r="T39" s="47"/>
      <c r="U39" s="47"/>
      <c r="V39" s="47"/>
      <c r="W39" s="47"/>
      <c r="X39" s="47"/>
      <c r="Y39" s="47"/>
      <c r="AB39" s="91">
        <f t="shared" si="4"/>
        <v>3.5714285714285716</v>
      </c>
      <c r="AC39" s="91">
        <f t="shared" si="4"/>
        <v>0</v>
      </c>
      <c r="AD39" s="90"/>
      <c r="AE39" s="45"/>
    </row>
    <row r="40" spans="1:31" ht="13.8" x14ac:dyDescent="0.25">
      <c r="A40" s="4">
        <v>43898</v>
      </c>
      <c r="B40">
        <v>54</v>
      </c>
      <c r="C40">
        <v>0</v>
      </c>
      <c r="D40">
        <v>3</v>
      </c>
      <c r="F40">
        <f t="shared" si="12"/>
        <v>19</v>
      </c>
      <c r="G40">
        <f t="shared" si="12"/>
        <v>0</v>
      </c>
      <c r="H40">
        <f t="shared" si="12"/>
        <v>0</v>
      </c>
      <c r="I40">
        <f t="shared" si="1"/>
        <v>51</v>
      </c>
      <c r="J40" s="58">
        <f t="shared" si="5"/>
        <v>0.59375040129138534</v>
      </c>
      <c r="K40" s="58">
        <f t="shared" si="6"/>
        <v>0</v>
      </c>
      <c r="L40" s="58">
        <f t="shared" si="7"/>
        <v>0</v>
      </c>
      <c r="M40" t="e">
        <f t="shared" si="9"/>
        <v>#DIV/0!</v>
      </c>
      <c r="N40" s="47">
        <f t="shared" si="8"/>
        <v>0</v>
      </c>
      <c r="O40" s="47"/>
      <c r="P40" s="63">
        <f t="shared" si="10"/>
        <v>5.5555555555555552E-2</v>
      </c>
      <c r="Q40" s="86">
        <f t="shared" si="11"/>
        <v>0</v>
      </c>
      <c r="R40" s="67">
        <f t="shared" si="2"/>
        <v>0.94444444444444442</v>
      </c>
      <c r="S40" s="47"/>
      <c r="T40" s="47"/>
      <c r="U40" s="47"/>
      <c r="V40" s="47"/>
      <c r="W40" s="47"/>
      <c r="X40" s="47"/>
      <c r="Y40" s="47"/>
      <c r="AB40" s="91">
        <f t="shared" si="4"/>
        <v>6.1428571428571432</v>
      </c>
      <c r="AC40" s="91">
        <f t="shared" si="4"/>
        <v>0</v>
      </c>
      <c r="AD40" s="90"/>
      <c r="AE40" s="45"/>
    </row>
    <row r="41" spans="1:31" ht="13.8" x14ac:dyDescent="0.25">
      <c r="A41" s="4">
        <v>43899</v>
      </c>
      <c r="B41">
        <v>56</v>
      </c>
      <c r="C41">
        <v>0</v>
      </c>
      <c r="D41">
        <v>3</v>
      </c>
      <c r="F41">
        <f t="shared" si="12"/>
        <v>2</v>
      </c>
      <c r="G41">
        <f t="shared" si="12"/>
        <v>0</v>
      </c>
      <c r="H41">
        <f t="shared" si="12"/>
        <v>0</v>
      </c>
      <c r="I41">
        <f t="shared" si="1"/>
        <v>53</v>
      </c>
      <c r="J41" s="58">
        <f t="shared" si="5"/>
        <v>3.9215727166844662E-2</v>
      </c>
      <c r="K41" s="58">
        <f t="shared" si="6"/>
        <v>0</v>
      </c>
      <c r="L41" s="58">
        <f t="shared" si="7"/>
        <v>0</v>
      </c>
      <c r="M41" t="e">
        <f t="shared" si="9"/>
        <v>#DIV/0!</v>
      </c>
      <c r="N41" s="47">
        <f t="shared" si="8"/>
        <v>0</v>
      </c>
      <c r="O41" s="47"/>
      <c r="P41" s="63">
        <f t="shared" si="10"/>
        <v>5.3571428571428568E-2</v>
      </c>
      <c r="Q41" s="86">
        <f t="shared" si="11"/>
        <v>0</v>
      </c>
      <c r="R41" s="67">
        <f t="shared" si="2"/>
        <v>0.9464285714285714</v>
      </c>
      <c r="S41" s="47"/>
      <c r="T41" s="47"/>
      <c r="U41" s="47"/>
      <c r="V41" s="47"/>
      <c r="W41" s="47"/>
      <c r="X41" s="47"/>
      <c r="Y41" s="47"/>
      <c r="AB41" s="91">
        <f t="shared" si="4"/>
        <v>6.4285714285714288</v>
      </c>
      <c r="AC41" s="91">
        <f t="shared" si="4"/>
        <v>0</v>
      </c>
      <c r="AD41" s="90"/>
      <c r="AE41" s="45"/>
    </row>
    <row r="42" spans="1:31" ht="13.8" x14ac:dyDescent="0.25">
      <c r="A42" s="4">
        <v>43900</v>
      </c>
      <c r="B42">
        <v>101</v>
      </c>
      <c r="C42">
        <v>0</v>
      </c>
      <c r="D42">
        <v>3</v>
      </c>
      <c r="F42">
        <f t="shared" si="12"/>
        <v>45</v>
      </c>
      <c r="G42">
        <f t="shared" si="12"/>
        <v>0</v>
      </c>
      <c r="H42">
        <f t="shared" si="12"/>
        <v>0</v>
      </c>
      <c r="I42">
        <f t="shared" si="1"/>
        <v>98</v>
      </c>
      <c r="J42" s="58">
        <f t="shared" si="5"/>
        <v>0.84905752192227102</v>
      </c>
      <c r="K42" s="58">
        <f t="shared" si="6"/>
        <v>0</v>
      </c>
      <c r="L42" s="58">
        <f t="shared" si="7"/>
        <v>0</v>
      </c>
      <c r="M42" t="e">
        <f t="shared" si="9"/>
        <v>#DIV/0!</v>
      </c>
      <c r="N42" s="47">
        <f t="shared" si="8"/>
        <v>0</v>
      </c>
      <c r="O42" s="47"/>
      <c r="P42" s="63">
        <f t="shared" si="10"/>
        <v>2.9702970297029702E-2</v>
      </c>
      <c r="Q42" s="86">
        <f t="shared" si="11"/>
        <v>0</v>
      </c>
      <c r="R42" s="67">
        <f t="shared" si="2"/>
        <v>0.97029702970297027</v>
      </c>
      <c r="S42" s="47"/>
      <c r="T42" s="47"/>
      <c r="U42" s="47"/>
      <c r="V42" s="47"/>
      <c r="W42" s="47"/>
      <c r="X42" s="47"/>
      <c r="Y42" s="47"/>
      <c r="AB42" s="91">
        <f t="shared" si="4"/>
        <v>12.571428571428571</v>
      </c>
      <c r="AC42" s="91">
        <f t="shared" si="4"/>
        <v>0</v>
      </c>
      <c r="AD42" s="90">
        <f t="shared" ref="AD42:AD105" si="13">INDEX(AB21:AB42,$AE$3)*$AD$2</f>
        <v>7.857142857142857E-2</v>
      </c>
      <c r="AE42" s="45">
        <f t="shared" ref="AE42:AE105" si="14">AC42/AD42</f>
        <v>0</v>
      </c>
    </row>
    <row r="43" spans="1:31" ht="13.8" x14ac:dyDescent="0.25">
      <c r="A43" s="4">
        <v>43901</v>
      </c>
      <c r="B43">
        <v>166</v>
      </c>
      <c r="C43">
        <v>2</v>
      </c>
      <c r="D43">
        <v>6</v>
      </c>
      <c r="F43">
        <f t="shared" si="12"/>
        <v>65</v>
      </c>
      <c r="G43">
        <f t="shared" si="12"/>
        <v>2</v>
      </c>
      <c r="H43">
        <f t="shared" si="12"/>
        <v>3</v>
      </c>
      <c r="I43">
        <f t="shared" si="1"/>
        <v>158</v>
      </c>
      <c r="J43" s="58">
        <f t="shared" si="5"/>
        <v>0.66326659971461843</v>
      </c>
      <c r="K43" s="58">
        <f t="shared" si="6"/>
        <v>2.0408163265306121E-2</v>
      </c>
      <c r="L43" s="58">
        <f t="shared" si="7"/>
        <v>3.0612244897959183E-2</v>
      </c>
      <c r="M43">
        <f t="shared" si="9"/>
        <v>13.000025354406521</v>
      </c>
      <c r="N43" s="47">
        <f t="shared" si="8"/>
        <v>1.2048192771084338E-2</v>
      </c>
      <c r="O43" s="47"/>
      <c r="P43" s="63">
        <f t="shared" si="10"/>
        <v>3.614457831325301E-2</v>
      </c>
      <c r="Q43" s="86">
        <f t="shared" si="11"/>
        <v>1.2048192771084338E-2</v>
      </c>
      <c r="R43" s="67">
        <f t="shared" si="2"/>
        <v>0.95180722891566261</v>
      </c>
      <c r="S43" s="47"/>
      <c r="T43" s="47"/>
      <c r="U43" s="47"/>
      <c r="V43" s="47"/>
      <c r="W43" s="47"/>
      <c r="X43" s="47"/>
      <c r="Y43" s="47"/>
      <c r="AB43" s="91">
        <f t="shared" si="4"/>
        <v>21.571428571428573</v>
      </c>
      <c r="AC43" s="91">
        <f t="shared" si="4"/>
        <v>0.2857142857142857</v>
      </c>
      <c r="AD43" s="90">
        <f t="shared" si="13"/>
        <v>0.1257142857142857</v>
      </c>
      <c r="AE43" s="45">
        <f t="shared" si="14"/>
        <v>2.2727272727272729</v>
      </c>
    </row>
    <row r="44" spans="1:31" ht="13.8" x14ac:dyDescent="0.25">
      <c r="A44" s="4">
        <v>43902</v>
      </c>
      <c r="B44">
        <v>224</v>
      </c>
      <c r="C44">
        <v>2</v>
      </c>
      <c r="D44">
        <v>6</v>
      </c>
      <c r="F44">
        <f t="shared" si="12"/>
        <v>58</v>
      </c>
      <c r="G44">
        <f t="shared" si="12"/>
        <v>0</v>
      </c>
      <c r="H44">
        <f t="shared" si="12"/>
        <v>0</v>
      </c>
      <c r="I44">
        <f t="shared" si="1"/>
        <v>216</v>
      </c>
      <c r="J44" s="58">
        <f t="shared" si="5"/>
        <v>0.36708978430173622</v>
      </c>
      <c r="K44" s="58">
        <f t="shared" si="6"/>
        <v>0</v>
      </c>
      <c r="L44" s="58">
        <f t="shared" si="7"/>
        <v>0</v>
      </c>
      <c r="M44" t="e">
        <f t="shared" si="9"/>
        <v>#DIV/0!</v>
      </c>
      <c r="N44" s="47">
        <f t="shared" si="8"/>
        <v>8.9285714285714281E-3</v>
      </c>
      <c r="O44" s="47"/>
      <c r="P44" s="63">
        <f t="shared" si="10"/>
        <v>2.6785714285714284E-2</v>
      </c>
      <c r="Q44" s="86">
        <f t="shared" si="11"/>
        <v>8.9285714285714281E-3</v>
      </c>
      <c r="R44" s="67">
        <f t="shared" si="2"/>
        <v>0.9642857142857143</v>
      </c>
      <c r="S44" s="47"/>
      <c r="T44" s="47"/>
      <c r="U44" s="47"/>
      <c r="V44" s="47"/>
      <c r="W44" s="47"/>
      <c r="X44" s="47"/>
      <c r="Y44" s="47"/>
      <c r="AB44" s="91">
        <f t="shared" ref="AB44:AC59" si="15">AVERAGE(F38:F44)</f>
        <v>29</v>
      </c>
      <c r="AC44" s="91">
        <f t="shared" si="15"/>
        <v>0.2857142857142857</v>
      </c>
      <c r="AD44" s="90">
        <f t="shared" si="13"/>
        <v>0.18857142857142856</v>
      </c>
      <c r="AE44" s="45">
        <f t="shared" si="14"/>
        <v>1.5151515151515151</v>
      </c>
    </row>
    <row r="45" spans="1:31" ht="13.8" x14ac:dyDescent="0.25">
      <c r="A45" s="4">
        <v>43903</v>
      </c>
      <c r="B45">
        <v>380</v>
      </c>
      <c r="C45">
        <v>2</v>
      </c>
      <c r="D45">
        <v>9</v>
      </c>
      <c r="F45">
        <f t="shared" si="12"/>
        <v>156</v>
      </c>
      <c r="G45">
        <f t="shared" si="12"/>
        <v>0</v>
      </c>
      <c r="H45">
        <f t="shared" si="12"/>
        <v>3</v>
      </c>
      <c r="I45">
        <f t="shared" si="1"/>
        <v>369</v>
      </c>
      <c r="J45" s="58">
        <f t="shared" si="5"/>
        <v>0.72222534620492296</v>
      </c>
      <c r="K45" s="58">
        <f t="shared" si="6"/>
        <v>0</v>
      </c>
      <c r="L45" s="58">
        <f t="shared" si="7"/>
        <v>1.3888888888888888E-2</v>
      </c>
      <c r="M45">
        <f t="shared" si="9"/>
        <v>52.000224926754456</v>
      </c>
      <c r="N45" s="47">
        <f t="shared" si="8"/>
        <v>5.263157894736842E-3</v>
      </c>
      <c r="O45" s="47"/>
      <c r="P45" s="63">
        <f t="shared" si="10"/>
        <v>2.368421052631579E-2</v>
      </c>
      <c r="Q45" s="86">
        <f t="shared" si="11"/>
        <v>5.263157894736842E-3</v>
      </c>
      <c r="R45" s="67">
        <f t="shared" si="2"/>
        <v>0.97105263157894739</v>
      </c>
      <c r="S45" s="47"/>
      <c r="T45" s="47"/>
      <c r="U45" s="47"/>
      <c r="V45" s="47"/>
      <c r="W45" s="47"/>
      <c r="X45" s="47"/>
      <c r="Y45" s="47"/>
      <c r="AB45" s="91">
        <f t="shared" si="15"/>
        <v>49.571428571428569</v>
      </c>
      <c r="AC45" s="91">
        <f t="shared" si="15"/>
        <v>0.2857142857142857</v>
      </c>
      <c r="AD45" s="90">
        <f t="shared" si="13"/>
        <v>0.19642857142857145</v>
      </c>
      <c r="AE45" s="45">
        <f t="shared" si="14"/>
        <v>1.4545454545454544</v>
      </c>
    </row>
    <row r="46" spans="1:31" ht="13.8" x14ac:dyDescent="0.25">
      <c r="A46" s="4">
        <v>43904</v>
      </c>
      <c r="B46">
        <v>499</v>
      </c>
      <c r="C46">
        <v>4</v>
      </c>
      <c r="D46">
        <v>11</v>
      </c>
      <c r="F46">
        <f t="shared" si="12"/>
        <v>119</v>
      </c>
      <c r="G46">
        <f t="shared" si="12"/>
        <v>2</v>
      </c>
      <c r="H46">
        <f t="shared" si="12"/>
        <v>2</v>
      </c>
      <c r="I46">
        <f t="shared" si="1"/>
        <v>484</v>
      </c>
      <c r="J46" s="58">
        <f t="shared" si="5"/>
        <v>0.3224955913709267</v>
      </c>
      <c r="K46" s="59">
        <f t="shared" si="6"/>
        <v>5.4200542005420054E-3</v>
      </c>
      <c r="L46" s="59">
        <f t="shared" si="7"/>
        <v>5.4200542005420054E-3</v>
      </c>
      <c r="M46">
        <f t="shared" si="9"/>
        <v>29.750218303967987</v>
      </c>
      <c r="N46" s="47">
        <f t="shared" si="8"/>
        <v>8.0160320641282558E-3</v>
      </c>
      <c r="O46" s="47"/>
      <c r="P46" s="63">
        <f t="shared" si="10"/>
        <v>2.2044088176352707E-2</v>
      </c>
      <c r="Q46" s="86">
        <f t="shared" si="11"/>
        <v>8.0160320641282558E-3</v>
      </c>
      <c r="R46" s="67">
        <f t="shared" si="2"/>
        <v>0.96993987975951901</v>
      </c>
      <c r="S46" s="47"/>
      <c r="T46" s="47"/>
      <c r="U46" s="47"/>
      <c r="V46" s="47"/>
      <c r="W46" s="47"/>
      <c r="X46" s="47"/>
      <c r="Y46" s="47"/>
      <c r="AB46" s="91">
        <f t="shared" si="15"/>
        <v>66.285714285714292</v>
      </c>
      <c r="AC46" s="91">
        <f t="shared" si="15"/>
        <v>0.5714285714285714</v>
      </c>
      <c r="AD46" s="90">
        <f t="shared" si="13"/>
        <v>0.33785714285714286</v>
      </c>
      <c r="AE46" s="45">
        <f t="shared" si="14"/>
        <v>1.6913319238900633</v>
      </c>
    </row>
    <row r="47" spans="1:31" ht="13.8" x14ac:dyDescent="0.25">
      <c r="A47" s="4">
        <v>43905</v>
      </c>
      <c r="B47">
        <v>578</v>
      </c>
      <c r="C47">
        <v>4</v>
      </c>
      <c r="D47">
        <v>11</v>
      </c>
      <c r="F47">
        <f t="shared" si="12"/>
        <v>79</v>
      </c>
      <c r="G47">
        <f t="shared" si="12"/>
        <v>0</v>
      </c>
      <c r="H47">
        <f t="shared" si="12"/>
        <v>0</v>
      </c>
      <c r="I47">
        <f t="shared" si="1"/>
        <v>563</v>
      </c>
      <c r="J47" s="60">
        <f t="shared" si="5"/>
        <v>0.16322471329889462</v>
      </c>
      <c r="K47" s="60">
        <f t="shared" si="6"/>
        <v>0</v>
      </c>
      <c r="L47" s="60">
        <f t="shared" si="7"/>
        <v>0</v>
      </c>
      <c r="M47" t="e">
        <f t="shared" si="9"/>
        <v>#DIV/0!</v>
      </c>
      <c r="N47" s="47">
        <f t="shared" si="8"/>
        <v>6.920415224913495E-3</v>
      </c>
      <c r="O47" s="47"/>
      <c r="P47" s="63">
        <f t="shared" si="10"/>
        <v>1.9031141868512111E-2</v>
      </c>
      <c r="Q47" s="86">
        <f t="shared" si="11"/>
        <v>6.920415224913495E-3</v>
      </c>
      <c r="R47" s="67">
        <f t="shared" si="2"/>
        <v>0.97404844290657444</v>
      </c>
      <c r="S47" s="47"/>
      <c r="T47" s="47"/>
      <c r="U47" s="47"/>
      <c r="V47" s="47"/>
      <c r="W47" s="47"/>
      <c r="X47" s="47"/>
      <c r="Y47" s="47"/>
      <c r="AB47" s="91">
        <f t="shared" si="15"/>
        <v>74.857142857142861</v>
      </c>
      <c r="AC47" s="91">
        <f t="shared" si="15"/>
        <v>0.5714285714285714</v>
      </c>
      <c r="AD47" s="90">
        <f t="shared" si="13"/>
        <v>0.35357142857142859</v>
      </c>
      <c r="AE47" s="45">
        <f t="shared" si="14"/>
        <v>1.6161616161616159</v>
      </c>
    </row>
    <row r="48" spans="1:31" ht="13.8" x14ac:dyDescent="0.25">
      <c r="A48" s="4">
        <v>43906</v>
      </c>
      <c r="B48">
        <v>669</v>
      </c>
      <c r="C48">
        <v>4</v>
      </c>
      <c r="D48">
        <v>13</v>
      </c>
      <c r="F48">
        <f t="shared" si="12"/>
        <v>91</v>
      </c>
      <c r="G48">
        <f t="shared" si="12"/>
        <v>0</v>
      </c>
      <c r="H48">
        <f t="shared" si="12"/>
        <v>2</v>
      </c>
      <c r="I48">
        <f t="shared" si="1"/>
        <v>652</v>
      </c>
      <c r="J48" s="58">
        <f t="shared" si="5"/>
        <v>0.16163590709026418</v>
      </c>
      <c r="K48" s="59">
        <f t="shared" si="6"/>
        <v>0</v>
      </c>
      <c r="L48" s="59">
        <f t="shared" si="7"/>
        <v>3.552397868561279E-3</v>
      </c>
      <c r="M48">
        <f t="shared" si="9"/>
        <v>45.500507845909368</v>
      </c>
      <c r="N48" s="47">
        <f t="shared" si="8"/>
        <v>5.9790732436472349E-3</v>
      </c>
      <c r="O48" s="47"/>
      <c r="P48" s="63">
        <f t="shared" si="10"/>
        <v>1.9431988041853511E-2</v>
      </c>
      <c r="Q48" s="86">
        <f t="shared" si="11"/>
        <v>5.9790732436472349E-3</v>
      </c>
      <c r="R48" s="67">
        <f t="shared" si="2"/>
        <v>0.97458893871449925</v>
      </c>
      <c r="S48" s="47"/>
      <c r="T48" s="47"/>
      <c r="U48" s="47"/>
      <c r="V48" s="47"/>
      <c r="W48" s="47"/>
      <c r="X48" s="47"/>
      <c r="Y48" s="47"/>
      <c r="AB48" s="91">
        <f t="shared" si="15"/>
        <v>87.571428571428569</v>
      </c>
      <c r="AC48" s="91">
        <f t="shared" si="15"/>
        <v>0.5714285714285714</v>
      </c>
      <c r="AD48" s="90">
        <f t="shared" si="13"/>
        <v>0.69142857142857139</v>
      </c>
      <c r="AE48" s="45">
        <f t="shared" si="14"/>
        <v>0.82644628099173556</v>
      </c>
    </row>
    <row r="49" spans="1:31" ht="13.8" x14ac:dyDescent="0.25">
      <c r="A49" s="4">
        <v>43907</v>
      </c>
      <c r="B49">
        <v>765</v>
      </c>
      <c r="C49">
        <v>4</v>
      </c>
      <c r="D49">
        <v>24</v>
      </c>
      <c r="F49">
        <f t="shared" si="12"/>
        <v>96</v>
      </c>
      <c r="G49">
        <f t="shared" si="12"/>
        <v>0</v>
      </c>
      <c r="H49">
        <f t="shared" si="12"/>
        <v>11</v>
      </c>
      <c r="I49">
        <f t="shared" si="1"/>
        <v>737</v>
      </c>
      <c r="J49" s="58">
        <f t="shared" si="5"/>
        <v>0.14724116594702438</v>
      </c>
      <c r="K49" s="59">
        <f t="shared" si="6"/>
        <v>0</v>
      </c>
      <c r="L49" s="59">
        <f t="shared" si="7"/>
        <v>1.6871165644171779E-2</v>
      </c>
      <c r="M49">
        <f t="shared" si="9"/>
        <v>8.7273854724963549</v>
      </c>
      <c r="N49" s="47">
        <f t="shared" si="8"/>
        <v>5.2287581699346402E-3</v>
      </c>
      <c r="O49" s="47"/>
      <c r="P49" s="63">
        <f t="shared" si="10"/>
        <v>3.1372549019607843E-2</v>
      </c>
      <c r="Q49" s="86">
        <f t="shared" si="11"/>
        <v>5.2287581699346402E-3</v>
      </c>
      <c r="R49" s="67">
        <f t="shared" si="2"/>
        <v>0.96339869281045754</v>
      </c>
      <c r="S49" s="47"/>
      <c r="T49" s="47"/>
      <c r="U49" s="47"/>
      <c r="V49" s="47"/>
      <c r="W49" s="47"/>
      <c r="X49" s="47"/>
      <c r="Y49" s="47"/>
      <c r="AB49" s="91">
        <f t="shared" si="15"/>
        <v>94.857142857142861</v>
      </c>
      <c r="AC49" s="91">
        <f t="shared" si="15"/>
        <v>0.5714285714285714</v>
      </c>
      <c r="AD49" s="90">
        <f t="shared" si="13"/>
        <v>1.1864285714285716</v>
      </c>
      <c r="AE49" s="45">
        <f t="shared" si="14"/>
        <v>0.48163756773028288</v>
      </c>
    </row>
    <row r="50" spans="1:31" ht="13.8" x14ac:dyDescent="0.25">
      <c r="A50" s="4">
        <v>43908</v>
      </c>
      <c r="B50">
        <v>925</v>
      </c>
      <c r="C50">
        <v>5</v>
      </c>
      <c r="D50">
        <v>27</v>
      </c>
      <c r="F50">
        <f t="shared" si="12"/>
        <v>160</v>
      </c>
      <c r="G50">
        <f t="shared" si="12"/>
        <v>1</v>
      </c>
      <c r="H50">
        <f t="shared" si="12"/>
        <v>3</v>
      </c>
      <c r="I50">
        <f t="shared" si="1"/>
        <v>893</v>
      </c>
      <c r="J50" s="58">
        <f t="shared" si="5"/>
        <v>0.21709954356771524</v>
      </c>
      <c r="K50" s="59">
        <f t="shared" si="6"/>
        <v>1.3568521031207597E-3</v>
      </c>
      <c r="L50" s="59">
        <f t="shared" si="7"/>
        <v>4.0705563093622792E-3</v>
      </c>
      <c r="M50">
        <f t="shared" si="9"/>
        <v>40.000590902351533</v>
      </c>
      <c r="N50" s="47">
        <f t="shared" si="8"/>
        <v>5.4054054054054057E-3</v>
      </c>
      <c r="O50" s="47"/>
      <c r="P50" s="63">
        <f t="shared" si="10"/>
        <v>2.9189189189189189E-2</v>
      </c>
      <c r="Q50" s="86">
        <f t="shared" si="11"/>
        <v>5.4054054054054057E-3</v>
      </c>
      <c r="R50" s="67">
        <f t="shared" si="2"/>
        <v>0.96540540540540543</v>
      </c>
      <c r="S50" s="47"/>
      <c r="T50" s="47"/>
      <c r="U50" s="47"/>
      <c r="V50" s="47"/>
      <c r="W50" s="47"/>
      <c r="X50" s="47"/>
      <c r="Y50" s="47"/>
      <c r="AB50" s="91">
        <f t="shared" si="15"/>
        <v>108.42857142857143</v>
      </c>
      <c r="AC50" s="91">
        <f t="shared" si="15"/>
        <v>0.42857142857142855</v>
      </c>
      <c r="AD50" s="90">
        <f t="shared" si="13"/>
        <v>1.595</v>
      </c>
      <c r="AE50" s="45">
        <f t="shared" si="14"/>
        <v>0.26869682042095833</v>
      </c>
    </row>
    <row r="51" spans="1:31" ht="13.8" x14ac:dyDescent="0.25">
      <c r="A51" s="4">
        <v>43909</v>
      </c>
      <c r="B51">
        <v>1043</v>
      </c>
      <c r="C51">
        <v>7</v>
      </c>
      <c r="D51">
        <v>34</v>
      </c>
      <c r="F51">
        <f t="shared" si="12"/>
        <v>118</v>
      </c>
      <c r="G51">
        <f t="shared" si="12"/>
        <v>2</v>
      </c>
      <c r="H51">
        <f t="shared" si="12"/>
        <v>7</v>
      </c>
      <c r="I51">
        <f t="shared" si="1"/>
        <v>1002</v>
      </c>
      <c r="J51" s="58">
        <f t="shared" si="5"/>
        <v>0.13214121808660481</v>
      </c>
      <c r="K51" s="59">
        <f t="shared" si="6"/>
        <v>2.2396416573348264E-3</v>
      </c>
      <c r="L51" s="59">
        <f t="shared" si="7"/>
        <v>7.8387458006718928E-3</v>
      </c>
      <c r="M51">
        <f t="shared" si="9"/>
        <v>13.111345305704234</v>
      </c>
      <c r="N51" s="47">
        <f t="shared" si="8"/>
        <v>6.7114093959731542E-3</v>
      </c>
      <c r="O51" s="47"/>
      <c r="P51" s="63">
        <f t="shared" si="10"/>
        <v>3.2598274209012464E-2</v>
      </c>
      <c r="Q51" s="86">
        <f t="shared" si="11"/>
        <v>6.7114093959731542E-3</v>
      </c>
      <c r="R51" s="67">
        <f t="shared" si="2"/>
        <v>0.96069031639501434</v>
      </c>
      <c r="S51" s="47"/>
      <c r="T51" s="47"/>
      <c r="U51" s="47"/>
      <c r="V51" s="47"/>
      <c r="W51" s="47"/>
      <c r="X51" s="47"/>
      <c r="Y51" s="47"/>
      <c r="AB51" s="91">
        <f t="shared" si="15"/>
        <v>117</v>
      </c>
      <c r="AC51" s="91">
        <f t="shared" si="15"/>
        <v>0.7142857142857143</v>
      </c>
      <c r="AD51" s="90">
        <f t="shared" si="13"/>
        <v>2.7264285714285714</v>
      </c>
      <c r="AE51" s="45">
        <f t="shared" si="14"/>
        <v>0.26198585276395076</v>
      </c>
    </row>
    <row r="52" spans="1:31" ht="13.8" x14ac:dyDescent="0.25">
      <c r="A52" s="4">
        <v>43910</v>
      </c>
      <c r="B52">
        <v>1279</v>
      </c>
      <c r="C52">
        <v>8</v>
      </c>
      <c r="D52">
        <v>34</v>
      </c>
      <c r="F52">
        <f t="shared" si="12"/>
        <v>236</v>
      </c>
      <c r="G52">
        <f t="shared" si="12"/>
        <v>1</v>
      </c>
      <c r="H52">
        <f t="shared" si="12"/>
        <v>0</v>
      </c>
      <c r="I52">
        <f t="shared" si="1"/>
        <v>1237</v>
      </c>
      <c r="J52" s="58">
        <f t="shared" si="5"/>
        <v>0.23553368590312351</v>
      </c>
      <c r="K52" s="59">
        <f>G52/I51</f>
        <v>9.9800399201596798E-4</v>
      </c>
      <c r="L52" s="59">
        <f t="shared" si="7"/>
        <v>0</v>
      </c>
      <c r="M52">
        <f t="shared" si="9"/>
        <v>236.00475327492978</v>
      </c>
      <c r="N52" s="47">
        <f t="shared" si="8"/>
        <v>6.2548866301798279E-3</v>
      </c>
      <c r="O52" s="47"/>
      <c r="P52" s="63">
        <f t="shared" si="10"/>
        <v>2.6583268178264268E-2</v>
      </c>
      <c r="Q52" s="86">
        <f t="shared" si="11"/>
        <v>6.2548866301798279E-3</v>
      </c>
      <c r="R52" s="67">
        <f t="shared" si="2"/>
        <v>0.9671618451915559</v>
      </c>
      <c r="S52" s="47"/>
      <c r="T52" s="47"/>
      <c r="U52" s="47"/>
      <c r="V52" s="47"/>
      <c r="W52" s="47"/>
      <c r="X52" s="47"/>
      <c r="Y52" s="47"/>
      <c r="AB52" s="91">
        <f t="shared" si="15"/>
        <v>128.42857142857142</v>
      </c>
      <c r="AC52" s="91">
        <f t="shared" si="15"/>
        <v>0.8571428571428571</v>
      </c>
      <c r="AD52" s="90">
        <f t="shared" si="13"/>
        <v>3.6457142857142859</v>
      </c>
      <c r="AE52" s="45">
        <f t="shared" si="14"/>
        <v>0.23510971786833854</v>
      </c>
    </row>
    <row r="53" spans="1:31" ht="13.8" x14ac:dyDescent="0.25">
      <c r="A53" s="4">
        <v>43911</v>
      </c>
      <c r="B53">
        <v>1558</v>
      </c>
      <c r="C53">
        <v>9</v>
      </c>
      <c r="D53">
        <v>66</v>
      </c>
      <c r="F53">
        <f t="shared" si="12"/>
        <v>279</v>
      </c>
      <c r="G53">
        <f t="shared" si="12"/>
        <v>1</v>
      </c>
      <c r="H53">
        <f t="shared" si="12"/>
        <v>32</v>
      </c>
      <c r="I53">
        <f t="shared" si="1"/>
        <v>1483</v>
      </c>
      <c r="J53" s="58">
        <f t="shared" si="5"/>
        <v>0.22555124564170487</v>
      </c>
      <c r="K53" s="59">
        <f t="shared" si="6"/>
        <v>8.0840743734842356E-4</v>
      </c>
      <c r="L53" s="59">
        <f t="shared" si="7"/>
        <v>2.5869037995149554E-2</v>
      </c>
      <c r="M53">
        <f t="shared" si="9"/>
        <v>8.4547542684481503</v>
      </c>
      <c r="N53" s="47">
        <f t="shared" si="8"/>
        <v>5.7766367137355584E-3</v>
      </c>
      <c r="O53" s="47"/>
      <c r="P53" s="63">
        <f t="shared" si="10"/>
        <v>4.2362002567394093E-2</v>
      </c>
      <c r="Q53" s="86">
        <f t="shared" si="11"/>
        <v>5.7766367137355584E-3</v>
      </c>
      <c r="R53" s="67">
        <f t="shared" si="2"/>
        <v>0.9518613607188704</v>
      </c>
      <c r="S53" s="47"/>
      <c r="T53" s="47"/>
      <c r="U53" s="47"/>
      <c r="V53" s="47"/>
      <c r="W53" s="47"/>
      <c r="X53" s="47"/>
      <c r="Y53" s="47"/>
      <c r="AB53" s="91">
        <f t="shared" si="15"/>
        <v>151.28571428571428</v>
      </c>
      <c r="AC53" s="91">
        <f t="shared" si="15"/>
        <v>0.7142857142857143</v>
      </c>
      <c r="AD53" s="90">
        <f t="shared" si="13"/>
        <v>4.1171428571428574</v>
      </c>
      <c r="AE53" s="45">
        <f t="shared" si="14"/>
        <v>0.17349063150589866</v>
      </c>
    </row>
    <row r="54" spans="1:31" ht="13.8" x14ac:dyDescent="0.25">
      <c r="A54" s="4">
        <v>43912</v>
      </c>
      <c r="B54">
        <v>1861</v>
      </c>
      <c r="C54">
        <v>15</v>
      </c>
      <c r="D54">
        <v>78</v>
      </c>
      <c r="F54">
        <f t="shared" si="12"/>
        <v>303</v>
      </c>
      <c r="G54">
        <f t="shared" si="12"/>
        <v>6</v>
      </c>
      <c r="H54">
        <f t="shared" si="12"/>
        <v>12</v>
      </c>
      <c r="I54">
        <f t="shared" si="1"/>
        <v>1768</v>
      </c>
      <c r="J54" s="58">
        <f t="shared" si="5"/>
        <v>0.20432172362831896</v>
      </c>
      <c r="K54" s="58">
        <f t="shared" si="6"/>
        <v>4.045853000674309E-3</v>
      </c>
      <c r="L54" s="58">
        <f t="shared" si="7"/>
        <v>8.091706001348618E-3</v>
      </c>
      <c r="M54">
        <f t="shared" si="9"/>
        <v>16.833839785599835</v>
      </c>
      <c r="N54" s="47">
        <f t="shared" si="8"/>
        <v>8.0601826974744765E-3</v>
      </c>
      <c r="O54" s="47"/>
      <c r="P54" s="63">
        <f t="shared" si="10"/>
        <v>4.1912950026867277E-2</v>
      </c>
      <c r="Q54" s="86">
        <f t="shared" si="11"/>
        <v>8.0601826974744765E-3</v>
      </c>
      <c r="R54" s="67">
        <f t="shared" si="2"/>
        <v>0.95002686727565822</v>
      </c>
      <c r="S54" s="47"/>
      <c r="T54" s="47"/>
      <c r="U54" s="47"/>
      <c r="V54" s="47"/>
      <c r="W54" s="47"/>
      <c r="X54" s="47"/>
      <c r="Y54" s="47"/>
      <c r="AB54" s="91">
        <f t="shared" si="15"/>
        <v>183.28571428571428</v>
      </c>
      <c r="AC54" s="91">
        <f t="shared" si="15"/>
        <v>1.5714285714285714</v>
      </c>
      <c r="AD54" s="90">
        <f t="shared" si="13"/>
        <v>4.8164285714285713</v>
      </c>
      <c r="AE54" s="45">
        <f t="shared" si="14"/>
        <v>0.32626427406199021</v>
      </c>
    </row>
    <row r="55" spans="1:31" ht="13.8" x14ac:dyDescent="0.25">
      <c r="A55" s="4">
        <v>43913</v>
      </c>
      <c r="B55">
        <v>2186</v>
      </c>
      <c r="C55">
        <v>25</v>
      </c>
      <c r="D55">
        <v>78</v>
      </c>
      <c r="F55">
        <f t="shared" si="12"/>
        <v>325</v>
      </c>
      <c r="G55">
        <f t="shared" si="12"/>
        <v>10</v>
      </c>
      <c r="H55">
        <f t="shared" si="12"/>
        <v>0</v>
      </c>
      <c r="I55">
        <f t="shared" si="1"/>
        <v>2083</v>
      </c>
      <c r="J55" s="58">
        <f t="shared" si="5"/>
        <v>0.18383013560019271</v>
      </c>
      <c r="K55" s="58">
        <f t="shared" si="6"/>
        <v>5.6561085972850677E-3</v>
      </c>
      <c r="L55" s="58">
        <f t="shared" si="7"/>
        <v>0</v>
      </c>
      <c r="M55">
        <f t="shared" si="9"/>
        <v>32.501167974114068</v>
      </c>
      <c r="N55" s="47">
        <f t="shared" si="8"/>
        <v>1.1436413540713633E-2</v>
      </c>
      <c r="O55" s="47"/>
      <c r="P55" s="63">
        <f t="shared" si="10"/>
        <v>3.5681610247026534E-2</v>
      </c>
      <c r="Q55" s="86">
        <f t="shared" si="11"/>
        <v>1.1436413540713633E-2</v>
      </c>
      <c r="R55" s="67">
        <f t="shared" si="2"/>
        <v>0.95288197621225978</v>
      </c>
      <c r="S55" s="47"/>
      <c r="T55" s="47"/>
      <c r="U55" s="47"/>
      <c r="V55" s="47"/>
      <c r="W55" s="47"/>
      <c r="X55" s="47"/>
      <c r="Y55" s="47"/>
      <c r="AB55" s="91">
        <f t="shared" si="15"/>
        <v>216.71428571428572</v>
      </c>
      <c r="AC55" s="91">
        <f t="shared" si="15"/>
        <v>3</v>
      </c>
      <c r="AD55" s="90">
        <f t="shared" si="13"/>
        <v>5.2171428571428571</v>
      </c>
      <c r="AE55" s="45">
        <f t="shared" si="14"/>
        <v>0.5750273822562979</v>
      </c>
    </row>
    <row r="56" spans="1:31" ht="13.8" x14ac:dyDescent="0.25">
      <c r="A56" s="4">
        <v>43914</v>
      </c>
      <c r="B56">
        <v>2661</v>
      </c>
      <c r="C56">
        <v>33</v>
      </c>
      <c r="D56">
        <v>115</v>
      </c>
      <c r="F56">
        <f t="shared" si="12"/>
        <v>475</v>
      </c>
      <c r="G56">
        <f t="shared" si="12"/>
        <v>8</v>
      </c>
      <c r="H56">
        <f t="shared" si="12"/>
        <v>37</v>
      </c>
      <c r="I56">
        <f t="shared" si="1"/>
        <v>2513</v>
      </c>
      <c r="J56" s="58">
        <f t="shared" si="5"/>
        <v>0.22804611216686468</v>
      </c>
      <c r="K56" s="58">
        <f t="shared" si="6"/>
        <v>3.840614498319731E-3</v>
      </c>
      <c r="L56" s="58">
        <f t="shared" si="7"/>
        <v>1.7762842054728757E-2</v>
      </c>
      <c r="M56">
        <f t="shared" si="9"/>
        <v>10.556001147635092</v>
      </c>
      <c r="N56" s="47">
        <f t="shared" si="8"/>
        <v>1.2401352874859075E-2</v>
      </c>
      <c r="O56" s="47"/>
      <c r="P56" s="63">
        <f t="shared" si="10"/>
        <v>4.3216835776024053E-2</v>
      </c>
      <c r="Q56" s="86">
        <f t="shared" si="11"/>
        <v>1.2401352874859075E-2</v>
      </c>
      <c r="R56" s="67">
        <f t="shared" si="2"/>
        <v>0.94438181134911692</v>
      </c>
      <c r="S56" s="47"/>
      <c r="T56" s="47"/>
      <c r="U56" s="47"/>
      <c r="V56" s="47"/>
      <c r="W56" s="47"/>
      <c r="X56" s="47"/>
      <c r="Y56" s="47"/>
      <c r="AB56" s="91">
        <f t="shared" si="15"/>
        <v>270.85714285714283</v>
      </c>
      <c r="AC56" s="91">
        <f t="shared" si="15"/>
        <v>4.1428571428571432</v>
      </c>
      <c r="AD56" s="90">
        <f t="shared" si="13"/>
        <v>5.963571428571429</v>
      </c>
      <c r="AE56" s="45">
        <f t="shared" si="14"/>
        <v>0.69469397532638644</v>
      </c>
    </row>
    <row r="57" spans="1:31" ht="13.8" x14ac:dyDescent="0.25">
      <c r="A57" s="4">
        <v>43915</v>
      </c>
      <c r="B57">
        <v>3053</v>
      </c>
      <c r="C57">
        <v>42</v>
      </c>
      <c r="D57">
        <v>157</v>
      </c>
      <c r="F57">
        <f t="shared" si="12"/>
        <v>392</v>
      </c>
      <c r="G57">
        <f t="shared" si="12"/>
        <v>9</v>
      </c>
      <c r="H57">
        <f t="shared" si="12"/>
        <v>42</v>
      </c>
      <c r="I57">
        <f t="shared" si="1"/>
        <v>2854</v>
      </c>
      <c r="J57" s="58">
        <f t="shared" si="5"/>
        <v>0.15599687377144497</v>
      </c>
      <c r="K57" s="58">
        <f t="shared" si="6"/>
        <v>3.5813768404297651E-3</v>
      </c>
      <c r="L57" s="58">
        <f t="shared" si="7"/>
        <v>1.6713091922005572E-2</v>
      </c>
      <c r="M57">
        <f t="shared" si="9"/>
        <v>7.6866694860321809</v>
      </c>
      <c r="N57" s="47">
        <f t="shared" si="8"/>
        <v>1.3756960366852276E-2</v>
      </c>
      <c r="O57" s="47"/>
      <c r="P57" s="63">
        <f t="shared" si="10"/>
        <v>5.1424828037995411E-2</v>
      </c>
      <c r="Q57" s="86">
        <f t="shared" si="11"/>
        <v>1.3756960366852276E-2</v>
      </c>
      <c r="R57" s="67">
        <f t="shared" si="2"/>
        <v>0.93481821159515233</v>
      </c>
      <c r="S57" s="47"/>
      <c r="T57" s="47"/>
      <c r="U57" s="47"/>
      <c r="V57" s="47"/>
      <c r="W57" s="47"/>
      <c r="X57" s="47"/>
      <c r="Y57" s="47"/>
      <c r="AB57" s="91">
        <f t="shared" si="15"/>
        <v>304</v>
      </c>
      <c r="AC57" s="91">
        <f t="shared" si="15"/>
        <v>5.2857142857142856</v>
      </c>
      <c r="AD57" s="90">
        <f t="shared" si="13"/>
        <v>6.4349999999999996</v>
      </c>
      <c r="AE57" s="45">
        <f t="shared" si="14"/>
        <v>0.82140082140082138</v>
      </c>
    </row>
    <row r="58" spans="1:31" ht="13.8" x14ac:dyDescent="0.25">
      <c r="A58" s="4">
        <v>43916</v>
      </c>
      <c r="B58">
        <v>3440</v>
      </c>
      <c r="C58">
        <v>50</v>
      </c>
      <c r="D58">
        <v>156</v>
      </c>
      <c r="F58">
        <f t="shared" si="12"/>
        <v>387</v>
      </c>
      <c r="G58">
        <f t="shared" si="12"/>
        <v>8</v>
      </c>
      <c r="H58">
        <f t="shared" si="12"/>
        <v>-1</v>
      </c>
      <c r="I58">
        <f t="shared" si="1"/>
        <v>3234</v>
      </c>
      <c r="J58" s="58">
        <f t="shared" si="5"/>
        <v>0.13560715368495516</v>
      </c>
      <c r="K58" s="58">
        <f t="shared" si="6"/>
        <v>2.8030833917309038E-3</v>
      </c>
      <c r="L58" s="58">
        <f t="shared" si="7"/>
        <v>-3.5038542396636298E-4</v>
      </c>
      <c r="M58">
        <f t="shared" si="9"/>
        <v>55.288973802408862</v>
      </c>
      <c r="N58" s="47">
        <f t="shared" si="8"/>
        <v>1.4534883720930232E-2</v>
      </c>
      <c r="O58" s="47"/>
      <c r="P58" s="63">
        <f t="shared" si="10"/>
        <v>4.5348837209302328E-2</v>
      </c>
      <c r="Q58" s="86">
        <f t="shared" si="11"/>
        <v>1.4534883720930232E-2</v>
      </c>
      <c r="R58" s="67">
        <f t="shared" si="2"/>
        <v>0.94011627906976747</v>
      </c>
      <c r="S58" s="47"/>
      <c r="T58" s="47"/>
      <c r="U58" s="47"/>
      <c r="V58" s="47"/>
      <c r="W58" s="47"/>
      <c r="X58" s="47"/>
      <c r="Y58" s="47"/>
      <c r="AB58" s="91">
        <f t="shared" si="15"/>
        <v>342.42857142857144</v>
      </c>
      <c r="AC58" s="91">
        <f t="shared" si="15"/>
        <v>6.1428571428571432</v>
      </c>
      <c r="AD58" s="90">
        <f t="shared" si="13"/>
        <v>7.0635714285714277</v>
      </c>
      <c r="AE58" s="45">
        <f t="shared" si="14"/>
        <v>0.8696531499646073</v>
      </c>
    </row>
    <row r="59" spans="1:31" ht="13.8" x14ac:dyDescent="0.25">
      <c r="A59" s="4">
        <v>43917</v>
      </c>
      <c r="B59">
        <v>4070</v>
      </c>
      <c r="C59">
        <v>59</v>
      </c>
      <c r="D59">
        <v>211</v>
      </c>
      <c r="F59">
        <f t="shared" si="12"/>
        <v>630</v>
      </c>
      <c r="G59">
        <f t="shared" si="12"/>
        <v>9</v>
      </c>
      <c r="H59">
        <f t="shared" si="12"/>
        <v>55</v>
      </c>
      <c r="I59">
        <f t="shared" si="1"/>
        <v>3800</v>
      </c>
      <c r="J59" s="58">
        <f t="shared" si="5"/>
        <v>0.19481813603956843</v>
      </c>
      <c r="K59" s="58">
        <f t="shared" si="6"/>
        <v>2.7829313543599257E-3</v>
      </c>
      <c r="L59" s="58">
        <f t="shared" si="7"/>
        <v>1.7006802721088437E-2</v>
      </c>
      <c r="M59">
        <f t="shared" si="9"/>
        <v>9.8444039367494423</v>
      </c>
      <c r="N59" s="47">
        <f t="shared" si="8"/>
        <v>1.4496314496314496E-2</v>
      </c>
      <c r="O59" s="47"/>
      <c r="P59" s="63">
        <f t="shared" si="10"/>
        <v>5.184275184275184E-2</v>
      </c>
      <c r="Q59" s="86">
        <f t="shared" si="11"/>
        <v>1.4496314496314496E-2</v>
      </c>
      <c r="R59" s="67">
        <f t="shared" si="2"/>
        <v>0.93366093366093361</v>
      </c>
      <c r="S59" s="47"/>
      <c r="T59" s="47"/>
      <c r="U59" s="47"/>
      <c r="V59" s="47"/>
      <c r="W59" s="47"/>
      <c r="X59" s="47"/>
      <c r="Y59" s="47"/>
      <c r="AB59" s="91">
        <f t="shared" si="15"/>
        <v>398.71428571428572</v>
      </c>
      <c r="AC59" s="91">
        <f t="shared" si="15"/>
        <v>7.2857142857142856</v>
      </c>
      <c r="AD59" s="90">
        <f t="shared" si="13"/>
        <v>8.3207142857142848</v>
      </c>
      <c r="AE59" s="45">
        <f t="shared" si="14"/>
        <v>0.87561164048416185</v>
      </c>
    </row>
    <row r="60" spans="1:31" ht="13.8" x14ac:dyDescent="0.25">
      <c r="A60" s="4">
        <v>43918</v>
      </c>
      <c r="B60">
        <v>4654</v>
      </c>
      <c r="C60">
        <v>89</v>
      </c>
      <c r="D60">
        <v>245</v>
      </c>
      <c r="F60">
        <f t="shared" si="12"/>
        <v>584</v>
      </c>
      <c r="G60">
        <f t="shared" si="12"/>
        <v>30</v>
      </c>
      <c r="H60">
        <f t="shared" si="12"/>
        <v>34</v>
      </c>
      <c r="I60">
        <f t="shared" si="1"/>
        <v>4320</v>
      </c>
      <c r="J60" s="58">
        <f t="shared" si="5"/>
        <v>0.15369628993484971</v>
      </c>
      <c r="K60" s="58">
        <f t="shared" si="6"/>
        <v>7.8947368421052634E-3</v>
      </c>
      <c r="L60" s="58">
        <f t="shared" si="7"/>
        <v>8.9473684210526309E-3</v>
      </c>
      <c r="M60">
        <f t="shared" si="9"/>
        <v>9.1257172148817016</v>
      </c>
      <c r="N60" s="47">
        <f t="shared" si="8"/>
        <v>1.9123334765792865E-2</v>
      </c>
      <c r="O60" s="47"/>
      <c r="P60" s="63">
        <f t="shared" si="10"/>
        <v>5.2642887838418563E-2</v>
      </c>
      <c r="Q60" s="86">
        <f t="shared" si="11"/>
        <v>1.9123334765792865E-2</v>
      </c>
      <c r="R60" s="67">
        <f t="shared" si="2"/>
        <v>0.92823377739578861</v>
      </c>
      <c r="S60" s="47"/>
      <c r="T60" s="47"/>
      <c r="U60" s="47"/>
      <c r="V60" s="47"/>
      <c r="W60" s="47"/>
      <c r="X60" s="47"/>
      <c r="Y60" s="47"/>
      <c r="AB60" s="91">
        <f t="shared" ref="AB60:AC75" si="16">AVERAGE(F54:F60)</f>
        <v>442.28571428571428</v>
      </c>
      <c r="AC60" s="91">
        <f t="shared" si="16"/>
        <v>11.428571428571429</v>
      </c>
      <c r="AD60" s="90">
        <f t="shared" si="13"/>
        <v>10.080714285714285</v>
      </c>
      <c r="AE60" s="45">
        <f t="shared" si="14"/>
        <v>1.1337065117267768</v>
      </c>
    </row>
    <row r="61" spans="1:31" ht="13.8" x14ac:dyDescent="0.25">
      <c r="A61" s="4">
        <v>43919</v>
      </c>
      <c r="B61">
        <v>5318</v>
      </c>
      <c r="C61">
        <v>105</v>
      </c>
      <c r="D61">
        <v>327</v>
      </c>
      <c r="F61">
        <f t="shared" si="12"/>
        <v>664</v>
      </c>
      <c r="G61">
        <f t="shared" si="12"/>
        <v>16</v>
      </c>
      <c r="H61">
        <f t="shared" si="12"/>
        <v>82</v>
      </c>
      <c r="I61">
        <f t="shared" si="1"/>
        <v>4886</v>
      </c>
      <c r="J61" s="58">
        <f t="shared" si="5"/>
        <v>0.15371751828159552</v>
      </c>
      <c r="K61" s="58">
        <f t="shared" si="6"/>
        <v>3.7037037037037038E-3</v>
      </c>
      <c r="L61" s="58">
        <f t="shared" si="7"/>
        <v>1.8981481481481481E-2</v>
      </c>
      <c r="M61">
        <f t="shared" si="9"/>
        <v>6.7761191732295174</v>
      </c>
      <c r="N61" s="47">
        <f t="shared" si="8"/>
        <v>1.9744264761188415E-2</v>
      </c>
      <c r="O61" s="47"/>
      <c r="P61" s="63">
        <f t="shared" si="10"/>
        <v>6.1489281684843924E-2</v>
      </c>
      <c r="Q61" s="86">
        <f t="shared" si="11"/>
        <v>1.9744264761188415E-2</v>
      </c>
      <c r="R61" s="67">
        <f t="shared" si="2"/>
        <v>0.91876645355396769</v>
      </c>
      <c r="S61" s="47"/>
      <c r="T61" s="47"/>
      <c r="U61" s="47"/>
      <c r="V61" s="47"/>
      <c r="W61" s="47"/>
      <c r="X61" s="47"/>
      <c r="Y61" s="47"/>
      <c r="AB61" s="91">
        <f t="shared" si="16"/>
        <v>493.85714285714283</v>
      </c>
      <c r="AC61" s="91">
        <f t="shared" si="16"/>
        <v>12.857142857142858</v>
      </c>
      <c r="AD61" s="90">
        <f t="shared" si="13"/>
        <v>11.919285714285715</v>
      </c>
      <c r="AE61" s="45">
        <f t="shared" si="14"/>
        <v>1.0786840055132738</v>
      </c>
    </row>
    <row r="62" spans="1:31" ht="13.8" x14ac:dyDescent="0.25">
      <c r="A62" s="4">
        <v>43920</v>
      </c>
      <c r="B62">
        <v>5860</v>
      </c>
      <c r="C62">
        <v>136</v>
      </c>
      <c r="D62">
        <v>377</v>
      </c>
      <c r="F62">
        <f t="shared" ref="F62:H77" si="17">B62-B61</f>
        <v>542</v>
      </c>
      <c r="G62">
        <f t="shared" si="17"/>
        <v>31</v>
      </c>
      <c r="H62">
        <f t="shared" si="17"/>
        <v>50</v>
      </c>
      <c r="I62">
        <f t="shared" si="1"/>
        <v>5347</v>
      </c>
      <c r="J62" s="58">
        <f t="shared" si="5"/>
        <v>0.11094057812703187</v>
      </c>
      <c r="K62" s="58">
        <f t="shared" si="6"/>
        <v>6.3446582071223908E-3</v>
      </c>
      <c r="L62" s="58">
        <f t="shared" si="7"/>
        <v>1.0233319688907082E-2</v>
      </c>
      <c r="M62">
        <f t="shared" si="9"/>
        <v>6.6920452435639222</v>
      </c>
      <c r="N62" s="47">
        <f t="shared" si="8"/>
        <v>2.3208191126279865E-2</v>
      </c>
      <c r="O62" s="47"/>
      <c r="P62" s="63">
        <f t="shared" si="10"/>
        <v>6.4334470989761097E-2</v>
      </c>
      <c r="Q62" s="86">
        <f t="shared" si="11"/>
        <v>2.3208191126279865E-2</v>
      </c>
      <c r="R62" s="67">
        <f t="shared" si="2"/>
        <v>0.912457337883959</v>
      </c>
      <c r="S62" s="47"/>
      <c r="T62" s="47"/>
      <c r="U62" s="47"/>
      <c r="V62" s="47"/>
      <c r="W62" s="47"/>
      <c r="X62" s="47"/>
      <c r="Y62" s="47"/>
      <c r="AB62" s="91">
        <f t="shared" si="16"/>
        <v>524.85714285714289</v>
      </c>
      <c r="AC62" s="91">
        <f t="shared" si="16"/>
        <v>15.857142857142858</v>
      </c>
      <c r="AD62" s="90">
        <f t="shared" si="13"/>
        <v>14.897142857142855</v>
      </c>
      <c r="AE62" s="45">
        <f t="shared" si="14"/>
        <v>1.0644418872266976</v>
      </c>
    </row>
    <row r="63" spans="1:31" ht="13.8" x14ac:dyDescent="0.25">
      <c r="A63" s="4">
        <v>43921</v>
      </c>
      <c r="B63">
        <v>6426</v>
      </c>
      <c r="C63">
        <v>167</v>
      </c>
      <c r="D63">
        <v>401</v>
      </c>
      <c r="F63">
        <f t="shared" si="17"/>
        <v>566</v>
      </c>
      <c r="G63">
        <f t="shared" si="17"/>
        <v>31</v>
      </c>
      <c r="H63">
        <f t="shared" si="17"/>
        <v>24</v>
      </c>
      <c r="I63">
        <f t="shared" si="1"/>
        <v>5858</v>
      </c>
      <c r="J63" s="58">
        <f t="shared" si="5"/>
        <v>0.1058657293267474</v>
      </c>
      <c r="K63" s="58">
        <f t="shared" si="6"/>
        <v>5.7976435384327661E-3</v>
      </c>
      <c r="L63" s="58">
        <f t="shared" si="7"/>
        <v>4.4884982233027865E-3</v>
      </c>
      <c r="M63">
        <f t="shared" si="9"/>
        <v>10.292073722002153</v>
      </c>
      <c r="N63" s="47">
        <f t="shared" si="8"/>
        <v>2.5988173046996577E-2</v>
      </c>
      <c r="O63" s="47"/>
      <c r="P63" s="63">
        <f t="shared" si="10"/>
        <v>6.2402738873327111E-2</v>
      </c>
      <c r="Q63" s="86">
        <f t="shared" si="11"/>
        <v>2.5988173046996577E-2</v>
      </c>
      <c r="R63" s="67">
        <f t="shared" si="2"/>
        <v>0.91160908807967633</v>
      </c>
      <c r="S63" s="47"/>
      <c r="T63" s="47"/>
      <c r="U63" s="47"/>
      <c r="V63" s="47"/>
      <c r="W63" s="47"/>
      <c r="X63" s="47"/>
      <c r="Y63" s="47"/>
      <c r="AB63" s="91">
        <f t="shared" si="16"/>
        <v>537.85714285714289</v>
      </c>
      <c r="AC63" s="91">
        <f t="shared" si="16"/>
        <v>19.142857142857142</v>
      </c>
      <c r="AD63" s="90">
        <f t="shared" si="13"/>
        <v>16.72</v>
      </c>
      <c r="AE63" s="45">
        <f t="shared" si="14"/>
        <v>1.1449077238550924</v>
      </c>
    </row>
    <row r="64" spans="1:31" ht="13.8" x14ac:dyDescent="0.25">
      <c r="A64" s="4">
        <v>43922</v>
      </c>
      <c r="B64">
        <v>7066</v>
      </c>
      <c r="C64">
        <v>193</v>
      </c>
      <c r="D64">
        <v>468</v>
      </c>
      <c r="F64">
        <f t="shared" si="17"/>
        <v>640</v>
      </c>
      <c r="G64">
        <f t="shared" si="17"/>
        <v>26</v>
      </c>
      <c r="H64">
        <f t="shared" si="17"/>
        <v>67</v>
      </c>
      <c r="I64">
        <f>B64-D64-C64</f>
        <v>6405</v>
      </c>
      <c r="J64" s="58">
        <f t="shared" si="5"/>
        <v>0.10926586308614687</v>
      </c>
      <c r="K64" s="58">
        <f t="shared" si="6"/>
        <v>4.4383748719699556E-3</v>
      </c>
      <c r="L64" s="58">
        <f t="shared" si="7"/>
        <v>1.1437350631614886E-2</v>
      </c>
      <c r="M64">
        <f t="shared" si="9"/>
        <v>6.8825744726736389</v>
      </c>
      <c r="N64" s="47">
        <f t="shared" si="8"/>
        <v>2.7313897537503538E-2</v>
      </c>
      <c r="O64" s="47"/>
      <c r="P64" s="63">
        <f t="shared" si="10"/>
        <v>6.6232663458816871E-2</v>
      </c>
      <c r="Q64" s="86">
        <f t="shared" si="11"/>
        <v>2.7313897537503538E-2</v>
      </c>
      <c r="R64" s="67">
        <f t="shared" si="2"/>
        <v>0.90645343900367958</v>
      </c>
      <c r="S64" s="47"/>
      <c r="T64" s="47"/>
      <c r="U64" s="47"/>
      <c r="V64" s="47"/>
      <c r="W64" s="47"/>
      <c r="X64" s="47"/>
      <c r="Y64" s="47"/>
      <c r="AB64" s="91">
        <f t="shared" si="16"/>
        <v>573.28571428571433</v>
      </c>
      <c r="AC64" s="91">
        <f t="shared" si="16"/>
        <v>21.571428571428573</v>
      </c>
      <c r="AD64" s="90">
        <f t="shared" si="13"/>
        <v>18.833571428571428</v>
      </c>
      <c r="AE64" s="45">
        <f t="shared" si="14"/>
        <v>1.1453711078241742</v>
      </c>
    </row>
    <row r="65" spans="1:31" ht="13.8" x14ac:dyDescent="0.25">
      <c r="A65" s="4">
        <v>43923</v>
      </c>
      <c r="B65">
        <v>7737</v>
      </c>
      <c r="C65">
        <v>226</v>
      </c>
      <c r="D65">
        <v>573</v>
      </c>
      <c r="F65">
        <f t="shared" si="17"/>
        <v>671</v>
      </c>
      <c r="G65">
        <f t="shared" si="17"/>
        <v>33</v>
      </c>
      <c r="H65">
        <f t="shared" si="17"/>
        <v>105</v>
      </c>
      <c r="I65">
        <f>B65-D65-C65</f>
        <v>6938</v>
      </c>
      <c r="J65" s="58">
        <f t="shared" si="5"/>
        <v>0.10477620107850412</v>
      </c>
      <c r="K65" s="58">
        <f t="shared" si="6"/>
        <v>5.1522248243559719E-3</v>
      </c>
      <c r="L65" s="58">
        <f t="shared" si="7"/>
        <v>1.6393442622950821E-2</v>
      </c>
      <c r="M65">
        <f t="shared" si="9"/>
        <v>4.8629823761436146</v>
      </c>
      <c r="N65" s="47">
        <f t="shared" si="8"/>
        <v>2.9210288225410365E-2</v>
      </c>
      <c r="O65" s="47"/>
      <c r="P65" s="63">
        <f t="shared" si="10"/>
        <v>7.4059713067080257E-2</v>
      </c>
      <c r="Q65" s="86">
        <f t="shared" si="11"/>
        <v>2.9210288225410365E-2</v>
      </c>
      <c r="R65" s="67">
        <f t="shared" si="2"/>
        <v>0.89672999870750936</v>
      </c>
      <c r="S65" s="47"/>
      <c r="T65" s="47"/>
      <c r="U65" s="47"/>
      <c r="V65" s="47"/>
      <c r="W65" s="47"/>
      <c r="X65" s="47"/>
      <c r="Y65" s="47"/>
      <c r="AB65" s="91">
        <f t="shared" si="16"/>
        <v>613.85714285714289</v>
      </c>
      <c r="AC65" s="91">
        <f t="shared" si="16"/>
        <v>25.142857142857142</v>
      </c>
      <c r="AD65" s="90">
        <f t="shared" si="13"/>
        <v>21.929285714285715</v>
      </c>
      <c r="AE65" s="45">
        <f t="shared" si="14"/>
        <v>1.146542457900394</v>
      </c>
    </row>
    <row r="66" spans="1:31" ht="13.8" x14ac:dyDescent="0.25">
      <c r="A66" s="4">
        <v>43924</v>
      </c>
      <c r="B66">
        <v>8770</v>
      </c>
      <c r="C66">
        <v>263</v>
      </c>
      <c r="D66">
        <v>622</v>
      </c>
      <c r="F66">
        <f t="shared" si="17"/>
        <v>1033</v>
      </c>
      <c r="G66">
        <f t="shared" si="17"/>
        <v>37</v>
      </c>
      <c r="H66">
        <f t="shared" si="17"/>
        <v>49</v>
      </c>
      <c r="I66">
        <f t="shared" ref="I66:I129" si="18">B66-D66-C66</f>
        <v>7885</v>
      </c>
      <c r="J66" s="58">
        <f t="shared" si="5"/>
        <v>0.14891241809899672</v>
      </c>
      <c r="K66" s="58">
        <f t="shared" si="6"/>
        <v>5.3329489766503315E-3</v>
      </c>
      <c r="L66" s="58">
        <f t="shared" si="7"/>
        <v>7.062554050158547E-3</v>
      </c>
      <c r="M66">
        <f t="shared" si="9"/>
        <v>12.013422753149294</v>
      </c>
      <c r="N66" s="47">
        <f t="shared" si="8"/>
        <v>2.9988597491448117E-2</v>
      </c>
      <c r="O66" s="47"/>
      <c r="P66" s="63">
        <f t="shared" si="10"/>
        <v>7.0923603192702397E-2</v>
      </c>
      <c r="Q66" s="86">
        <f t="shared" si="11"/>
        <v>2.9988597491448117E-2</v>
      </c>
      <c r="R66" s="67">
        <f t="shared" si="2"/>
        <v>0.89908779931584948</v>
      </c>
      <c r="S66" s="47"/>
      <c r="T66" s="47"/>
      <c r="U66" s="47"/>
      <c r="V66" s="47"/>
      <c r="W66" s="47"/>
      <c r="X66" s="47"/>
      <c r="Y66" s="47"/>
      <c r="AB66" s="91">
        <f t="shared" si="16"/>
        <v>671.42857142857144</v>
      </c>
      <c r="AC66" s="91">
        <f t="shared" si="16"/>
        <v>29.142857142857142</v>
      </c>
      <c r="AD66" s="90">
        <f t="shared" si="13"/>
        <v>24.325714285714284</v>
      </c>
      <c r="AE66" s="45">
        <f t="shared" si="14"/>
        <v>1.1980267794221284</v>
      </c>
    </row>
    <row r="67" spans="1:31" ht="13.8" x14ac:dyDescent="0.25">
      <c r="A67" s="4">
        <v>43925</v>
      </c>
      <c r="B67">
        <v>9619</v>
      </c>
      <c r="C67">
        <v>302</v>
      </c>
      <c r="D67">
        <v>727</v>
      </c>
      <c r="F67">
        <f t="shared" si="17"/>
        <v>849</v>
      </c>
      <c r="G67">
        <f t="shared" si="17"/>
        <v>39</v>
      </c>
      <c r="H67">
        <f t="shared" si="17"/>
        <v>105</v>
      </c>
      <c r="I67">
        <f t="shared" si="18"/>
        <v>8590</v>
      </c>
      <c r="J67" s="58">
        <f t="shared" si="5"/>
        <v>0.10769103402083129</v>
      </c>
      <c r="K67" s="58">
        <f t="shared" si="6"/>
        <v>4.9461001902346225E-3</v>
      </c>
      <c r="L67" s="58">
        <f t="shared" si="7"/>
        <v>1.3316423589093214E-2</v>
      </c>
      <c r="M67">
        <f t="shared" si="9"/>
        <v>5.8968319670434353</v>
      </c>
      <c r="N67" s="47">
        <f t="shared" si="8"/>
        <v>3.139619503066847E-2</v>
      </c>
      <c r="O67" s="47"/>
      <c r="P67" s="63">
        <f t="shared" si="10"/>
        <v>7.5579582077138996E-2</v>
      </c>
      <c r="Q67" s="86">
        <f t="shared" si="11"/>
        <v>3.139619503066847E-2</v>
      </c>
      <c r="R67" s="67">
        <f t="shared" si="2"/>
        <v>0.89302422289219252</v>
      </c>
      <c r="S67" s="47"/>
      <c r="T67" s="47"/>
      <c r="U67" s="47"/>
      <c r="V67" s="47"/>
      <c r="W67" s="47"/>
      <c r="X67" s="47"/>
      <c r="Y67" s="47"/>
      <c r="AB67" s="91">
        <f t="shared" si="16"/>
        <v>709.28571428571433</v>
      </c>
      <c r="AC67" s="91">
        <f t="shared" si="16"/>
        <v>30.428571428571427</v>
      </c>
      <c r="AD67" s="90">
        <f t="shared" si="13"/>
        <v>27.162142857142857</v>
      </c>
      <c r="AE67" s="45">
        <f t="shared" si="14"/>
        <v>1.1202566597417625</v>
      </c>
    </row>
    <row r="68" spans="1:31" ht="13.8" x14ac:dyDescent="0.25">
      <c r="A68" s="4">
        <v>43926</v>
      </c>
      <c r="B68">
        <v>10411</v>
      </c>
      <c r="C68">
        <v>329</v>
      </c>
      <c r="D68">
        <v>796</v>
      </c>
      <c r="F68">
        <f t="shared" si="17"/>
        <v>792</v>
      </c>
      <c r="G68">
        <f t="shared" si="17"/>
        <v>27</v>
      </c>
      <c r="H68">
        <f t="shared" si="17"/>
        <v>69</v>
      </c>
      <c r="I68">
        <f t="shared" si="18"/>
        <v>9286</v>
      </c>
      <c r="J68" s="58">
        <f t="shared" si="5"/>
        <v>9.2217361769117115E-2</v>
      </c>
      <c r="K68" s="58">
        <f t="shared" si="6"/>
        <v>3.1431897555296855E-3</v>
      </c>
      <c r="L68" s="58">
        <f t="shared" si="7"/>
        <v>8.0325960419091961E-3</v>
      </c>
      <c r="M68">
        <f t="shared" si="9"/>
        <v>8.2515326832991267</v>
      </c>
      <c r="N68" s="47">
        <f t="shared" si="8"/>
        <v>3.1601191047930077E-2</v>
      </c>
      <c r="O68" s="47"/>
      <c r="P68" s="63">
        <f t="shared" si="10"/>
        <v>7.6457592930554222E-2</v>
      </c>
      <c r="Q68" s="86">
        <f t="shared" si="11"/>
        <v>3.1601191047930077E-2</v>
      </c>
      <c r="R68" s="67">
        <f t="shared" si="2"/>
        <v>0.89194121602151566</v>
      </c>
      <c r="S68" s="47"/>
      <c r="T68" s="47"/>
      <c r="U68" s="47"/>
      <c r="V68" s="47"/>
      <c r="W68" s="47"/>
      <c r="X68" s="47"/>
      <c r="Y68" s="47"/>
      <c r="AB68" s="91">
        <f t="shared" si="16"/>
        <v>727.57142857142856</v>
      </c>
      <c r="AC68" s="91">
        <f t="shared" si="16"/>
        <v>32</v>
      </c>
      <c r="AD68" s="90">
        <f t="shared" si="13"/>
        <v>28.867142857142859</v>
      </c>
      <c r="AE68" s="45">
        <f t="shared" si="14"/>
        <v>1.1085267481565793</v>
      </c>
    </row>
    <row r="69" spans="1:31" ht="13.8" x14ac:dyDescent="0.25">
      <c r="A69" s="4">
        <v>43927</v>
      </c>
      <c r="B69">
        <v>11048</v>
      </c>
      <c r="C69">
        <v>378</v>
      </c>
      <c r="D69">
        <v>894</v>
      </c>
      <c r="F69">
        <f t="shared" si="17"/>
        <v>637</v>
      </c>
      <c r="G69">
        <f t="shared" si="17"/>
        <v>49</v>
      </c>
      <c r="H69">
        <f t="shared" si="17"/>
        <v>98</v>
      </c>
      <c r="I69">
        <f t="shared" si="18"/>
        <v>9776</v>
      </c>
      <c r="J69" s="58">
        <f t="shared" si="5"/>
        <v>6.8611682920069902E-2</v>
      </c>
      <c r="K69" s="58">
        <f t="shared" si="6"/>
        <v>5.2767607150549217E-3</v>
      </c>
      <c r="L69" s="58">
        <f t="shared" si="7"/>
        <v>1.0553521430109843E-2</v>
      </c>
      <c r="M69">
        <f t="shared" si="9"/>
        <v>4.3342046775222389</v>
      </c>
      <c r="N69" s="47">
        <f t="shared" si="8"/>
        <v>3.4214337436640117E-2</v>
      </c>
      <c r="O69" s="47"/>
      <c r="P69" s="63">
        <f t="shared" si="10"/>
        <v>8.0919623461259957E-2</v>
      </c>
      <c r="Q69" s="86">
        <f t="shared" si="11"/>
        <v>3.4214337436640117E-2</v>
      </c>
      <c r="R69" s="67">
        <f t="shared" ref="R69:R132" si="19">IF(P69="","",1-SUM(P69:Q69))</f>
        <v>0.88486603910209993</v>
      </c>
      <c r="S69" s="47"/>
      <c r="T69" s="47"/>
      <c r="U69" s="47"/>
      <c r="V69" s="47"/>
      <c r="W69" s="47"/>
      <c r="X69" s="47"/>
      <c r="Y69" s="47"/>
      <c r="AB69" s="91">
        <f t="shared" si="16"/>
        <v>741.14285714285711</v>
      </c>
      <c r="AC69" s="91">
        <f t="shared" si="16"/>
        <v>34.571428571428569</v>
      </c>
      <c r="AD69" s="90">
        <f t="shared" si="13"/>
        <v>29.582142857142859</v>
      </c>
      <c r="AE69" s="45">
        <f t="shared" si="14"/>
        <v>1.1686586985391765</v>
      </c>
    </row>
    <row r="70" spans="1:31" ht="13.8" x14ac:dyDescent="0.25">
      <c r="A70" s="4">
        <v>43928</v>
      </c>
      <c r="B70">
        <v>11939</v>
      </c>
      <c r="C70">
        <v>422</v>
      </c>
      <c r="D70">
        <v>1028</v>
      </c>
      <c r="F70">
        <f t="shared" si="17"/>
        <v>891</v>
      </c>
      <c r="G70">
        <f t="shared" si="17"/>
        <v>44</v>
      </c>
      <c r="H70">
        <f t="shared" si="17"/>
        <v>134</v>
      </c>
      <c r="I70">
        <f t="shared" si="18"/>
        <v>10489</v>
      </c>
      <c r="J70" s="58">
        <f t="shared" si="5"/>
        <v>9.1161019453112765E-2</v>
      </c>
      <c r="K70" s="58">
        <f t="shared" si="6"/>
        <v>4.5008183306055648E-3</v>
      </c>
      <c r="L70" s="58">
        <f t="shared" si="7"/>
        <v>1.3707037643207857E-2</v>
      </c>
      <c r="M70">
        <f t="shared" si="9"/>
        <v>5.0066861020990467</v>
      </c>
      <c r="N70" s="47">
        <f t="shared" si="8"/>
        <v>3.5346343914900748E-2</v>
      </c>
      <c r="O70" s="47"/>
      <c r="P70" s="63">
        <f t="shared" si="10"/>
        <v>8.6104363849568641E-2</v>
      </c>
      <c r="Q70" s="86">
        <f t="shared" si="11"/>
        <v>3.5346343914900748E-2</v>
      </c>
      <c r="R70" s="67">
        <f t="shared" si="19"/>
        <v>0.87854929223553058</v>
      </c>
      <c r="S70" s="47"/>
      <c r="T70" s="47"/>
      <c r="U70" s="47"/>
      <c r="V70" s="47"/>
      <c r="W70" s="47"/>
      <c r="X70" s="47"/>
      <c r="Y70" s="47"/>
      <c r="AB70" s="91">
        <f t="shared" si="16"/>
        <v>787.57142857142856</v>
      </c>
      <c r="AC70" s="91">
        <f t="shared" si="16"/>
        <v>36.428571428571431</v>
      </c>
      <c r="AD70" s="90">
        <f t="shared" si="13"/>
        <v>31.530714285714289</v>
      </c>
      <c r="AE70" s="45">
        <f t="shared" si="14"/>
        <v>1.1553360668735699</v>
      </c>
    </row>
    <row r="71" spans="1:31" ht="13.8" x14ac:dyDescent="0.25">
      <c r="A71" s="4">
        <v>43929</v>
      </c>
      <c r="B71">
        <v>12707</v>
      </c>
      <c r="C71">
        <v>460</v>
      </c>
      <c r="D71">
        <v>1171</v>
      </c>
      <c r="F71">
        <f t="shared" si="17"/>
        <v>768</v>
      </c>
      <c r="G71">
        <f t="shared" si="17"/>
        <v>38</v>
      </c>
      <c r="H71">
        <f t="shared" si="17"/>
        <v>143</v>
      </c>
      <c r="I71">
        <f t="shared" si="18"/>
        <v>11076</v>
      </c>
      <c r="J71" s="58">
        <f t="shared" si="5"/>
        <v>7.3236447653596687E-2</v>
      </c>
      <c r="K71" s="58">
        <f t="shared" si="6"/>
        <v>3.6228429783582801E-3</v>
      </c>
      <c r="L71" s="58">
        <f t="shared" si="7"/>
        <v>1.3633330155400896E-2</v>
      </c>
      <c r="M71">
        <f t="shared" si="9"/>
        <v>4.2440723725888159</v>
      </c>
      <c r="N71" s="47">
        <f t="shared" si="8"/>
        <v>3.6200519398756591E-2</v>
      </c>
      <c r="O71" s="47"/>
      <c r="P71" s="63">
        <f t="shared" si="10"/>
        <v>9.2153930904226022E-2</v>
      </c>
      <c r="Q71" s="86">
        <f t="shared" si="11"/>
        <v>3.6200519398756591E-2</v>
      </c>
      <c r="R71" s="67">
        <f t="shared" si="19"/>
        <v>0.87164554969701735</v>
      </c>
      <c r="S71" s="47"/>
      <c r="T71" s="47"/>
      <c r="U71" s="47"/>
      <c r="V71" s="47"/>
      <c r="W71" s="47"/>
      <c r="X71" s="47"/>
      <c r="Y71" s="47"/>
      <c r="AB71" s="91">
        <f t="shared" si="16"/>
        <v>805.85714285714289</v>
      </c>
      <c r="AC71" s="91">
        <f t="shared" si="16"/>
        <v>38.142857142857146</v>
      </c>
      <c r="AD71" s="90">
        <f t="shared" si="13"/>
        <v>33.762142857142862</v>
      </c>
      <c r="AE71" s="45">
        <f t="shared" si="14"/>
        <v>1.1297522584466964</v>
      </c>
    </row>
    <row r="72" spans="1:31" ht="13.8" x14ac:dyDescent="0.25">
      <c r="A72" s="4">
        <v>43930</v>
      </c>
      <c r="B72">
        <v>13584</v>
      </c>
      <c r="C72">
        <v>496</v>
      </c>
      <c r="D72">
        <v>1379</v>
      </c>
      <c r="F72">
        <f t="shared" si="17"/>
        <v>877</v>
      </c>
      <c r="G72">
        <f t="shared" si="17"/>
        <v>36</v>
      </c>
      <c r="H72">
        <f t="shared" si="17"/>
        <v>208</v>
      </c>
      <c r="I72">
        <f t="shared" si="18"/>
        <v>11709</v>
      </c>
      <c r="J72" s="58">
        <f t="shared" si="5"/>
        <v>7.9199643100884246E-2</v>
      </c>
      <c r="K72" s="58">
        <f t="shared" si="6"/>
        <v>3.2502708559046588E-3</v>
      </c>
      <c r="L72" s="58">
        <f t="shared" si="7"/>
        <v>1.8779342723004695E-2</v>
      </c>
      <c r="M72">
        <f t="shared" si="9"/>
        <v>3.5951444548581715</v>
      </c>
      <c r="N72" s="47">
        <f t="shared" si="8"/>
        <v>3.6513545347467612E-2</v>
      </c>
      <c r="O72" s="47"/>
      <c r="P72" s="63">
        <f t="shared" si="10"/>
        <v>0.10151648998822144</v>
      </c>
      <c r="Q72" s="86">
        <f t="shared" si="11"/>
        <v>3.6513545347467612E-2</v>
      </c>
      <c r="R72" s="67">
        <f t="shared" si="19"/>
        <v>0.86196996466431097</v>
      </c>
      <c r="S72" s="47"/>
      <c r="T72" s="47"/>
      <c r="U72" s="47"/>
      <c r="V72" s="47"/>
      <c r="W72" s="47"/>
      <c r="X72" s="47"/>
      <c r="Y72" s="47"/>
      <c r="AB72" s="91">
        <f t="shared" si="16"/>
        <v>835.28571428571433</v>
      </c>
      <c r="AC72" s="91">
        <f t="shared" si="16"/>
        <v>38.571428571428569</v>
      </c>
      <c r="AD72" s="90">
        <f t="shared" si="13"/>
        <v>36.928571428571431</v>
      </c>
      <c r="AE72" s="45">
        <f t="shared" si="14"/>
        <v>1.0444874274661509</v>
      </c>
    </row>
    <row r="73" spans="1:31" ht="13.8" x14ac:dyDescent="0.25">
      <c r="A73" s="4">
        <v>43931</v>
      </c>
      <c r="B73">
        <v>14395</v>
      </c>
      <c r="C73">
        <v>532</v>
      </c>
      <c r="D73">
        <v>1559</v>
      </c>
      <c r="F73">
        <f t="shared" si="17"/>
        <v>811</v>
      </c>
      <c r="G73">
        <f t="shared" si="17"/>
        <v>36</v>
      </c>
      <c r="H73">
        <f t="shared" si="17"/>
        <v>180</v>
      </c>
      <c r="I73">
        <f t="shared" si="18"/>
        <v>12304</v>
      </c>
      <c r="J73" s="58">
        <f t="shared" si="5"/>
        <v>6.9281133279582019E-2</v>
      </c>
      <c r="K73" s="58">
        <f t="shared" si="6"/>
        <v>3.0745580322828594E-3</v>
      </c>
      <c r="L73" s="58">
        <f t="shared" si="7"/>
        <v>1.5372790161414296E-2</v>
      </c>
      <c r="M73">
        <f t="shared" si="9"/>
        <v>3.7556147665306758</v>
      </c>
      <c r="N73" s="47">
        <f t="shared" si="8"/>
        <v>3.6957276832233411E-2</v>
      </c>
      <c r="O73" s="47"/>
      <c r="P73" s="63">
        <f t="shared" si="10"/>
        <v>0.10830149357415769</v>
      </c>
      <c r="Q73" s="86">
        <f t="shared" si="11"/>
        <v>3.6957276832233411E-2</v>
      </c>
      <c r="R73" s="67">
        <f t="shared" si="19"/>
        <v>0.85474122959360888</v>
      </c>
      <c r="S73" s="47"/>
      <c r="T73" s="47"/>
      <c r="U73" s="47"/>
      <c r="V73" s="47"/>
      <c r="W73" s="47"/>
      <c r="X73" s="47"/>
      <c r="Y73" s="47"/>
      <c r="AB73" s="91">
        <f t="shared" si="16"/>
        <v>803.57142857142856</v>
      </c>
      <c r="AC73" s="91">
        <f t="shared" si="16"/>
        <v>38.428571428571431</v>
      </c>
      <c r="AD73" s="90">
        <f t="shared" si="13"/>
        <v>39.010714285714286</v>
      </c>
      <c r="AE73" s="45">
        <f t="shared" si="14"/>
        <v>0.98507735969971622</v>
      </c>
    </row>
    <row r="74" spans="1:31" ht="13.8" x14ac:dyDescent="0.25">
      <c r="A74" s="4">
        <v>43932</v>
      </c>
      <c r="B74">
        <v>15438</v>
      </c>
      <c r="C74">
        <v>567</v>
      </c>
      <c r="D74">
        <v>1731</v>
      </c>
      <c r="F74">
        <f t="shared" si="17"/>
        <v>1043</v>
      </c>
      <c r="G74">
        <f t="shared" si="17"/>
        <v>35</v>
      </c>
      <c r="H74">
        <f t="shared" si="17"/>
        <v>172</v>
      </c>
      <c r="I74">
        <f t="shared" si="18"/>
        <v>13140</v>
      </c>
      <c r="J74" s="58">
        <f t="shared" si="5"/>
        <v>8.4792750682963935E-2</v>
      </c>
      <c r="K74" s="58">
        <f t="shared" si="6"/>
        <v>2.8446033810143041E-3</v>
      </c>
      <c r="L74" s="58">
        <f t="shared" si="7"/>
        <v>1.3979193758127438E-2</v>
      </c>
      <c r="M74">
        <f t="shared" si="9"/>
        <v>5.0400483304501851</v>
      </c>
      <c r="N74" s="47">
        <f t="shared" si="8"/>
        <v>3.672755538282161E-2</v>
      </c>
      <c r="O74" s="47"/>
      <c r="P74" s="63">
        <f t="shared" si="10"/>
        <v>0.11212592304702682</v>
      </c>
      <c r="Q74" s="86">
        <f t="shared" si="11"/>
        <v>3.672755538282161E-2</v>
      </c>
      <c r="R74" s="67">
        <f t="shared" si="19"/>
        <v>0.85114652157015158</v>
      </c>
      <c r="S74" s="47"/>
      <c r="T74" s="47"/>
      <c r="U74" s="47"/>
      <c r="V74" s="47"/>
      <c r="W74" s="47"/>
      <c r="X74" s="47"/>
      <c r="Y74" s="47"/>
      <c r="AB74" s="91">
        <f t="shared" si="16"/>
        <v>831.28571428571433</v>
      </c>
      <c r="AC74" s="91">
        <f t="shared" si="16"/>
        <v>37.857142857142854</v>
      </c>
      <c r="AD74" s="90">
        <f t="shared" si="13"/>
        <v>40.01642857142857</v>
      </c>
      <c r="AE74" s="45">
        <f t="shared" si="14"/>
        <v>0.94604001927779657</v>
      </c>
    </row>
    <row r="75" spans="1:31" ht="13.8" x14ac:dyDescent="0.25">
      <c r="A75" s="4">
        <v>43933</v>
      </c>
      <c r="B75">
        <v>16248</v>
      </c>
      <c r="C75">
        <v>607</v>
      </c>
      <c r="D75">
        <v>1957</v>
      </c>
      <c r="F75">
        <f t="shared" si="17"/>
        <v>810</v>
      </c>
      <c r="G75">
        <f t="shared" si="17"/>
        <v>40</v>
      </c>
      <c r="H75">
        <f t="shared" si="17"/>
        <v>226</v>
      </c>
      <c r="I75">
        <f t="shared" si="18"/>
        <v>13684</v>
      </c>
      <c r="J75" s="58">
        <f t="shared" si="5"/>
        <v>6.1662217840439147E-2</v>
      </c>
      <c r="K75" s="58">
        <f t="shared" si="6"/>
        <v>3.0441400304414001E-3</v>
      </c>
      <c r="L75" s="58">
        <f t="shared" si="7"/>
        <v>1.719939117199391E-2</v>
      </c>
      <c r="M75">
        <f t="shared" si="9"/>
        <v>3.0460208361780845</v>
      </c>
      <c r="N75" s="47">
        <f t="shared" si="8"/>
        <v>3.7358444116198916E-2</v>
      </c>
      <c r="O75" s="47"/>
      <c r="P75" s="63">
        <f t="shared" si="10"/>
        <v>0.12044559330379123</v>
      </c>
      <c r="Q75" s="86">
        <f t="shared" si="11"/>
        <v>3.7358444116198916E-2</v>
      </c>
      <c r="R75" s="67">
        <f t="shared" si="19"/>
        <v>0.84219596258000984</v>
      </c>
      <c r="S75" s="47"/>
      <c r="T75" s="47"/>
      <c r="U75" s="47"/>
      <c r="V75" s="47"/>
      <c r="W75" s="47"/>
      <c r="X75" s="47"/>
      <c r="Y75" s="47"/>
      <c r="AB75" s="91">
        <f t="shared" si="16"/>
        <v>833.85714285714289</v>
      </c>
      <c r="AC75" s="91">
        <f t="shared" si="16"/>
        <v>39.714285714285715</v>
      </c>
      <c r="AD75" s="90">
        <f t="shared" si="13"/>
        <v>40.762857142857143</v>
      </c>
      <c r="AE75" s="45">
        <f t="shared" si="14"/>
        <v>0.97427630195556181</v>
      </c>
    </row>
    <row r="76" spans="1:31" ht="13.8" x14ac:dyDescent="0.25">
      <c r="A76" s="4">
        <v>43934</v>
      </c>
      <c r="B76">
        <v>17149</v>
      </c>
      <c r="C76">
        <v>638</v>
      </c>
      <c r="D76">
        <v>2082</v>
      </c>
      <c r="F76">
        <f t="shared" si="17"/>
        <v>901</v>
      </c>
      <c r="G76">
        <f t="shared" si="17"/>
        <v>31</v>
      </c>
      <c r="H76">
        <f t="shared" si="17"/>
        <v>125</v>
      </c>
      <c r="I76">
        <f t="shared" si="18"/>
        <v>14429</v>
      </c>
      <c r="J76" s="58">
        <f t="shared" si="5"/>
        <v>6.5863985684791265E-2</v>
      </c>
      <c r="K76" s="58">
        <f t="shared" si="6"/>
        <v>2.2654194679918153E-3</v>
      </c>
      <c r="L76" s="58">
        <f t="shared" si="7"/>
        <v>9.1347559193218353E-3</v>
      </c>
      <c r="M76">
        <f t="shared" si="9"/>
        <v>5.7774537186582293</v>
      </c>
      <c r="N76" s="47">
        <f t="shared" si="8"/>
        <v>3.7203335471456059E-2</v>
      </c>
      <c r="O76" s="47"/>
      <c r="P76" s="63">
        <f t="shared" si="10"/>
        <v>0.121406496005598</v>
      </c>
      <c r="Q76" s="86">
        <f t="shared" si="11"/>
        <v>3.7203335471456059E-2</v>
      </c>
      <c r="R76" s="67">
        <f t="shared" si="19"/>
        <v>0.8413901685229459</v>
      </c>
      <c r="S76" s="47"/>
      <c r="T76" s="47"/>
      <c r="U76" s="47"/>
      <c r="V76" s="47"/>
      <c r="W76" s="47"/>
      <c r="X76" s="47"/>
      <c r="Y76" s="47"/>
      <c r="AB76" s="91">
        <f t="shared" ref="AB76:AC91" si="20">AVERAGE(F70:F76)</f>
        <v>871.57142857142856</v>
      </c>
      <c r="AC76" s="91">
        <f t="shared" si="20"/>
        <v>37.142857142857146</v>
      </c>
      <c r="AD76" s="90">
        <f t="shared" si="13"/>
        <v>43.316428571428574</v>
      </c>
      <c r="AE76" s="45">
        <f t="shared" si="14"/>
        <v>0.85747736754448167</v>
      </c>
    </row>
    <row r="77" spans="1:31" ht="13.8" x14ac:dyDescent="0.25">
      <c r="A77" s="4">
        <v>43935</v>
      </c>
      <c r="B77">
        <v>18117</v>
      </c>
      <c r="C77">
        <v>687</v>
      </c>
      <c r="D77">
        <v>2381</v>
      </c>
      <c r="F77">
        <f t="shared" si="17"/>
        <v>968</v>
      </c>
      <c r="G77">
        <f t="shared" si="17"/>
        <v>49</v>
      </c>
      <c r="H77">
        <f t="shared" si="17"/>
        <v>299</v>
      </c>
      <c r="I77">
        <f t="shared" si="18"/>
        <v>15049</v>
      </c>
      <c r="J77" s="58">
        <f t="shared" si="5"/>
        <v>6.7109339580176369E-2</v>
      </c>
      <c r="K77" s="58">
        <f t="shared" si="6"/>
        <v>3.3959387344930348E-3</v>
      </c>
      <c r="L77" s="58">
        <f t="shared" si="7"/>
        <v>2.0722156767620764E-2</v>
      </c>
      <c r="M77">
        <f t="shared" si="9"/>
        <v>2.7825306344895542</v>
      </c>
      <c r="N77" s="47">
        <f t="shared" si="8"/>
        <v>3.792018546116907E-2</v>
      </c>
      <c r="O77" s="47"/>
      <c r="P77" s="63">
        <f t="shared" si="10"/>
        <v>0.13142352486614781</v>
      </c>
      <c r="Q77" s="86">
        <f t="shared" si="11"/>
        <v>3.792018546116907E-2</v>
      </c>
      <c r="R77" s="67">
        <f t="shared" si="19"/>
        <v>0.83065628967268312</v>
      </c>
      <c r="S77" s="47"/>
      <c r="T77" s="47"/>
      <c r="U77" s="47"/>
      <c r="V77" s="47"/>
      <c r="W77" s="47"/>
      <c r="X77" s="47"/>
      <c r="Y77" s="47"/>
      <c r="AB77" s="91">
        <f t="shared" si="20"/>
        <v>882.57142857142856</v>
      </c>
      <c r="AC77" s="91">
        <f t="shared" si="20"/>
        <v>37.857142857142854</v>
      </c>
      <c r="AD77" s="90">
        <f t="shared" si="13"/>
        <v>44.322142857142858</v>
      </c>
      <c r="AE77" s="45">
        <f t="shared" si="14"/>
        <v>0.85413611384183974</v>
      </c>
    </row>
    <row r="78" spans="1:31" ht="13.8" x14ac:dyDescent="0.25">
      <c r="A78" s="4">
        <v>43936</v>
      </c>
      <c r="B78">
        <v>19078</v>
      </c>
      <c r="C78">
        <v>724</v>
      </c>
      <c r="D78">
        <v>2683</v>
      </c>
      <c r="F78">
        <f t="shared" ref="F78:H93" si="21">B78-B77</f>
        <v>961</v>
      </c>
      <c r="G78">
        <f t="shared" si="21"/>
        <v>37</v>
      </c>
      <c r="H78">
        <f t="shared" si="21"/>
        <v>302</v>
      </c>
      <c r="I78">
        <f t="shared" si="18"/>
        <v>15671</v>
      </c>
      <c r="J78" s="58">
        <f t="shared" si="5"/>
        <v>6.388041182364565E-2</v>
      </c>
      <c r="K78" s="58">
        <f t="shared" si="6"/>
        <v>2.4586351252574921E-3</v>
      </c>
      <c r="L78" s="58">
        <f t="shared" si="7"/>
        <v>2.0067778589939529E-2</v>
      </c>
      <c r="M78">
        <f t="shared" si="9"/>
        <v>2.8358003467080928</v>
      </c>
      <c r="N78" s="47">
        <f t="shared" si="8"/>
        <v>3.7949470594401929E-2</v>
      </c>
      <c r="O78" s="47"/>
      <c r="P78" s="63">
        <f t="shared" si="10"/>
        <v>0.14063319006185135</v>
      </c>
      <c r="Q78" s="86">
        <f t="shared" si="11"/>
        <v>3.7949470594401929E-2</v>
      </c>
      <c r="R78" s="67">
        <f t="shared" si="19"/>
        <v>0.82141733934374672</v>
      </c>
      <c r="S78" s="47"/>
      <c r="T78" s="47"/>
      <c r="U78" s="47"/>
      <c r="V78" s="47"/>
      <c r="W78" s="47"/>
      <c r="X78" s="47"/>
      <c r="Y78" s="47"/>
      <c r="AB78" s="91">
        <f t="shared" si="20"/>
        <v>910.14285714285711</v>
      </c>
      <c r="AC78" s="91">
        <f t="shared" si="20"/>
        <v>37.714285714285715</v>
      </c>
      <c r="AD78" s="90">
        <f t="shared" si="13"/>
        <v>45.940714285714286</v>
      </c>
      <c r="AE78" s="45">
        <f t="shared" si="14"/>
        <v>0.8209338122113905</v>
      </c>
    </row>
    <row r="79" spans="1:31" ht="13.8" x14ac:dyDescent="0.25">
      <c r="A79" s="4">
        <v>43937</v>
      </c>
      <c r="B79">
        <v>20402</v>
      </c>
      <c r="C79">
        <v>759</v>
      </c>
      <c r="D79">
        <v>2991</v>
      </c>
      <c r="F79">
        <f t="shared" si="21"/>
        <v>1324</v>
      </c>
      <c r="G79">
        <f t="shared" si="21"/>
        <v>35</v>
      </c>
      <c r="H79">
        <f t="shared" si="21"/>
        <v>308</v>
      </c>
      <c r="I79">
        <f t="shared" si="18"/>
        <v>16652</v>
      </c>
      <c r="J79" s="58">
        <f t="shared" si="5"/>
        <v>8.4518406138278462E-2</v>
      </c>
      <c r="K79" s="58">
        <f t="shared" si="6"/>
        <v>2.2334247973964647E-3</v>
      </c>
      <c r="L79" s="58">
        <f t="shared" si="7"/>
        <v>1.965413821708889E-2</v>
      </c>
      <c r="M79">
        <f t="shared" si="9"/>
        <v>3.8614808821952238</v>
      </c>
      <c r="N79" s="47">
        <f t="shared" si="8"/>
        <v>3.7202235074992651E-2</v>
      </c>
      <c r="O79" s="47"/>
      <c r="P79" s="63">
        <f t="shared" si="10"/>
        <v>0.14660327418880503</v>
      </c>
      <c r="Q79" s="86">
        <f t="shared" si="11"/>
        <v>3.7202235074992651E-2</v>
      </c>
      <c r="R79" s="67">
        <f t="shared" si="19"/>
        <v>0.81619449073620232</v>
      </c>
      <c r="S79" s="47"/>
      <c r="T79" s="47"/>
      <c r="U79" s="47"/>
      <c r="V79" s="47"/>
      <c r="W79" s="47"/>
      <c r="X79" s="47"/>
      <c r="Y79" s="47"/>
      <c r="AB79" s="91">
        <f t="shared" si="20"/>
        <v>974</v>
      </c>
      <c r="AC79" s="91">
        <f t="shared" si="20"/>
        <v>37.571428571428569</v>
      </c>
      <c r="AD79" s="90">
        <f t="shared" si="13"/>
        <v>44.196428571428569</v>
      </c>
      <c r="AE79" s="45">
        <f t="shared" si="14"/>
        <v>0.85010101010101013</v>
      </c>
    </row>
    <row r="80" spans="1:31" ht="13.8" x14ac:dyDescent="0.25">
      <c r="A80" s="4">
        <v>43938</v>
      </c>
      <c r="B80">
        <v>21374</v>
      </c>
      <c r="C80">
        <v>802</v>
      </c>
      <c r="D80">
        <v>3838</v>
      </c>
      <c r="F80">
        <f t="shared" si="21"/>
        <v>972</v>
      </c>
      <c r="G80">
        <f t="shared" si="21"/>
        <v>43</v>
      </c>
      <c r="H80">
        <f t="shared" si="21"/>
        <v>847</v>
      </c>
      <c r="I80">
        <f t="shared" si="18"/>
        <v>16734</v>
      </c>
      <c r="J80" s="58">
        <f t="shared" si="5"/>
        <v>5.8394372299461483E-2</v>
      </c>
      <c r="K80" s="58">
        <f t="shared" si="6"/>
        <v>2.5822723997117464E-3</v>
      </c>
      <c r="L80" s="58">
        <f t="shared" si="7"/>
        <v>5.086476098967091E-2</v>
      </c>
      <c r="M80">
        <f t="shared" si="9"/>
        <v>1.0925652668883512</v>
      </c>
      <c r="N80" s="47">
        <f t="shared" si="8"/>
        <v>3.752222326190699E-2</v>
      </c>
      <c r="O80" s="47"/>
      <c r="P80" s="63">
        <f t="shared" si="10"/>
        <v>0.17956395620847759</v>
      </c>
      <c r="Q80" s="86">
        <f t="shared" si="11"/>
        <v>3.752222326190699E-2</v>
      </c>
      <c r="R80" s="67">
        <f t="shared" si="19"/>
        <v>0.78291382052961545</v>
      </c>
      <c r="S80" s="47"/>
      <c r="T80" s="47"/>
      <c r="U80" s="47"/>
      <c r="V80" s="47"/>
      <c r="W80" s="47"/>
      <c r="X80" s="47"/>
      <c r="Y80" s="47"/>
      <c r="AB80" s="91">
        <f t="shared" si="20"/>
        <v>997</v>
      </c>
      <c r="AC80" s="91">
        <f t="shared" si="20"/>
        <v>38.571428571428569</v>
      </c>
      <c r="AD80" s="90">
        <f t="shared" si="13"/>
        <v>45.720714285714287</v>
      </c>
      <c r="AE80" s="45">
        <f t="shared" si="14"/>
        <v>0.84363136433938968</v>
      </c>
    </row>
    <row r="81" spans="1:31" ht="13.8" x14ac:dyDescent="0.25">
      <c r="A81" s="4">
        <v>43939</v>
      </c>
      <c r="B81">
        <v>22242</v>
      </c>
      <c r="C81">
        <v>827</v>
      </c>
      <c r="D81">
        <v>4277</v>
      </c>
      <c r="F81">
        <f t="shared" si="21"/>
        <v>868</v>
      </c>
      <c r="G81">
        <f t="shared" si="21"/>
        <v>25</v>
      </c>
      <c r="H81">
        <f t="shared" si="21"/>
        <v>439</v>
      </c>
      <c r="I81">
        <f t="shared" si="18"/>
        <v>17138</v>
      </c>
      <c r="J81" s="58">
        <f t="shared" si="5"/>
        <v>5.1891861113424871E-2</v>
      </c>
      <c r="K81" s="58">
        <f t="shared" si="6"/>
        <v>1.493964383889088E-3</v>
      </c>
      <c r="L81" s="58">
        <f t="shared" si="7"/>
        <v>2.6234014581092386E-2</v>
      </c>
      <c r="M81">
        <f t="shared" si="9"/>
        <v>1.8714620773104564</v>
      </c>
      <c r="N81" s="47">
        <f t="shared" si="8"/>
        <v>3.718190810178941E-2</v>
      </c>
      <c r="O81" s="47"/>
      <c r="P81" s="63">
        <f t="shared" si="10"/>
        <v>0.19229385846596528</v>
      </c>
      <c r="Q81" s="86">
        <f t="shared" si="11"/>
        <v>3.718190810178941E-2</v>
      </c>
      <c r="R81" s="67">
        <f t="shared" si="19"/>
        <v>0.7705242334322453</v>
      </c>
      <c r="S81" s="47"/>
      <c r="T81" s="47"/>
      <c r="U81" s="47"/>
      <c r="V81" s="47"/>
      <c r="W81" s="47"/>
      <c r="X81" s="47"/>
      <c r="Y81" s="47"/>
      <c r="AB81" s="91">
        <f t="shared" si="20"/>
        <v>972</v>
      </c>
      <c r="AC81" s="91">
        <f t="shared" si="20"/>
        <v>37.142857142857146</v>
      </c>
      <c r="AD81" s="90">
        <f t="shared" si="13"/>
        <v>45.862142857142857</v>
      </c>
      <c r="AE81" s="45">
        <f t="shared" si="14"/>
        <v>0.80988054261996367</v>
      </c>
    </row>
    <row r="82" spans="1:31" ht="13.8" x14ac:dyDescent="0.25">
      <c r="A82" s="4">
        <v>43940</v>
      </c>
      <c r="B82">
        <v>23082</v>
      </c>
      <c r="C82">
        <v>878</v>
      </c>
      <c r="D82">
        <v>4704</v>
      </c>
      <c r="F82">
        <f t="shared" si="21"/>
        <v>840</v>
      </c>
      <c r="G82">
        <f t="shared" si="21"/>
        <v>51</v>
      </c>
      <c r="H82">
        <f t="shared" si="21"/>
        <v>427</v>
      </c>
      <c r="I82">
        <f t="shared" si="18"/>
        <v>17500</v>
      </c>
      <c r="J82" s="58">
        <f t="shared" si="5"/>
        <v>4.9034947707515181E-2</v>
      </c>
      <c r="K82" s="58">
        <f t="shared" si="6"/>
        <v>2.9758431555607424E-3</v>
      </c>
      <c r="L82" s="58">
        <f t="shared" si="7"/>
        <v>2.4915392694596802E-2</v>
      </c>
      <c r="M82">
        <f t="shared" si="9"/>
        <v>1.758077267387856</v>
      </c>
      <c r="N82" s="47">
        <f t="shared" si="8"/>
        <v>3.8038298241053634E-2</v>
      </c>
      <c r="O82" s="47"/>
      <c r="P82" s="63">
        <f t="shared" si="10"/>
        <v>0.203795165063686</v>
      </c>
      <c r="Q82" s="86">
        <f t="shared" si="11"/>
        <v>3.8038298241053634E-2</v>
      </c>
      <c r="R82" s="67">
        <f t="shared" si="19"/>
        <v>0.75816653669526035</v>
      </c>
      <c r="S82" s="47"/>
      <c r="T82" s="47"/>
      <c r="U82" s="47"/>
      <c r="V82" s="47"/>
      <c r="W82" s="47"/>
      <c r="X82" s="47"/>
      <c r="Y82" s="47"/>
      <c r="AB82" s="91">
        <f t="shared" si="20"/>
        <v>976.28571428571433</v>
      </c>
      <c r="AC82" s="91">
        <f t="shared" si="20"/>
        <v>38.714285714285715</v>
      </c>
      <c r="AD82" s="90">
        <f t="shared" si="13"/>
        <v>47.936428571428571</v>
      </c>
      <c r="AE82" s="45">
        <f t="shared" si="14"/>
        <v>0.80761723115435624</v>
      </c>
    </row>
    <row r="83" spans="1:31" ht="13.8" x14ac:dyDescent="0.25">
      <c r="A83" s="4">
        <v>43941</v>
      </c>
      <c r="B83">
        <v>23739</v>
      </c>
      <c r="C83">
        <v>919</v>
      </c>
      <c r="D83">
        <v>5137</v>
      </c>
      <c r="F83">
        <f t="shared" si="21"/>
        <v>657</v>
      </c>
      <c r="G83">
        <f t="shared" si="21"/>
        <v>41</v>
      </c>
      <c r="H83">
        <f t="shared" si="21"/>
        <v>433</v>
      </c>
      <c r="I83">
        <f t="shared" si="18"/>
        <v>17683</v>
      </c>
      <c r="J83" s="58">
        <f t="shared" si="5"/>
        <v>3.7559598175773048E-2</v>
      </c>
      <c r="K83" s="58">
        <f t="shared" si="6"/>
        <v>2.3428571428571431E-3</v>
      </c>
      <c r="L83" s="58">
        <f t="shared" si="7"/>
        <v>2.4742857142857143E-2</v>
      </c>
      <c r="M83">
        <f t="shared" si="9"/>
        <v>1.3866940254768529</v>
      </c>
      <c r="N83" s="47">
        <f t="shared" si="8"/>
        <v>3.8712666919415308E-2</v>
      </c>
      <c r="O83" s="47"/>
      <c r="P83" s="63">
        <f t="shared" si="10"/>
        <v>0.21639496187707991</v>
      </c>
      <c r="Q83" s="86">
        <f t="shared" si="11"/>
        <v>3.8712666919415308E-2</v>
      </c>
      <c r="R83" s="67">
        <f t="shared" si="19"/>
        <v>0.74489237120350471</v>
      </c>
      <c r="S83" s="47"/>
      <c r="T83" s="47"/>
      <c r="U83" s="47"/>
      <c r="V83" s="47"/>
      <c r="W83" s="47"/>
      <c r="X83" s="47"/>
      <c r="Y83" s="47"/>
      <c r="AB83" s="91">
        <f t="shared" si="20"/>
        <v>941.42857142857144</v>
      </c>
      <c r="AC83" s="91">
        <f t="shared" si="20"/>
        <v>40.142857142857146</v>
      </c>
      <c r="AD83" s="90">
        <f t="shared" si="13"/>
        <v>48.541428571428568</v>
      </c>
      <c r="AE83" s="45">
        <f t="shared" si="14"/>
        <v>0.82698137084669954</v>
      </c>
    </row>
    <row r="84" spans="1:31" ht="13.8" x14ac:dyDescent="0.25">
      <c r="A84" s="4">
        <v>43942</v>
      </c>
      <c r="B84">
        <v>24458</v>
      </c>
      <c r="C84">
        <v>953</v>
      </c>
      <c r="D84">
        <v>5533</v>
      </c>
      <c r="F84">
        <f t="shared" si="21"/>
        <v>719</v>
      </c>
      <c r="G84">
        <f t="shared" si="21"/>
        <v>34</v>
      </c>
      <c r="H84">
        <f t="shared" si="21"/>
        <v>396</v>
      </c>
      <c r="I84">
        <f t="shared" si="18"/>
        <v>17972</v>
      </c>
      <c r="J84" s="58">
        <f t="shared" si="5"/>
        <v>4.067916898001412E-2</v>
      </c>
      <c r="K84" s="58">
        <f t="shared" si="6"/>
        <v>1.922750664480009E-3</v>
      </c>
      <c r="L84" s="58">
        <f t="shared" si="7"/>
        <v>2.2394390092178928E-2</v>
      </c>
      <c r="M84">
        <f t="shared" si="9"/>
        <v>1.6728598722641621</v>
      </c>
      <c r="N84" s="47">
        <f t="shared" si="8"/>
        <v>3.8964755908087331E-2</v>
      </c>
      <c r="O84" s="47"/>
      <c r="P84" s="63">
        <f t="shared" si="10"/>
        <v>0.22622454820508628</v>
      </c>
      <c r="Q84" s="86">
        <f t="shared" si="11"/>
        <v>3.8964755908087331E-2</v>
      </c>
      <c r="R84" s="67">
        <f t="shared" si="19"/>
        <v>0.73481069588682635</v>
      </c>
      <c r="S84" s="47"/>
      <c r="T84" s="47"/>
      <c r="U84" s="47"/>
      <c r="V84" s="47"/>
      <c r="W84" s="47"/>
      <c r="X84" s="47"/>
      <c r="Y84" s="47"/>
      <c r="AB84" s="91">
        <f t="shared" si="20"/>
        <v>905.85714285714289</v>
      </c>
      <c r="AC84" s="91">
        <f t="shared" si="20"/>
        <v>38</v>
      </c>
      <c r="AD84" s="90">
        <f t="shared" si="13"/>
        <v>50.057857142857138</v>
      </c>
      <c r="AE84" s="45">
        <f t="shared" si="14"/>
        <v>0.75912158787688544</v>
      </c>
    </row>
    <row r="85" spans="1:31" ht="13.8" x14ac:dyDescent="0.25">
      <c r="A85" s="4">
        <v>43943</v>
      </c>
      <c r="B85">
        <v>25387</v>
      </c>
      <c r="C85">
        <v>993</v>
      </c>
      <c r="D85">
        <v>6021</v>
      </c>
      <c r="F85">
        <f t="shared" si="21"/>
        <v>929</v>
      </c>
      <c r="G85">
        <f t="shared" si="21"/>
        <v>40</v>
      </c>
      <c r="H85">
        <f t="shared" si="21"/>
        <v>488</v>
      </c>
      <c r="I85">
        <f t="shared" si="18"/>
        <v>18373</v>
      </c>
      <c r="J85" s="58">
        <f t="shared" si="5"/>
        <v>5.1715945069892195E-2</v>
      </c>
      <c r="K85" s="58">
        <f t="shared" si="6"/>
        <v>2.2256843979523702E-3</v>
      </c>
      <c r="L85" s="58">
        <f t="shared" si="7"/>
        <v>2.7153349655018918E-2</v>
      </c>
      <c r="M85">
        <f t="shared" si="9"/>
        <v>1.7603010696895882</v>
      </c>
      <c r="N85" s="47">
        <f t="shared" si="8"/>
        <v>3.911450742506007E-2</v>
      </c>
      <c r="O85" s="47"/>
      <c r="P85" s="63">
        <f t="shared" si="10"/>
        <v>0.23716862961358176</v>
      </c>
      <c r="Q85" s="86">
        <f t="shared" si="11"/>
        <v>3.911450742506007E-2</v>
      </c>
      <c r="R85" s="67">
        <f t="shared" si="19"/>
        <v>0.72371686296135818</v>
      </c>
      <c r="S85" s="47"/>
      <c r="T85" s="47"/>
      <c r="U85" s="47"/>
      <c r="V85" s="47"/>
      <c r="W85" s="47"/>
      <c r="X85" s="47"/>
      <c r="Y85" s="47"/>
      <c r="AB85" s="91">
        <f t="shared" si="20"/>
        <v>901.28571428571433</v>
      </c>
      <c r="AC85" s="91">
        <f t="shared" si="20"/>
        <v>38.428571428571431</v>
      </c>
      <c r="AD85" s="90">
        <f t="shared" si="13"/>
        <v>53.57</v>
      </c>
      <c r="AE85" s="45">
        <f t="shared" si="14"/>
        <v>0.71735246273233955</v>
      </c>
    </row>
    <row r="86" spans="1:31" ht="13.8" x14ac:dyDescent="0.25">
      <c r="A86" s="4">
        <v>43944</v>
      </c>
      <c r="B86">
        <v>26177</v>
      </c>
      <c r="C86">
        <v>1026</v>
      </c>
      <c r="D86">
        <v>6282</v>
      </c>
      <c r="F86">
        <f t="shared" si="21"/>
        <v>790</v>
      </c>
      <c r="G86">
        <f t="shared" si="21"/>
        <v>33</v>
      </c>
      <c r="H86">
        <f t="shared" si="21"/>
        <v>261</v>
      </c>
      <c r="I86">
        <f t="shared" si="18"/>
        <v>18869</v>
      </c>
      <c r="J86" s="58">
        <f t="shared" si="5"/>
        <v>4.3018966477543281E-2</v>
      </c>
      <c r="K86" s="58">
        <f t="shared" si="6"/>
        <v>1.7961138627333587E-3</v>
      </c>
      <c r="L86" s="58">
        <f t="shared" si="7"/>
        <v>1.4205627823436564E-2</v>
      </c>
      <c r="M86">
        <f t="shared" si="9"/>
        <v>2.6883927588159957</v>
      </c>
      <c r="N86" s="47">
        <f t="shared" si="8"/>
        <v>3.9194712915918556E-2</v>
      </c>
      <c r="O86" s="47"/>
      <c r="P86" s="63">
        <f t="shared" si="10"/>
        <v>0.23998166329220308</v>
      </c>
      <c r="Q86" s="86">
        <f t="shared" si="11"/>
        <v>3.9194712915918556E-2</v>
      </c>
      <c r="R86" s="67">
        <f t="shared" si="19"/>
        <v>0.72082362379187837</v>
      </c>
      <c r="S86" s="47"/>
      <c r="T86" s="47"/>
      <c r="U86" s="47"/>
      <c r="V86" s="47"/>
      <c r="W86" s="47"/>
      <c r="X86" s="47"/>
      <c r="Y86" s="47"/>
      <c r="AB86" s="91">
        <f t="shared" si="20"/>
        <v>825</v>
      </c>
      <c r="AC86" s="91">
        <f t="shared" si="20"/>
        <v>38.142857142857146</v>
      </c>
      <c r="AD86" s="90">
        <f t="shared" si="13"/>
        <v>54.835000000000001</v>
      </c>
      <c r="AE86" s="45">
        <f t="shared" si="14"/>
        <v>0.69559327332647292</v>
      </c>
    </row>
    <row r="87" spans="1:31" ht="13.8" x14ac:dyDescent="0.25">
      <c r="A87" s="4">
        <v>43945</v>
      </c>
      <c r="B87">
        <v>26963</v>
      </c>
      <c r="C87">
        <v>1060</v>
      </c>
      <c r="D87">
        <v>6855</v>
      </c>
      <c r="F87">
        <f t="shared" si="21"/>
        <v>786</v>
      </c>
      <c r="G87">
        <f t="shared" si="21"/>
        <v>34</v>
      </c>
      <c r="H87">
        <f t="shared" si="21"/>
        <v>573</v>
      </c>
      <c r="I87">
        <f t="shared" si="18"/>
        <v>19048</v>
      </c>
      <c r="J87" s="58">
        <f t="shared" si="5"/>
        <v>4.1676692546879397E-2</v>
      </c>
      <c r="K87" s="58">
        <f t="shared" si="6"/>
        <v>1.8018972918543642E-3</v>
      </c>
      <c r="L87" s="58">
        <f t="shared" si="7"/>
        <v>3.0367269065663258E-2</v>
      </c>
      <c r="M87">
        <f t="shared" si="9"/>
        <v>1.2955477951681502</v>
      </c>
      <c r="N87" s="47">
        <f t="shared" si="8"/>
        <v>3.9313132811630756E-2</v>
      </c>
      <c r="O87" s="47"/>
      <c r="P87" s="63">
        <f t="shared" si="10"/>
        <v>0.25423728813559321</v>
      </c>
      <c r="Q87" s="86">
        <f t="shared" si="11"/>
        <v>3.9313132811630756E-2</v>
      </c>
      <c r="R87" s="67">
        <f t="shared" si="19"/>
        <v>0.70644957905277606</v>
      </c>
      <c r="S87" s="47"/>
      <c r="T87" s="47"/>
      <c r="U87" s="47"/>
      <c r="V87" s="47"/>
      <c r="W87" s="47"/>
      <c r="X87" s="47"/>
      <c r="Y87" s="47"/>
      <c r="AB87" s="91">
        <f t="shared" si="20"/>
        <v>798.42857142857144</v>
      </c>
      <c r="AC87" s="91">
        <f t="shared" si="20"/>
        <v>36.857142857142854</v>
      </c>
      <c r="AD87" s="90">
        <f t="shared" si="13"/>
        <v>53.46</v>
      </c>
      <c r="AE87" s="45">
        <f t="shared" si="14"/>
        <v>0.68943402276735599</v>
      </c>
    </row>
    <row r="88" spans="1:31" ht="13.8" x14ac:dyDescent="0.25">
      <c r="A88" s="4">
        <v>43946</v>
      </c>
      <c r="B88">
        <v>27681</v>
      </c>
      <c r="C88">
        <v>1111</v>
      </c>
      <c r="D88">
        <v>7179</v>
      </c>
      <c r="F88">
        <f t="shared" si="21"/>
        <v>718</v>
      </c>
      <c r="G88">
        <f t="shared" si="21"/>
        <v>51</v>
      </c>
      <c r="H88">
        <f t="shared" si="21"/>
        <v>324</v>
      </c>
      <c r="I88">
        <f t="shared" si="18"/>
        <v>19391</v>
      </c>
      <c r="J88" s="58">
        <f t="shared" si="5"/>
        <v>3.7713882309766765E-2</v>
      </c>
      <c r="K88" s="58">
        <f t="shared" si="6"/>
        <v>2.6774464510709787E-3</v>
      </c>
      <c r="L88" s="58">
        <f t="shared" si="7"/>
        <v>1.7009659806803863E-2</v>
      </c>
      <c r="M88">
        <f t="shared" si="9"/>
        <v>1.9156640806304996</v>
      </c>
      <c r="N88" s="47">
        <f t="shared" si="8"/>
        <v>4.0135833243018677E-2</v>
      </c>
      <c r="O88" s="47"/>
      <c r="P88" s="63">
        <f t="shared" si="10"/>
        <v>0.2593475669231603</v>
      </c>
      <c r="Q88" s="86">
        <f t="shared" si="11"/>
        <v>4.0135833243018677E-2</v>
      </c>
      <c r="R88" s="67">
        <f t="shared" si="19"/>
        <v>0.70051659983382097</v>
      </c>
      <c r="S88" s="47"/>
      <c r="T88" s="47"/>
      <c r="U88" s="47"/>
      <c r="V88" s="47"/>
      <c r="W88" s="47"/>
      <c r="X88" s="47"/>
      <c r="Y88" s="47"/>
      <c r="AB88" s="91">
        <f t="shared" si="20"/>
        <v>777</v>
      </c>
      <c r="AC88" s="91">
        <f t="shared" si="20"/>
        <v>40.571428571428569</v>
      </c>
      <c r="AD88" s="90">
        <f t="shared" si="13"/>
        <v>53.695714285714288</v>
      </c>
      <c r="AE88" s="45">
        <f t="shared" si="14"/>
        <v>0.75558038683587403</v>
      </c>
    </row>
    <row r="89" spans="1:31" ht="13.8" x14ac:dyDescent="0.25">
      <c r="A89" s="4">
        <v>43947</v>
      </c>
      <c r="B89">
        <v>28516</v>
      </c>
      <c r="C89">
        <v>1144</v>
      </c>
      <c r="D89">
        <v>7618</v>
      </c>
      <c r="F89">
        <f t="shared" si="21"/>
        <v>835</v>
      </c>
      <c r="G89">
        <f t="shared" si="21"/>
        <v>33</v>
      </c>
      <c r="H89">
        <f t="shared" si="21"/>
        <v>439</v>
      </c>
      <c r="I89">
        <f t="shared" si="18"/>
        <v>19754</v>
      </c>
      <c r="J89" s="58">
        <f t="shared" si="5"/>
        <v>4.3084243656983205E-2</v>
      </c>
      <c r="K89" s="58">
        <f t="shared" si="6"/>
        <v>1.7018204321592491E-3</v>
      </c>
      <c r="L89" s="58">
        <f t="shared" si="7"/>
        <v>2.2639368779330617E-2</v>
      </c>
      <c r="M89">
        <f t="shared" si="9"/>
        <v>1.7700139168486468</v>
      </c>
      <c r="N89" s="47">
        <f t="shared" si="8"/>
        <v>4.0117828587459672E-2</v>
      </c>
      <c r="O89" s="47"/>
      <c r="P89" s="63">
        <f t="shared" si="10"/>
        <v>0.26714826763922006</v>
      </c>
      <c r="Q89" s="86">
        <f t="shared" si="11"/>
        <v>4.0117828587459672E-2</v>
      </c>
      <c r="R89" s="67">
        <f t="shared" si="19"/>
        <v>0.69273390377332023</v>
      </c>
      <c r="S89" s="47"/>
      <c r="T89" s="47"/>
      <c r="U89" s="47"/>
      <c r="V89" s="47"/>
      <c r="W89" s="47"/>
      <c r="X89" s="47"/>
      <c r="Y89" s="47"/>
      <c r="AB89" s="91">
        <f t="shared" si="20"/>
        <v>776.28571428571433</v>
      </c>
      <c r="AC89" s="91">
        <f t="shared" si="20"/>
        <v>38</v>
      </c>
      <c r="AD89" s="90">
        <f t="shared" si="13"/>
        <v>51.778571428571432</v>
      </c>
      <c r="AE89" s="45">
        <f t="shared" si="14"/>
        <v>0.73389433025244855</v>
      </c>
    </row>
    <row r="90" spans="1:31" ht="13.8" x14ac:dyDescent="0.25">
      <c r="A90" s="4">
        <v>43948</v>
      </c>
      <c r="B90">
        <v>29219</v>
      </c>
      <c r="C90">
        <v>1185</v>
      </c>
      <c r="D90">
        <v>7967</v>
      </c>
      <c r="F90">
        <f t="shared" si="21"/>
        <v>703</v>
      </c>
      <c r="G90">
        <f t="shared" si="21"/>
        <v>41</v>
      </c>
      <c r="H90">
        <f t="shared" si="21"/>
        <v>349</v>
      </c>
      <c r="I90">
        <f t="shared" si="18"/>
        <v>20067</v>
      </c>
      <c r="J90" s="58">
        <f t="shared" si="5"/>
        <v>3.5607336285120625E-2</v>
      </c>
      <c r="K90" s="58">
        <f t="shared" si="6"/>
        <v>2.0755290067834362E-3</v>
      </c>
      <c r="L90" s="58">
        <f t="shared" si="7"/>
        <v>1.7667307887010226E-2</v>
      </c>
      <c r="M90">
        <f t="shared" si="9"/>
        <v>1.8035572332724943</v>
      </c>
      <c r="N90" s="47">
        <f t="shared" si="8"/>
        <v>4.0555802731099627E-2</v>
      </c>
      <c r="O90" s="47"/>
      <c r="P90" s="63">
        <f t="shared" si="10"/>
        <v>0.27266504671617781</v>
      </c>
      <c r="Q90" s="86">
        <f t="shared" si="11"/>
        <v>4.0555802731099627E-2</v>
      </c>
      <c r="R90" s="67">
        <f t="shared" si="19"/>
        <v>0.68677915055272254</v>
      </c>
      <c r="S90" s="47"/>
      <c r="T90" s="47"/>
      <c r="U90" s="47"/>
      <c r="V90" s="47"/>
      <c r="W90" s="47"/>
      <c r="X90" s="47"/>
      <c r="Y90" s="47"/>
      <c r="AB90" s="91">
        <f t="shared" si="20"/>
        <v>782.85714285714289</v>
      </c>
      <c r="AC90" s="91">
        <f t="shared" si="20"/>
        <v>38</v>
      </c>
      <c r="AD90" s="90">
        <f t="shared" si="13"/>
        <v>49.822142857142858</v>
      </c>
      <c r="AE90" s="45">
        <f t="shared" si="14"/>
        <v>0.76271307938237443</v>
      </c>
    </row>
    <row r="91" spans="1:31" ht="13.8" x14ac:dyDescent="0.25">
      <c r="A91" s="4">
        <v>43949</v>
      </c>
      <c r="B91">
        <v>29834</v>
      </c>
      <c r="C91">
        <v>1231</v>
      </c>
      <c r="D91">
        <v>8474</v>
      </c>
      <c r="F91">
        <f t="shared" si="21"/>
        <v>615</v>
      </c>
      <c r="G91">
        <f t="shared" si="21"/>
        <v>46</v>
      </c>
      <c r="H91">
        <f t="shared" si="21"/>
        <v>507</v>
      </c>
      <c r="I91">
        <f t="shared" si="18"/>
        <v>20129</v>
      </c>
      <c r="J91" s="58">
        <f t="shared" si="5"/>
        <v>3.0664633228192247E-2</v>
      </c>
      <c r="K91" s="58">
        <f t="shared" si="6"/>
        <v>2.2923207255693425E-3</v>
      </c>
      <c r="L91" s="58">
        <f t="shared" si="7"/>
        <v>2.5265361040514276E-2</v>
      </c>
      <c r="M91">
        <f t="shared" si="9"/>
        <v>1.1127435714107303</v>
      </c>
      <c r="N91" s="47">
        <f t="shared" si="8"/>
        <v>4.1261647784407052E-2</v>
      </c>
      <c r="O91" s="47"/>
      <c r="P91" s="63">
        <f t="shared" si="10"/>
        <v>0.28403834551183216</v>
      </c>
      <c r="Q91" s="86">
        <f t="shared" si="11"/>
        <v>4.1261647784407052E-2</v>
      </c>
      <c r="R91" s="67">
        <f t="shared" si="19"/>
        <v>0.67470000670376074</v>
      </c>
      <c r="S91" s="47"/>
      <c r="T91" s="47"/>
      <c r="U91" s="47"/>
      <c r="V91" s="47"/>
      <c r="W91" s="47"/>
      <c r="X91" s="47"/>
      <c r="Y91" s="47"/>
      <c r="AB91" s="91">
        <f t="shared" si="20"/>
        <v>768</v>
      </c>
      <c r="AC91" s="91">
        <f t="shared" si="20"/>
        <v>39.714285714285715</v>
      </c>
      <c r="AD91" s="90">
        <f t="shared" si="13"/>
        <v>49.570714285714288</v>
      </c>
      <c r="AE91" s="45">
        <f t="shared" si="14"/>
        <v>0.80116428190607936</v>
      </c>
    </row>
    <row r="92" spans="1:31" ht="13.8" x14ac:dyDescent="0.25">
      <c r="A92" s="4">
        <v>43950</v>
      </c>
      <c r="B92">
        <v>30635</v>
      </c>
      <c r="C92">
        <v>1283</v>
      </c>
      <c r="D92">
        <v>8866</v>
      </c>
      <c r="F92">
        <f t="shared" si="21"/>
        <v>801</v>
      </c>
      <c r="G92">
        <f t="shared" si="21"/>
        <v>52</v>
      </c>
      <c r="H92">
        <f t="shared" si="21"/>
        <v>392</v>
      </c>
      <c r="I92">
        <f t="shared" si="18"/>
        <v>20486</v>
      </c>
      <c r="J92" s="58">
        <f t="shared" si="5"/>
        <v>3.9816271234500544E-2</v>
      </c>
      <c r="K92" s="58">
        <f t="shared" si="6"/>
        <v>2.5833374732972328E-3</v>
      </c>
      <c r="L92" s="58">
        <f t="shared" si="7"/>
        <v>1.9474390183317602E-2</v>
      </c>
      <c r="M92">
        <f t="shared" si="9"/>
        <v>1.8050939722505888</v>
      </c>
      <c r="N92" s="47">
        <f t="shared" si="8"/>
        <v>4.188020238289538E-2</v>
      </c>
      <c r="O92" s="47"/>
      <c r="P92" s="63">
        <f t="shared" si="10"/>
        <v>0.28940754039497307</v>
      </c>
      <c r="Q92" s="86">
        <f t="shared" si="11"/>
        <v>4.188020238289538E-2</v>
      </c>
      <c r="R92" s="67">
        <f t="shared" si="19"/>
        <v>0.66871225722213157</v>
      </c>
      <c r="S92" s="47"/>
      <c r="T92" s="47"/>
      <c r="U92" s="47"/>
      <c r="V92" s="47"/>
      <c r="W92" s="47"/>
      <c r="X92" s="47"/>
      <c r="Y92" s="47"/>
      <c r="AB92" s="91">
        <f t="shared" ref="AB92:AC107" si="22">AVERAGE(F86:F92)</f>
        <v>749.71428571428567</v>
      </c>
      <c r="AC92" s="91">
        <f t="shared" si="22"/>
        <v>41.428571428571431</v>
      </c>
      <c r="AD92" s="90">
        <f t="shared" si="13"/>
        <v>45.375</v>
      </c>
      <c r="AE92" s="45">
        <f t="shared" si="14"/>
        <v>0.91302636757182221</v>
      </c>
    </row>
    <row r="93" spans="1:31" ht="13.8" x14ac:dyDescent="0.25">
      <c r="A93" s="4">
        <v>43951</v>
      </c>
      <c r="B93">
        <v>31383</v>
      </c>
      <c r="C93">
        <v>1328</v>
      </c>
      <c r="D93">
        <v>9627</v>
      </c>
      <c r="F93">
        <f t="shared" si="21"/>
        <v>748</v>
      </c>
      <c r="G93">
        <f t="shared" si="21"/>
        <v>45</v>
      </c>
      <c r="H93">
        <f t="shared" si="21"/>
        <v>761</v>
      </c>
      <c r="I93">
        <f t="shared" si="18"/>
        <v>20428</v>
      </c>
      <c r="J93" s="58">
        <f t="shared" si="5"/>
        <v>3.6534353016344903E-2</v>
      </c>
      <c r="K93" s="58">
        <f t="shared" si="6"/>
        <v>2.1966220833740113E-3</v>
      </c>
      <c r="L93" s="58">
        <f t="shared" si="7"/>
        <v>3.7147320121058286E-2</v>
      </c>
      <c r="M93">
        <f t="shared" si="9"/>
        <v>0.9285890271623346</v>
      </c>
      <c r="N93" s="47">
        <f t="shared" si="8"/>
        <v>4.2315903514641685E-2</v>
      </c>
      <c r="O93" s="47"/>
      <c r="P93" s="63">
        <f t="shared" si="10"/>
        <v>0.30675843609597553</v>
      </c>
      <c r="Q93" s="86">
        <f t="shared" si="11"/>
        <v>4.2315903514641685E-2</v>
      </c>
      <c r="R93" s="67">
        <f t="shared" si="19"/>
        <v>0.65092566038938271</v>
      </c>
      <c r="S93" s="47"/>
      <c r="T93" s="47"/>
      <c r="U93" s="47"/>
      <c r="V93" s="47"/>
      <c r="W93" s="47"/>
      <c r="X93" s="47"/>
      <c r="Y93" s="47"/>
      <c r="AB93" s="91">
        <f t="shared" si="22"/>
        <v>743.71428571428567</v>
      </c>
      <c r="AC93" s="91">
        <f t="shared" si="22"/>
        <v>43.142857142857146</v>
      </c>
      <c r="AD93" s="90">
        <f t="shared" si="13"/>
        <v>43.91357142857143</v>
      </c>
      <c r="AE93" s="45">
        <f t="shared" si="14"/>
        <v>0.98244929162803563</v>
      </c>
    </row>
    <row r="94" spans="1:31" ht="13.8" x14ac:dyDescent="0.25">
      <c r="A94" s="4">
        <v>43952</v>
      </c>
      <c r="B94">
        <v>31835</v>
      </c>
      <c r="C94">
        <v>1369</v>
      </c>
      <c r="D94">
        <v>10155</v>
      </c>
      <c r="F94">
        <f t="shared" ref="F94:H109" si="23">B94-B93</f>
        <v>452</v>
      </c>
      <c r="G94">
        <f t="shared" si="23"/>
        <v>41</v>
      </c>
      <c r="H94">
        <f t="shared" si="23"/>
        <v>528</v>
      </c>
      <c r="I94">
        <f t="shared" si="18"/>
        <v>20311</v>
      </c>
      <c r="J94" s="58">
        <f t="shared" si="5"/>
        <v>2.213991013423991E-2</v>
      </c>
      <c r="K94" s="58">
        <f t="shared" si="6"/>
        <v>2.0070491482279225E-3</v>
      </c>
      <c r="L94" s="58">
        <f t="shared" si="7"/>
        <v>2.5846876835715685E-2</v>
      </c>
      <c r="M94">
        <f t="shared" si="9"/>
        <v>0.79485779300923176</v>
      </c>
      <c r="N94" s="47">
        <f t="shared" si="8"/>
        <v>4.3002984136956184E-2</v>
      </c>
      <c r="O94" s="47"/>
      <c r="P94" s="63">
        <f t="shared" si="10"/>
        <v>0.31898853463169469</v>
      </c>
      <c r="Q94" s="86">
        <f t="shared" si="11"/>
        <v>4.3002984136956184E-2</v>
      </c>
      <c r="R94" s="67">
        <f t="shared" si="19"/>
        <v>0.63800848123134912</v>
      </c>
      <c r="S94" s="47"/>
      <c r="T94" s="47"/>
      <c r="U94" s="47"/>
      <c r="V94" s="47"/>
      <c r="W94" s="47"/>
      <c r="X94" s="47"/>
      <c r="Y94" s="47"/>
      <c r="AB94" s="91">
        <f t="shared" si="22"/>
        <v>696</v>
      </c>
      <c r="AC94" s="91">
        <f t="shared" si="22"/>
        <v>44.142857142857146</v>
      </c>
      <c r="AD94" s="90">
        <f t="shared" si="13"/>
        <v>42.734999999999999</v>
      </c>
      <c r="AE94" s="45">
        <f t="shared" si="14"/>
        <v>1.0329438900867474</v>
      </c>
    </row>
    <row r="95" spans="1:31" ht="13.8" x14ac:dyDescent="0.25">
      <c r="A95" s="4">
        <v>43953</v>
      </c>
      <c r="B95">
        <v>32494</v>
      </c>
      <c r="C95">
        <v>1418</v>
      </c>
      <c r="D95">
        <v>10693</v>
      </c>
      <c r="F95">
        <f t="shared" si="23"/>
        <v>659</v>
      </c>
      <c r="G95">
        <f t="shared" si="23"/>
        <v>49</v>
      </c>
      <c r="H95">
        <f t="shared" si="23"/>
        <v>538</v>
      </c>
      <c r="I95">
        <f t="shared" si="18"/>
        <v>20383</v>
      </c>
      <c r="J95" s="58">
        <f t="shared" si="5"/>
        <v>3.2465430753154993E-2</v>
      </c>
      <c r="K95" s="58">
        <f t="shared" si="6"/>
        <v>2.4124858451085619E-3</v>
      </c>
      <c r="L95" s="58">
        <f t="shared" si="7"/>
        <v>2.6488109891191963E-2</v>
      </c>
      <c r="M95">
        <f t="shared" si="9"/>
        <v>1.1233481499613818</v>
      </c>
      <c r="N95" s="47">
        <f t="shared" si="8"/>
        <v>4.3638825629346956E-2</v>
      </c>
      <c r="O95" s="47"/>
      <c r="P95" s="63">
        <f t="shared" si="10"/>
        <v>0.32907613713300915</v>
      </c>
      <c r="Q95" s="86">
        <f t="shared" si="11"/>
        <v>4.3638825629346956E-2</v>
      </c>
      <c r="R95" s="67">
        <f t="shared" si="19"/>
        <v>0.62728503723764395</v>
      </c>
      <c r="S95" s="47"/>
      <c r="T95" s="47"/>
      <c r="U95" s="47"/>
      <c r="V95" s="47"/>
      <c r="W95" s="47"/>
      <c r="X95" s="47"/>
      <c r="Y95" s="47"/>
      <c r="AB95" s="91">
        <f t="shared" si="22"/>
        <v>687.57142857142856</v>
      </c>
      <c r="AC95" s="91">
        <f t="shared" si="22"/>
        <v>43.857142857142854</v>
      </c>
      <c r="AD95" s="90">
        <f t="shared" si="13"/>
        <v>42.695714285714288</v>
      </c>
      <c r="AE95" s="45">
        <f t="shared" si="14"/>
        <v>1.0272024626091611</v>
      </c>
    </row>
    <row r="96" spans="1:31" ht="13.8" x14ac:dyDescent="0.25">
      <c r="A96" s="4">
        <v>43954</v>
      </c>
      <c r="B96">
        <v>33116</v>
      </c>
      <c r="C96">
        <v>1453</v>
      </c>
      <c r="D96">
        <v>11389</v>
      </c>
      <c r="F96">
        <f t="shared" si="23"/>
        <v>622</v>
      </c>
      <c r="G96">
        <f t="shared" si="23"/>
        <v>35</v>
      </c>
      <c r="H96">
        <f t="shared" si="23"/>
        <v>696</v>
      </c>
      <c r="I96">
        <f t="shared" si="18"/>
        <v>20274</v>
      </c>
      <c r="J96" s="58">
        <f t="shared" si="5"/>
        <v>3.0534785343880492E-2</v>
      </c>
      <c r="K96" s="58">
        <f t="shared" si="6"/>
        <v>1.7171172055143993E-3</v>
      </c>
      <c r="L96" s="58">
        <f t="shared" si="7"/>
        <v>3.414610214394348E-2</v>
      </c>
      <c r="M96">
        <f t="shared" si="9"/>
        <v>0.85142343319331881</v>
      </c>
      <c r="N96" s="47">
        <f t="shared" si="8"/>
        <v>4.3876071989370699E-2</v>
      </c>
      <c r="O96" s="47"/>
      <c r="P96" s="63">
        <f t="shared" si="10"/>
        <v>0.34391230824978863</v>
      </c>
      <c r="Q96" s="86">
        <f t="shared" si="11"/>
        <v>4.3876071989370699E-2</v>
      </c>
      <c r="R96" s="67">
        <f t="shared" si="19"/>
        <v>0.61221161976084071</v>
      </c>
      <c r="S96" s="47"/>
      <c r="T96" s="47"/>
      <c r="U96" s="47"/>
      <c r="V96" s="47"/>
      <c r="W96" s="47"/>
      <c r="X96" s="47"/>
      <c r="Y96" s="47"/>
      <c r="AB96" s="91">
        <f t="shared" si="22"/>
        <v>657.14285714285711</v>
      </c>
      <c r="AC96" s="91">
        <f t="shared" si="22"/>
        <v>44.142857142857146</v>
      </c>
      <c r="AD96" s="90">
        <f t="shared" si="13"/>
        <v>43.057142857142857</v>
      </c>
      <c r="AE96" s="45">
        <f t="shared" si="14"/>
        <v>1.0252156602521567</v>
      </c>
    </row>
    <row r="97" spans="1:31" ht="13.8" x14ac:dyDescent="0.25">
      <c r="A97" s="4">
        <v>43955</v>
      </c>
      <c r="B97">
        <v>33686</v>
      </c>
      <c r="C97">
        <v>1498</v>
      </c>
      <c r="D97">
        <v>11973</v>
      </c>
      <c r="F97">
        <f t="shared" si="23"/>
        <v>570</v>
      </c>
      <c r="G97">
        <f t="shared" si="23"/>
        <v>45</v>
      </c>
      <c r="H97">
        <f t="shared" si="23"/>
        <v>584</v>
      </c>
      <c r="I97">
        <f t="shared" si="18"/>
        <v>20215</v>
      </c>
      <c r="J97" s="58">
        <f t="shared" ref="J97:J160" si="24">F97/I96*$B$2/($B$2-B96)</f>
        <v>2.8132817195417215E-2</v>
      </c>
      <c r="K97" s="58">
        <f t="shared" ref="K97:K160" si="25">G97/I96</f>
        <v>2.2195915951464932E-3</v>
      </c>
      <c r="L97" s="58">
        <f t="shared" ref="L97:L160" si="26">H97/I96</f>
        <v>2.8805366479234488E-2</v>
      </c>
      <c r="M97">
        <f t="shared" si="9"/>
        <v>0.90678018413336814</v>
      </c>
      <c r="N97" s="47">
        <f t="shared" ref="N97:N160" si="27">C97/B97</f>
        <v>4.4469512557145402E-2</v>
      </c>
      <c r="O97" s="47"/>
      <c r="P97" s="63">
        <f t="shared" si="10"/>
        <v>0.35542955530487441</v>
      </c>
      <c r="Q97" s="86">
        <f t="shared" si="11"/>
        <v>4.4469512557145402E-2</v>
      </c>
      <c r="R97" s="67">
        <f t="shared" si="19"/>
        <v>0.60010093213798021</v>
      </c>
      <c r="S97" s="47"/>
      <c r="T97" s="47"/>
      <c r="U97" s="47"/>
      <c r="V97" s="47"/>
      <c r="W97" s="47"/>
      <c r="X97" s="47"/>
      <c r="Y97" s="47"/>
      <c r="AB97" s="91">
        <f t="shared" si="22"/>
        <v>638.14285714285711</v>
      </c>
      <c r="AC97" s="91">
        <f t="shared" si="22"/>
        <v>44.714285714285715</v>
      </c>
      <c r="AD97" s="90">
        <f t="shared" si="13"/>
        <v>42.24</v>
      </c>
      <c r="AE97" s="45">
        <f t="shared" si="14"/>
        <v>1.0585768398268398</v>
      </c>
    </row>
    <row r="98" spans="1:31" ht="13.8" x14ac:dyDescent="0.25">
      <c r="A98" s="4">
        <v>43956</v>
      </c>
      <c r="B98">
        <v>34247</v>
      </c>
      <c r="C98">
        <v>1532</v>
      </c>
      <c r="D98">
        <v>12560</v>
      </c>
      <c r="F98">
        <f t="shared" si="23"/>
        <v>561</v>
      </c>
      <c r="G98">
        <f t="shared" si="23"/>
        <v>34</v>
      </c>
      <c r="H98">
        <f t="shared" si="23"/>
        <v>587</v>
      </c>
      <c r="I98">
        <f t="shared" si="18"/>
        <v>20155</v>
      </c>
      <c r="J98" s="58">
        <f t="shared" si="24"/>
        <v>2.7769733348733207E-2</v>
      </c>
      <c r="K98" s="58">
        <f t="shared" si="25"/>
        <v>1.6819193668068267E-3</v>
      </c>
      <c r="L98" s="58">
        <f t="shared" si="26"/>
        <v>2.9037843185753153E-2</v>
      </c>
      <c r="M98">
        <f t="shared" ref="M98:M161" si="28">J98/(K98+L98)</f>
        <v>0.9039696612635133</v>
      </c>
      <c r="N98" s="47">
        <f t="shared" si="27"/>
        <v>4.4733845300318278E-2</v>
      </c>
      <c r="O98" s="47"/>
      <c r="P98" s="63">
        <f t="shared" ref="P98:P161" si="29">D98/B98</f>
        <v>0.36674745233159106</v>
      </c>
      <c r="Q98" s="86">
        <f t="shared" ref="Q98:Q161" si="30">N98</f>
        <v>4.4733845300318278E-2</v>
      </c>
      <c r="R98" s="67">
        <f t="shared" si="19"/>
        <v>0.58851870236809067</v>
      </c>
      <c r="S98" s="47"/>
      <c r="T98" s="47"/>
      <c r="U98" s="47"/>
      <c r="V98" s="47"/>
      <c r="W98" s="47"/>
      <c r="X98" s="47"/>
      <c r="Y98" s="47"/>
      <c r="AB98" s="91">
        <f t="shared" si="22"/>
        <v>630.42857142857144</v>
      </c>
      <c r="AC98" s="91">
        <f t="shared" si="22"/>
        <v>43</v>
      </c>
      <c r="AD98" s="90">
        <f t="shared" si="13"/>
        <v>41.234285714285711</v>
      </c>
      <c r="AE98" s="45">
        <f t="shared" si="14"/>
        <v>1.0428215077605323</v>
      </c>
    </row>
    <row r="99" spans="1:31" ht="13.8" x14ac:dyDescent="0.25">
      <c r="A99" s="4">
        <v>43957</v>
      </c>
      <c r="B99">
        <v>34781</v>
      </c>
      <c r="C99">
        <v>1574</v>
      </c>
      <c r="D99">
        <v>13297</v>
      </c>
      <c r="F99">
        <f t="shared" si="23"/>
        <v>534</v>
      </c>
      <c r="G99">
        <f t="shared" si="23"/>
        <v>42</v>
      </c>
      <c r="H99">
        <f t="shared" si="23"/>
        <v>737</v>
      </c>
      <c r="I99">
        <f t="shared" si="18"/>
        <v>19910</v>
      </c>
      <c r="J99" s="58">
        <f t="shared" si="24"/>
        <v>2.6512199333213089E-2</v>
      </c>
      <c r="K99" s="58">
        <f t="shared" si="25"/>
        <v>2.0838501612503099E-3</v>
      </c>
      <c r="L99" s="58">
        <f t="shared" si="26"/>
        <v>3.6566608781939965E-2</v>
      </c>
      <c r="M99">
        <f t="shared" si="28"/>
        <v>0.68594785309487782</v>
      </c>
      <c r="N99" s="47">
        <f t="shared" si="27"/>
        <v>4.5254593024927403E-2</v>
      </c>
      <c r="O99" s="47"/>
      <c r="P99" s="63">
        <f t="shared" si="29"/>
        <v>0.38230643167246486</v>
      </c>
      <c r="Q99" s="86">
        <f t="shared" si="30"/>
        <v>4.5254593024927403E-2</v>
      </c>
      <c r="R99" s="67">
        <f t="shared" si="19"/>
        <v>0.57243897530260779</v>
      </c>
      <c r="S99" s="47"/>
      <c r="T99" s="47"/>
      <c r="U99" s="47"/>
      <c r="V99" s="47"/>
      <c r="W99" s="47"/>
      <c r="X99" s="47"/>
      <c r="Y99" s="47"/>
      <c r="AB99" s="91">
        <f t="shared" si="22"/>
        <v>592.28571428571433</v>
      </c>
      <c r="AC99" s="91">
        <f t="shared" si="22"/>
        <v>41.571428571428569</v>
      </c>
      <c r="AD99" s="90">
        <f t="shared" si="13"/>
        <v>40.904285714285713</v>
      </c>
      <c r="AE99" s="45">
        <f t="shared" si="14"/>
        <v>1.0163098522683616</v>
      </c>
    </row>
    <row r="100" spans="1:31" ht="13.8" x14ac:dyDescent="0.25">
      <c r="A100" s="4">
        <v>43958</v>
      </c>
      <c r="B100">
        <v>35376</v>
      </c>
      <c r="C100">
        <v>1608</v>
      </c>
      <c r="D100">
        <v>14041</v>
      </c>
      <c r="F100">
        <f t="shared" si="23"/>
        <v>595</v>
      </c>
      <c r="G100">
        <f t="shared" si="23"/>
        <v>34</v>
      </c>
      <c r="H100">
        <f t="shared" si="23"/>
        <v>744</v>
      </c>
      <c r="I100">
        <f t="shared" si="18"/>
        <v>19727</v>
      </c>
      <c r="J100" s="58">
        <f t="shared" si="24"/>
        <v>2.9904564956927365E-2</v>
      </c>
      <c r="K100" s="58">
        <f t="shared" si="25"/>
        <v>1.7076845806127574E-3</v>
      </c>
      <c r="L100" s="58">
        <f t="shared" si="26"/>
        <v>3.736815670517328E-2</v>
      </c>
      <c r="M100">
        <f t="shared" si="28"/>
        <v>0.76529548623704857</v>
      </c>
      <c r="N100" s="47">
        <f t="shared" si="27"/>
        <v>4.5454545454545456E-2</v>
      </c>
      <c r="O100" s="47"/>
      <c r="P100" s="63">
        <f t="shared" si="29"/>
        <v>0.39690750791497059</v>
      </c>
      <c r="Q100" s="86">
        <f t="shared" si="30"/>
        <v>4.5454545454545456E-2</v>
      </c>
      <c r="R100" s="67">
        <f t="shared" si="19"/>
        <v>0.55763794663048394</v>
      </c>
      <c r="AB100" s="91">
        <f t="shared" si="22"/>
        <v>570.42857142857144</v>
      </c>
      <c r="AC100" s="91">
        <f t="shared" si="22"/>
        <v>40</v>
      </c>
      <c r="AD100" s="90">
        <f t="shared" si="13"/>
        <v>38.28</v>
      </c>
      <c r="AE100" s="45">
        <f t="shared" si="14"/>
        <v>1.044932079414838</v>
      </c>
    </row>
    <row r="101" spans="1:31" ht="13.8" x14ac:dyDescent="0.25">
      <c r="A101" s="4">
        <v>43959</v>
      </c>
      <c r="B101">
        <v>35928</v>
      </c>
      <c r="C101">
        <v>1658</v>
      </c>
      <c r="D101">
        <v>14726</v>
      </c>
      <c r="F101">
        <f t="shared" si="23"/>
        <v>552</v>
      </c>
      <c r="G101">
        <f t="shared" si="23"/>
        <v>50</v>
      </c>
      <c r="H101">
        <f t="shared" si="23"/>
        <v>685</v>
      </c>
      <c r="I101">
        <f t="shared" si="18"/>
        <v>19544</v>
      </c>
      <c r="J101" s="58">
        <f t="shared" si="24"/>
        <v>2.8001081748948411E-2</v>
      </c>
      <c r="K101" s="58">
        <f t="shared" si="25"/>
        <v>2.5345972524965783E-3</v>
      </c>
      <c r="L101" s="58">
        <f t="shared" si="26"/>
        <v>3.4723982359203126E-2</v>
      </c>
      <c r="M101">
        <f t="shared" si="28"/>
        <v>0.75153379545783028</v>
      </c>
      <c r="N101" s="47">
        <f t="shared" si="27"/>
        <v>4.61478512580717E-2</v>
      </c>
      <c r="O101" s="47"/>
      <c r="P101" s="63">
        <f t="shared" si="29"/>
        <v>0.40987530616789136</v>
      </c>
      <c r="Q101" s="86">
        <f t="shared" si="30"/>
        <v>4.61478512580717E-2</v>
      </c>
      <c r="R101" s="67">
        <f t="shared" si="19"/>
        <v>0.543976842574037</v>
      </c>
      <c r="AB101" s="91">
        <f t="shared" si="22"/>
        <v>584.71428571428567</v>
      </c>
      <c r="AC101" s="91">
        <f>AVERAGE(G95:G101)</f>
        <v>41.285714285714285</v>
      </c>
      <c r="AD101" s="90">
        <f t="shared" si="13"/>
        <v>37.816428571428574</v>
      </c>
      <c r="AE101" s="45">
        <f t="shared" si="14"/>
        <v>1.0917401733940275</v>
      </c>
    </row>
    <row r="102" spans="1:31" ht="13.8" x14ac:dyDescent="0.25">
      <c r="A102" s="4">
        <v>43960</v>
      </c>
      <c r="B102">
        <v>36468</v>
      </c>
      <c r="C102">
        <v>1692</v>
      </c>
      <c r="D102">
        <v>15741</v>
      </c>
      <c r="F102">
        <f t="shared" si="23"/>
        <v>540</v>
      </c>
      <c r="G102">
        <f t="shared" si="23"/>
        <v>34</v>
      </c>
      <c r="H102">
        <f t="shared" si="23"/>
        <v>1015</v>
      </c>
      <c r="I102">
        <f t="shared" si="18"/>
        <v>19035</v>
      </c>
      <c r="J102" s="58">
        <f t="shared" si="24"/>
        <v>2.7649145546359683E-2</v>
      </c>
      <c r="K102" s="58">
        <f t="shared" si="25"/>
        <v>1.7396643471142038E-3</v>
      </c>
      <c r="L102" s="58">
        <f t="shared" si="26"/>
        <v>5.1934097421203439E-2</v>
      </c>
      <c r="M102">
        <f t="shared" si="28"/>
        <v>0.51513336564161449</v>
      </c>
      <c r="N102" s="47">
        <f t="shared" si="27"/>
        <v>4.6396841066140178E-2</v>
      </c>
      <c r="O102" s="47"/>
      <c r="P102" s="63">
        <f t="shared" si="29"/>
        <v>0.43163869693978285</v>
      </c>
      <c r="Q102" s="86">
        <f t="shared" si="30"/>
        <v>4.6396841066140178E-2</v>
      </c>
      <c r="R102" s="67">
        <f t="shared" si="19"/>
        <v>0.52196446199407698</v>
      </c>
      <c r="AB102" s="91">
        <f t="shared" si="22"/>
        <v>567.71428571428567</v>
      </c>
      <c r="AC102" s="91">
        <f t="shared" si="22"/>
        <v>39.142857142857146</v>
      </c>
      <c r="AD102" s="90">
        <f t="shared" si="13"/>
        <v>36.142857142857139</v>
      </c>
      <c r="AE102" s="45">
        <f t="shared" si="14"/>
        <v>1.0830039525691701</v>
      </c>
    </row>
    <row r="103" spans="1:31" ht="13.8" x14ac:dyDescent="0.25">
      <c r="A103" s="4">
        <v>43961</v>
      </c>
      <c r="B103">
        <v>36824</v>
      </c>
      <c r="C103">
        <v>1725</v>
      </c>
      <c r="D103">
        <v>16082</v>
      </c>
      <c r="F103">
        <f t="shared" si="23"/>
        <v>356</v>
      </c>
      <c r="G103">
        <f t="shared" si="23"/>
        <v>33</v>
      </c>
      <c r="H103">
        <f t="shared" si="23"/>
        <v>341</v>
      </c>
      <c r="I103">
        <f t="shared" si="18"/>
        <v>19017</v>
      </c>
      <c r="J103" s="58">
        <f t="shared" si="24"/>
        <v>1.8715569953324639E-2</v>
      </c>
      <c r="K103" s="58">
        <f t="shared" si="25"/>
        <v>1.7336485421591804E-3</v>
      </c>
      <c r="L103" s="58">
        <f t="shared" si="26"/>
        <v>1.7914368268978197E-2</v>
      </c>
      <c r="M103">
        <f t="shared" si="28"/>
        <v>0.95254244401479826</v>
      </c>
      <c r="N103" s="47">
        <f t="shared" si="27"/>
        <v>4.6844449272213776E-2</v>
      </c>
      <c r="O103" s="47"/>
      <c r="P103" s="63">
        <f t="shared" si="29"/>
        <v>0.43672604822941558</v>
      </c>
      <c r="Q103" s="86">
        <f t="shared" si="30"/>
        <v>4.6844449272213776E-2</v>
      </c>
      <c r="R103" s="67">
        <f t="shared" si="19"/>
        <v>0.51642950249837072</v>
      </c>
      <c r="AB103" s="91">
        <f t="shared" si="22"/>
        <v>529.71428571428567</v>
      </c>
      <c r="AC103" s="91">
        <f t="shared" si="22"/>
        <v>38.857142857142854</v>
      </c>
      <c r="AD103" s="90">
        <f t="shared" si="13"/>
        <v>35.097857142857144</v>
      </c>
      <c r="AE103" s="45">
        <f t="shared" si="14"/>
        <v>1.1071086960945926</v>
      </c>
    </row>
    <row r="104" spans="1:31" ht="13.8" x14ac:dyDescent="0.25">
      <c r="A104" s="4">
        <v>43962</v>
      </c>
      <c r="B104">
        <v>37295</v>
      </c>
      <c r="C104">
        <v>1758</v>
      </c>
      <c r="D104">
        <v>16953</v>
      </c>
      <c r="F104">
        <f t="shared" si="23"/>
        <v>471</v>
      </c>
      <c r="G104">
        <f t="shared" si="23"/>
        <v>33</v>
      </c>
      <c r="H104">
        <f t="shared" si="23"/>
        <v>871</v>
      </c>
      <c r="I104">
        <f t="shared" si="18"/>
        <v>18584</v>
      </c>
      <c r="J104" s="58">
        <f t="shared" si="24"/>
        <v>2.4784937544962103E-2</v>
      </c>
      <c r="K104" s="58">
        <f t="shared" si="25"/>
        <v>1.7352894778356208E-3</v>
      </c>
      <c r="L104" s="58">
        <f t="shared" si="26"/>
        <v>4.5801125308934112E-2</v>
      </c>
      <c r="M104">
        <f t="shared" si="28"/>
        <v>0.52138844833246056</v>
      </c>
      <c r="N104" s="47">
        <f t="shared" si="27"/>
        <v>4.7137686016892347E-2</v>
      </c>
      <c r="O104" s="47"/>
      <c r="P104" s="63">
        <f t="shared" si="29"/>
        <v>0.45456495508781336</v>
      </c>
      <c r="Q104" s="86">
        <f t="shared" si="30"/>
        <v>4.7137686016892347E-2</v>
      </c>
      <c r="R104" s="67">
        <f t="shared" si="19"/>
        <v>0.49829735889529425</v>
      </c>
      <c r="AB104" s="91">
        <f t="shared" si="22"/>
        <v>515.57142857142856</v>
      </c>
      <c r="AC104" s="91">
        <f t="shared" si="22"/>
        <v>37.142857142857146</v>
      </c>
      <c r="AD104" s="90">
        <f t="shared" si="13"/>
        <v>34.673571428571428</v>
      </c>
      <c r="AE104" s="45">
        <f t="shared" si="14"/>
        <v>1.0712152112559998</v>
      </c>
    </row>
    <row r="105" spans="1:31" ht="13.8" x14ac:dyDescent="0.25">
      <c r="A105" s="4">
        <v>43963</v>
      </c>
      <c r="B105">
        <v>37663</v>
      </c>
      <c r="C105">
        <v>1788</v>
      </c>
      <c r="D105">
        <v>17852</v>
      </c>
      <c r="F105">
        <f t="shared" si="23"/>
        <v>368</v>
      </c>
      <c r="G105">
        <f t="shared" si="23"/>
        <v>30</v>
      </c>
      <c r="H105">
        <f t="shared" si="23"/>
        <v>899</v>
      </c>
      <c r="I105">
        <f t="shared" si="18"/>
        <v>18023</v>
      </c>
      <c r="J105" s="58">
        <f t="shared" si="24"/>
        <v>1.9816251381527667E-2</v>
      </c>
      <c r="K105" s="58">
        <f t="shared" si="25"/>
        <v>1.6142918639690056E-3</v>
      </c>
      <c r="L105" s="58">
        <f t="shared" si="26"/>
        <v>4.8374946190271204E-2</v>
      </c>
      <c r="M105">
        <f t="shared" si="28"/>
        <v>0.39641035056438123</v>
      </c>
      <c r="N105" s="47">
        <f t="shared" si="27"/>
        <v>4.7473647877226986E-2</v>
      </c>
      <c r="O105" s="47"/>
      <c r="P105" s="63">
        <f t="shared" si="29"/>
        <v>0.47399304357061306</v>
      </c>
      <c r="Q105" s="86">
        <f t="shared" si="30"/>
        <v>4.7473647877226986E-2</v>
      </c>
      <c r="R105" s="67">
        <f t="shared" si="19"/>
        <v>0.47853330855215992</v>
      </c>
      <c r="AB105" s="91">
        <f t="shared" si="22"/>
        <v>488</v>
      </c>
      <c r="AC105" s="91">
        <f t="shared" si="22"/>
        <v>36.571428571428569</v>
      </c>
      <c r="AD105" s="90">
        <f t="shared" si="13"/>
        <v>32.575714285714291</v>
      </c>
      <c r="AE105" s="45">
        <f t="shared" si="14"/>
        <v>1.1226592992150153</v>
      </c>
    </row>
    <row r="106" spans="1:31" ht="13.8" x14ac:dyDescent="0.25">
      <c r="A106" s="4">
        <v>43964</v>
      </c>
      <c r="B106">
        <v>38040</v>
      </c>
      <c r="C106">
        <v>1835</v>
      </c>
      <c r="D106">
        <v>18501</v>
      </c>
      <c r="F106">
        <f t="shared" si="23"/>
        <v>377</v>
      </c>
      <c r="G106">
        <f t="shared" si="23"/>
        <v>47</v>
      </c>
      <c r="H106">
        <f t="shared" si="23"/>
        <v>649</v>
      </c>
      <c r="I106">
        <f t="shared" si="18"/>
        <v>17704</v>
      </c>
      <c r="J106" s="58">
        <f t="shared" si="24"/>
        <v>2.0932940400373162E-2</v>
      </c>
      <c r="K106" s="58">
        <f t="shared" si="25"/>
        <v>2.607778949120568E-3</v>
      </c>
      <c r="L106" s="58">
        <f t="shared" si="26"/>
        <v>3.600954336126061E-2</v>
      </c>
      <c r="M106">
        <f t="shared" si="28"/>
        <v>0.54206089775276656</v>
      </c>
      <c r="N106" s="47">
        <f t="shared" si="27"/>
        <v>4.8238696109358568E-2</v>
      </c>
      <c r="O106" s="47"/>
      <c r="P106" s="63">
        <f t="shared" si="29"/>
        <v>0.48635646687697159</v>
      </c>
      <c r="Q106" s="86">
        <f t="shared" si="30"/>
        <v>4.8238696109358568E-2</v>
      </c>
      <c r="R106" s="67">
        <f t="shared" si="19"/>
        <v>0.46540483701366986</v>
      </c>
      <c r="AB106" s="91">
        <f t="shared" si="22"/>
        <v>465.57142857142856</v>
      </c>
      <c r="AC106" s="91">
        <f t="shared" si="22"/>
        <v>37.285714285714285</v>
      </c>
      <c r="AD106" s="90">
        <f t="shared" ref="AD106:AD162" si="31">INDEX(AB85:AB106,$AE$3)*$AD$2</f>
        <v>31.373571428571431</v>
      </c>
      <c r="AE106" s="45">
        <f t="shared" ref="AE106:AE162" si="32">AC106/AD106</f>
        <v>1.188443412335223</v>
      </c>
    </row>
    <row r="107" spans="1:31" ht="13.8" x14ac:dyDescent="0.25">
      <c r="A107" s="4">
        <v>43965</v>
      </c>
      <c r="B107">
        <v>38513</v>
      </c>
      <c r="C107">
        <v>1859</v>
      </c>
      <c r="D107">
        <v>19985</v>
      </c>
      <c r="F107">
        <f t="shared" si="23"/>
        <v>473</v>
      </c>
      <c r="G107">
        <f t="shared" si="23"/>
        <v>24</v>
      </c>
      <c r="H107">
        <f t="shared" si="23"/>
        <v>1484</v>
      </c>
      <c r="I107">
        <f t="shared" si="18"/>
        <v>16669</v>
      </c>
      <c r="J107" s="58">
        <f t="shared" si="24"/>
        <v>2.6736765882104069E-2</v>
      </c>
      <c r="K107" s="58">
        <f t="shared" si="25"/>
        <v>1.3556258472661546E-3</v>
      </c>
      <c r="L107" s="58">
        <f t="shared" si="26"/>
        <v>8.3822864889290555E-2</v>
      </c>
      <c r="M107">
        <f t="shared" si="28"/>
        <v>0.31389104985196981</v>
      </c>
      <c r="N107" s="47">
        <f t="shared" si="27"/>
        <v>4.8269415522031525E-2</v>
      </c>
      <c r="O107" s="47"/>
      <c r="P107" s="63">
        <f t="shared" si="29"/>
        <v>0.51891569080570199</v>
      </c>
      <c r="Q107" s="86">
        <f t="shared" si="30"/>
        <v>4.8269415522031525E-2</v>
      </c>
      <c r="R107" s="67">
        <f t="shared" si="19"/>
        <v>0.43281489367226644</v>
      </c>
      <c r="AB107" s="91">
        <f t="shared" si="22"/>
        <v>448.14285714285717</v>
      </c>
      <c r="AC107" s="91">
        <f t="shared" si="22"/>
        <v>35.857142857142854</v>
      </c>
      <c r="AD107" s="90">
        <f t="shared" si="31"/>
        <v>32.159285714285708</v>
      </c>
      <c r="AE107" s="45">
        <f t="shared" si="32"/>
        <v>1.1149856739888502</v>
      </c>
    </row>
    <row r="108" spans="1:31" ht="13.8" x14ac:dyDescent="0.25">
      <c r="A108" s="4">
        <v>43966</v>
      </c>
      <c r="B108">
        <v>38860</v>
      </c>
      <c r="C108">
        <v>1889</v>
      </c>
      <c r="D108">
        <v>20648</v>
      </c>
      <c r="F108">
        <f t="shared" si="23"/>
        <v>347</v>
      </c>
      <c r="G108">
        <f t="shared" si="23"/>
        <v>30</v>
      </c>
      <c r="H108">
        <f t="shared" si="23"/>
        <v>663</v>
      </c>
      <c r="I108">
        <f t="shared" si="18"/>
        <v>16323</v>
      </c>
      <c r="J108" s="58">
        <f t="shared" si="24"/>
        <v>2.0832578705627932E-2</v>
      </c>
      <c r="K108" s="58">
        <f t="shared" si="25"/>
        <v>1.7997480352750614E-3</v>
      </c>
      <c r="L108" s="58">
        <f t="shared" si="26"/>
        <v>3.9774431579578856E-2</v>
      </c>
      <c r="M108">
        <f t="shared" si="28"/>
        <v>0.50109416225701586</v>
      </c>
      <c r="N108" s="47">
        <f t="shared" si="27"/>
        <v>4.8610396294390117E-2</v>
      </c>
      <c r="O108" s="47"/>
      <c r="P108" s="63">
        <f t="shared" si="29"/>
        <v>0.5313432835820896</v>
      </c>
      <c r="Q108" s="86">
        <f t="shared" si="30"/>
        <v>4.8610396294390117E-2</v>
      </c>
      <c r="R108" s="67">
        <f t="shared" si="19"/>
        <v>0.42004632012352028</v>
      </c>
      <c r="AB108" s="91">
        <f t="shared" ref="AB108:AC123" si="33">AVERAGE(F102:F108)</f>
        <v>418.85714285714283</v>
      </c>
      <c r="AC108" s="91">
        <f t="shared" si="33"/>
        <v>33</v>
      </c>
      <c r="AD108" s="90">
        <f t="shared" si="31"/>
        <v>31.224285714285713</v>
      </c>
      <c r="AE108" s="45">
        <f t="shared" si="32"/>
        <v>1.0568696527428285</v>
      </c>
    </row>
    <row r="109" spans="1:31" ht="13.8" x14ac:dyDescent="0.25">
      <c r="A109" s="4">
        <v>43967</v>
      </c>
      <c r="B109">
        <v>39294</v>
      </c>
      <c r="C109">
        <v>1921</v>
      </c>
      <c r="D109">
        <v>21148</v>
      </c>
      <c r="F109">
        <f t="shared" si="23"/>
        <v>434</v>
      </c>
      <c r="G109">
        <f t="shared" si="23"/>
        <v>32</v>
      </c>
      <c r="H109">
        <f t="shared" si="23"/>
        <v>500</v>
      </c>
      <c r="I109">
        <f t="shared" si="18"/>
        <v>16225</v>
      </c>
      <c r="J109" s="58">
        <f t="shared" si="24"/>
        <v>2.6608216415618068E-2</v>
      </c>
      <c r="K109" s="58">
        <f t="shared" si="25"/>
        <v>1.9604239416773877E-3</v>
      </c>
      <c r="L109" s="58">
        <f t="shared" si="26"/>
        <v>3.0631624088709182E-2</v>
      </c>
      <c r="M109">
        <f t="shared" si="28"/>
        <v>0.81640209878220638</v>
      </c>
      <c r="N109" s="47">
        <f t="shared" si="27"/>
        <v>4.8887870921769223E-2</v>
      </c>
      <c r="O109" s="47"/>
      <c r="P109" s="63">
        <f t="shared" si="29"/>
        <v>0.53819921616531785</v>
      </c>
      <c r="Q109" s="86">
        <f t="shared" si="30"/>
        <v>4.8887870921769223E-2</v>
      </c>
      <c r="R109" s="67">
        <f t="shared" si="19"/>
        <v>0.41291291291291288</v>
      </c>
      <c r="AB109" s="91">
        <f t="shared" si="33"/>
        <v>403.71428571428572</v>
      </c>
      <c r="AC109" s="91">
        <f t="shared" si="33"/>
        <v>32.714285714285715</v>
      </c>
      <c r="AD109" s="90">
        <f t="shared" si="31"/>
        <v>29.134285714285713</v>
      </c>
      <c r="AE109" s="45">
        <f t="shared" si="32"/>
        <v>1.1228792782190842</v>
      </c>
    </row>
    <row r="110" spans="1:31" ht="13.8" x14ac:dyDescent="0.25">
      <c r="A110" s="4">
        <v>43968</v>
      </c>
      <c r="B110">
        <v>39691</v>
      </c>
      <c r="C110">
        <v>1947</v>
      </c>
      <c r="D110">
        <v>21856</v>
      </c>
      <c r="F110">
        <f t="shared" ref="F110:H144" si="34">B110-B109</f>
        <v>397</v>
      </c>
      <c r="G110">
        <f t="shared" si="34"/>
        <v>26</v>
      </c>
      <c r="H110">
        <f t="shared" si="34"/>
        <v>708</v>
      </c>
      <c r="I110">
        <f t="shared" si="18"/>
        <v>15888</v>
      </c>
      <c r="J110" s="58">
        <f t="shared" si="24"/>
        <v>2.4486993108401221E-2</v>
      </c>
      <c r="K110" s="58">
        <f t="shared" si="25"/>
        <v>1.6024653312788906E-3</v>
      </c>
      <c r="L110" s="58">
        <f t="shared" si="26"/>
        <v>4.363636363636364E-2</v>
      </c>
      <c r="M110">
        <f t="shared" si="28"/>
        <v>0.54128264738938658</v>
      </c>
      <c r="N110" s="47">
        <f t="shared" si="27"/>
        <v>4.9053941699629636E-2</v>
      </c>
      <c r="O110" s="47"/>
      <c r="P110" s="63">
        <f t="shared" si="29"/>
        <v>0.55065380060971003</v>
      </c>
      <c r="Q110" s="86">
        <f t="shared" si="30"/>
        <v>4.9053941699629636E-2</v>
      </c>
      <c r="R110" s="67">
        <f t="shared" si="19"/>
        <v>0.40029225769066035</v>
      </c>
      <c r="AB110" s="91">
        <f t="shared" si="33"/>
        <v>409.57142857142856</v>
      </c>
      <c r="AC110" s="91">
        <f t="shared" si="33"/>
        <v>31.714285714285715</v>
      </c>
      <c r="AD110" s="90">
        <f t="shared" si="31"/>
        <v>28.35642857142857</v>
      </c>
      <c r="AE110" s="45">
        <f t="shared" si="32"/>
        <v>1.1184160810095973</v>
      </c>
    </row>
    <row r="111" spans="1:31" ht="13.8" x14ac:dyDescent="0.25">
      <c r="A111" s="4">
        <v>43969</v>
      </c>
      <c r="B111">
        <v>40012</v>
      </c>
      <c r="C111">
        <v>1966</v>
      </c>
      <c r="D111">
        <v>23116</v>
      </c>
      <c r="F111">
        <f t="shared" si="34"/>
        <v>321</v>
      </c>
      <c r="G111">
        <f t="shared" si="34"/>
        <v>19</v>
      </c>
      <c r="H111">
        <f t="shared" si="34"/>
        <v>1260</v>
      </c>
      <c r="I111">
        <f t="shared" si="18"/>
        <v>14930</v>
      </c>
      <c r="J111" s="58">
        <f t="shared" si="24"/>
        <v>2.0219424530806267E-2</v>
      </c>
      <c r="K111" s="58">
        <f t="shared" si="25"/>
        <v>1.1958710976837865E-3</v>
      </c>
      <c r="L111" s="58">
        <f t="shared" si="26"/>
        <v>7.9305135951661637E-2</v>
      </c>
      <c r="M111">
        <f t="shared" si="28"/>
        <v>0.25116983342099292</v>
      </c>
      <c r="N111" s="47">
        <f t="shared" si="27"/>
        <v>4.9135259422173345E-2</v>
      </c>
      <c r="O111" s="47"/>
      <c r="P111" s="63">
        <f t="shared" si="29"/>
        <v>0.57772668199540134</v>
      </c>
      <c r="Q111" s="86">
        <f t="shared" si="30"/>
        <v>4.9135259422173345E-2</v>
      </c>
      <c r="R111" s="67">
        <f t="shared" si="19"/>
        <v>0.37313805858242532</v>
      </c>
      <c r="AB111" s="91">
        <f t="shared" si="33"/>
        <v>388.14285714285717</v>
      </c>
      <c r="AC111" s="91">
        <f t="shared" si="33"/>
        <v>29.714285714285715</v>
      </c>
      <c r="AD111" s="90">
        <f t="shared" si="31"/>
        <v>26.84</v>
      </c>
      <c r="AE111" s="45">
        <f t="shared" si="32"/>
        <v>1.1070896316797956</v>
      </c>
    </row>
    <row r="112" spans="1:31" ht="13.8" x14ac:dyDescent="0.25">
      <c r="A112" s="4">
        <v>43970</v>
      </c>
      <c r="B112">
        <v>40304</v>
      </c>
      <c r="C112">
        <v>1992</v>
      </c>
      <c r="D112">
        <v>23717</v>
      </c>
      <c r="F112">
        <f t="shared" si="34"/>
        <v>292</v>
      </c>
      <c r="G112">
        <f t="shared" si="34"/>
        <v>26</v>
      </c>
      <c r="H112">
        <f t="shared" si="34"/>
        <v>601</v>
      </c>
      <c r="I112">
        <f t="shared" si="18"/>
        <v>14595</v>
      </c>
      <c r="J112" s="58">
        <f t="shared" si="24"/>
        <v>1.9573060001618525E-2</v>
      </c>
      <c r="K112" s="58">
        <f t="shared" si="25"/>
        <v>1.7414601473543202E-3</v>
      </c>
      <c r="L112" s="58">
        <f t="shared" si="26"/>
        <v>4.0254521098459478E-2</v>
      </c>
      <c r="M112">
        <f t="shared" si="28"/>
        <v>0.46606983385034217</v>
      </c>
      <c r="N112" s="47">
        <f t="shared" si="27"/>
        <v>4.9424374751885672E-2</v>
      </c>
      <c r="O112" s="47"/>
      <c r="P112" s="63">
        <f t="shared" si="29"/>
        <v>0.58845275903136163</v>
      </c>
      <c r="Q112" s="86">
        <f t="shared" si="30"/>
        <v>4.9424374751885672E-2</v>
      </c>
      <c r="R112" s="67">
        <f t="shared" si="19"/>
        <v>0.36212286621675271</v>
      </c>
      <c r="AB112" s="91">
        <f t="shared" si="33"/>
        <v>377.28571428571428</v>
      </c>
      <c r="AC112" s="91">
        <f t="shared" si="33"/>
        <v>29.142857142857142</v>
      </c>
      <c r="AD112" s="90">
        <f t="shared" si="31"/>
        <v>25.60642857142857</v>
      </c>
      <c r="AE112" s="45">
        <f t="shared" si="32"/>
        <v>1.1381070601690424</v>
      </c>
    </row>
    <row r="113" spans="1:31" ht="13.8" x14ac:dyDescent="0.25">
      <c r="A113" s="4">
        <v>43971</v>
      </c>
      <c r="B113">
        <v>40687</v>
      </c>
      <c r="C113">
        <v>2014</v>
      </c>
      <c r="D113">
        <v>24188</v>
      </c>
      <c r="F113">
        <f t="shared" si="34"/>
        <v>383</v>
      </c>
      <c r="G113">
        <f t="shared" si="34"/>
        <v>22</v>
      </c>
      <c r="H113">
        <f t="shared" si="34"/>
        <v>471</v>
      </c>
      <c r="I113">
        <f t="shared" si="18"/>
        <v>14485</v>
      </c>
      <c r="J113" s="58">
        <f t="shared" si="24"/>
        <v>2.6262303084528617E-2</v>
      </c>
      <c r="K113" s="58">
        <f t="shared" si="25"/>
        <v>1.5073655361425146E-3</v>
      </c>
      <c r="L113" s="58">
        <f t="shared" si="26"/>
        <v>3.227132579650565E-2</v>
      </c>
      <c r="M113">
        <f t="shared" si="28"/>
        <v>0.77748136616368191</v>
      </c>
      <c r="N113" s="47">
        <f t="shared" si="27"/>
        <v>4.9499840243812522E-2</v>
      </c>
      <c r="O113" s="47"/>
      <c r="P113" s="63">
        <f t="shared" si="29"/>
        <v>0.59448964042568875</v>
      </c>
      <c r="Q113" s="86">
        <f t="shared" si="30"/>
        <v>4.9499840243812522E-2</v>
      </c>
      <c r="R113" s="67">
        <f t="shared" si="19"/>
        <v>0.35601051933049876</v>
      </c>
      <c r="AB113" s="91">
        <f t="shared" si="33"/>
        <v>378.14285714285717</v>
      </c>
      <c r="AC113" s="91">
        <f t="shared" si="33"/>
        <v>25.571428571428573</v>
      </c>
      <c r="AD113" s="90">
        <f t="shared" si="31"/>
        <v>24.647857142857145</v>
      </c>
      <c r="AE113" s="45">
        <f t="shared" si="32"/>
        <v>1.0374706581273365</v>
      </c>
    </row>
    <row r="114" spans="1:31" ht="13.8" x14ac:dyDescent="0.25">
      <c r="A114" s="4">
        <v>43972</v>
      </c>
      <c r="B114">
        <v>41084</v>
      </c>
      <c r="C114">
        <v>2036</v>
      </c>
      <c r="D114">
        <v>24827</v>
      </c>
      <c r="F114">
        <f t="shared" si="34"/>
        <v>397</v>
      </c>
      <c r="G114">
        <f t="shared" si="34"/>
        <v>22</v>
      </c>
      <c r="H114">
        <f t="shared" si="34"/>
        <v>639</v>
      </c>
      <c r="I114">
        <f t="shared" si="18"/>
        <v>14221</v>
      </c>
      <c r="J114" s="58">
        <f t="shared" si="24"/>
        <v>2.7429213577450984E-2</v>
      </c>
      <c r="K114" s="58">
        <f t="shared" si="25"/>
        <v>1.5188125647221263E-3</v>
      </c>
      <c r="L114" s="58">
        <f t="shared" si="26"/>
        <v>4.4114601311701758E-2</v>
      </c>
      <c r="M114">
        <f t="shared" si="28"/>
        <v>0.60107739586895237</v>
      </c>
      <c r="N114" s="47">
        <f t="shared" si="27"/>
        <v>4.9557005160159671E-2</v>
      </c>
      <c r="O114" s="47"/>
      <c r="P114" s="63">
        <f t="shared" si="29"/>
        <v>0.60429851036900006</v>
      </c>
      <c r="Q114" s="86">
        <f t="shared" si="30"/>
        <v>4.9557005160159671E-2</v>
      </c>
      <c r="R114" s="67">
        <f t="shared" si="19"/>
        <v>0.34614448447084023</v>
      </c>
      <c r="AB114" s="91">
        <f t="shared" si="33"/>
        <v>367.28571428571428</v>
      </c>
      <c r="AC114" s="91">
        <f t="shared" si="33"/>
        <v>25.285714285714285</v>
      </c>
      <c r="AD114" s="90">
        <f t="shared" si="31"/>
        <v>23.037142857142857</v>
      </c>
      <c r="AE114" s="45">
        <f t="shared" si="32"/>
        <v>1.0976063499937987</v>
      </c>
    </row>
    <row r="115" spans="1:31" ht="13.8" x14ac:dyDescent="0.25">
      <c r="A115" s="4">
        <v>43973</v>
      </c>
      <c r="B115">
        <v>41421</v>
      </c>
      <c r="C115">
        <v>2055</v>
      </c>
      <c r="D115">
        <v>25302</v>
      </c>
      <c r="F115">
        <f t="shared" si="34"/>
        <v>337</v>
      </c>
      <c r="G115">
        <f t="shared" si="34"/>
        <v>19</v>
      </c>
      <c r="H115">
        <f t="shared" si="34"/>
        <v>475</v>
      </c>
      <c r="I115">
        <f t="shared" si="18"/>
        <v>14064</v>
      </c>
      <c r="J115" s="58">
        <f t="shared" si="24"/>
        <v>2.3716164026430741E-2</v>
      </c>
      <c r="K115" s="58">
        <f t="shared" si="25"/>
        <v>1.3360523169959919E-3</v>
      </c>
      <c r="L115" s="58">
        <f t="shared" si="26"/>
        <v>3.3401307924899794E-2</v>
      </c>
      <c r="M115">
        <f t="shared" si="28"/>
        <v>0.68272787170014493</v>
      </c>
      <c r="N115" s="47">
        <f t="shared" si="27"/>
        <v>4.9612515390743829E-2</v>
      </c>
      <c r="O115" s="47"/>
      <c r="P115" s="63">
        <f t="shared" si="29"/>
        <v>0.61084956905917287</v>
      </c>
      <c r="Q115" s="86">
        <f t="shared" si="30"/>
        <v>4.9612515390743829E-2</v>
      </c>
      <c r="R115" s="67">
        <f t="shared" si="19"/>
        <v>0.33953791555008328</v>
      </c>
      <c r="AB115" s="91">
        <f t="shared" si="33"/>
        <v>365.85714285714283</v>
      </c>
      <c r="AC115" s="91">
        <f t="shared" si="33"/>
        <v>23.714285714285715</v>
      </c>
      <c r="AD115" s="90">
        <f t="shared" si="31"/>
        <v>22.204285714285714</v>
      </c>
      <c r="AE115" s="45">
        <f t="shared" si="32"/>
        <v>1.0680048896609406</v>
      </c>
    </row>
    <row r="116" spans="1:31" ht="13.8" x14ac:dyDescent="0.25">
      <c r="A116" s="4">
        <v>43974</v>
      </c>
      <c r="B116">
        <v>41738</v>
      </c>
      <c r="C116">
        <v>2068</v>
      </c>
      <c r="D116">
        <v>26009</v>
      </c>
      <c r="F116">
        <f t="shared" si="34"/>
        <v>317</v>
      </c>
      <c r="G116">
        <f t="shared" si="34"/>
        <v>13</v>
      </c>
      <c r="H116">
        <f t="shared" si="34"/>
        <v>707</v>
      </c>
      <c r="I116">
        <f t="shared" si="18"/>
        <v>13661</v>
      </c>
      <c r="J116" s="58">
        <f t="shared" si="24"/>
        <v>2.2557860876114603E-2</v>
      </c>
      <c r="K116" s="58">
        <f t="shared" si="25"/>
        <v>9.243458475540387E-4</v>
      </c>
      <c r="L116" s="58">
        <f t="shared" si="26"/>
        <v>5.0270193401592722E-2</v>
      </c>
      <c r="M116">
        <f t="shared" si="28"/>
        <v>0.44063021578010519</v>
      </c>
      <c r="N116" s="47">
        <f t="shared" si="27"/>
        <v>4.9547175235995972E-2</v>
      </c>
      <c r="O116" s="47"/>
      <c r="P116" s="63">
        <f t="shared" si="29"/>
        <v>0.62314916862331693</v>
      </c>
      <c r="Q116" s="86">
        <f t="shared" si="30"/>
        <v>4.9547175235995972E-2</v>
      </c>
      <c r="R116" s="67">
        <f t="shared" si="19"/>
        <v>0.32730365614068713</v>
      </c>
      <c r="AB116" s="91">
        <f t="shared" si="33"/>
        <v>349.14285714285717</v>
      </c>
      <c r="AC116" s="91">
        <f t="shared" si="33"/>
        <v>21</v>
      </c>
      <c r="AD116" s="90">
        <f t="shared" si="31"/>
        <v>22.526428571428571</v>
      </c>
      <c r="AE116" s="45">
        <f t="shared" si="32"/>
        <v>0.93223832323936962</v>
      </c>
    </row>
    <row r="117" spans="1:31" ht="13.8" x14ac:dyDescent="0.25">
      <c r="A117" s="4">
        <v>43975</v>
      </c>
      <c r="B117">
        <v>42101</v>
      </c>
      <c r="C117">
        <v>2086</v>
      </c>
      <c r="D117">
        <v>26454</v>
      </c>
      <c r="F117">
        <f t="shared" si="34"/>
        <v>363</v>
      </c>
      <c r="G117">
        <f t="shared" si="34"/>
        <v>18</v>
      </c>
      <c r="H117">
        <f t="shared" si="34"/>
        <v>445</v>
      </c>
      <c r="I117">
        <f t="shared" si="18"/>
        <v>13561</v>
      </c>
      <c r="J117" s="58">
        <f t="shared" si="24"/>
        <v>2.6593426801000131E-2</v>
      </c>
      <c r="K117" s="58">
        <f t="shared" si="25"/>
        <v>1.3176195007686114E-3</v>
      </c>
      <c r="L117" s="58">
        <f t="shared" si="26"/>
        <v>3.2574482102335114E-2</v>
      </c>
      <c r="M117">
        <f t="shared" si="28"/>
        <v>0.78464968364678789</v>
      </c>
      <c r="N117" s="47">
        <f t="shared" si="27"/>
        <v>4.9547516686064462E-2</v>
      </c>
      <c r="O117" s="47"/>
      <c r="P117" s="63">
        <f t="shared" si="29"/>
        <v>0.62834612004465451</v>
      </c>
      <c r="Q117" s="86">
        <f t="shared" si="30"/>
        <v>4.9547516686064462E-2</v>
      </c>
      <c r="R117" s="67">
        <f t="shared" si="19"/>
        <v>0.32210636326928099</v>
      </c>
      <c r="AB117" s="91">
        <f t="shared" si="33"/>
        <v>344.28571428571428</v>
      </c>
      <c r="AC117" s="91">
        <f t="shared" si="33"/>
        <v>19.857142857142858</v>
      </c>
      <c r="AD117" s="90">
        <f t="shared" si="31"/>
        <v>21.347857142857144</v>
      </c>
      <c r="AE117" s="45">
        <f t="shared" si="32"/>
        <v>0.93017030816073876</v>
      </c>
    </row>
    <row r="118" spans="1:31" ht="13.8" x14ac:dyDescent="0.25">
      <c r="A118" s="4">
        <v>43976</v>
      </c>
      <c r="B118">
        <v>42393</v>
      </c>
      <c r="C118">
        <v>2111</v>
      </c>
      <c r="D118">
        <v>26829</v>
      </c>
      <c r="F118">
        <f t="shared" si="34"/>
        <v>292</v>
      </c>
      <c r="G118">
        <f t="shared" si="34"/>
        <v>25</v>
      </c>
      <c r="H118">
        <f t="shared" si="34"/>
        <v>375</v>
      </c>
      <c r="I118">
        <f t="shared" si="18"/>
        <v>13453</v>
      </c>
      <c r="J118" s="58">
        <f t="shared" si="24"/>
        <v>2.1549854991793564E-2</v>
      </c>
      <c r="K118" s="58">
        <f t="shared" si="25"/>
        <v>1.8435218641693091E-3</v>
      </c>
      <c r="L118" s="58">
        <f t="shared" si="26"/>
        <v>2.7652827962539636E-2</v>
      </c>
      <c r="M118">
        <f t="shared" si="28"/>
        <v>0.73059395885928125</v>
      </c>
      <c r="N118" s="47">
        <f t="shared" si="27"/>
        <v>4.9795956879673531E-2</v>
      </c>
      <c r="O118" s="47"/>
      <c r="P118" s="63">
        <f t="shared" si="29"/>
        <v>0.63286391621258231</v>
      </c>
      <c r="Q118" s="86">
        <f t="shared" si="30"/>
        <v>4.9795956879673531E-2</v>
      </c>
      <c r="R118" s="67">
        <f t="shared" si="19"/>
        <v>0.31734012690774416</v>
      </c>
      <c r="AB118" s="91">
        <f t="shared" si="33"/>
        <v>340.14285714285717</v>
      </c>
      <c r="AC118" s="91">
        <f t="shared" si="33"/>
        <v>20.714285714285715</v>
      </c>
      <c r="AD118" s="90">
        <f t="shared" si="31"/>
        <v>20.750714285714285</v>
      </c>
      <c r="AE118" s="45">
        <f t="shared" si="32"/>
        <v>0.99824446662765487</v>
      </c>
    </row>
    <row r="119" spans="1:31" ht="13.8" x14ac:dyDescent="0.25">
      <c r="A119" s="4">
        <v>43977</v>
      </c>
      <c r="B119">
        <v>42633</v>
      </c>
      <c r="C119">
        <v>2131</v>
      </c>
      <c r="D119">
        <v>27296</v>
      </c>
      <c r="F119">
        <f t="shared" si="34"/>
        <v>240</v>
      </c>
      <c r="G119">
        <f t="shared" si="34"/>
        <v>20</v>
      </c>
      <c r="H119">
        <f t="shared" si="34"/>
        <v>467</v>
      </c>
      <c r="I119">
        <f t="shared" si="18"/>
        <v>13206</v>
      </c>
      <c r="J119" s="58">
        <f t="shared" si="24"/>
        <v>1.7854503056452985E-2</v>
      </c>
      <c r="K119" s="58">
        <f t="shared" si="25"/>
        <v>1.4866572511707426E-3</v>
      </c>
      <c r="L119" s="58">
        <f t="shared" si="26"/>
        <v>3.4713446814836839E-2</v>
      </c>
      <c r="M119">
        <f t="shared" si="28"/>
        <v>0.49321689860053808</v>
      </c>
      <c r="N119" s="47">
        <f t="shared" si="27"/>
        <v>4.9984753594633266E-2</v>
      </c>
      <c r="O119" s="47"/>
      <c r="P119" s="63">
        <f t="shared" si="29"/>
        <v>0.64025520136983083</v>
      </c>
      <c r="Q119" s="86">
        <f t="shared" si="30"/>
        <v>4.9984753594633266E-2</v>
      </c>
      <c r="R119" s="67">
        <f t="shared" si="19"/>
        <v>0.30976004503553589</v>
      </c>
      <c r="AB119" s="91">
        <f t="shared" si="33"/>
        <v>332.71428571428572</v>
      </c>
      <c r="AC119" s="91">
        <f t="shared" si="33"/>
        <v>19.857142857142858</v>
      </c>
      <c r="AD119" s="90">
        <f t="shared" si="31"/>
        <v>20.797857142857143</v>
      </c>
      <c r="AE119" s="45">
        <f t="shared" si="32"/>
        <v>0.9547686918295154</v>
      </c>
    </row>
    <row r="120" spans="1:31" ht="13.8" x14ac:dyDescent="0.25">
      <c r="A120" s="4">
        <v>43978</v>
      </c>
      <c r="B120">
        <v>42939</v>
      </c>
      <c r="C120">
        <v>2151</v>
      </c>
      <c r="D120">
        <v>27887</v>
      </c>
      <c r="F120">
        <f t="shared" si="34"/>
        <v>306</v>
      </c>
      <c r="G120">
        <f t="shared" si="34"/>
        <v>20</v>
      </c>
      <c r="H120">
        <f t="shared" si="34"/>
        <v>591</v>
      </c>
      <c r="I120">
        <f t="shared" si="18"/>
        <v>12901</v>
      </c>
      <c r="J120" s="58">
        <f t="shared" si="24"/>
        <v>2.3190377346624057E-2</v>
      </c>
      <c r="K120" s="58">
        <f t="shared" si="25"/>
        <v>1.5144631228229592E-3</v>
      </c>
      <c r="L120" s="58">
        <f t="shared" si="26"/>
        <v>4.4752385279418445E-2</v>
      </c>
      <c r="M120">
        <f t="shared" si="28"/>
        <v>0.50123097093210689</v>
      </c>
      <c r="N120" s="47">
        <f t="shared" si="27"/>
        <v>5.0094319849088242E-2</v>
      </c>
      <c r="O120" s="47"/>
      <c r="P120" s="63">
        <f t="shared" si="29"/>
        <v>0.64945620531451598</v>
      </c>
      <c r="Q120" s="86">
        <f t="shared" si="30"/>
        <v>5.0094319849088242E-2</v>
      </c>
      <c r="R120" s="67">
        <f t="shared" si="19"/>
        <v>0.30044947483639572</v>
      </c>
      <c r="AB120" s="91">
        <f>AVERAGE(F114:F120)</f>
        <v>321.71428571428572</v>
      </c>
      <c r="AC120" s="91">
        <f t="shared" si="33"/>
        <v>19.571428571428573</v>
      </c>
      <c r="AD120" s="90">
        <f t="shared" si="31"/>
        <v>20.200714285714284</v>
      </c>
      <c r="AE120" s="45">
        <f t="shared" si="32"/>
        <v>0.96884834341077064</v>
      </c>
    </row>
    <row r="121" spans="1:31" ht="13.8" x14ac:dyDescent="0.25">
      <c r="A121" s="4">
        <v>43979</v>
      </c>
      <c r="B121">
        <v>43273</v>
      </c>
      <c r="C121">
        <v>2166</v>
      </c>
      <c r="D121">
        <v>28645</v>
      </c>
      <c r="F121">
        <f t="shared" si="34"/>
        <v>334</v>
      </c>
      <c r="G121">
        <f t="shared" si="34"/>
        <v>15</v>
      </c>
      <c r="H121">
        <f t="shared" si="34"/>
        <v>758</v>
      </c>
      <c r="I121">
        <f t="shared" si="18"/>
        <v>12462</v>
      </c>
      <c r="J121" s="58">
        <f t="shared" si="24"/>
        <v>2.5910950328640794E-2</v>
      </c>
      <c r="K121" s="58">
        <f t="shared" si="25"/>
        <v>1.1627005658476088E-3</v>
      </c>
      <c r="L121" s="58">
        <f t="shared" si="26"/>
        <v>5.8755135260832494E-2</v>
      </c>
      <c r="M121">
        <f t="shared" si="28"/>
        <v>0.43244135858964411</v>
      </c>
      <c r="N121" s="47">
        <f t="shared" si="27"/>
        <v>5.0054306380421972E-2</v>
      </c>
      <c r="O121" s="47"/>
      <c r="P121" s="63">
        <f t="shared" si="29"/>
        <v>0.66196011369676244</v>
      </c>
      <c r="Q121" s="86">
        <f t="shared" si="30"/>
        <v>5.0054306380421972E-2</v>
      </c>
      <c r="R121" s="67">
        <f t="shared" si="19"/>
        <v>0.28798557992281559</v>
      </c>
      <c r="AB121" s="91">
        <f t="shared" si="33"/>
        <v>312.71428571428572</v>
      </c>
      <c r="AC121" s="91">
        <f t="shared" si="33"/>
        <v>18.571428571428573</v>
      </c>
      <c r="AD121" s="90">
        <f t="shared" si="31"/>
        <v>20.122142857142855</v>
      </c>
      <c r="AE121" s="45">
        <f t="shared" si="32"/>
        <v>0.92293493308721752</v>
      </c>
    </row>
    <row r="122" spans="1:31" ht="13.8" x14ac:dyDescent="0.25">
      <c r="A122" s="4">
        <v>43980</v>
      </c>
      <c r="B122">
        <v>43624</v>
      </c>
      <c r="C122">
        <v>2188</v>
      </c>
      <c r="D122">
        <v>29071</v>
      </c>
      <c r="F122">
        <f t="shared" si="34"/>
        <v>351</v>
      </c>
      <c r="G122">
        <f t="shared" si="34"/>
        <v>22</v>
      </c>
      <c r="H122">
        <f t="shared" si="34"/>
        <v>426</v>
      </c>
      <c r="I122">
        <f t="shared" si="18"/>
        <v>12365</v>
      </c>
      <c r="J122" s="58">
        <f t="shared" si="24"/>
        <v>2.8189178722977576E-2</v>
      </c>
      <c r="K122" s="58">
        <f t="shared" si="25"/>
        <v>1.7653667148130317E-3</v>
      </c>
      <c r="L122" s="58">
        <f t="shared" si="26"/>
        <v>3.4183919114106884E-2</v>
      </c>
      <c r="M122">
        <f t="shared" si="28"/>
        <v>0.78413737778068426</v>
      </c>
      <c r="N122" s="47">
        <f t="shared" si="27"/>
        <v>5.0155877498624608E-2</v>
      </c>
      <c r="O122" s="47"/>
      <c r="P122" s="63">
        <f t="shared" si="29"/>
        <v>0.66639922978177146</v>
      </c>
      <c r="Q122" s="86">
        <f t="shared" si="30"/>
        <v>5.0155877498624608E-2</v>
      </c>
      <c r="R122" s="67">
        <f t="shared" si="19"/>
        <v>0.28344489271960394</v>
      </c>
      <c r="AB122" s="91">
        <f t="shared" si="33"/>
        <v>314.71428571428572</v>
      </c>
      <c r="AC122" s="91">
        <f t="shared" si="33"/>
        <v>19</v>
      </c>
      <c r="AD122" s="90">
        <f t="shared" si="31"/>
        <v>19.202857142857145</v>
      </c>
      <c r="AE122" s="45">
        <f t="shared" si="32"/>
        <v>0.98943609581907443</v>
      </c>
    </row>
    <row r="123" spans="1:31" ht="13.8" x14ac:dyDescent="0.25">
      <c r="A123" s="4">
        <v>43981</v>
      </c>
      <c r="B123">
        <v>43900</v>
      </c>
      <c r="C123">
        <v>2207</v>
      </c>
      <c r="D123">
        <v>29503</v>
      </c>
      <c r="F123">
        <f t="shared" si="34"/>
        <v>276</v>
      </c>
      <c r="G123">
        <f t="shared" si="34"/>
        <v>19</v>
      </c>
      <c r="H123">
        <f t="shared" si="34"/>
        <v>432</v>
      </c>
      <c r="I123">
        <f t="shared" si="18"/>
        <v>12190</v>
      </c>
      <c r="J123" s="58">
        <f t="shared" si="24"/>
        <v>2.2339886433103473E-2</v>
      </c>
      <c r="K123" s="58">
        <f t="shared" si="25"/>
        <v>1.5365952284674485E-3</v>
      </c>
      <c r="L123" s="58">
        <f t="shared" si="26"/>
        <v>3.4937323089365147E-2</v>
      </c>
      <c r="M123">
        <f t="shared" si="28"/>
        <v>0.61248934755060847</v>
      </c>
      <c r="N123" s="47">
        <f t="shared" si="27"/>
        <v>5.0273348519362188E-2</v>
      </c>
      <c r="O123" s="47"/>
      <c r="P123" s="63">
        <f t="shared" si="29"/>
        <v>0.67205011389521641</v>
      </c>
      <c r="Q123" s="86">
        <f t="shared" si="30"/>
        <v>5.0273348519362188E-2</v>
      </c>
      <c r="R123" s="67">
        <f t="shared" si="19"/>
        <v>0.27767653758542143</v>
      </c>
      <c r="AB123" s="91">
        <f t="shared" si="33"/>
        <v>308.85714285714283</v>
      </c>
      <c r="AC123" s="91">
        <f t="shared" si="33"/>
        <v>19.857142857142858</v>
      </c>
      <c r="AD123" s="90">
        <f t="shared" si="31"/>
        <v>18.935714285714287</v>
      </c>
      <c r="AE123" s="45">
        <f t="shared" si="32"/>
        <v>1.0486608826857788</v>
      </c>
    </row>
    <row r="124" spans="1:31" ht="13.8" x14ac:dyDescent="0.25">
      <c r="A124" s="4">
        <v>43982</v>
      </c>
      <c r="B124">
        <v>44162</v>
      </c>
      <c r="C124">
        <v>2218</v>
      </c>
      <c r="D124">
        <v>29888</v>
      </c>
      <c r="F124">
        <f t="shared" si="34"/>
        <v>262</v>
      </c>
      <c r="G124">
        <f t="shared" si="34"/>
        <v>11</v>
      </c>
      <c r="H124">
        <f t="shared" si="34"/>
        <v>385</v>
      </c>
      <c r="I124">
        <f t="shared" si="18"/>
        <v>12056</v>
      </c>
      <c r="J124" s="58">
        <f t="shared" si="24"/>
        <v>2.1511262597513355E-2</v>
      </c>
      <c r="K124" s="58">
        <f t="shared" si="25"/>
        <v>9.0237899917965548E-4</v>
      </c>
      <c r="L124" s="58">
        <f t="shared" si="26"/>
        <v>3.1583264971287939E-2</v>
      </c>
      <c r="M124">
        <f t="shared" si="28"/>
        <v>0.66217750268608022</v>
      </c>
      <c r="N124" s="47">
        <f t="shared" si="27"/>
        <v>5.0224174629772203E-2</v>
      </c>
      <c r="O124" s="47"/>
      <c r="P124" s="63">
        <f t="shared" si="29"/>
        <v>0.67678094289207913</v>
      </c>
      <c r="Q124" s="86">
        <f t="shared" si="30"/>
        <v>5.0224174629772203E-2</v>
      </c>
      <c r="R124" s="67">
        <f t="shared" si="19"/>
        <v>0.27299488247814863</v>
      </c>
      <c r="AB124" s="91">
        <f t="shared" ref="AB124:AC139" si="35">AVERAGE(F118:F124)</f>
        <v>294.42857142857144</v>
      </c>
      <c r="AC124" s="91">
        <f t="shared" si="35"/>
        <v>18.857142857142858</v>
      </c>
      <c r="AD124" s="90">
        <f t="shared" si="31"/>
        <v>18.707857142857144</v>
      </c>
      <c r="AE124" s="45">
        <f t="shared" si="32"/>
        <v>1.0079798404031919</v>
      </c>
    </row>
    <row r="125" spans="1:31" ht="13.8" x14ac:dyDescent="0.25">
      <c r="A125" s="4">
        <v>43983</v>
      </c>
      <c r="B125">
        <v>44436</v>
      </c>
      <c r="C125">
        <v>2238</v>
      </c>
      <c r="D125">
        <v>30155</v>
      </c>
      <c r="F125">
        <f t="shared" si="34"/>
        <v>274</v>
      </c>
      <c r="G125">
        <f t="shared" si="34"/>
        <v>20</v>
      </c>
      <c r="H125">
        <f t="shared" si="34"/>
        <v>267</v>
      </c>
      <c r="I125">
        <f t="shared" si="18"/>
        <v>12043</v>
      </c>
      <c r="J125" s="58">
        <f t="shared" si="24"/>
        <v>2.2746670615316843E-2</v>
      </c>
      <c r="K125" s="58">
        <f t="shared" si="25"/>
        <v>1.6589250165892503E-3</v>
      </c>
      <c r="L125" s="58">
        <f t="shared" si="26"/>
        <v>2.2146648971466489E-2</v>
      </c>
      <c r="M125">
        <f t="shared" si="28"/>
        <v>0.95551867922738631</v>
      </c>
      <c r="N125" s="47">
        <f t="shared" si="27"/>
        <v>5.036456926816095E-2</v>
      </c>
      <c r="O125" s="47"/>
      <c r="P125" s="63">
        <f t="shared" si="29"/>
        <v>0.67861643712305342</v>
      </c>
      <c r="Q125" s="86">
        <f t="shared" si="30"/>
        <v>5.036456926816095E-2</v>
      </c>
      <c r="R125" s="67">
        <f t="shared" si="19"/>
        <v>0.27101899360878567</v>
      </c>
      <c r="AB125" s="91">
        <f t="shared" si="35"/>
        <v>291.85714285714283</v>
      </c>
      <c r="AC125" s="91">
        <f t="shared" si="35"/>
        <v>18.142857142857142</v>
      </c>
      <c r="AD125" s="90">
        <f t="shared" si="31"/>
        <v>18.299285714285716</v>
      </c>
      <c r="AE125" s="45">
        <f t="shared" si="32"/>
        <v>0.99145165697333992</v>
      </c>
    </row>
    <row r="126" spans="1:31" ht="13.8" x14ac:dyDescent="0.25">
      <c r="A126" s="4">
        <v>43984</v>
      </c>
      <c r="B126">
        <v>44708</v>
      </c>
      <c r="C126">
        <v>2259</v>
      </c>
      <c r="D126">
        <v>30401</v>
      </c>
      <c r="F126">
        <f t="shared" si="34"/>
        <v>272</v>
      </c>
      <c r="G126">
        <f t="shared" si="34"/>
        <v>21</v>
      </c>
      <c r="H126">
        <f t="shared" si="34"/>
        <v>246</v>
      </c>
      <c r="I126">
        <f t="shared" si="18"/>
        <v>12048</v>
      </c>
      <c r="J126" s="58">
        <f t="shared" si="24"/>
        <v>2.2605131241691952E-2</v>
      </c>
      <c r="K126" s="58">
        <f t="shared" si="25"/>
        <v>1.7437515569210329E-3</v>
      </c>
      <c r="L126" s="58">
        <f t="shared" si="26"/>
        <v>2.0426803952503528E-2</v>
      </c>
      <c r="M126">
        <f t="shared" si="28"/>
        <v>1.0196014814370644</v>
      </c>
      <c r="N126" s="47">
        <f t="shared" si="27"/>
        <v>5.0527869732486359E-2</v>
      </c>
      <c r="O126" s="47"/>
      <c r="P126" s="63">
        <f t="shared" si="29"/>
        <v>0.67999015836091969</v>
      </c>
      <c r="Q126" s="86">
        <f t="shared" si="30"/>
        <v>5.0527869732486359E-2</v>
      </c>
      <c r="R126" s="67">
        <f t="shared" si="19"/>
        <v>0.26948197190659395</v>
      </c>
      <c r="AB126" s="91">
        <f t="shared" si="35"/>
        <v>296.42857142857144</v>
      </c>
      <c r="AC126" s="91">
        <f t="shared" si="35"/>
        <v>18.285714285714285</v>
      </c>
      <c r="AD126" s="90">
        <f t="shared" si="31"/>
        <v>17.694285714285716</v>
      </c>
      <c r="AE126" s="45">
        <f t="shared" si="32"/>
        <v>1.0334248344905537</v>
      </c>
    </row>
    <row r="127" spans="1:31" ht="13.8" x14ac:dyDescent="0.25">
      <c r="A127" s="4">
        <v>43985</v>
      </c>
      <c r="B127">
        <v>45168</v>
      </c>
      <c r="C127">
        <v>2273</v>
      </c>
      <c r="D127">
        <v>30939</v>
      </c>
      <c r="F127">
        <f t="shared" si="34"/>
        <v>460</v>
      </c>
      <c r="G127">
        <f t="shared" si="34"/>
        <v>14</v>
      </c>
      <c r="H127">
        <f t="shared" si="34"/>
        <v>538</v>
      </c>
      <c r="I127">
        <f t="shared" si="18"/>
        <v>11956</v>
      </c>
      <c r="J127" s="58">
        <f t="shared" si="24"/>
        <v>3.8213601556269176E-2</v>
      </c>
      <c r="K127" s="58">
        <f t="shared" si="25"/>
        <v>1.1620185922974768E-3</v>
      </c>
      <c r="L127" s="58">
        <f t="shared" si="26"/>
        <v>4.4654714475431609E-2</v>
      </c>
      <c r="M127">
        <f t="shared" si="28"/>
        <v>0.83405339048900551</v>
      </c>
      <c r="N127" s="47">
        <f t="shared" si="27"/>
        <v>5.0323237690400285E-2</v>
      </c>
      <c r="O127" s="47"/>
      <c r="P127" s="63">
        <f t="shared" si="29"/>
        <v>0.68497608926673748</v>
      </c>
      <c r="Q127" s="86">
        <f t="shared" si="30"/>
        <v>5.0323237690400285E-2</v>
      </c>
      <c r="R127" s="67">
        <f t="shared" si="19"/>
        <v>0.26470067304286227</v>
      </c>
      <c r="AB127" s="91">
        <f t="shared" si="35"/>
        <v>318.42857142857144</v>
      </c>
      <c r="AC127" s="91">
        <f t="shared" si="35"/>
        <v>17.428571428571427</v>
      </c>
      <c r="AD127" s="90">
        <f t="shared" si="31"/>
        <v>17.199285714285715</v>
      </c>
      <c r="AE127" s="45">
        <f t="shared" si="32"/>
        <v>1.0133311184019269</v>
      </c>
    </row>
    <row r="128" spans="1:31" ht="13.8" x14ac:dyDescent="0.25">
      <c r="A128" s="4">
        <v>43986</v>
      </c>
      <c r="B128">
        <v>45655</v>
      </c>
      <c r="C128">
        <v>2288</v>
      </c>
      <c r="D128">
        <v>31271</v>
      </c>
      <c r="F128">
        <f t="shared" si="34"/>
        <v>487</v>
      </c>
      <c r="G128">
        <f t="shared" si="34"/>
        <v>15</v>
      </c>
      <c r="H128">
        <f t="shared" si="34"/>
        <v>332</v>
      </c>
      <c r="I128">
        <f t="shared" si="18"/>
        <v>12096</v>
      </c>
      <c r="J128" s="58">
        <f t="shared" si="24"/>
        <v>4.0768244797695842E-2</v>
      </c>
      <c r="K128" s="58">
        <f t="shared" si="25"/>
        <v>1.2546002007360322E-3</v>
      </c>
      <c r="L128" s="58">
        <f t="shared" si="26"/>
        <v>2.776848444295751E-2</v>
      </c>
      <c r="M128">
        <f t="shared" si="28"/>
        <v>1.4046833855943845</v>
      </c>
      <c r="N128" s="47">
        <f t="shared" si="27"/>
        <v>5.011499288139306E-2</v>
      </c>
      <c r="O128" s="47"/>
      <c r="P128" s="63">
        <f t="shared" si="29"/>
        <v>0.68494140838900452</v>
      </c>
      <c r="Q128" s="86">
        <f t="shared" si="30"/>
        <v>5.011499288139306E-2</v>
      </c>
      <c r="R128" s="67">
        <f t="shared" si="19"/>
        <v>0.26494359872960238</v>
      </c>
      <c r="AB128" s="91">
        <f t="shared" si="35"/>
        <v>340.28571428571428</v>
      </c>
      <c r="AC128" s="91">
        <f t="shared" si="35"/>
        <v>17.428571428571427</v>
      </c>
      <c r="AD128" s="90">
        <f t="shared" si="31"/>
        <v>17.309285714285714</v>
      </c>
      <c r="AE128" s="45">
        <f t="shared" si="32"/>
        <v>1.0068914290430404</v>
      </c>
    </row>
    <row r="129" spans="1:31" ht="13.8" x14ac:dyDescent="0.25">
      <c r="A129" s="4">
        <v>43987</v>
      </c>
      <c r="B129">
        <v>46197</v>
      </c>
      <c r="C129">
        <v>2314</v>
      </c>
      <c r="D129">
        <v>31634</v>
      </c>
      <c r="F129">
        <f t="shared" si="34"/>
        <v>542</v>
      </c>
      <c r="G129">
        <f t="shared" si="34"/>
        <v>26</v>
      </c>
      <c r="H129">
        <f t="shared" si="34"/>
        <v>363</v>
      </c>
      <c r="I129">
        <f t="shared" si="18"/>
        <v>12249</v>
      </c>
      <c r="J129" s="58">
        <f t="shared" si="24"/>
        <v>4.4847739247710995E-2</v>
      </c>
      <c r="K129" s="58">
        <f t="shared" si="25"/>
        <v>2.1494708994708994E-3</v>
      </c>
      <c r="L129" s="58">
        <f t="shared" si="26"/>
        <v>3.0009920634920636E-2</v>
      </c>
      <c r="M129">
        <f t="shared" si="28"/>
        <v>1.3945456399493887</v>
      </c>
      <c r="N129" s="47">
        <f t="shared" si="27"/>
        <v>5.0089832673117299E-2</v>
      </c>
      <c r="O129" s="47"/>
      <c r="P129" s="63">
        <f t="shared" si="29"/>
        <v>0.68476307985367013</v>
      </c>
      <c r="Q129" s="86">
        <f t="shared" si="30"/>
        <v>5.0089832673117299E-2</v>
      </c>
      <c r="R129" s="67">
        <f t="shared" si="19"/>
        <v>0.26514708747321258</v>
      </c>
      <c r="AB129" s="91">
        <f t="shared" si="35"/>
        <v>367.57142857142856</v>
      </c>
      <c r="AC129" s="91">
        <f t="shared" si="35"/>
        <v>18</v>
      </c>
      <c r="AD129" s="90">
        <f t="shared" si="31"/>
        <v>16.987142857142857</v>
      </c>
      <c r="AE129" s="45">
        <f t="shared" si="32"/>
        <v>1.0596249264149358</v>
      </c>
    </row>
    <row r="130" spans="1:31" ht="13.8" x14ac:dyDescent="0.25">
      <c r="A130" s="4">
        <v>43988</v>
      </c>
      <c r="B130">
        <v>46692</v>
      </c>
      <c r="C130">
        <v>2326</v>
      </c>
      <c r="D130">
        <v>36219</v>
      </c>
      <c r="F130">
        <f t="shared" si="34"/>
        <v>495</v>
      </c>
      <c r="G130">
        <f t="shared" si="34"/>
        <v>12</v>
      </c>
      <c r="H130">
        <f t="shared" si="34"/>
        <v>4585</v>
      </c>
      <c r="I130">
        <f t="shared" ref="I130:I162" si="36">B130-D130-C130</f>
        <v>8147</v>
      </c>
      <c r="J130" s="58">
        <f t="shared" si="24"/>
        <v>4.0447544426740041E-2</v>
      </c>
      <c r="K130" s="58">
        <f t="shared" si="25"/>
        <v>9.7967180994366888E-4</v>
      </c>
      <c r="L130" s="58">
        <f t="shared" si="26"/>
        <v>0.37431627071597684</v>
      </c>
      <c r="M130">
        <f t="shared" si="28"/>
        <v>0.10777506453842478</v>
      </c>
      <c r="N130" s="47">
        <f t="shared" si="27"/>
        <v>4.9815814272252207E-2</v>
      </c>
      <c r="O130" s="47"/>
      <c r="P130" s="63">
        <f t="shared" si="29"/>
        <v>0.77570033410434336</v>
      </c>
      <c r="Q130" s="86">
        <f t="shared" si="30"/>
        <v>4.9815814272252207E-2</v>
      </c>
      <c r="R130" s="67">
        <f t="shared" si="19"/>
        <v>0.17448385162340441</v>
      </c>
      <c r="AB130" s="91">
        <f t="shared" si="35"/>
        <v>398.85714285714283</v>
      </c>
      <c r="AC130" s="91">
        <f t="shared" si="35"/>
        <v>17</v>
      </c>
      <c r="AD130" s="90">
        <f t="shared" si="31"/>
        <v>16.193571428571431</v>
      </c>
      <c r="AE130" s="45">
        <f t="shared" si="32"/>
        <v>1.0497993030744122</v>
      </c>
    </row>
    <row r="131" spans="1:31" ht="13.8" x14ac:dyDescent="0.25">
      <c r="A131" s="4">
        <v>43989</v>
      </c>
      <c r="B131">
        <v>47104</v>
      </c>
      <c r="C131">
        <v>2340</v>
      </c>
      <c r="D131">
        <v>36757</v>
      </c>
      <c r="F131">
        <f t="shared" si="34"/>
        <v>412</v>
      </c>
      <c r="G131">
        <f t="shared" si="34"/>
        <v>14</v>
      </c>
      <c r="H131">
        <f t="shared" si="34"/>
        <v>538</v>
      </c>
      <c r="I131">
        <f t="shared" si="36"/>
        <v>8007</v>
      </c>
      <c r="J131" s="58">
        <f t="shared" si="24"/>
        <v>5.0616399718361078E-2</v>
      </c>
      <c r="K131" s="58">
        <f t="shared" si="25"/>
        <v>1.7184239597397815E-3</v>
      </c>
      <c r="L131" s="58">
        <f t="shared" si="26"/>
        <v>6.6036577881428749E-2</v>
      </c>
      <c r="M131">
        <f t="shared" si="28"/>
        <v>0.74705037772733274</v>
      </c>
      <c r="N131" s="47">
        <f t="shared" si="27"/>
        <v>4.9677309782608696E-2</v>
      </c>
      <c r="O131" s="47"/>
      <c r="P131" s="63">
        <f t="shared" si="29"/>
        <v>0.78033712635869568</v>
      </c>
      <c r="Q131" s="86">
        <f t="shared" si="30"/>
        <v>4.9677309782608696E-2</v>
      </c>
      <c r="R131" s="67">
        <f t="shared" si="19"/>
        <v>0.16998556385869568</v>
      </c>
      <c r="AB131" s="91">
        <f t="shared" si="35"/>
        <v>420.28571428571428</v>
      </c>
      <c r="AC131" s="91">
        <f t="shared" si="35"/>
        <v>17.428571428571427</v>
      </c>
      <c r="AD131" s="90">
        <f t="shared" si="31"/>
        <v>16.052142857142854</v>
      </c>
      <c r="AE131" s="45">
        <f t="shared" si="32"/>
        <v>1.0857473412539493</v>
      </c>
    </row>
    <row r="132" spans="1:31" ht="13.8" x14ac:dyDescent="0.25">
      <c r="A132" s="4">
        <v>43990</v>
      </c>
      <c r="B132">
        <v>47748</v>
      </c>
      <c r="C132">
        <v>2356</v>
      </c>
      <c r="D132">
        <v>36937</v>
      </c>
      <c r="F132">
        <f t="shared" si="34"/>
        <v>644</v>
      </c>
      <c r="G132">
        <f t="shared" si="34"/>
        <v>16</v>
      </c>
      <c r="H132">
        <f t="shared" si="34"/>
        <v>180</v>
      </c>
      <c r="I132">
        <f t="shared" si="36"/>
        <v>8455</v>
      </c>
      <c r="J132" s="58">
        <f t="shared" si="24"/>
        <v>8.0502848662929144E-2</v>
      </c>
      <c r="K132" s="58">
        <f t="shared" si="25"/>
        <v>1.9982515299113274E-3</v>
      </c>
      <c r="L132" s="58">
        <f t="shared" si="26"/>
        <v>2.2480329711502434E-2</v>
      </c>
      <c r="M132">
        <f t="shared" si="28"/>
        <v>3.2887056594085395</v>
      </c>
      <c r="N132" s="47">
        <f t="shared" si="27"/>
        <v>4.9342380832705035E-2</v>
      </c>
      <c r="O132" s="47"/>
      <c r="P132" s="63">
        <f t="shared" si="29"/>
        <v>0.77358213956605515</v>
      </c>
      <c r="Q132" s="86">
        <f t="shared" si="30"/>
        <v>4.9342380832705035E-2</v>
      </c>
      <c r="R132" s="67">
        <f t="shared" si="19"/>
        <v>0.17707547960123982</v>
      </c>
      <c r="AB132" s="91">
        <f t="shared" si="35"/>
        <v>473.14285714285717</v>
      </c>
      <c r="AC132" s="91">
        <f t="shared" si="35"/>
        <v>16.857142857142858</v>
      </c>
      <c r="AD132" s="90">
        <f t="shared" si="31"/>
        <v>16.303571428571431</v>
      </c>
      <c r="AE132" s="45">
        <f t="shared" si="32"/>
        <v>1.0339539978094194</v>
      </c>
    </row>
    <row r="133" spans="1:31" ht="13.8" x14ac:dyDescent="0.25">
      <c r="A133" s="4">
        <v>43991</v>
      </c>
      <c r="B133">
        <v>48189</v>
      </c>
      <c r="C133">
        <v>2377</v>
      </c>
      <c r="D133">
        <v>37184</v>
      </c>
      <c r="F133">
        <f t="shared" si="34"/>
        <v>441</v>
      </c>
      <c r="G133">
        <f t="shared" si="34"/>
        <v>21</v>
      </c>
      <c r="H133">
        <f t="shared" si="34"/>
        <v>247</v>
      </c>
      <c r="I133">
        <f t="shared" si="36"/>
        <v>8628</v>
      </c>
      <c r="J133" s="58">
        <f t="shared" si="24"/>
        <v>5.2206621953919119E-2</v>
      </c>
      <c r="K133" s="58">
        <f t="shared" si="25"/>
        <v>2.4837374334713189E-3</v>
      </c>
      <c r="L133" s="58">
        <f t="shared" si="26"/>
        <v>2.9213483146067417E-2</v>
      </c>
      <c r="M133">
        <f t="shared" si="28"/>
        <v>1.6470410023148736</v>
      </c>
      <c r="N133" s="47">
        <f t="shared" si="27"/>
        <v>4.9326609807217411E-2</v>
      </c>
      <c r="O133" s="47"/>
      <c r="P133" s="63">
        <f t="shared" si="29"/>
        <v>0.77162837992072875</v>
      </c>
      <c r="Q133" s="86">
        <f t="shared" si="30"/>
        <v>4.9326609807217411E-2</v>
      </c>
      <c r="R133" s="67">
        <f t="shared" ref="R133:R162" si="37">IF(P133="","",1-SUM(P133:Q133))</f>
        <v>0.17904501027205388</v>
      </c>
      <c r="AB133" s="91">
        <f t="shared" si="35"/>
        <v>497.28571428571428</v>
      </c>
      <c r="AC133" s="91">
        <f t="shared" si="35"/>
        <v>16.857142857142858</v>
      </c>
      <c r="AD133" s="90">
        <f t="shared" si="31"/>
        <v>17.513571428571428</v>
      </c>
      <c r="AE133" s="45">
        <f t="shared" si="32"/>
        <v>0.96251886292263145</v>
      </c>
    </row>
    <row r="134" spans="1:31" ht="13.8" x14ac:dyDescent="0.25">
      <c r="A134" s="4">
        <v>43992</v>
      </c>
      <c r="B134">
        <v>48808</v>
      </c>
      <c r="C134">
        <v>2392</v>
      </c>
      <c r="D134">
        <v>37539</v>
      </c>
      <c r="F134">
        <f t="shared" si="34"/>
        <v>619</v>
      </c>
      <c r="G134">
        <f t="shared" si="34"/>
        <v>15</v>
      </c>
      <c r="H134">
        <f t="shared" si="34"/>
        <v>355</v>
      </c>
      <c r="I134">
        <f t="shared" si="36"/>
        <v>8877</v>
      </c>
      <c r="J134" s="58">
        <f t="shared" si="24"/>
        <v>7.1809983975746894E-2</v>
      </c>
      <c r="K134" s="58">
        <f t="shared" si="25"/>
        <v>1.7385257301808068E-3</v>
      </c>
      <c r="L134" s="58">
        <f t="shared" si="26"/>
        <v>4.1145108947612426E-2</v>
      </c>
      <c r="M134">
        <f t="shared" si="28"/>
        <v>1.6745311938993086</v>
      </c>
      <c r="N134" s="47">
        <f t="shared" si="27"/>
        <v>4.9008359285363054E-2</v>
      </c>
      <c r="O134" s="47"/>
      <c r="P134" s="63">
        <f t="shared" si="29"/>
        <v>0.76911571873463369</v>
      </c>
      <c r="Q134" s="86">
        <f t="shared" si="30"/>
        <v>4.9008359285363054E-2</v>
      </c>
      <c r="R134" s="67">
        <f t="shared" si="37"/>
        <v>0.18187592198000324</v>
      </c>
      <c r="AB134" s="91">
        <f t="shared" si="35"/>
        <v>520</v>
      </c>
      <c r="AC134" s="91">
        <f t="shared" si="35"/>
        <v>17</v>
      </c>
      <c r="AD134" s="90">
        <f t="shared" si="31"/>
        <v>18.715714285714284</v>
      </c>
      <c r="AE134" s="45">
        <f t="shared" si="32"/>
        <v>0.90832760857949779</v>
      </c>
    </row>
    <row r="135" spans="1:31" ht="13.8" x14ac:dyDescent="0.25">
      <c r="A135" s="4">
        <v>43993</v>
      </c>
      <c r="B135">
        <v>49512</v>
      </c>
      <c r="C135">
        <v>2409</v>
      </c>
      <c r="D135">
        <v>37843</v>
      </c>
      <c r="F135">
        <f t="shared" si="34"/>
        <v>704</v>
      </c>
      <c r="G135">
        <f t="shared" si="34"/>
        <v>17</v>
      </c>
      <c r="H135">
        <f t="shared" si="34"/>
        <v>304</v>
      </c>
      <c r="I135">
        <f t="shared" si="36"/>
        <v>9260</v>
      </c>
      <c r="J135" s="58">
        <f t="shared" si="24"/>
        <v>7.9380887932377187E-2</v>
      </c>
      <c r="K135" s="58">
        <f t="shared" si="25"/>
        <v>1.9150613946152979E-3</v>
      </c>
      <c r="L135" s="58">
        <f t="shared" si="26"/>
        <v>3.424580376253239E-2</v>
      </c>
      <c r="M135">
        <f t="shared" si="28"/>
        <v>2.1952153961860197</v>
      </c>
      <c r="N135" s="47">
        <f t="shared" si="27"/>
        <v>4.8654871546291806E-2</v>
      </c>
      <c r="O135" s="47"/>
      <c r="P135" s="63">
        <f t="shared" si="29"/>
        <v>0.76431976086605269</v>
      </c>
      <c r="Q135" s="86">
        <f t="shared" si="30"/>
        <v>4.8654871546291806E-2</v>
      </c>
      <c r="R135" s="67">
        <f t="shared" si="37"/>
        <v>0.18702536758765553</v>
      </c>
      <c r="AB135" s="91">
        <f t="shared" si="35"/>
        <v>551</v>
      </c>
      <c r="AC135" s="91">
        <f t="shared" si="35"/>
        <v>17.285714285714285</v>
      </c>
      <c r="AD135" s="90">
        <f t="shared" si="31"/>
        <v>20.216428571428569</v>
      </c>
      <c r="AE135" s="45">
        <f t="shared" si="32"/>
        <v>0.8550330353672756</v>
      </c>
    </row>
    <row r="136" spans="1:31" ht="13.8" x14ac:dyDescent="0.25">
      <c r="A136" s="4">
        <v>43994</v>
      </c>
      <c r="B136">
        <v>50169</v>
      </c>
      <c r="C136">
        <v>2430</v>
      </c>
      <c r="D136">
        <v>38147</v>
      </c>
      <c r="F136">
        <f t="shared" si="34"/>
        <v>657</v>
      </c>
      <c r="G136">
        <f t="shared" si="34"/>
        <v>21</v>
      </c>
      <c r="H136">
        <f t="shared" si="34"/>
        <v>304</v>
      </c>
      <c r="I136">
        <f t="shared" si="36"/>
        <v>9592</v>
      </c>
      <c r="J136" s="58">
        <f t="shared" si="24"/>
        <v>7.1018223720382939E-2</v>
      </c>
      <c r="K136" s="58">
        <f t="shared" si="25"/>
        <v>2.2678185745140388E-3</v>
      </c>
      <c r="L136" s="58">
        <f t="shared" si="26"/>
        <v>3.282937365010799E-2</v>
      </c>
      <c r="M136">
        <f t="shared" si="28"/>
        <v>2.0234730820022957</v>
      </c>
      <c r="N136" s="47">
        <f t="shared" si="27"/>
        <v>4.8436285355498418E-2</v>
      </c>
      <c r="O136" s="47"/>
      <c r="P136" s="63">
        <f t="shared" si="29"/>
        <v>0.7603699495704519</v>
      </c>
      <c r="Q136" s="86">
        <f t="shared" si="30"/>
        <v>4.8436285355498418E-2</v>
      </c>
      <c r="R136" s="67">
        <f t="shared" si="37"/>
        <v>0.19119376507404973</v>
      </c>
      <c r="AB136" s="91">
        <f t="shared" si="35"/>
        <v>567.42857142857144</v>
      </c>
      <c r="AC136" s="91">
        <f t="shared" si="35"/>
        <v>16.571428571428573</v>
      </c>
      <c r="AD136" s="90">
        <f t="shared" si="31"/>
        <v>21.937142857142856</v>
      </c>
      <c r="AE136" s="45">
        <f t="shared" si="32"/>
        <v>0.75540505339932285</v>
      </c>
    </row>
    <row r="137" spans="1:31" ht="13.8" x14ac:dyDescent="0.25">
      <c r="A137" s="4">
        <v>43995</v>
      </c>
      <c r="B137">
        <v>50952</v>
      </c>
      <c r="C137">
        <v>2454</v>
      </c>
      <c r="D137">
        <v>38422</v>
      </c>
      <c r="F137">
        <f t="shared" si="34"/>
        <v>783</v>
      </c>
      <c r="G137">
        <f t="shared" si="34"/>
        <v>24</v>
      </c>
      <c r="H137">
        <f t="shared" si="34"/>
        <v>275</v>
      </c>
      <c r="I137">
        <f t="shared" si="36"/>
        <v>10076</v>
      </c>
      <c r="J137" s="58">
        <f t="shared" si="24"/>
        <v>8.1709683809290015E-2</v>
      </c>
      <c r="K137" s="58">
        <f t="shared" si="25"/>
        <v>2.5020850708924102E-3</v>
      </c>
      <c r="L137" s="58">
        <f t="shared" si="26"/>
        <v>2.8669724770642203E-2</v>
      </c>
      <c r="M137">
        <f t="shared" si="28"/>
        <v>2.6212685187247819</v>
      </c>
      <c r="N137" s="47">
        <f t="shared" si="27"/>
        <v>4.8162976919453607E-2</v>
      </c>
      <c r="O137" s="47"/>
      <c r="P137" s="63">
        <f t="shared" si="29"/>
        <v>0.75408227351232537</v>
      </c>
      <c r="Q137" s="86">
        <f t="shared" si="30"/>
        <v>4.8162976919453607E-2</v>
      </c>
      <c r="R137" s="67">
        <f t="shared" si="37"/>
        <v>0.19775474956822103</v>
      </c>
      <c r="AB137" s="91">
        <f t="shared" si="35"/>
        <v>608.57142857142856</v>
      </c>
      <c r="AC137" s="91">
        <f t="shared" si="35"/>
        <v>18.285714285714285</v>
      </c>
      <c r="AD137" s="90">
        <f t="shared" si="31"/>
        <v>23.115714285714287</v>
      </c>
      <c r="AE137" s="45">
        <f t="shared" si="32"/>
        <v>0.79105123292750745</v>
      </c>
    </row>
    <row r="138" spans="1:31" ht="13.8" x14ac:dyDescent="0.25">
      <c r="A138" s="4">
        <v>43996</v>
      </c>
      <c r="B138">
        <v>51579</v>
      </c>
      <c r="C138">
        <v>2482</v>
      </c>
      <c r="D138">
        <v>38569</v>
      </c>
      <c r="F138">
        <f t="shared" si="34"/>
        <v>627</v>
      </c>
      <c r="G138">
        <f t="shared" si="34"/>
        <v>28</v>
      </c>
      <c r="H138">
        <f t="shared" si="34"/>
        <v>147</v>
      </c>
      <c r="I138">
        <f t="shared" si="36"/>
        <v>10528</v>
      </c>
      <c r="J138" s="58">
        <f t="shared" si="24"/>
        <v>6.2288359491863586E-2</v>
      </c>
      <c r="K138" s="58">
        <f t="shared" si="25"/>
        <v>2.7788805081381501E-3</v>
      </c>
      <c r="L138" s="58">
        <f t="shared" si="26"/>
        <v>1.4589122667725288E-2</v>
      </c>
      <c r="M138">
        <f t="shared" si="28"/>
        <v>3.5863857728000998</v>
      </c>
      <c r="N138" s="47">
        <f t="shared" si="27"/>
        <v>4.8120359060858098E-2</v>
      </c>
      <c r="O138" s="47"/>
      <c r="P138" s="63">
        <f t="shared" si="29"/>
        <v>0.74776556350452705</v>
      </c>
      <c r="Q138" s="86">
        <f t="shared" si="30"/>
        <v>4.8120359060858098E-2</v>
      </c>
      <c r="R138" s="67">
        <f t="shared" si="37"/>
        <v>0.20411407743461485</v>
      </c>
      <c r="AB138" s="91">
        <f t="shared" si="35"/>
        <v>639.28571428571433</v>
      </c>
      <c r="AC138" s="91">
        <f t="shared" si="35"/>
        <v>20.285714285714285</v>
      </c>
      <c r="AD138" s="90">
        <f t="shared" si="31"/>
        <v>26.022857142857145</v>
      </c>
      <c r="AE138" s="45">
        <f t="shared" si="32"/>
        <v>0.77953447518664898</v>
      </c>
    </row>
    <row r="139" spans="1:31" ht="13.8" x14ac:dyDescent="0.25">
      <c r="A139" s="4">
        <v>43997</v>
      </c>
      <c r="B139">
        <v>52222</v>
      </c>
      <c r="C139">
        <v>2510</v>
      </c>
      <c r="D139">
        <v>38869</v>
      </c>
      <c r="F139">
        <f t="shared" si="34"/>
        <v>643</v>
      </c>
      <c r="G139">
        <f t="shared" si="34"/>
        <v>28</v>
      </c>
      <c r="H139">
        <f t="shared" si="34"/>
        <v>300</v>
      </c>
      <c r="I139">
        <f t="shared" si="36"/>
        <v>10843</v>
      </c>
      <c r="J139" s="58">
        <f t="shared" si="24"/>
        <v>6.1136119742888594E-2</v>
      </c>
      <c r="K139" s="58">
        <f t="shared" si="25"/>
        <v>2.6595744680851063E-3</v>
      </c>
      <c r="L139" s="58">
        <f t="shared" si="26"/>
        <v>2.8495440729483283E-2</v>
      </c>
      <c r="M139">
        <f t="shared" si="28"/>
        <v>1.9623203312595461</v>
      </c>
      <c r="N139" s="47">
        <f t="shared" si="27"/>
        <v>4.8064034315039639E-2</v>
      </c>
      <c r="O139" s="47"/>
      <c r="P139" s="63">
        <f t="shared" si="29"/>
        <v>0.74430316724752021</v>
      </c>
      <c r="Q139" s="86">
        <f t="shared" si="30"/>
        <v>4.8064034315039639E-2</v>
      </c>
      <c r="R139" s="67">
        <f t="shared" si="37"/>
        <v>0.2076327984374402</v>
      </c>
      <c r="AB139" s="91">
        <f t="shared" si="35"/>
        <v>639.14285714285711</v>
      </c>
      <c r="AC139" s="91">
        <f t="shared" si="35"/>
        <v>22</v>
      </c>
      <c r="AD139" s="90">
        <f t="shared" si="31"/>
        <v>27.350714285714286</v>
      </c>
      <c r="AE139" s="45">
        <f t="shared" si="32"/>
        <v>0.80436656133295026</v>
      </c>
    </row>
    <row r="140" spans="1:31" ht="13.8" x14ac:dyDescent="0.25">
      <c r="A140" s="4">
        <v>43998</v>
      </c>
      <c r="B140">
        <v>52916</v>
      </c>
      <c r="C140">
        <v>2538</v>
      </c>
      <c r="D140">
        <v>39278</v>
      </c>
      <c r="F140">
        <f t="shared" si="34"/>
        <v>694</v>
      </c>
      <c r="G140">
        <f t="shared" si="34"/>
        <v>28</v>
      </c>
      <c r="H140">
        <f t="shared" si="34"/>
        <v>409</v>
      </c>
      <c r="I140">
        <f t="shared" si="36"/>
        <v>11100</v>
      </c>
      <c r="J140" s="58">
        <f t="shared" si="24"/>
        <v>6.4069035304746932E-2</v>
      </c>
      <c r="K140" s="58">
        <f t="shared" si="25"/>
        <v>2.5823111684958036E-3</v>
      </c>
      <c r="L140" s="58">
        <f t="shared" si="26"/>
        <v>3.7720188139813704E-2</v>
      </c>
      <c r="M140">
        <f t="shared" si="28"/>
        <v>1.5897037753074852</v>
      </c>
      <c r="N140" s="47">
        <f t="shared" si="27"/>
        <v>4.7962808980270617E-2</v>
      </c>
      <c r="O140" s="47"/>
      <c r="P140" s="63">
        <f t="shared" si="29"/>
        <v>0.74227076876559073</v>
      </c>
      <c r="Q140" s="86">
        <f t="shared" si="30"/>
        <v>4.7962808980270617E-2</v>
      </c>
      <c r="R140" s="67">
        <f t="shared" si="37"/>
        <v>0.20976642225413866</v>
      </c>
      <c r="AB140" s="91">
        <f t="shared" ref="AB140:AC162" si="38">AVERAGE(F134:F140)</f>
        <v>675.28571428571433</v>
      </c>
      <c r="AC140" s="91">
        <f t="shared" si="38"/>
        <v>23</v>
      </c>
      <c r="AD140" s="90">
        <f t="shared" si="31"/>
        <v>28.6</v>
      </c>
      <c r="AE140" s="45">
        <f t="shared" si="32"/>
        <v>0.80419580419580416</v>
      </c>
    </row>
    <row r="141" spans="1:31" ht="13.8" x14ac:dyDescent="0.25">
      <c r="A141" s="4">
        <v>43999</v>
      </c>
      <c r="B141">
        <v>53749</v>
      </c>
      <c r="C141">
        <v>2566</v>
      </c>
      <c r="D141">
        <v>39539</v>
      </c>
      <c r="F141">
        <f t="shared" si="34"/>
        <v>833</v>
      </c>
      <c r="G141">
        <f t="shared" si="34"/>
        <v>28</v>
      </c>
      <c r="H141">
        <f t="shared" si="34"/>
        <v>261</v>
      </c>
      <c r="I141">
        <f t="shared" si="36"/>
        <v>11644</v>
      </c>
      <c r="J141" s="58">
        <f t="shared" si="24"/>
        <v>7.5121806094698956E-2</v>
      </c>
      <c r="K141" s="58">
        <f t="shared" si="25"/>
        <v>2.5225225225225223E-3</v>
      </c>
      <c r="L141" s="58">
        <f t="shared" si="26"/>
        <v>2.3513513513513513E-2</v>
      </c>
      <c r="M141">
        <f t="shared" si="28"/>
        <v>2.8853012029451852</v>
      </c>
      <c r="N141" s="47">
        <f t="shared" si="27"/>
        <v>4.7740423077638657E-2</v>
      </c>
      <c r="O141" s="47"/>
      <c r="P141" s="63">
        <f t="shared" si="29"/>
        <v>0.73562298833466666</v>
      </c>
      <c r="Q141" s="86">
        <f t="shared" si="30"/>
        <v>4.7740423077638657E-2</v>
      </c>
      <c r="R141" s="67">
        <f t="shared" si="37"/>
        <v>0.21663658858769463</v>
      </c>
      <c r="AB141" s="91">
        <f t="shared" si="38"/>
        <v>705.85714285714289</v>
      </c>
      <c r="AC141" s="91">
        <f t="shared" si="38"/>
        <v>24.857142857142858</v>
      </c>
      <c r="AD141" s="90">
        <f t="shared" si="31"/>
        <v>30.305</v>
      </c>
      <c r="AE141" s="45">
        <f t="shared" si="32"/>
        <v>0.82023239917976765</v>
      </c>
    </row>
    <row r="142" spans="1:31" ht="13.8" x14ac:dyDescent="0.25">
      <c r="A142" s="4">
        <v>44000</v>
      </c>
      <c r="B142">
        <v>54599</v>
      </c>
      <c r="C142">
        <v>2602</v>
      </c>
      <c r="D142">
        <v>39928</v>
      </c>
      <c r="F142">
        <f t="shared" si="34"/>
        <v>850</v>
      </c>
      <c r="G142">
        <f t="shared" si="34"/>
        <v>36</v>
      </c>
      <c r="H142">
        <f t="shared" si="34"/>
        <v>389</v>
      </c>
      <c r="I142">
        <f t="shared" si="36"/>
        <v>12069</v>
      </c>
      <c r="J142" s="58">
        <f t="shared" si="24"/>
        <v>7.3074814256789175E-2</v>
      </c>
      <c r="K142" s="58">
        <f t="shared" si="25"/>
        <v>3.091721058055651E-3</v>
      </c>
      <c r="L142" s="58">
        <f t="shared" si="26"/>
        <v>3.3407763655101341E-2</v>
      </c>
      <c r="M142">
        <f t="shared" si="28"/>
        <v>2.0020779698965958</v>
      </c>
      <c r="N142" s="47">
        <f t="shared" si="27"/>
        <v>4.7656550486272639E-2</v>
      </c>
      <c r="O142" s="47"/>
      <c r="P142" s="63">
        <f t="shared" si="29"/>
        <v>0.73129544497151966</v>
      </c>
      <c r="Q142" s="86">
        <f t="shared" si="30"/>
        <v>4.7656550486272639E-2</v>
      </c>
      <c r="R142" s="67">
        <f t="shared" si="37"/>
        <v>0.22104800454220774</v>
      </c>
      <c r="AB142" s="91">
        <f t="shared" si="38"/>
        <v>726.71428571428567</v>
      </c>
      <c r="AC142" s="91">
        <f t="shared" si="38"/>
        <v>27.571428571428573</v>
      </c>
      <c r="AD142" s="90">
        <f t="shared" si="31"/>
        <v>31.208571428571428</v>
      </c>
      <c r="AE142" s="45">
        <f t="shared" si="32"/>
        <v>0.88345692575299828</v>
      </c>
    </row>
    <row r="143" spans="1:31" ht="13.8" x14ac:dyDescent="0.25">
      <c r="A143" s="4">
        <v>44001</v>
      </c>
      <c r="B143">
        <v>55429</v>
      </c>
      <c r="C143">
        <v>2627</v>
      </c>
      <c r="D143">
        <v>40372</v>
      </c>
      <c r="F143">
        <f t="shared" si="34"/>
        <v>830</v>
      </c>
      <c r="G143">
        <f t="shared" si="34"/>
        <v>25</v>
      </c>
      <c r="H143">
        <f t="shared" si="34"/>
        <v>444</v>
      </c>
      <c r="I143">
        <f t="shared" si="36"/>
        <v>12430</v>
      </c>
      <c r="J143" s="58">
        <f t="shared" si="24"/>
        <v>6.8843815513780895E-2</v>
      </c>
      <c r="K143" s="58">
        <f t="shared" si="25"/>
        <v>2.071422653078134E-3</v>
      </c>
      <c r="L143" s="58">
        <f t="shared" si="26"/>
        <v>3.6788466318667661E-2</v>
      </c>
      <c r="M143">
        <f t="shared" si="28"/>
        <v>1.7715906384559095</v>
      </c>
      <c r="N143" s="47">
        <f t="shared" si="27"/>
        <v>4.7393963448736219E-2</v>
      </c>
      <c r="O143" s="47"/>
      <c r="P143" s="63">
        <f t="shared" si="29"/>
        <v>0.72835519312995001</v>
      </c>
      <c r="Q143" s="86">
        <f t="shared" si="30"/>
        <v>4.7393963448736219E-2</v>
      </c>
      <c r="R143" s="67">
        <f t="shared" si="37"/>
        <v>0.22425084342131374</v>
      </c>
      <c r="AB143" s="91">
        <f t="shared" si="38"/>
        <v>751.42857142857144</v>
      </c>
      <c r="AC143" s="91">
        <f t="shared" si="38"/>
        <v>28.142857142857142</v>
      </c>
      <c r="AD143" s="90">
        <f t="shared" si="31"/>
        <v>33.471428571428568</v>
      </c>
      <c r="AE143" s="45">
        <f t="shared" si="32"/>
        <v>0.84080239009816482</v>
      </c>
    </row>
    <row r="144" spans="1:31" ht="13.8" x14ac:dyDescent="0.25">
      <c r="A144" s="4">
        <v>44002</v>
      </c>
      <c r="B144">
        <v>56237</v>
      </c>
      <c r="C144">
        <v>2662</v>
      </c>
      <c r="D144">
        <v>40691</v>
      </c>
      <c r="F144">
        <f t="shared" si="34"/>
        <v>808</v>
      </c>
      <c r="G144">
        <f t="shared" si="34"/>
        <v>35</v>
      </c>
      <c r="H144">
        <f t="shared" si="34"/>
        <v>319</v>
      </c>
      <c r="I144">
        <f t="shared" si="36"/>
        <v>12884</v>
      </c>
      <c r="J144" s="58">
        <f t="shared" si="24"/>
        <v>6.5073673989775052E-2</v>
      </c>
      <c r="K144" s="58">
        <f t="shared" si="25"/>
        <v>2.8157683024939663E-3</v>
      </c>
      <c r="L144" s="58">
        <f t="shared" si="26"/>
        <v>2.5663716814159292E-2</v>
      </c>
      <c r="M144">
        <f t="shared" si="28"/>
        <v>2.2849315471550957</v>
      </c>
      <c r="N144" s="47">
        <f t="shared" si="27"/>
        <v>4.7335384177676618E-2</v>
      </c>
      <c r="O144" s="47"/>
      <c r="P144" s="63">
        <f t="shared" si="29"/>
        <v>0.72356277895335808</v>
      </c>
      <c r="Q144" s="86">
        <f t="shared" si="30"/>
        <v>4.7335384177676618E-2</v>
      </c>
      <c r="R144" s="67">
        <f t="shared" si="37"/>
        <v>0.22910183686896535</v>
      </c>
      <c r="AB144" s="91">
        <f t="shared" si="38"/>
        <v>755</v>
      </c>
      <c r="AC144" s="91">
        <f t="shared" si="38"/>
        <v>29.714285714285715</v>
      </c>
      <c r="AD144" s="90">
        <f t="shared" si="31"/>
        <v>35.160714285714292</v>
      </c>
      <c r="AE144" s="45">
        <f t="shared" si="32"/>
        <v>0.84509903504316897</v>
      </c>
    </row>
    <row r="145" spans="1:31" ht="13.8" x14ac:dyDescent="0.25">
      <c r="A145" s="4">
        <v>44003</v>
      </c>
      <c r="B145">
        <v>56870</v>
      </c>
      <c r="C145">
        <v>2681</v>
      </c>
      <c r="D145">
        <v>41019</v>
      </c>
      <c r="F145">
        <f t="shared" ref="F145:H160" si="39">B145-B144</f>
        <v>633</v>
      </c>
      <c r="G145">
        <f t="shared" si="39"/>
        <v>19</v>
      </c>
      <c r="H145">
        <f t="shared" si="39"/>
        <v>328</v>
      </c>
      <c r="I145">
        <f t="shared" si="36"/>
        <v>13170</v>
      </c>
      <c r="J145" s="58">
        <f t="shared" si="24"/>
        <v>4.9184116264682158E-2</v>
      </c>
      <c r="K145" s="58">
        <f t="shared" si="25"/>
        <v>1.4746972989754734E-3</v>
      </c>
      <c r="L145" s="58">
        <f t="shared" si="26"/>
        <v>2.5457932319155541E-2</v>
      </c>
      <c r="M145">
        <f t="shared" si="28"/>
        <v>1.8261906454010517</v>
      </c>
      <c r="N145" s="47">
        <f t="shared" si="27"/>
        <v>4.7142605943379635E-2</v>
      </c>
      <c r="O145" s="47"/>
      <c r="P145" s="63">
        <f t="shared" si="29"/>
        <v>0.72127659574468084</v>
      </c>
      <c r="Q145" s="86">
        <f t="shared" si="30"/>
        <v>4.7142605943379635E-2</v>
      </c>
      <c r="R145" s="67">
        <f t="shared" si="37"/>
        <v>0.23158079831193956</v>
      </c>
      <c r="AB145" s="91">
        <f t="shared" si="38"/>
        <v>755.85714285714289</v>
      </c>
      <c r="AC145" s="91">
        <f t="shared" si="38"/>
        <v>28.428571428571427</v>
      </c>
      <c r="AD145" s="90">
        <f t="shared" si="31"/>
        <v>35.152857142857144</v>
      </c>
      <c r="AE145" s="45">
        <f t="shared" si="32"/>
        <v>0.80871296785467539</v>
      </c>
    </row>
    <row r="146" spans="1:31" ht="13.8" x14ac:dyDescent="0.25">
      <c r="A146" s="4">
        <v>44004</v>
      </c>
      <c r="B146">
        <v>58374</v>
      </c>
      <c r="C146">
        <v>2716</v>
      </c>
      <c r="D146">
        <v>41482</v>
      </c>
      <c r="F146">
        <f t="shared" si="39"/>
        <v>1504</v>
      </c>
      <c r="G146">
        <f t="shared" si="39"/>
        <v>35</v>
      </c>
      <c r="H146">
        <f t="shared" si="39"/>
        <v>463</v>
      </c>
      <c r="I146">
        <f t="shared" si="36"/>
        <v>14176</v>
      </c>
      <c r="J146" s="58">
        <f t="shared" si="24"/>
        <v>0.11432448513985413</v>
      </c>
      <c r="K146" s="58">
        <f t="shared" si="25"/>
        <v>2.6575550493545936E-3</v>
      </c>
      <c r="L146" s="58">
        <f t="shared" si="26"/>
        <v>3.5155656795747912E-2</v>
      </c>
      <c r="M146">
        <f t="shared" si="28"/>
        <v>3.0234005407467448</v>
      </c>
      <c r="N146" s="47">
        <f t="shared" si="27"/>
        <v>4.6527563641347178E-2</v>
      </c>
      <c r="O146" s="47"/>
      <c r="P146" s="63">
        <f t="shared" si="29"/>
        <v>0.71062459314078186</v>
      </c>
      <c r="Q146" s="86">
        <f t="shared" si="30"/>
        <v>4.6527563641347178E-2</v>
      </c>
      <c r="R146" s="67">
        <f t="shared" si="37"/>
        <v>0.24284784321787101</v>
      </c>
      <c r="AB146" s="91">
        <f t="shared" si="38"/>
        <v>878.85714285714289</v>
      </c>
      <c r="AC146" s="91">
        <f t="shared" si="38"/>
        <v>29.428571428571427</v>
      </c>
      <c r="AD146" s="90">
        <f t="shared" si="31"/>
        <v>37.140714285714289</v>
      </c>
      <c r="AE146" s="45">
        <f t="shared" si="32"/>
        <v>0.79235340500413476</v>
      </c>
    </row>
    <row r="147" spans="1:31" ht="13.8" x14ac:dyDescent="0.25">
      <c r="A147" s="4">
        <v>44005</v>
      </c>
      <c r="B147">
        <v>59104</v>
      </c>
      <c r="C147">
        <v>2740</v>
      </c>
      <c r="D147">
        <v>41866</v>
      </c>
      <c r="F147">
        <f t="shared" si="39"/>
        <v>730</v>
      </c>
      <c r="G147">
        <f t="shared" si="39"/>
        <v>24</v>
      </c>
      <c r="H147">
        <f t="shared" si="39"/>
        <v>384</v>
      </c>
      <c r="I147">
        <f t="shared" si="36"/>
        <v>14498</v>
      </c>
      <c r="J147" s="58">
        <f t="shared" si="24"/>
        <v>5.1553597391953004E-2</v>
      </c>
      <c r="K147" s="58">
        <f t="shared" si="25"/>
        <v>1.6930022573363431E-3</v>
      </c>
      <c r="L147" s="58">
        <f t="shared" si="26"/>
        <v>2.7088036117381489E-2</v>
      </c>
      <c r="M147">
        <f t="shared" si="28"/>
        <v>1.7912347956576613</v>
      </c>
      <c r="N147" s="47">
        <f t="shared" si="27"/>
        <v>4.6358960476448295E-2</v>
      </c>
      <c r="O147" s="47"/>
      <c r="P147" s="63">
        <f t="shared" si="29"/>
        <v>0.70834461288576067</v>
      </c>
      <c r="Q147" s="86">
        <f t="shared" si="30"/>
        <v>4.6358960476448295E-2</v>
      </c>
      <c r="R147" s="67">
        <f t="shared" si="37"/>
        <v>0.24529642663779105</v>
      </c>
      <c r="AB147" s="91">
        <f t="shared" si="38"/>
        <v>884</v>
      </c>
      <c r="AC147" s="91">
        <f t="shared" si="38"/>
        <v>28.857142857142858</v>
      </c>
      <c r="AD147" s="90">
        <f t="shared" si="31"/>
        <v>38.822142857142858</v>
      </c>
      <c r="AE147" s="45">
        <f t="shared" si="32"/>
        <v>0.74331659031112585</v>
      </c>
    </row>
    <row r="148" spans="1:31" ht="13.8" x14ac:dyDescent="0.25">
      <c r="A148" s="4">
        <v>44006</v>
      </c>
      <c r="B148">
        <v>60025</v>
      </c>
      <c r="C148">
        <v>2768</v>
      </c>
      <c r="D148">
        <v>42253</v>
      </c>
      <c r="F148">
        <f t="shared" si="39"/>
        <v>921</v>
      </c>
      <c r="G148">
        <f t="shared" si="39"/>
        <v>28</v>
      </c>
      <c r="H148">
        <f t="shared" si="39"/>
        <v>387</v>
      </c>
      <c r="I148">
        <f t="shared" si="36"/>
        <v>15004</v>
      </c>
      <c r="J148" s="58">
        <f t="shared" si="24"/>
        <v>6.3598589481300413E-2</v>
      </c>
      <c r="K148" s="58">
        <f t="shared" si="25"/>
        <v>1.9313008690853911E-3</v>
      </c>
      <c r="L148" s="58">
        <f t="shared" si="26"/>
        <v>2.6693337012001654E-2</v>
      </c>
      <c r="M148">
        <f t="shared" si="28"/>
        <v>2.2218128922889</v>
      </c>
      <c r="N148" s="47">
        <f t="shared" si="27"/>
        <v>4.6114119117034572E-2</v>
      </c>
      <c r="O148" s="47"/>
      <c r="P148" s="63">
        <f t="shared" si="29"/>
        <v>0.70392336526447319</v>
      </c>
      <c r="Q148" s="86">
        <f t="shared" si="30"/>
        <v>4.6114119117034572E-2</v>
      </c>
      <c r="R148" s="67">
        <f t="shared" si="37"/>
        <v>0.24996251561849225</v>
      </c>
      <c r="AB148" s="91">
        <f t="shared" si="38"/>
        <v>896.57142857142856</v>
      </c>
      <c r="AC148" s="91">
        <f t="shared" si="38"/>
        <v>28.857142857142858</v>
      </c>
      <c r="AD148" s="90">
        <f t="shared" si="31"/>
        <v>39.969285714285711</v>
      </c>
      <c r="AE148" s="45">
        <f t="shared" si="32"/>
        <v>0.72198295119466738</v>
      </c>
    </row>
    <row r="149" spans="1:31" ht="13.8" x14ac:dyDescent="0.25">
      <c r="A149" s="4">
        <v>44007</v>
      </c>
      <c r="B149">
        <v>61262</v>
      </c>
      <c r="C149">
        <v>2791</v>
      </c>
      <c r="D149">
        <v>43055</v>
      </c>
      <c r="F149">
        <f t="shared" si="39"/>
        <v>1237</v>
      </c>
      <c r="G149">
        <f t="shared" si="39"/>
        <v>23</v>
      </c>
      <c r="H149">
        <f t="shared" si="39"/>
        <v>802</v>
      </c>
      <c r="I149">
        <f t="shared" si="36"/>
        <v>15416</v>
      </c>
      <c r="J149" s="58">
        <f t="shared" si="24"/>
        <v>8.2540353752674225E-2</v>
      </c>
      <c r="K149" s="58">
        <f t="shared" si="25"/>
        <v>1.5329245534524128E-3</v>
      </c>
      <c r="L149" s="58">
        <f t="shared" si="26"/>
        <v>5.3452412689949345E-2</v>
      </c>
      <c r="M149">
        <f t="shared" si="28"/>
        <v>1.5011339002486352</v>
      </c>
      <c r="N149" s="47">
        <f t="shared" si="27"/>
        <v>4.5558421207273679E-2</v>
      </c>
      <c r="O149" s="47"/>
      <c r="P149" s="63">
        <f t="shared" si="29"/>
        <v>0.70280108386928275</v>
      </c>
      <c r="Q149" s="86">
        <f t="shared" si="30"/>
        <v>4.5558421207273679E-2</v>
      </c>
      <c r="R149" s="67">
        <f t="shared" si="37"/>
        <v>0.25164049492344354</v>
      </c>
      <c r="AB149" s="91">
        <f t="shared" si="38"/>
        <v>951.85714285714289</v>
      </c>
      <c r="AC149" s="91">
        <f t="shared" si="38"/>
        <v>27</v>
      </c>
      <c r="AD149" s="90">
        <f t="shared" si="31"/>
        <v>41.328571428571429</v>
      </c>
      <c r="AE149" s="45">
        <f t="shared" si="32"/>
        <v>0.65330107155202211</v>
      </c>
    </row>
    <row r="150" spans="1:31" ht="13.8" x14ac:dyDescent="0.25">
      <c r="A150" s="4">
        <v>44008</v>
      </c>
      <c r="B150">
        <v>62442</v>
      </c>
      <c r="C150">
        <v>2818</v>
      </c>
      <c r="D150">
        <v>43600</v>
      </c>
      <c r="F150">
        <f t="shared" si="39"/>
        <v>1180</v>
      </c>
      <c r="G150">
        <f t="shared" si="39"/>
        <v>27</v>
      </c>
      <c r="H150">
        <f t="shared" si="39"/>
        <v>545</v>
      </c>
      <c r="I150">
        <f t="shared" si="36"/>
        <v>16024</v>
      </c>
      <c r="J150" s="58">
        <f t="shared" si="24"/>
        <v>7.6634507978496816E-2</v>
      </c>
      <c r="K150" s="58">
        <f t="shared" si="25"/>
        <v>1.7514270887389724E-3</v>
      </c>
      <c r="L150" s="58">
        <f t="shared" si="26"/>
        <v>3.5352880124545925E-2</v>
      </c>
      <c r="M150">
        <f t="shared" si="28"/>
        <v>2.0653803758680191</v>
      </c>
      <c r="N150" s="47">
        <f t="shared" si="27"/>
        <v>4.5129880529131035E-2</v>
      </c>
      <c r="O150" s="47"/>
      <c r="P150" s="63">
        <f t="shared" si="29"/>
        <v>0.69824797411998329</v>
      </c>
      <c r="Q150" s="86">
        <f t="shared" si="30"/>
        <v>4.5129880529131035E-2</v>
      </c>
      <c r="R150" s="67">
        <f t="shared" si="37"/>
        <v>0.25662214535088568</v>
      </c>
      <c r="AB150" s="91">
        <f t="shared" si="38"/>
        <v>1001.8571428571429</v>
      </c>
      <c r="AC150" s="91">
        <f t="shared" si="38"/>
        <v>27.285714285714285</v>
      </c>
      <c r="AD150" s="90">
        <f t="shared" si="31"/>
        <v>41.524999999999999</v>
      </c>
      <c r="AE150" s="45">
        <f t="shared" si="32"/>
        <v>0.65709125311774319</v>
      </c>
    </row>
    <row r="151" spans="1:31" ht="13.8" x14ac:dyDescent="0.25">
      <c r="A151" s="4">
        <v>44009</v>
      </c>
      <c r="B151">
        <v>63444</v>
      </c>
      <c r="C151">
        <v>2842</v>
      </c>
      <c r="D151">
        <v>44153</v>
      </c>
      <c r="F151">
        <f t="shared" si="39"/>
        <v>1002</v>
      </c>
      <c r="G151">
        <f t="shared" si="39"/>
        <v>24</v>
      </c>
      <c r="H151">
        <f t="shared" si="39"/>
        <v>553</v>
      </c>
      <c r="I151">
        <f t="shared" si="36"/>
        <v>16449</v>
      </c>
      <c r="J151" s="58">
        <f t="shared" si="24"/>
        <v>6.2606692502789343E-2</v>
      </c>
      <c r="K151" s="58">
        <f t="shared" si="25"/>
        <v>1.4977533699450823E-3</v>
      </c>
      <c r="L151" s="58">
        <f t="shared" si="26"/>
        <v>3.4510733899151276E-2</v>
      </c>
      <c r="M151">
        <f t="shared" si="28"/>
        <v>1.7386648885003404</v>
      </c>
      <c r="N151" s="47">
        <f t="shared" si="27"/>
        <v>4.4795410125464979E-2</v>
      </c>
      <c r="O151" s="47"/>
      <c r="P151" s="63">
        <f t="shared" si="29"/>
        <v>0.69593657398650777</v>
      </c>
      <c r="Q151" s="86">
        <f t="shared" si="30"/>
        <v>4.4795410125464979E-2</v>
      </c>
      <c r="R151" s="67">
        <f t="shared" si="37"/>
        <v>0.25926801588802728</v>
      </c>
      <c r="AB151" s="91">
        <f t="shared" si="38"/>
        <v>1029.5714285714287</v>
      </c>
      <c r="AC151" s="91">
        <f t="shared" si="38"/>
        <v>25.714285714285715</v>
      </c>
      <c r="AD151" s="90">
        <f t="shared" si="31"/>
        <v>41.572142857142858</v>
      </c>
      <c r="AE151" s="45">
        <f t="shared" si="32"/>
        <v>0.61854607309152765</v>
      </c>
    </row>
    <row r="152" spans="1:31" ht="13.8" x14ac:dyDescent="0.25">
      <c r="A152" s="4">
        <v>44010</v>
      </c>
      <c r="B152">
        <v>64389</v>
      </c>
      <c r="C152">
        <v>2886</v>
      </c>
      <c r="D152">
        <v>44721</v>
      </c>
      <c r="F152">
        <f t="shared" si="39"/>
        <v>945</v>
      </c>
      <c r="G152">
        <f t="shared" si="39"/>
        <v>44</v>
      </c>
      <c r="H152">
        <f t="shared" si="39"/>
        <v>568</v>
      </c>
      <c r="I152">
        <f t="shared" si="36"/>
        <v>16782</v>
      </c>
      <c r="J152" s="58">
        <f t="shared" si="24"/>
        <v>5.752077074482273E-2</v>
      </c>
      <c r="K152" s="58">
        <f t="shared" si="25"/>
        <v>2.6749346464830688E-3</v>
      </c>
      <c r="L152" s="58">
        <f t="shared" si="26"/>
        <v>3.4530974527326889E-2</v>
      </c>
      <c r="M152">
        <f t="shared" si="28"/>
        <v>1.5460116960483481</v>
      </c>
      <c r="N152" s="47">
        <f t="shared" si="27"/>
        <v>4.482132041187159E-2</v>
      </c>
      <c r="O152" s="47"/>
      <c r="P152" s="63">
        <f t="shared" si="29"/>
        <v>0.69454409914736992</v>
      </c>
      <c r="Q152" s="86">
        <f t="shared" si="30"/>
        <v>4.482132041187159E-2</v>
      </c>
      <c r="R152" s="67">
        <f t="shared" si="37"/>
        <v>0.26063458044075849</v>
      </c>
      <c r="AB152" s="91">
        <f t="shared" si="38"/>
        <v>1074.1428571428571</v>
      </c>
      <c r="AC152" s="91">
        <f t="shared" si="38"/>
        <v>29.285714285714285</v>
      </c>
      <c r="AD152" s="90">
        <f t="shared" si="31"/>
        <v>48.337142857142858</v>
      </c>
      <c r="AE152" s="45">
        <f t="shared" si="32"/>
        <v>0.60586357725499462</v>
      </c>
    </row>
    <row r="153" spans="1:31" ht="13.8" x14ac:dyDescent="0.25">
      <c r="A153" s="4">
        <v>44011</v>
      </c>
      <c r="B153">
        <v>66189</v>
      </c>
      <c r="C153">
        <v>2949</v>
      </c>
      <c r="D153">
        <v>45585</v>
      </c>
      <c r="F153">
        <f t="shared" si="39"/>
        <v>1800</v>
      </c>
      <c r="G153">
        <f t="shared" si="39"/>
        <v>63</v>
      </c>
      <c r="H153">
        <f t="shared" si="39"/>
        <v>864</v>
      </c>
      <c r="I153">
        <f t="shared" si="36"/>
        <v>17655</v>
      </c>
      <c r="J153" s="58">
        <f t="shared" si="24"/>
        <v>0.10739130305867917</v>
      </c>
      <c r="K153" s="58">
        <f t="shared" si="25"/>
        <v>3.7540221666070789E-3</v>
      </c>
      <c r="L153" s="58">
        <f t="shared" si="26"/>
        <v>5.1483732570611368E-2</v>
      </c>
      <c r="M153">
        <f t="shared" si="28"/>
        <v>1.944164884499195</v>
      </c>
      <c r="N153" s="47">
        <f t="shared" si="27"/>
        <v>4.4554231065584919E-2</v>
      </c>
      <c r="O153" s="47"/>
      <c r="P153" s="63">
        <f t="shared" si="29"/>
        <v>0.68870960431491635</v>
      </c>
      <c r="Q153" s="86">
        <f t="shared" si="30"/>
        <v>4.4554231065584919E-2</v>
      </c>
      <c r="R153" s="67">
        <f t="shared" si="37"/>
        <v>0.26673616461949878</v>
      </c>
      <c r="AB153" s="91">
        <f t="shared" si="38"/>
        <v>1116.4285714285713</v>
      </c>
      <c r="AC153" s="91">
        <f t="shared" si="38"/>
        <v>33.285714285714285</v>
      </c>
      <c r="AD153" s="90">
        <f t="shared" si="31"/>
        <v>48.62</v>
      </c>
      <c r="AE153" s="45">
        <f t="shared" si="32"/>
        <v>0.68460950813891996</v>
      </c>
    </row>
    <row r="154" spans="1:31" ht="13.8" x14ac:dyDescent="0.25">
      <c r="A154" s="4">
        <v>44012</v>
      </c>
      <c r="B154">
        <v>67648</v>
      </c>
      <c r="C154">
        <v>2989</v>
      </c>
      <c r="D154">
        <v>46155</v>
      </c>
      <c r="F154">
        <f t="shared" si="39"/>
        <v>1459</v>
      </c>
      <c r="G154">
        <f t="shared" si="39"/>
        <v>40</v>
      </c>
      <c r="H154">
        <f t="shared" si="39"/>
        <v>570</v>
      </c>
      <c r="I154">
        <f t="shared" si="36"/>
        <v>18504</v>
      </c>
      <c r="J154" s="58">
        <f t="shared" si="24"/>
        <v>8.2745237747340925E-2</v>
      </c>
      <c r="K154" s="58">
        <f t="shared" si="25"/>
        <v>2.2656471254602095E-3</v>
      </c>
      <c r="L154" s="58">
        <f t="shared" si="26"/>
        <v>3.2285471537807989E-2</v>
      </c>
      <c r="M154">
        <f t="shared" si="28"/>
        <v>2.3948642170972199</v>
      </c>
      <c r="N154" s="47">
        <f t="shared" si="27"/>
        <v>4.4184602649006623E-2</v>
      </c>
      <c r="O154" s="47"/>
      <c r="P154" s="63">
        <f t="shared" si="29"/>
        <v>0.68228181173131508</v>
      </c>
      <c r="Q154" s="86">
        <f t="shared" si="30"/>
        <v>4.4184602649006623E-2</v>
      </c>
      <c r="R154" s="67">
        <f t="shared" si="37"/>
        <v>0.27353358561967833</v>
      </c>
      <c r="AB154" s="91">
        <f t="shared" si="38"/>
        <v>1220.5714285714287</v>
      </c>
      <c r="AC154" s="91">
        <f t="shared" si="38"/>
        <v>35.571428571428569</v>
      </c>
      <c r="AD154" s="90">
        <f t="shared" si="31"/>
        <v>49.311428571428571</v>
      </c>
      <c r="AE154" s="45">
        <f t="shared" si="32"/>
        <v>0.72136276725186854</v>
      </c>
    </row>
    <row r="155" spans="1:31" ht="13.8" x14ac:dyDescent="0.25">
      <c r="A155" s="4">
        <v>44013</v>
      </c>
      <c r="B155">
        <v>68937</v>
      </c>
      <c r="C155">
        <v>3024</v>
      </c>
      <c r="D155">
        <v>46852</v>
      </c>
      <c r="F155">
        <f t="shared" si="39"/>
        <v>1289</v>
      </c>
      <c r="G155">
        <f t="shared" si="39"/>
        <v>35</v>
      </c>
      <c r="H155">
        <f t="shared" si="39"/>
        <v>697</v>
      </c>
      <c r="I155">
        <f t="shared" si="36"/>
        <v>19061</v>
      </c>
      <c r="J155" s="58">
        <f t="shared" si="24"/>
        <v>6.9751730588236194E-2</v>
      </c>
      <c r="K155" s="58">
        <f t="shared" si="25"/>
        <v>1.8914829226113273E-3</v>
      </c>
      <c r="L155" s="58">
        <f t="shared" si="26"/>
        <v>3.7667531344574144E-2</v>
      </c>
      <c r="M155">
        <f t="shared" si="28"/>
        <v>1.763232271591151</v>
      </c>
      <c r="N155" s="47">
        <f t="shared" si="27"/>
        <v>4.3866138648331082E-2</v>
      </c>
      <c r="O155" s="47"/>
      <c r="P155" s="63">
        <f t="shared" si="29"/>
        <v>0.67963502908452644</v>
      </c>
      <c r="Q155" s="86">
        <f t="shared" si="30"/>
        <v>4.3866138648331082E-2</v>
      </c>
      <c r="R155" s="67">
        <f t="shared" si="37"/>
        <v>0.27649883226714245</v>
      </c>
      <c r="AB155" s="91">
        <f t="shared" si="38"/>
        <v>1273.1428571428571</v>
      </c>
      <c r="AC155" s="91">
        <f t="shared" si="38"/>
        <v>36.571428571428569</v>
      </c>
      <c r="AD155" s="90">
        <f t="shared" si="31"/>
        <v>52.352142857142859</v>
      </c>
      <c r="AE155" s="45">
        <f t="shared" si="32"/>
        <v>0.69856602949804203</v>
      </c>
    </row>
    <row r="156" spans="1:31" ht="13.8" x14ac:dyDescent="0.25">
      <c r="A156" s="4">
        <v>44014</v>
      </c>
      <c r="B156">
        <v>70557</v>
      </c>
      <c r="C156">
        <v>3073</v>
      </c>
      <c r="D156">
        <v>47460</v>
      </c>
      <c r="F156">
        <f t="shared" si="39"/>
        <v>1620</v>
      </c>
      <c r="G156">
        <f t="shared" si="39"/>
        <v>49</v>
      </c>
      <c r="H156">
        <f t="shared" si="39"/>
        <v>608</v>
      </c>
      <c r="I156">
        <f t="shared" si="36"/>
        <v>20024</v>
      </c>
      <c r="J156" s="58">
        <f t="shared" si="24"/>
        <v>8.5103583412109746E-2</v>
      </c>
      <c r="K156" s="58">
        <f t="shared" si="25"/>
        <v>2.5706940874035988E-3</v>
      </c>
      <c r="L156" s="58">
        <f t="shared" si="26"/>
        <v>3.1897591941660981E-2</v>
      </c>
      <c r="M156">
        <f t="shared" si="28"/>
        <v>2.4690401878511783</v>
      </c>
      <c r="N156" s="47">
        <f t="shared" si="27"/>
        <v>4.3553439063452243E-2</v>
      </c>
      <c r="O156" s="47"/>
      <c r="P156" s="63">
        <f t="shared" si="29"/>
        <v>0.6726476465836132</v>
      </c>
      <c r="Q156" s="86">
        <f t="shared" si="30"/>
        <v>4.3553439063452243E-2</v>
      </c>
      <c r="R156" s="67">
        <f t="shared" si="37"/>
        <v>0.28379891435293458</v>
      </c>
      <c r="AB156" s="91">
        <f t="shared" si="38"/>
        <v>1327.8571428571429</v>
      </c>
      <c r="AC156" s="91">
        <f t="shared" si="38"/>
        <v>40.285714285714285</v>
      </c>
      <c r="AD156" s="90">
        <f t="shared" si="31"/>
        <v>55.102142857142859</v>
      </c>
      <c r="AE156" s="45">
        <f t="shared" si="32"/>
        <v>0.73110975720415328</v>
      </c>
    </row>
    <row r="157" spans="1:31" ht="13.8" x14ac:dyDescent="0.25">
      <c r="A157" s="4">
        <v>44015</v>
      </c>
      <c r="B157">
        <v>72053</v>
      </c>
      <c r="C157">
        <v>3127</v>
      </c>
      <c r="D157">
        <v>48093</v>
      </c>
      <c r="F157">
        <f t="shared" si="39"/>
        <v>1496</v>
      </c>
      <c r="G157">
        <f t="shared" si="39"/>
        <v>54</v>
      </c>
      <c r="H157">
        <f t="shared" si="39"/>
        <v>633</v>
      </c>
      <c r="I157">
        <f t="shared" si="36"/>
        <v>20833</v>
      </c>
      <c r="J157" s="58">
        <f t="shared" si="24"/>
        <v>7.4812277309198497E-2</v>
      </c>
      <c r="K157" s="58">
        <f t="shared" si="25"/>
        <v>2.6967638833399919E-3</v>
      </c>
      <c r="L157" s="58">
        <f t="shared" si="26"/>
        <v>3.1612065521374348E-2</v>
      </c>
      <c r="M157">
        <f t="shared" si="28"/>
        <v>2.1805546445988222</v>
      </c>
      <c r="N157" s="47">
        <f t="shared" si="27"/>
        <v>4.3398609357001093E-2</v>
      </c>
      <c r="O157" s="47"/>
      <c r="P157" s="63">
        <f t="shared" si="29"/>
        <v>0.66746700345578946</v>
      </c>
      <c r="Q157" s="86">
        <f t="shared" si="30"/>
        <v>4.3398609357001093E-2</v>
      </c>
      <c r="R157" s="67">
        <f t="shared" si="37"/>
        <v>0.28913438718720941</v>
      </c>
      <c r="AB157" s="91">
        <f t="shared" si="38"/>
        <v>1373</v>
      </c>
      <c r="AC157" s="91">
        <f t="shared" si="38"/>
        <v>44.142857142857146</v>
      </c>
      <c r="AD157" s="90">
        <f t="shared" si="31"/>
        <v>56.626428571428576</v>
      </c>
      <c r="AE157" s="45">
        <f t="shared" si="32"/>
        <v>0.77954513919547908</v>
      </c>
    </row>
    <row r="158" spans="1:31" ht="13.8" x14ac:dyDescent="0.25">
      <c r="A158" s="4">
        <v>44016</v>
      </c>
      <c r="B158">
        <v>73358</v>
      </c>
      <c r="C158">
        <v>3170</v>
      </c>
      <c r="D158">
        <v>48691</v>
      </c>
      <c r="F158">
        <f t="shared" si="39"/>
        <v>1305</v>
      </c>
      <c r="G158">
        <f t="shared" si="39"/>
        <v>43</v>
      </c>
      <c r="H158">
        <f t="shared" si="39"/>
        <v>598</v>
      </c>
      <c r="I158">
        <f t="shared" si="36"/>
        <v>21497</v>
      </c>
      <c r="J158" s="58">
        <f t="shared" si="24"/>
        <v>6.2728279962118119E-2</v>
      </c>
      <c r="K158" s="58">
        <f t="shared" si="25"/>
        <v>2.0640330245283926E-3</v>
      </c>
      <c r="L158" s="58">
        <f t="shared" si="26"/>
        <v>2.8704459271348341E-2</v>
      </c>
      <c r="M158">
        <f t="shared" si="28"/>
        <v>2.0387180287844098</v>
      </c>
      <c r="N158" s="47">
        <f t="shared" si="27"/>
        <v>4.3212737533738652E-2</v>
      </c>
      <c r="O158" s="47"/>
      <c r="P158" s="63">
        <f t="shared" si="29"/>
        <v>0.66374492216254533</v>
      </c>
      <c r="Q158" s="86">
        <f t="shared" si="30"/>
        <v>4.3212737533738652E-2</v>
      </c>
      <c r="R158" s="67">
        <f t="shared" si="37"/>
        <v>0.29304234030371601</v>
      </c>
      <c r="AB158" s="91">
        <f t="shared" si="38"/>
        <v>1416.2857142857142</v>
      </c>
      <c r="AC158" s="91">
        <f t="shared" si="38"/>
        <v>46.857142857142854</v>
      </c>
      <c r="AD158" s="90">
        <f t="shared" si="31"/>
        <v>59.077857142857141</v>
      </c>
      <c r="AE158" s="45">
        <f t="shared" si="32"/>
        <v>0.79314222152365521</v>
      </c>
    </row>
    <row r="159" spans="1:31" ht="13.8" x14ac:dyDescent="0.25">
      <c r="A159" s="4">
        <v>44017</v>
      </c>
      <c r="B159">
        <v>74733</v>
      </c>
      <c r="C159">
        <v>3219</v>
      </c>
      <c r="D159">
        <v>49211</v>
      </c>
      <c r="F159">
        <f t="shared" si="39"/>
        <v>1375</v>
      </c>
      <c r="G159">
        <f t="shared" si="39"/>
        <v>49</v>
      </c>
      <c r="H159">
        <f t="shared" si="39"/>
        <v>520</v>
      </c>
      <c r="I159">
        <f t="shared" si="36"/>
        <v>22303</v>
      </c>
      <c r="J159" s="58">
        <f t="shared" si="24"/>
        <v>6.4053148568438523E-2</v>
      </c>
      <c r="K159" s="58">
        <f t="shared" si="25"/>
        <v>2.2793878215564964E-3</v>
      </c>
      <c r="L159" s="58">
        <f t="shared" si="26"/>
        <v>2.4189421779783227E-2</v>
      </c>
      <c r="M159">
        <f t="shared" si="28"/>
        <v>2.4199482157745567</v>
      </c>
      <c r="N159" s="47">
        <f t="shared" si="27"/>
        <v>4.307334109429569E-2</v>
      </c>
      <c r="O159" s="47"/>
      <c r="P159" s="63">
        <f t="shared" si="29"/>
        <v>0.65849089425019736</v>
      </c>
      <c r="Q159" s="86">
        <f t="shared" si="30"/>
        <v>4.307334109429569E-2</v>
      </c>
      <c r="R159" s="67">
        <f t="shared" si="37"/>
        <v>0.29843576465550692</v>
      </c>
      <c r="AB159" s="91">
        <f t="shared" si="38"/>
        <v>1477.7142857142858</v>
      </c>
      <c r="AC159" s="91">
        <f t="shared" si="38"/>
        <v>47.571428571428569</v>
      </c>
      <c r="AD159" s="90">
        <f t="shared" si="31"/>
        <v>61.403571428571425</v>
      </c>
      <c r="AE159" s="45">
        <f t="shared" si="32"/>
        <v>0.77473390333275172</v>
      </c>
    </row>
    <row r="160" spans="1:31" ht="13.8" x14ac:dyDescent="0.25">
      <c r="A160" s="4">
        <v>44018</v>
      </c>
      <c r="B160">
        <v>76388</v>
      </c>
      <c r="C160">
        <v>3272</v>
      </c>
      <c r="D160">
        <v>49889</v>
      </c>
      <c r="F160">
        <f t="shared" si="39"/>
        <v>1655</v>
      </c>
      <c r="G160">
        <f t="shared" si="39"/>
        <v>53</v>
      </c>
      <c r="H160">
        <f t="shared" si="39"/>
        <v>678</v>
      </c>
      <c r="I160">
        <f t="shared" si="36"/>
        <v>23227</v>
      </c>
      <c r="J160" s="58">
        <f t="shared" si="24"/>
        <v>7.431250519672597E-2</v>
      </c>
      <c r="K160" s="58">
        <f t="shared" si="25"/>
        <v>2.3763619244047884E-3</v>
      </c>
      <c r="L160" s="58">
        <f t="shared" si="26"/>
        <v>3.0399497825404655E-2</v>
      </c>
      <c r="M160">
        <f t="shared" si="28"/>
        <v>2.2672938487039391</v>
      </c>
      <c r="N160" s="47">
        <f t="shared" si="27"/>
        <v>4.2833952976907369E-2</v>
      </c>
      <c r="O160" s="47"/>
      <c r="P160" s="63">
        <f t="shared" si="29"/>
        <v>0.65309996334502807</v>
      </c>
      <c r="Q160" s="86">
        <f t="shared" si="30"/>
        <v>4.2833952976907369E-2</v>
      </c>
      <c r="R160" s="67">
        <f t="shared" si="37"/>
        <v>0.30406608367806454</v>
      </c>
      <c r="AB160" s="91">
        <f t="shared" si="38"/>
        <v>1457</v>
      </c>
      <c r="AC160" s="91">
        <f t="shared" si="38"/>
        <v>46.142857142857146</v>
      </c>
      <c r="AD160" s="90">
        <f t="shared" si="31"/>
        <v>67.131428571428572</v>
      </c>
      <c r="AE160" s="45">
        <f t="shared" si="32"/>
        <v>0.68735103847463397</v>
      </c>
    </row>
    <row r="161" spans="1:31" ht="13.8" x14ac:dyDescent="0.25">
      <c r="A161" s="4">
        <v>44019</v>
      </c>
      <c r="B161">
        <v>77965</v>
      </c>
      <c r="C161">
        <v>3342</v>
      </c>
      <c r="D161">
        <v>50697</v>
      </c>
      <c r="F161">
        <f t="shared" ref="F161:H162" si="40">B161-B160</f>
        <v>1577</v>
      </c>
      <c r="G161">
        <f t="shared" si="40"/>
        <v>70</v>
      </c>
      <c r="H161">
        <f t="shared" si="40"/>
        <v>808</v>
      </c>
      <c r="I161">
        <f t="shared" si="36"/>
        <v>23926</v>
      </c>
      <c r="J161" s="58">
        <f t="shared" ref="J161:J162" si="41">F161/I160*$B$2/($B$2-B160)</f>
        <v>6.7995420149593283E-2</v>
      </c>
      <c r="K161" s="58">
        <f t="shared" ref="K161:K162" si="42">G161/I160</f>
        <v>3.0137340164463769E-3</v>
      </c>
      <c r="L161" s="58">
        <f t="shared" ref="L161:L162" si="43">H161/I160</f>
        <v>3.4787101218409611E-2</v>
      </c>
      <c r="M161">
        <f t="shared" si="28"/>
        <v>1.7987808927273385</v>
      </c>
      <c r="N161" s="47">
        <f t="shared" ref="N161:N162" si="44">C161/B161</f>
        <v>4.2865388315269676E-2</v>
      </c>
      <c r="O161" s="47"/>
      <c r="P161" s="63">
        <f t="shared" si="29"/>
        <v>0.65025331879689607</v>
      </c>
      <c r="Q161" s="86">
        <f t="shared" si="30"/>
        <v>4.2865388315269676E-2</v>
      </c>
      <c r="R161" s="67">
        <f t="shared" si="37"/>
        <v>0.30688129288783428</v>
      </c>
      <c r="AB161" s="91">
        <f t="shared" si="38"/>
        <v>1473.8571428571429</v>
      </c>
      <c r="AC161" s="91">
        <f t="shared" si="38"/>
        <v>50.428571428571431</v>
      </c>
      <c r="AD161" s="90">
        <f t="shared" si="31"/>
        <v>70.022857142857148</v>
      </c>
      <c r="AE161" s="45">
        <f t="shared" si="32"/>
        <v>0.72017300473314838</v>
      </c>
    </row>
    <row r="162" spans="1:31" ht="13.8" x14ac:dyDescent="0.25">
      <c r="A162" s="4">
        <v>44020</v>
      </c>
      <c r="B162">
        <v>79908</v>
      </c>
      <c r="C162">
        <v>3392</v>
      </c>
      <c r="D162">
        <v>51670</v>
      </c>
      <c r="F162">
        <f t="shared" si="40"/>
        <v>1943</v>
      </c>
      <c r="G162">
        <f t="shared" si="40"/>
        <v>50</v>
      </c>
      <c r="H162">
        <f t="shared" si="40"/>
        <v>973</v>
      </c>
      <c r="I162">
        <f t="shared" si="36"/>
        <v>24846</v>
      </c>
      <c r="J162" s="58">
        <f t="shared" si="41"/>
        <v>8.1331172905852497E-2</v>
      </c>
      <c r="K162" s="58">
        <f t="shared" si="42"/>
        <v>2.0897768118364958E-3</v>
      </c>
      <c r="L162" s="58">
        <f t="shared" si="43"/>
        <v>4.0667056758338212E-2</v>
      </c>
      <c r="M162">
        <f t="shared" ref="M162" si="45">J162/(K162+L162)</f>
        <v>1.9021795141206517</v>
      </c>
      <c r="N162" s="47">
        <f t="shared" si="44"/>
        <v>4.2448816138559345E-2</v>
      </c>
      <c r="O162" s="47"/>
      <c r="P162" s="63">
        <f t="shared" ref="P162" si="46">D162/B162</f>
        <v>0.64661861140311361</v>
      </c>
      <c r="Q162" s="86">
        <f t="shared" ref="Q162" si="47">N162</f>
        <v>4.2448816138559345E-2</v>
      </c>
      <c r="R162" s="67">
        <f t="shared" si="37"/>
        <v>0.31093257245832706</v>
      </c>
      <c r="AB162" s="91">
        <f t="shared" si="38"/>
        <v>1567.2857142857142</v>
      </c>
      <c r="AC162" s="91">
        <f t="shared" si="38"/>
        <v>52.571428571428569</v>
      </c>
      <c r="AD162" s="90">
        <f t="shared" si="31"/>
        <v>73.032142857142858</v>
      </c>
      <c r="AE162" s="45">
        <f t="shared" si="32"/>
        <v>0.71983960095848198</v>
      </c>
    </row>
    <row r="163" spans="1:31" ht="13.8" x14ac:dyDescent="0.25">
      <c r="A163" s="4">
        <v>44021</v>
      </c>
      <c r="B163">
        <v>81960</v>
      </c>
      <c r="C163">
        <v>3438</v>
      </c>
      <c r="D163">
        <v>52255</v>
      </c>
      <c r="F163">
        <f t="shared" ref="F163:F169" si="48">B163-B162</f>
        <v>2052</v>
      </c>
      <c r="G163">
        <f t="shared" ref="G163:G169" si="49">C163-C162</f>
        <v>46</v>
      </c>
      <c r="H163">
        <f t="shared" ref="H163:H169" si="50">D163-D162</f>
        <v>585</v>
      </c>
      <c r="I163">
        <f t="shared" ref="I163:I169" si="51">B163-D163-C163</f>
        <v>26267</v>
      </c>
      <c r="J163" s="58">
        <f t="shared" ref="J163:J169" si="52">F163/I162*$B$2/($B$2-B162)</f>
        <v>8.2716381645094816E-2</v>
      </c>
      <c r="K163" s="58">
        <f t="shared" ref="K163:K169" si="53">G163/I162</f>
        <v>1.851404652660388E-3</v>
      </c>
      <c r="L163" s="58">
        <f t="shared" ref="L163:L169" si="54">H163/I162</f>
        <v>2.3545037430572326E-2</v>
      </c>
      <c r="M163">
        <f t="shared" ref="M163:M169" si="55">J163/(K163+L163)</f>
        <v>3.2570066851886303</v>
      </c>
      <c r="N163" s="47">
        <f t="shared" ref="N163:N169" si="56">C163/B163</f>
        <v>4.1947291361639827E-2</v>
      </c>
      <c r="O163" s="47"/>
      <c r="P163" s="63">
        <f t="shared" ref="P163:P169" si="57">D163/B163</f>
        <v>0.63756710590531962</v>
      </c>
      <c r="Q163" s="86">
        <f t="shared" ref="Q163:Q169" si="58">N163</f>
        <v>4.1947291361639827E-2</v>
      </c>
      <c r="R163" s="67">
        <f t="shared" ref="R163:R169" si="59">IF(P163="","",1-SUM(P163:Q163))</f>
        <v>0.3204856027330405</v>
      </c>
      <c r="AB163" s="91">
        <f t="shared" ref="AB163:AB169" si="60">AVERAGE(F157:F163)</f>
        <v>1629</v>
      </c>
      <c r="AC163" s="91">
        <f t="shared" ref="AC163:AC169" si="61">AVERAGE(G157:G163)</f>
        <v>52.142857142857146</v>
      </c>
      <c r="AD163" s="90">
        <f t="shared" ref="AD163:AD169" si="62">INDEX(AB142:AB163,$AE$3)*$AD$2</f>
        <v>75.515000000000001</v>
      </c>
      <c r="AE163" s="45">
        <f t="shared" ref="AE163:AE169" si="63">AC163/AD163</f>
        <v>0.69049668467002778</v>
      </c>
    </row>
    <row r="164" spans="1:31" ht="13.8" x14ac:dyDescent="0.25">
      <c r="A164" s="4">
        <v>44022</v>
      </c>
      <c r="B164">
        <v>84181</v>
      </c>
      <c r="C164">
        <v>3494</v>
      </c>
      <c r="D164">
        <v>53249</v>
      </c>
      <c r="F164">
        <f t="shared" si="48"/>
        <v>2221</v>
      </c>
      <c r="G164">
        <f t="shared" si="49"/>
        <v>56</v>
      </c>
      <c r="H164">
        <f t="shared" si="50"/>
        <v>994</v>
      </c>
      <c r="I164">
        <f t="shared" si="51"/>
        <v>27438</v>
      </c>
      <c r="J164" s="58">
        <f t="shared" si="52"/>
        <v>8.4688798786632075E-2</v>
      </c>
      <c r="K164" s="58">
        <f t="shared" si="53"/>
        <v>2.1319526401949213E-3</v>
      </c>
      <c r="L164" s="58">
        <f t="shared" si="54"/>
        <v>3.7842159363459853E-2</v>
      </c>
      <c r="M164">
        <f t="shared" si="55"/>
        <v>2.1185911216461566</v>
      </c>
      <c r="N164" s="47">
        <f t="shared" si="56"/>
        <v>4.1505802972167119E-2</v>
      </c>
      <c r="O164" s="47"/>
      <c r="P164" s="63">
        <f t="shared" si="57"/>
        <v>0.63255366412848502</v>
      </c>
      <c r="Q164" s="86">
        <f t="shared" si="58"/>
        <v>4.1505802972167119E-2</v>
      </c>
      <c r="R164" s="67">
        <f t="shared" si="59"/>
        <v>0.32594053289934788</v>
      </c>
      <c r="AB164" s="91">
        <f t="shared" si="60"/>
        <v>1732.5714285714287</v>
      </c>
      <c r="AC164" s="91">
        <f t="shared" si="61"/>
        <v>52.428571428571431</v>
      </c>
      <c r="AD164" s="90">
        <f t="shared" si="62"/>
        <v>77.895714285714277</v>
      </c>
      <c r="AE164" s="45">
        <f t="shared" si="63"/>
        <v>0.67306105232270264</v>
      </c>
    </row>
    <row r="165" spans="1:31" ht="13.8" x14ac:dyDescent="0.25">
      <c r="A165" s="4">
        <v>44023</v>
      </c>
      <c r="B165">
        <v>86770</v>
      </c>
      <c r="C165">
        <v>3557</v>
      </c>
      <c r="D165">
        <v>53991</v>
      </c>
      <c r="F165">
        <f t="shared" si="48"/>
        <v>2589</v>
      </c>
      <c r="G165">
        <f t="shared" si="49"/>
        <v>63</v>
      </c>
      <c r="H165">
        <f t="shared" si="50"/>
        <v>742</v>
      </c>
      <c r="I165">
        <f t="shared" si="51"/>
        <v>29222</v>
      </c>
      <c r="J165" s="58">
        <f t="shared" si="52"/>
        <v>9.4511823641923856E-2</v>
      </c>
      <c r="K165" s="58">
        <f t="shared" si="53"/>
        <v>2.2960857205335666E-3</v>
      </c>
      <c r="L165" s="58">
        <f t="shared" si="54"/>
        <v>2.7042787375173117E-2</v>
      </c>
      <c r="M165">
        <f t="shared" si="55"/>
        <v>3.2213856112883312</v>
      </c>
      <c r="N165" s="47">
        <f t="shared" si="56"/>
        <v>4.0993430909300452E-2</v>
      </c>
      <c r="O165" s="47"/>
      <c r="P165" s="63">
        <f t="shared" si="57"/>
        <v>0.62223118589374204</v>
      </c>
      <c r="Q165" s="86">
        <f t="shared" si="58"/>
        <v>4.0993430909300452E-2</v>
      </c>
      <c r="R165" s="67">
        <f t="shared" si="59"/>
        <v>0.33677538319695755</v>
      </c>
      <c r="AB165" s="91">
        <f t="shared" si="60"/>
        <v>1916</v>
      </c>
      <c r="AC165" s="91">
        <f t="shared" si="61"/>
        <v>55.285714285714285</v>
      </c>
      <c r="AD165" s="90">
        <f t="shared" si="62"/>
        <v>81.274285714285725</v>
      </c>
      <c r="AE165" s="45">
        <f t="shared" si="63"/>
        <v>0.68023623708078451</v>
      </c>
    </row>
    <row r="166" spans="1:31" ht="13.8" x14ac:dyDescent="0.25">
      <c r="A166" s="4">
        <v>44024</v>
      </c>
      <c r="B166">
        <v>88304</v>
      </c>
      <c r="C166">
        <v>3596</v>
      </c>
      <c r="D166">
        <v>54551</v>
      </c>
      <c r="F166">
        <f t="shared" si="48"/>
        <v>1534</v>
      </c>
      <c r="G166">
        <f t="shared" si="49"/>
        <v>39</v>
      </c>
      <c r="H166">
        <f t="shared" si="50"/>
        <v>560</v>
      </c>
      <c r="I166">
        <f t="shared" si="51"/>
        <v>30157</v>
      </c>
      <c r="J166" s="58">
        <f t="shared" si="52"/>
        <v>5.258280090575345E-2</v>
      </c>
      <c r="K166" s="58">
        <f t="shared" si="53"/>
        <v>1.3346109095886661E-3</v>
      </c>
      <c r="L166" s="58">
        <f t="shared" si="54"/>
        <v>1.9163643829991101E-2</v>
      </c>
      <c r="M166">
        <f t="shared" si="55"/>
        <v>2.565233068560814</v>
      </c>
      <c r="N166" s="47">
        <f t="shared" si="56"/>
        <v>4.072295705743794E-2</v>
      </c>
      <c r="O166" s="47"/>
      <c r="P166" s="63">
        <f t="shared" si="57"/>
        <v>0.61776363471643414</v>
      </c>
      <c r="Q166" s="86">
        <f t="shared" si="58"/>
        <v>4.072295705743794E-2</v>
      </c>
      <c r="R166" s="67">
        <f t="shared" si="59"/>
        <v>0.34151340822612797</v>
      </c>
      <c r="AB166" s="91">
        <f t="shared" si="60"/>
        <v>1938.7142857142858</v>
      </c>
      <c r="AC166" s="91">
        <f t="shared" si="61"/>
        <v>53.857142857142854</v>
      </c>
      <c r="AD166" s="90">
        <f t="shared" si="62"/>
        <v>80.135000000000005</v>
      </c>
      <c r="AE166" s="45">
        <f t="shared" si="63"/>
        <v>0.67208015046038372</v>
      </c>
    </row>
    <row r="167" spans="1:31" ht="13.8" x14ac:dyDescent="0.25">
      <c r="A167" s="4">
        <v>44025</v>
      </c>
      <c r="B167">
        <v>89776</v>
      </c>
      <c r="C167">
        <v>3650</v>
      </c>
      <c r="D167">
        <v>55355</v>
      </c>
      <c r="F167">
        <f t="shared" si="48"/>
        <v>1472</v>
      </c>
      <c r="G167">
        <f t="shared" si="49"/>
        <v>54</v>
      </c>
      <c r="H167">
        <f t="shared" si="50"/>
        <v>804</v>
      </c>
      <c r="I167">
        <f t="shared" si="51"/>
        <v>30771</v>
      </c>
      <c r="J167" s="58">
        <f t="shared" si="52"/>
        <v>4.889459498121268E-2</v>
      </c>
      <c r="K167" s="58">
        <f t="shared" si="53"/>
        <v>1.7906290413502669E-3</v>
      </c>
      <c r="L167" s="58">
        <f t="shared" si="54"/>
        <v>2.6660476837881752E-2</v>
      </c>
      <c r="M167">
        <f t="shared" si="55"/>
        <v>1.7185481361869823</v>
      </c>
      <c r="N167" s="47">
        <f t="shared" si="56"/>
        <v>4.0656745678132239E-2</v>
      </c>
      <c r="O167" s="47"/>
      <c r="P167" s="63">
        <f t="shared" si="57"/>
        <v>0.61659018000356447</v>
      </c>
      <c r="Q167" s="86">
        <f t="shared" si="58"/>
        <v>4.0656745678132239E-2</v>
      </c>
      <c r="R167" s="67">
        <f t="shared" si="59"/>
        <v>0.34275307431830326</v>
      </c>
      <c r="AB167" s="91">
        <f t="shared" si="60"/>
        <v>1912.5714285714287</v>
      </c>
      <c r="AC167" s="91">
        <f t="shared" si="61"/>
        <v>54</v>
      </c>
      <c r="AD167" s="90">
        <f t="shared" si="62"/>
        <v>81.062142857142859</v>
      </c>
      <c r="AE167" s="45">
        <f t="shared" si="63"/>
        <v>0.66615559491395493</v>
      </c>
    </row>
    <row r="168" spans="1:31" ht="13.8" x14ac:dyDescent="0.25">
      <c r="A168" s="4">
        <v>44026</v>
      </c>
      <c r="B168">
        <v>91284</v>
      </c>
      <c r="C168">
        <v>3707</v>
      </c>
      <c r="D168">
        <v>55912</v>
      </c>
      <c r="F168">
        <f t="shared" si="48"/>
        <v>1508</v>
      </c>
      <c r="G168">
        <f t="shared" si="49"/>
        <v>57</v>
      </c>
      <c r="H168">
        <f t="shared" si="50"/>
        <v>557</v>
      </c>
      <c r="I168">
        <f t="shared" si="51"/>
        <v>31665</v>
      </c>
      <c r="J168" s="58">
        <f t="shared" si="52"/>
        <v>4.9092288327035577E-2</v>
      </c>
      <c r="K168" s="58">
        <f t="shared" si="53"/>
        <v>1.852393487374476E-3</v>
      </c>
      <c r="L168" s="58">
        <f t="shared" si="54"/>
        <v>1.8101459166097948E-2</v>
      </c>
      <c r="M168">
        <f t="shared" si="55"/>
        <v>2.4602912119075113</v>
      </c>
      <c r="N168" s="47">
        <f t="shared" si="56"/>
        <v>4.0609526313483198E-2</v>
      </c>
      <c r="O168" s="47"/>
      <c r="P168" s="63">
        <f t="shared" si="57"/>
        <v>0.61250602515227204</v>
      </c>
      <c r="Q168" s="86">
        <f t="shared" si="58"/>
        <v>4.0609526313483198E-2</v>
      </c>
      <c r="R168" s="67">
        <f t="shared" si="59"/>
        <v>0.34688444853424472</v>
      </c>
      <c r="AB168" s="91">
        <f t="shared" si="60"/>
        <v>1902.7142857142858</v>
      </c>
      <c r="AC168" s="91">
        <f t="shared" si="61"/>
        <v>52.142857142857146</v>
      </c>
      <c r="AD168" s="90">
        <f t="shared" si="62"/>
        <v>86.200714285714284</v>
      </c>
      <c r="AE168" s="45">
        <f t="shared" si="63"/>
        <v>0.60490052286606844</v>
      </c>
    </row>
    <row r="169" spans="1:31" ht="13.8" x14ac:dyDescent="0.25">
      <c r="A169" s="4">
        <v>44027</v>
      </c>
      <c r="B169">
        <v>93485</v>
      </c>
      <c r="C169">
        <v>3766</v>
      </c>
      <c r="D169">
        <v>56850</v>
      </c>
      <c r="F169">
        <f t="shared" si="48"/>
        <v>2201</v>
      </c>
      <c r="G169">
        <f t="shared" si="49"/>
        <v>59</v>
      </c>
      <c r="H169">
        <f t="shared" si="50"/>
        <v>938</v>
      </c>
      <c r="I169">
        <f t="shared" si="51"/>
        <v>32869</v>
      </c>
      <c r="J169" s="58">
        <f t="shared" si="52"/>
        <v>6.9631662421888105E-2</v>
      </c>
      <c r="K169" s="58">
        <f t="shared" si="53"/>
        <v>1.8632559608400441E-3</v>
      </c>
      <c r="L169" s="58">
        <f t="shared" si="54"/>
        <v>2.9622611716406125E-2</v>
      </c>
      <c r="M169">
        <f t="shared" si="55"/>
        <v>2.2115211540512405</v>
      </c>
      <c r="N169" s="47">
        <f t="shared" si="56"/>
        <v>4.028453762635717E-2</v>
      </c>
      <c r="O169" s="47"/>
      <c r="P169" s="63">
        <f t="shared" si="57"/>
        <v>0.60811894956410117</v>
      </c>
      <c r="Q169" s="86">
        <f t="shared" si="58"/>
        <v>4.028453762635717E-2</v>
      </c>
      <c r="R169" s="67">
        <f t="shared" si="59"/>
        <v>0.35159651280954163</v>
      </c>
      <c r="AB169" s="91">
        <f t="shared" si="60"/>
        <v>1939.5714285714287</v>
      </c>
      <c r="AC169" s="91">
        <f t="shared" si="61"/>
        <v>53.428571428571431</v>
      </c>
      <c r="AD169" s="90">
        <f t="shared" si="62"/>
        <v>89.594999999999999</v>
      </c>
      <c r="AE169" s="45">
        <f t="shared" si="63"/>
        <v>0.59633429799175663</v>
      </c>
    </row>
    <row r="170" spans="1:31" ht="13.8" x14ac:dyDescent="0.25">
      <c r="AB170" s="91"/>
      <c r="AC170" s="91"/>
      <c r="AD170" s="90"/>
      <c r="AE170" s="45"/>
    </row>
    <row r="171" spans="1:31" ht="13.8" x14ac:dyDescent="0.25">
      <c r="AB171" s="91"/>
      <c r="AC171" s="91"/>
      <c r="AD171" s="90"/>
      <c r="AE171" s="45"/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8"/>
  <sheetViews>
    <sheetView topLeftCell="H1" workbookViewId="0">
      <selection activeCell="Y29" sqref="Y29"/>
    </sheetView>
  </sheetViews>
  <sheetFormatPr defaultColWidth="10.6640625" defaultRowHeight="13.2" x14ac:dyDescent="0.25"/>
  <cols>
    <col min="1" max="1" width="9.5546875" customWidth="1"/>
    <col min="5" max="5" width="10.6640625" customWidth="1"/>
    <col min="12" max="12" width="10.6640625" customWidth="1"/>
    <col min="16" max="16" width="10.6640625" customWidth="1"/>
  </cols>
  <sheetData>
    <row r="1" spans="1:16" x14ac:dyDescent="0.25">
      <c r="A1" s="2" t="s">
        <v>64</v>
      </c>
    </row>
    <row r="2" spans="1:16" x14ac:dyDescent="0.25">
      <c r="A2" s="14" t="s">
        <v>106</v>
      </c>
    </row>
    <row r="3" spans="1:16" x14ac:dyDescent="0.25">
      <c r="A3" s="24" t="s">
        <v>107</v>
      </c>
    </row>
    <row r="5" spans="1:16" x14ac:dyDescent="0.25">
      <c r="A5" s="2" t="s">
        <v>54</v>
      </c>
      <c r="B5" s="2" t="s">
        <v>55</v>
      </c>
      <c r="C5" s="2" t="s">
        <v>56</v>
      </c>
      <c r="D5" s="2" t="s">
        <v>57</v>
      </c>
      <c r="M5" s="2"/>
      <c r="N5" s="2" t="s">
        <v>206</v>
      </c>
      <c r="O5" s="2" t="s">
        <v>207</v>
      </c>
    </row>
    <row r="6" spans="1:16" x14ac:dyDescent="0.25">
      <c r="A6" s="14">
        <v>0</v>
      </c>
      <c r="B6" s="13">
        <v>0</v>
      </c>
      <c r="C6" s="11">
        <v>2.5999999999999998E-5</v>
      </c>
      <c r="D6" s="12">
        <v>1.2999999999999999E-5</v>
      </c>
      <c r="M6" s="10" t="s">
        <v>80</v>
      </c>
      <c r="N6" s="11">
        <v>2.5999999999999998E-5</v>
      </c>
      <c r="O6" s="45">
        <v>0</v>
      </c>
      <c r="P6" s="11">
        <f>MAX(N6:O6)</f>
        <v>2.5999999999999998E-5</v>
      </c>
    </row>
    <row r="7" spans="1:16" x14ac:dyDescent="0.25">
      <c r="A7" s="9">
        <v>4</v>
      </c>
      <c r="B7" s="13">
        <v>0</v>
      </c>
      <c r="C7" s="11">
        <v>2.5999999999999998E-5</v>
      </c>
      <c r="D7" s="12">
        <v>1.2999999999999999E-5</v>
      </c>
      <c r="M7" s="33" t="s">
        <v>81</v>
      </c>
      <c r="N7" s="11">
        <v>2.5999999999999998E-5</v>
      </c>
      <c r="O7" s="45">
        <v>0</v>
      </c>
      <c r="P7" s="11">
        <f t="shared" ref="P7:P26" si="0">MAX(N7:O7)</f>
        <v>2.5999999999999998E-5</v>
      </c>
    </row>
    <row r="8" spans="1:16" x14ac:dyDescent="0.25">
      <c r="A8" s="9">
        <v>4.01</v>
      </c>
      <c r="B8" s="13">
        <v>0</v>
      </c>
      <c r="C8" s="11">
        <v>2.5999999999999998E-5</v>
      </c>
      <c r="D8" s="12">
        <v>3.9999999999999998E-6</v>
      </c>
      <c r="M8" s="34" t="s">
        <v>82</v>
      </c>
      <c r="N8" s="11">
        <v>1.4799999999999999E-4</v>
      </c>
      <c r="O8" s="45">
        <v>0</v>
      </c>
      <c r="P8" s="11">
        <f t="shared" si="0"/>
        <v>1.4799999999999999E-4</v>
      </c>
    </row>
    <row r="9" spans="1:16" x14ac:dyDescent="0.25">
      <c r="A9" s="9">
        <v>9</v>
      </c>
      <c r="B9" s="13">
        <v>0</v>
      </c>
      <c r="C9" s="11">
        <v>2.5999999999999998E-5</v>
      </c>
      <c r="D9" s="12">
        <v>3.9999999999999998E-6</v>
      </c>
      <c r="M9" s="10" t="s">
        <v>83</v>
      </c>
      <c r="N9" s="11">
        <v>1.4799999999999999E-4</v>
      </c>
      <c r="O9" s="45">
        <v>0</v>
      </c>
      <c r="P9" s="11">
        <f t="shared" si="0"/>
        <v>1.4799999999999999E-4</v>
      </c>
    </row>
    <row r="10" spans="1:16" x14ac:dyDescent="0.25">
      <c r="A10" s="9">
        <v>9.01</v>
      </c>
      <c r="B10" s="13">
        <v>0</v>
      </c>
      <c r="C10" s="11">
        <v>1.4799999999999999E-4</v>
      </c>
      <c r="D10" s="12">
        <v>3.9999999999999998E-6</v>
      </c>
      <c r="M10" s="10" t="s">
        <v>84</v>
      </c>
      <c r="N10" s="11">
        <v>5.9999999999999995E-4</v>
      </c>
      <c r="O10" s="45">
        <v>0</v>
      </c>
      <c r="P10" s="11">
        <f t="shared" si="0"/>
        <v>5.9999999999999995E-4</v>
      </c>
    </row>
    <row r="11" spans="1:16" x14ac:dyDescent="0.25">
      <c r="A11" s="9">
        <v>14</v>
      </c>
      <c r="B11" s="13">
        <v>0</v>
      </c>
      <c r="C11" s="11">
        <v>1.4799999999999999E-4</v>
      </c>
      <c r="D11" s="12">
        <v>3.9999999999999998E-6</v>
      </c>
      <c r="M11" s="10" t="s">
        <v>85</v>
      </c>
      <c r="N11" s="11">
        <v>5.9999999999999995E-4</v>
      </c>
      <c r="O11" s="45">
        <v>0</v>
      </c>
      <c r="P11" s="11">
        <f t="shared" si="0"/>
        <v>5.9999999999999995E-4</v>
      </c>
    </row>
    <row r="12" spans="1:16" x14ac:dyDescent="0.25">
      <c r="A12" s="9">
        <v>14.01</v>
      </c>
      <c r="B12" s="13">
        <v>5.0000000000000001E-3</v>
      </c>
      <c r="C12" s="11">
        <v>1.4799999999999999E-4</v>
      </c>
      <c r="D12" s="12">
        <v>3.9999999999999998E-6</v>
      </c>
      <c r="M12" s="10" t="s">
        <v>86</v>
      </c>
      <c r="N12" s="11">
        <v>1.4599999999999999E-3</v>
      </c>
      <c r="O12" s="45">
        <v>1.5552099533437014E-3</v>
      </c>
      <c r="P12" s="11">
        <f t="shared" si="0"/>
        <v>1.5552099533437014E-3</v>
      </c>
    </row>
    <row r="13" spans="1:16" x14ac:dyDescent="0.25">
      <c r="A13" s="9">
        <v>17</v>
      </c>
      <c r="B13" s="13">
        <v>5.0000000000000001E-3</v>
      </c>
      <c r="C13" s="11">
        <v>1.4799999999999999E-4</v>
      </c>
      <c r="D13" s="12">
        <v>3.9999999999999998E-6</v>
      </c>
      <c r="M13" s="10" t="s">
        <v>87</v>
      </c>
      <c r="N13" s="11">
        <v>1.4599999999999999E-3</v>
      </c>
      <c r="O13" s="45">
        <v>0</v>
      </c>
      <c r="P13" s="11">
        <f t="shared" si="0"/>
        <v>1.4599999999999999E-3</v>
      </c>
    </row>
    <row r="14" spans="1:16" x14ac:dyDescent="0.25">
      <c r="A14" s="9">
        <v>17.010000000000002</v>
      </c>
      <c r="B14" s="13">
        <v>5.0000000000000001E-3</v>
      </c>
      <c r="C14" s="11">
        <v>1.4799999999999999E-4</v>
      </c>
      <c r="D14" s="12">
        <v>1.8E-5</v>
      </c>
      <c r="M14" s="10" t="s">
        <v>88</v>
      </c>
      <c r="N14" s="11">
        <v>3.0000000000000001E-3</v>
      </c>
      <c r="O14" s="45">
        <v>5.5066079295154188E-3</v>
      </c>
      <c r="P14" s="11">
        <f t="shared" si="0"/>
        <v>5.5066079295154188E-3</v>
      </c>
    </row>
    <row r="15" spans="1:16" x14ac:dyDescent="0.25">
      <c r="A15" s="9">
        <v>19</v>
      </c>
      <c r="B15" s="13">
        <v>5.0000000000000001E-3</v>
      </c>
      <c r="C15" s="11">
        <v>1.4799999999999999E-4</v>
      </c>
      <c r="D15" s="12">
        <v>1.8E-5</v>
      </c>
      <c r="M15" s="10" t="s">
        <v>89</v>
      </c>
      <c r="N15" s="11">
        <v>3.0000000000000001E-3</v>
      </c>
      <c r="O15" s="45">
        <v>9.3196644920782849E-4</v>
      </c>
      <c r="P15" s="11">
        <f t="shared" si="0"/>
        <v>3.0000000000000001E-3</v>
      </c>
    </row>
    <row r="16" spans="1:16" x14ac:dyDescent="0.25">
      <c r="A16" s="9">
        <v>19.010000000000002</v>
      </c>
      <c r="B16" s="13">
        <v>5.0000000000000001E-3</v>
      </c>
      <c r="C16" s="11">
        <v>5.9999999999999995E-4</v>
      </c>
      <c r="D16" s="12">
        <v>1.8E-5</v>
      </c>
      <c r="M16" s="10" t="s">
        <v>90</v>
      </c>
      <c r="N16" s="11">
        <v>1.2999999999999999E-2</v>
      </c>
      <c r="O16" s="45">
        <v>3.6945812807881772E-3</v>
      </c>
      <c r="P16" s="11">
        <f t="shared" si="0"/>
        <v>1.2999999999999999E-2</v>
      </c>
    </row>
    <row r="17" spans="1:16" x14ac:dyDescent="0.25">
      <c r="A17">
        <v>24</v>
      </c>
      <c r="B17" s="13">
        <v>5.0000000000000001E-3</v>
      </c>
      <c r="C17" s="11">
        <v>5.9999999999999995E-4</v>
      </c>
      <c r="D17" s="12">
        <v>1.8E-5</v>
      </c>
      <c r="M17" s="10" t="s">
        <v>91</v>
      </c>
      <c r="N17" s="11">
        <v>1.2999999999999999E-2</v>
      </c>
      <c r="O17" s="45">
        <v>1.1267605633802818E-2</v>
      </c>
      <c r="P17" s="11">
        <f t="shared" si="0"/>
        <v>1.2999999999999999E-2</v>
      </c>
    </row>
    <row r="18" spans="1:16" x14ac:dyDescent="0.25">
      <c r="A18">
        <v>24.01</v>
      </c>
      <c r="B18" s="13">
        <v>1.6E-2</v>
      </c>
      <c r="C18" s="11">
        <v>5.9999999999999995E-4</v>
      </c>
      <c r="D18" s="12">
        <v>1.8E-5</v>
      </c>
      <c r="M18" s="10" t="s">
        <v>92</v>
      </c>
      <c r="N18" s="11">
        <v>0.04</v>
      </c>
      <c r="O18" s="45">
        <v>1.8691588785046728E-2</v>
      </c>
      <c r="P18" s="11">
        <f t="shared" si="0"/>
        <v>0.04</v>
      </c>
    </row>
    <row r="19" spans="1:16" x14ac:dyDescent="0.25">
      <c r="A19">
        <v>29</v>
      </c>
      <c r="B19" s="13">
        <v>1.6E-2</v>
      </c>
      <c r="C19" s="11">
        <v>5.9999999999999995E-4</v>
      </c>
      <c r="D19" s="12">
        <v>1.8E-5</v>
      </c>
      <c r="M19" s="10" t="s">
        <v>93</v>
      </c>
      <c r="N19" s="11">
        <v>0.04</v>
      </c>
      <c r="O19" s="45">
        <v>7.0981210855949897E-2</v>
      </c>
      <c r="P19" s="11">
        <f t="shared" si="0"/>
        <v>7.0981210855949897E-2</v>
      </c>
    </row>
    <row r="20" spans="1:16" x14ac:dyDescent="0.25">
      <c r="A20">
        <v>29.01</v>
      </c>
      <c r="B20" s="13">
        <v>1.6E-2</v>
      </c>
      <c r="C20" s="11">
        <v>1.4599999999999999E-3</v>
      </c>
      <c r="D20" s="12">
        <v>1.8E-5</v>
      </c>
      <c r="M20" s="10" t="s">
        <v>94</v>
      </c>
      <c r="N20" s="11">
        <v>8.5999999999999993E-2</v>
      </c>
      <c r="O20" s="45">
        <v>0.10926365795724466</v>
      </c>
      <c r="P20" s="11">
        <f t="shared" si="0"/>
        <v>0.10926365795724466</v>
      </c>
    </row>
    <row r="21" spans="1:16" x14ac:dyDescent="0.25">
      <c r="A21">
        <v>34</v>
      </c>
      <c r="B21" s="13">
        <v>1.6E-2</v>
      </c>
      <c r="C21" s="11">
        <v>1.4599999999999999E-3</v>
      </c>
      <c r="D21" s="12">
        <v>1.8E-5</v>
      </c>
      <c r="M21" s="10" t="s">
        <v>95</v>
      </c>
      <c r="N21" s="11">
        <v>8.5999999999999993E-2</v>
      </c>
      <c r="O21" s="45">
        <v>0.15635179153094461</v>
      </c>
      <c r="P21" s="11">
        <f t="shared" si="0"/>
        <v>0.15635179153094461</v>
      </c>
    </row>
    <row r="22" spans="1:16" x14ac:dyDescent="0.25">
      <c r="A22">
        <v>34.01</v>
      </c>
      <c r="B22" s="13">
        <v>0.1</v>
      </c>
      <c r="C22" s="11">
        <v>1.4599999999999999E-3</v>
      </c>
      <c r="D22" s="12">
        <v>1.8E-5</v>
      </c>
      <c r="M22" s="10" t="s">
        <v>96</v>
      </c>
      <c r="N22" s="11">
        <v>0.13400000000000001</v>
      </c>
      <c r="O22" s="45">
        <v>0.22996515679442509</v>
      </c>
      <c r="P22" s="11">
        <f t="shared" si="0"/>
        <v>0.22996515679442509</v>
      </c>
    </row>
    <row r="23" spans="1:16" x14ac:dyDescent="0.25">
      <c r="A23">
        <v>39</v>
      </c>
      <c r="B23" s="13">
        <v>0.1</v>
      </c>
      <c r="C23" s="11">
        <v>1.4599999999999999E-3</v>
      </c>
      <c r="D23" s="12">
        <v>1.8E-5</v>
      </c>
      <c r="M23" s="10" t="s">
        <v>97</v>
      </c>
      <c r="N23" s="11">
        <v>0.13400000000000001</v>
      </c>
      <c r="O23" s="45">
        <v>0.2744186046511628</v>
      </c>
      <c r="P23" s="11">
        <f t="shared" si="0"/>
        <v>0.2744186046511628</v>
      </c>
    </row>
    <row r="24" spans="1:16" x14ac:dyDescent="0.25">
      <c r="A24">
        <v>39.01</v>
      </c>
      <c r="B24" s="13">
        <v>0.1</v>
      </c>
      <c r="C24" s="11">
        <v>3.0000000000000001E-3</v>
      </c>
      <c r="D24" s="12">
        <v>1.8E-5</v>
      </c>
      <c r="M24" s="10" t="s">
        <v>98</v>
      </c>
      <c r="N24" s="11">
        <v>0.13400000000000001</v>
      </c>
      <c r="O24" s="45">
        <v>0.26956521739130435</v>
      </c>
      <c r="P24" s="11">
        <f t="shared" si="0"/>
        <v>0.26956521739130435</v>
      </c>
    </row>
    <row r="25" spans="1:16" x14ac:dyDescent="0.25">
      <c r="A25">
        <v>44</v>
      </c>
      <c r="B25" s="13">
        <v>0.1</v>
      </c>
      <c r="C25" s="11">
        <v>3.0000000000000001E-3</v>
      </c>
      <c r="D25" s="12">
        <v>1.8E-5</v>
      </c>
      <c r="M25" s="10" t="s">
        <v>99</v>
      </c>
      <c r="N25" s="11">
        <v>0.13400000000000001</v>
      </c>
      <c r="O25" s="45">
        <v>0.443</v>
      </c>
      <c r="P25" s="11">
        <f t="shared" si="0"/>
        <v>0.443</v>
      </c>
    </row>
    <row r="26" spans="1:16" x14ac:dyDescent="0.25">
      <c r="A26">
        <v>44.01</v>
      </c>
      <c r="B26" s="13">
        <v>0.13</v>
      </c>
      <c r="C26" s="11">
        <v>3.0000000000000001E-3</v>
      </c>
      <c r="D26" s="12">
        <v>1.8E-5</v>
      </c>
      <c r="M26" s="10" t="s">
        <v>100</v>
      </c>
      <c r="N26" s="11">
        <v>0.13400000000000001</v>
      </c>
      <c r="O26" s="81">
        <v>0.443</v>
      </c>
      <c r="P26" s="11">
        <f t="shared" si="0"/>
        <v>0.443</v>
      </c>
    </row>
    <row r="27" spans="1:16" x14ac:dyDescent="0.25">
      <c r="A27">
        <v>49</v>
      </c>
      <c r="B27" s="13">
        <v>0.13</v>
      </c>
      <c r="C27" s="11">
        <v>3.0000000000000001E-3</v>
      </c>
      <c r="D27" s="12">
        <v>1.8E-5</v>
      </c>
    </row>
    <row r="28" spans="1:16" x14ac:dyDescent="0.25">
      <c r="A28">
        <v>49.01</v>
      </c>
      <c r="B28" s="13">
        <v>0.13</v>
      </c>
      <c r="C28" s="11">
        <v>1.2999999999999999E-2</v>
      </c>
      <c r="D28" s="12">
        <v>9.0000000000000006E-5</v>
      </c>
    </row>
    <row r="29" spans="1:16" x14ac:dyDescent="0.25">
      <c r="A29">
        <v>54</v>
      </c>
      <c r="B29" s="13">
        <v>0.13</v>
      </c>
      <c r="C29" s="11">
        <v>1.2999999999999999E-2</v>
      </c>
      <c r="D29" s="12">
        <v>9.0000000000000006E-5</v>
      </c>
    </row>
    <row r="30" spans="1:16" x14ac:dyDescent="0.25">
      <c r="A30">
        <v>54.01</v>
      </c>
      <c r="B30" s="13">
        <v>0.253</v>
      </c>
      <c r="C30" s="11">
        <v>1.2999999999999999E-2</v>
      </c>
      <c r="D30" s="12">
        <v>9.0000000000000006E-5</v>
      </c>
    </row>
    <row r="31" spans="1:16" x14ac:dyDescent="0.25">
      <c r="A31">
        <v>59</v>
      </c>
      <c r="B31" s="13">
        <v>0.253</v>
      </c>
      <c r="C31" s="11">
        <v>1.2999999999999999E-2</v>
      </c>
      <c r="D31" s="12">
        <v>9.0000000000000006E-5</v>
      </c>
    </row>
    <row r="32" spans="1:16" x14ac:dyDescent="0.25">
      <c r="A32">
        <v>59.01</v>
      </c>
      <c r="B32" s="13">
        <v>0.253</v>
      </c>
      <c r="C32" s="11">
        <v>0.04</v>
      </c>
      <c r="D32" s="12">
        <v>9.0000000000000006E-5</v>
      </c>
    </row>
    <row r="33" spans="1:4" x14ac:dyDescent="0.25">
      <c r="A33">
        <v>64</v>
      </c>
      <c r="B33" s="13">
        <v>0.253</v>
      </c>
      <c r="C33" s="11">
        <v>0.04</v>
      </c>
      <c r="D33" s="12">
        <v>9.0000000000000006E-5</v>
      </c>
    </row>
    <row r="34" spans="1:4" x14ac:dyDescent="0.25">
      <c r="A34">
        <v>64.010000000000005</v>
      </c>
      <c r="B34" s="13">
        <v>0.52500000000000002</v>
      </c>
      <c r="C34" s="11">
        <v>0.04</v>
      </c>
      <c r="D34" s="12">
        <v>4.8700000000000002E-4</v>
      </c>
    </row>
    <row r="35" spans="1:4" x14ac:dyDescent="0.25">
      <c r="A35">
        <v>69</v>
      </c>
      <c r="B35" s="13">
        <v>0.52500000000000002</v>
      </c>
      <c r="C35" s="11">
        <v>0.04</v>
      </c>
      <c r="D35" s="12">
        <v>4.8700000000000002E-4</v>
      </c>
    </row>
    <row r="36" spans="1:4" x14ac:dyDescent="0.25">
      <c r="A36">
        <v>69.010000000000005</v>
      </c>
      <c r="B36" s="13">
        <v>0.52500000000000002</v>
      </c>
      <c r="C36" s="11">
        <v>8.5999999999999993E-2</v>
      </c>
      <c r="D36" s="12">
        <v>4.8700000000000002E-4</v>
      </c>
    </row>
    <row r="37" spans="1:4" x14ac:dyDescent="0.25">
      <c r="A37">
        <v>74</v>
      </c>
      <c r="B37" s="13">
        <v>0.52500000000000002</v>
      </c>
      <c r="C37" s="11">
        <v>8.5999999999999993E-2</v>
      </c>
      <c r="D37" s="12">
        <v>4.8700000000000002E-4</v>
      </c>
    </row>
    <row r="38" spans="1:4" x14ac:dyDescent="0.25">
      <c r="A38">
        <v>74.010000000000005</v>
      </c>
      <c r="B38" s="13">
        <v>0.69599999999999995</v>
      </c>
      <c r="C38" s="11">
        <v>8.5999999999999993E-2</v>
      </c>
      <c r="D38" s="12">
        <v>4.8700000000000002E-4</v>
      </c>
    </row>
    <row r="39" spans="1:4" x14ac:dyDescent="0.25">
      <c r="A39">
        <v>79</v>
      </c>
      <c r="B39" s="13">
        <v>0.69599999999999995</v>
      </c>
      <c r="C39" s="11">
        <v>8.5999999999999993E-2</v>
      </c>
      <c r="D39" s="12">
        <v>4.8700000000000002E-4</v>
      </c>
    </row>
    <row r="40" spans="1:4" x14ac:dyDescent="0.25">
      <c r="A40">
        <v>79.010000000000005</v>
      </c>
      <c r="B40" s="13">
        <v>0.69599999999999995</v>
      </c>
      <c r="C40" s="11">
        <v>0.13400000000000001</v>
      </c>
      <c r="D40" s="12">
        <v>4.8700000000000002E-4</v>
      </c>
    </row>
    <row r="41" spans="1:4" x14ac:dyDescent="0.25">
      <c r="A41" s="10">
        <v>95</v>
      </c>
      <c r="B41" s="13">
        <v>0.69599999999999995</v>
      </c>
      <c r="C41" s="11">
        <v>0.13400000000000001</v>
      </c>
      <c r="D41" s="12">
        <v>4.8700000000000002E-4</v>
      </c>
    </row>
    <row r="42" spans="1:4" x14ac:dyDescent="0.25">
      <c r="A42" s="15" t="s">
        <v>67</v>
      </c>
      <c r="B42" s="16">
        <v>0.14000000000000001</v>
      </c>
      <c r="C42" s="17">
        <v>1.38E-2</v>
      </c>
      <c r="D42" s="18">
        <v>2.4000000000000001E-5</v>
      </c>
    </row>
    <row r="43" spans="1:4" x14ac:dyDescent="0.25">
      <c r="C43" s="11"/>
    </row>
    <row r="45" spans="1:4" x14ac:dyDescent="0.25">
      <c r="A45" s="2" t="s">
        <v>65</v>
      </c>
    </row>
    <row r="46" spans="1:4" x14ac:dyDescent="0.25">
      <c r="A46" s="14" t="s">
        <v>126</v>
      </c>
    </row>
    <row r="47" spans="1:4" x14ac:dyDescent="0.25">
      <c r="A47" s="24" t="s">
        <v>145</v>
      </c>
    </row>
    <row r="49" spans="1:11" x14ac:dyDescent="0.25">
      <c r="A49" s="2" t="s">
        <v>54</v>
      </c>
      <c r="B49" s="2" t="s">
        <v>66</v>
      </c>
      <c r="D49" s="2" t="s">
        <v>136</v>
      </c>
      <c r="E49" s="2" t="s">
        <v>66</v>
      </c>
      <c r="G49" s="2" t="s">
        <v>139</v>
      </c>
      <c r="H49" s="2" t="s">
        <v>66</v>
      </c>
      <c r="J49" s="2" t="s">
        <v>58</v>
      </c>
      <c r="K49" s="2" t="s">
        <v>66</v>
      </c>
    </row>
    <row r="50" spans="1:11" x14ac:dyDescent="0.25">
      <c r="A50" s="39" t="s">
        <v>127</v>
      </c>
      <c r="B50" s="13">
        <v>0</v>
      </c>
      <c r="D50" t="s">
        <v>137</v>
      </c>
      <c r="E50" s="13">
        <v>2.8000000000000001E-2</v>
      </c>
      <c r="G50" t="s">
        <v>140</v>
      </c>
      <c r="H50" s="13">
        <v>7.0000000000000001E-3</v>
      </c>
      <c r="J50" t="s">
        <v>59</v>
      </c>
      <c r="K50" s="13">
        <v>0.105</v>
      </c>
    </row>
    <row r="51" spans="1:11" x14ac:dyDescent="0.25">
      <c r="A51" s="39" t="s">
        <v>128</v>
      </c>
      <c r="B51" s="13">
        <v>2E-3</v>
      </c>
      <c r="D51" t="s">
        <v>138</v>
      </c>
      <c r="E51" s="13">
        <v>1.7000000000000001E-2</v>
      </c>
      <c r="G51" t="s">
        <v>141</v>
      </c>
      <c r="H51" s="13">
        <v>1.4E-2</v>
      </c>
      <c r="J51" t="s">
        <v>60</v>
      </c>
      <c r="K51" s="13">
        <v>7.2999999999999995E-2</v>
      </c>
    </row>
    <row r="52" spans="1:11" x14ac:dyDescent="0.25">
      <c r="A52" s="10" t="s">
        <v>129</v>
      </c>
      <c r="B52" s="13">
        <v>2E-3</v>
      </c>
      <c r="D52" s="2" t="s">
        <v>67</v>
      </c>
      <c r="E52" s="16">
        <v>2.3E-2</v>
      </c>
      <c r="G52" t="s">
        <v>142</v>
      </c>
      <c r="H52" s="13">
        <v>3.0000000000000001E-3</v>
      </c>
      <c r="J52" t="s">
        <v>61</v>
      </c>
      <c r="K52" s="13">
        <v>6.3E-2</v>
      </c>
    </row>
    <row r="53" spans="1:11" x14ac:dyDescent="0.25">
      <c r="A53" s="10" t="s">
        <v>130</v>
      </c>
      <c r="B53" s="13">
        <v>2E-3</v>
      </c>
      <c r="G53" t="s">
        <v>143</v>
      </c>
      <c r="H53" s="13">
        <v>5.0999999999999997E-2</v>
      </c>
      <c r="J53" t="s">
        <v>62</v>
      </c>
      <c r="K53" s="13">
        <v>0.06</v>
      </c>
    </row>
    <row r="54" spans="1:11" x14ac:dyDescent="0.25">
      <c r="A54" s="10" t="s">
        <v>131</v>
      </c>
      <c r="B54" s="13">
        <v>4.0000000000000001E-3</v>
      </c>
      <c r="G54" t="s">
        <v>144</v>
      </c>
      <c r="H54" s="13">
        <v>1.9E-2</v>
      </c>
      <c r="J54" t="s">
        <v>63</v>
      </c>
      <c r="K54" s="13">
        <v>5.6000000000000001E-2</v>
      </c>
    </row>
    <row r="55" spans="1:11" x14ac:dyDescent="0.25">
      <c r="A55" s="10" t="s">
        <v>132</v>
      </c>
      <c r="B55" s="13">
        <v>1.2999999999999999E-2</v>
      </c>
      <c r="G55" s="2" t="s">
        <v>67</v>
      </c>
      <c r="H55" s="16">
        <v>2.3E-2</v>
      </c>
      <c r="J55" t="s">
        <v>125</v>
      </c>
      <c r="K55" s="13">
        <v>8.9999999999999993E-3</v>
      </c>
    </row>
    <row r="56" spans="1:11" x14ac:dyDescent="0.25">
      <c r="A56" s="10" t="s">
        <v>133</v>
      </c>
      <c r="B56" s="13">
        <v>3.5999999999999997E-2</v>
      </c>
      <c r="J56" s="2" t="s">
        <v>67</v>
      </c>
      <c r="K56" s="16">
        <v>2.3E-2</v>
      </c>
    </row>
    <row r="57" spans="1:11" x14ac:dyDescent="0.25">
      <c r="A57" s="10" t="s">
        <v>134</v>
      </c>
      <c r="B57" s="13">
        <v>0.08</v>
      </c>
    </row>
    <row r="58" spans="1:11" x14ac:dyDescent="0.25">
      <c r="A58" s="10" t="s">
        <v>135</v>
      </c>
      <c r="B58" s="13">
        <v>0.14799999999999999</v>
      </c>
    </row>
    <row r="59" spans="1:11" x14ac:dyDescent="0.25">
      <c r="A59" s="2" t="s">
        <v>67</v>
      </c>
      <c r="B59" s="16">
        <v>2.3E-2</v>
      </c>
    </row>
    <row r="73" spans="1:5" x14ac:dyDescent="0.25">
      <c r="A73" s="2" t="s">
        <v>146</v>
      </c>
    </row>
    <row r="74" spans="1:5" x14ac:dyDescent="0.25">
      <c r="A74" s="24" t="s">
        <v>147</v>
      </c>
    </row>
    <row r="76" spans="1:5" x14ac:dyDescent="0.25">
      <c r="B76" s="2" t="s">
        <v>148</v>
      </c>
      <c r="D76" s="2" t="s">
        <v>29</v>
      </c>
    </row>
    <row r="77" spans="1:5" x14ac:dyDescent="0.25">
      <c r="A77" s="2" t="s">
        <v>20</v>
      </c>
      <c r="B77" s="40">
        <v>43872</v>
      </c>
      <c r="D77" s="40">
        <v>43907</v>
      </c>
    </row>
    <row r="78" spans="1:5" x14ac:dyDescent="0.25">
      <c r="A78" s="2" t="s">
        <v>54</v>
      </c>
      <c r="B78" s="2" t="s">
        <v>149</v>
      </c>
      <c r="C78" s="2" t="s">
        <v>66</v>
      </c>
      <c r="D78" s="2" t="s">
        <v>149</v>
      </c>
      <c r="E78" s="2" t="s">
        <v>66</v>
      </c>
    </row>
    <row r="79" spans="1:5" x14ac:dyDescent="0.25">
      <c r="A79" s="39" t="s">
        <v>127</v>
      </c>
      <c r="B79">
        <v>0</v>
      </c>
      <c r="C79" s="13">
        <v>0</v>
      </c>
      <c r="D79">
        <v>0</v>
      </c>
      <c r="E79" s="13">
        <v>0</v>
      </c>
    </row>
    <row r="80" spans="1:5" x14ac:dyDescent="0.25">
      <c r="A80" s="39" t="s">
        <v>128</v>
      </c>
      <c r="B80">
        <v>1</v>
      </c>
      <c r="C80" s="13">
        <v>2E-3</v>
      </c>
      <c r="D80">
        <v>0</v>
      </c>
      <c r="E80" s="13">
        <v>0</v>
      </c>
    </row>
    <row r="81" spans="1:5" x14ac:dyDescent="0.25">
      <c r="A81" s="10" t="s">
        <v>129</v>
      </c>
      <c r="B81">
        <v>7</v>
      </c>
      <c r="C81" s="13">
        <v>2E-3</v>
      </c>
      <c r="D81">
        <v>0</v>
      </c>
      <c r="E81" s="13">
        <v>0</v>
      </c>
    </row>
    <row r="82" spans="1:5" x14ac:dyDescent="0.25">
      <c r="A82" s="10" t="s">
        <v>130</v>
      </c>
      <c r="B82">
        <v>18</v>
      </c>
      <c r="C82" s="13">
        <v>2E-3</v>
      </c>
      <c r="D82">
        <v>4</v>
      </c>
      <c r="E82" s="13">
        <v>3.0000000000000001E-3</v>
      </c>
    </row>
    <row r="83" spans="1:5" x14ac:dyDescent="0.25">
      <c r="A83" s="10" t="s">
        <v>131</v>
      </c>
      <c r="B83">
        <v>38</v>
      </c>
      <c r="C83" s="13">
        <v>4.0000000000000001E-3</v>
      </c>
      <c r="D83">
        <v>10</v>
      </c>
      <c r="E83" s="13">
        <v>4.0000000000000001E-3</v>
      </c>
    </row>
    <row r="84" spans="1:5" x14ac:dyDescent="0.25">
      <c r="A84" s="10" t="s">
        <v>132</v>
      </c>
      <c r="B84">
        <v>130</v>
      </c>
      <c r="C84" s="13">
        <v>1.2999999999999999E-2</v>
      </c>
      <c r="D84">
        <v>43</v>
      </c>
      <c r="E84" s="13">
        <v>0.01</v>
      </c>
    </row>
    <row r="85" spans="1:5" x14ac:dyDescent="0.25">
      <c r="A85" s="10" t="s">
        <v>133</v>
      </c>
      <c r="B85">
        <v>309</v>
      </c>
      <c r="C85" s="13">
        <v>3.5999999999999997E-2</v>
      </c>
      <c r="D85">
        <v>139</v>
      </c>
      <c r="E85" s="13">
        <v>3.5000000000000003E-2</v>
      </c>
    </row>
    <row r="86" spans="1:5" x14ac:dyDescent="0.25">
      <c r="A86" s="10" t="s">
        <v>134</v>
      </c>
      <c r="B86">
        <v>312</v>
      </c>
      <c r="C86" s="13">
        <v>0.08</v>
      </c>
      <c r="D86">
        <v>578</v>
      </c>
      <c r="E86" s="13">
        <v>0.128</v>
      </c>
    </row>
    <row r="87" spans="1:5" x14ac:dyDescent="0.25">
      <c r="A87" s="10" t="s">
        <v>135</v>
      </c>
      <c r="B87">
        <v>208</v>
      </c>
      <c r="C87" s="13">
        <v>0.14799999999999999</v>
      </c>
      <c r="D87">
        <v>850</v>
      </c>
      <c r="E87" s="13">
        <v>0.20200000000000001</v>
      </c>
    </row>
    <row r="88" spans="1:5" x14ac:dyDescent="0.25">
      <c r="A88" s="2" t="s">
        <v>67</v>
      </c>
      <c r="B88" s="2">
        <f>SUM(B79:B87)</f>
        <v>1023</v>
      </c>
      <c r="C88" s="16">
        <v>2.3E-2</v>
      </c>
      <c r="D88" s="2">
        <f>SUM(D79:D87)</f>
        <v>1624</v>
      </c>
      <c r="E88" s="16">
        <v>7.1999999999999995E-2</v>
      </c>
    </row>
    <row r="90" spans="1:5" x14ac:dyDescent="0.25">
      <c r="A90" t="s">
        <v>151</v>
      </c>
    </row>
    <row r="91" spans="1:5" x14ac:dyDescent="0.25">
      <c r="A91" t="s">
        <v>150</v>
      </c>
    </row>
    <row r="94" spans="1:5" x14ac:dyDescent="0.25">
      <c r="A94" s="2" t="s">
        <v>109</v>
      </c>
    </row>
    <row r="95" spans="1:5" x14ac:dyDescent="0.25">
      <c r="A95" s="24" t="s">
        <v>110</v>
      </c>
    </row>
    <row r="97" spans="1:5" ht="25.5" customHeight="1" x14ac:dyDescent="0.25">
      <c r="A97" s="2" t="s">
        <v>112</v>
      </c>
      <c r="B97" s="103" t="s">
        <v>115</v>
      </c>
      <c r="C97" s="103"/>
      <c r="D97" s="103" t="s">
        <v>116</v>
      </c>
      <c r="E97" s="103"/>
    </row>
    <row r="98" spans="1:5" x14ac:dyDescent="0.25">
      <c r="A98" s="14" t="s">
        <v>113</v>
      </c>
      <c r="B98">
        <v>0.9</v>
      </c>
      <c r="C98" t="s">
        <v>117</v>
      </c>
      <c r="D98">
        <v>1.1000000000000001</v>
      </c>
      <c r="E98" t="s">
        <v>121</v>
      </c>
    </row>
    <row r="99" spans="1:5" x14ac:dyDescent="0.25">
      <c r="A99" s="14" t="s">
        <v>114</v>
      </c>
      <c r="B99">
        <v>0.9</v>
      </c>
      <c r="C99" t="s">
        <v>118</v>
      </c>
      <c r="D99">
        <v>1.5</v>
      </c>
      <c r="E99" t="s">
        <v>122</v>
      </c>
    </row>
    <row r="100" spans="1:5" x14ac:dyDescent="0.25">
      <c r="A100" s="2" t="s">
        <v>111</v>
      </c>
    </row>
    <row r="101" spans="1:5" x14ac:dyDescent="0.25">
      <c r="A101" s="14" t="s">
        <v>113</v>
      </c>
      <c r="B101" s="38">
        <v>2</v>
      </c>
      <c r="C101" t="s">
        <v>119</v>
      </c>
      <c r="D101">
        <v>1.8</v>
      </c>
      <c r="E101" t="s">
        <v>123</v>
      </c>
    </row>
    <row r="102" spans="1:5" x14ac:dyDescent="0.25">
      <c r="A102" s="14" t="s">
        <v>114</v>
      </c>
      <c r="B102">
        <v>2.2000000000000002</v>
      </c>
      <c r="C102" t="s">
        <v>120</v>
      </c>
      <c r="D102">
        <v>3.6</v>
      </c>
      <c r="E102" t="s">
        <v>124</v>
      </c>
    </row>
    <row r="103" spans="1:5" x14ac:dyDescent="0.25">
      <c r="A103" s="2"/>
    </row>
    <row r="105" spans="1:5" x14ac:dyDescent="0.25">
      <c r="A105" s="2" t="s">
        <v>104</v>
      </c>
    </row>
    <row r="106" spans="1:5" x14ac:dyDescent="0.25">
      <c r="A106" s="24" t="s">
        <v>105</v>
      </c>
    </row>
    <row r="108" spans="1:5" x14ac:dyDescent="0.25">
      <c r="A108" t="s">
        <v>108</v>
      </c>
    </row>
  </sheetData>
  <mergeCells count="2">
    <mergeCell ref="B97:C97"/>
    <mergeCell ref="D97:E97"/>
  </mergeCells>
  <hyperlinks>
    <hyperlink ref="A106" r:id="rId1"/>
    <hyperlink ref="A46" r:id="rId2" display="https://partnerre.com/opinions_research/covid-19-cmo-update-and-overview-5th-edition/"/>
    <hyperlink ref="A3" r:id="rId3"/>
    <hyperlink ref="A95" r:id="rId4"/>
    <hyperlink ref="A47" r:id="rId5"/>
    <hyperlink ref="A74" r:id="rId6"/>
  </hyperlinks>
  <pageMargins left="0.7" right="0.7" top="0.78740157499999996" bottom="0.78740157499999996" header="0.3" footer="0.3"/>
  <pageSetup paperSize="9" orientation="portrait" verticalDpi="0" r:id="rId7"/>
  <drawing r:id="rId8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64"/>
  <sheetViews>
    <sheetView workbookViewId="0">
      <pane xSplit="2" ySplit="1" topLeftCell="C35" activePane="bottomRight" state="frozen"/>
      <selection pane="topRight" activeCell="C1" sqref="C1"/>
      <selection pane="bottomLeft" activeCell="A2" sqref="A2"/>
      <selection pane="bottomRight" activeCell="O44" sqref="O44"/>
    </sheetView>
  </sheetViews>
  <sheetFormatPr defaultColWidth="10.6640625" defaultRowHeight="13.2" x14ac:dyDescent="0.25"/>
  <cols>
    <col min="1" max="1" width="32.6640625" style="26" bestFit="1" customWidth="1"/>
    <col min="2" max="2" width="16.33203125" style="26" customWidth="1"/>
    <col min="3" max="13" width="10.109375" customWidth="1"/>
  </cols>
  <sheetData>
    <row r="1" spans="1:50" s="2" customFormat="1" x14ac:dyDescent="0.25">
      <c r="A1" s="28"/>
      <c r="B1" s="28"/>
      <c r="C1" s="2" t="s">
        <v>39</v>
      </c>
      <c r="D1" s="2" t="s">
        <v>29</v>
      </c>
      <c r="E1" s="2" t="s">
        <v>30</v>
      </c>
      <c r="F1" s="2" t="s">
        <v>52</v>
      </c>
      <c r="G1" s="2" t="s">
        <v>19</v>
      </c>
      <c r="H1" s="2" t="s">
        <v>32</v>
      </c>
      <c r="I1" s="2" t="s">
        <v>41</v>
      </c>
      <c r="J1" s="2" t="s">
        <v>38</v>
      </c>
      <c r="K1" s="2" t="s">
        <v>40</v>
      </c>
      <c r="L1" s="2" t="s">
        <v>194</v>
      </c>
      <c r="M1" s="2" t="s">
        <v>68</v>
      </c>
      <c r="P1" s="2" t="s">
        <v>39</v>
      </c>
      <c r="Q1" s="2" t="s">
        <v>29</v>
      </c>
      <c r="R1" s="2" t="s">
        <v>30</v>
      </c>
      <c r="S1" s="2" t="s">
        <v>52</v>
      </c>
      <c r="T1" s="2" t="s">
        <v>19</v>
      </c>
      <c r="U1" s="2" t="s">
        <v>32</v>
      </c>
      <c r="V1" s="2" t="s">
        <v>41</v>
      </c>
      <c r="W1" s="2" t="s">
        <v>38</v>
      </c>
      <c r="X1" s="2" t="s">
        <v>40</v>
      </c>
      <c r="Y1" s="2" t="s">
        <v>194</v>
      </c>
      <c r="Z1" s="2" t="s">
        <v>68</v>
      </c>
      <c r="AB1" s="2" t="s">
        <v>39</v>
      </c>
      <c r="AC1" s="2" t="s">
        <v>29</v>
      </c>
      <c r="AD1" s="2" t="s">
        <v>30</v>
      </c>
      <c r="AE1" s="2" t="s">
        <v>52</v>
      </c>
      <c r="AF1" s="2" t="s">
        <v>19</v>
      </c>
      <c r="AG1" s="2" t="s">
        <v>32</v>
      </c>
      <c r="AH1" s="2" t="s">
        <v>41</v>
      </c>
      <c r="AI1" s="2" t="s">
        <v>38</v>
      </c>
      <c r="AJ1" s="2" t="s">
        <v>40</v>
      </c>
      <c r="AK1" s="2" t="s">
        <v>194</v>
      </c>
      <c r="AL1" s="2" t="s">
        <v>68</v>
      </c>
      <c r="AN1" s="2" t="s">
        <v>39</v>
      </c>
      <c r="AO1" s="2" t="s">
        <v>29</v>
      </c>
      <c r="AP1" s="2" t="s">
        <v>30</v>
      </c>
      <c r="AQ1" s="2" t="s">
        <v>52</v>
      </c>
      <c r="AR1" s="2" t="s">
        <v>19</v>
      </c>
      <c r="AS1" s="2" t="s">
        <v>32</v>
      </c>
      <c r="AT1" s="2" t="s">
        <v>41</v>
      </c>
      <c r="AU1" s="2" t="s">
        <v>38</v>
      </c>
      <c r="AV1" s="2" t="s">
        <v>40</v>
      </c>
      <c r="AW1" s="2" t="s">
        <v>194</v>
      </c>
      <c r="AX1" s="2" t="s">
        <v>68</v>
      </c>
    </row>
    <row r="3" spans="1:50" x14ac:dyDescent="0.25">
      <c r="A3" s="28" t="s">
        <v>77</v>
      </c>
      <c r="B3" s="28"/>
      <c r="C3" s="36">
        <v>51269185</v>
      </c>
      <c r="D3" s="37">
        <v>60461826</v>
      </c>
      <c r="E3" s="37">
        <v>46754778</v>
      </c>
      <c r="F3" s="36">
        <v>65273511</v>
      </c>
      <c r="G3" s="37">
        <v>83783942</v>
      </c>
      <c r="H3" s="37">
        <v>9006398</v>
      </c>
      <c r="I3" s="36">
        <v>8654622</v>
      </c>
      <c r="J3" s="37">
        <v>67886011</v>
      </c>
      <c r="K3" s="37">
        <v>10099265</v>
      </c>
      <c r="L3" s="37">
        <v>10708981</v>
      </c>
      <c r="M3" s="36">
        <v>331002651</v>
      </c>
    </row>
    <row r="4" spans="1:50" x14ac:dyDescent="0.25">
      <c r="A4" s="29" t="s">
        <v>71</v>
      </c>
    </row>
    <row r="5" spans="1:50" x14ac:dyDescent="0.25">
      <c r="A5" s="27">
        <v>43931</v>
      </c>
      <c r="B5" s="27"/>
    </row>
    <row r="6" spans="1:50" x14ac:dyDescent="0.25">
      <c r="P6" t="s">
        <v>205</v>
      </c>
    </row>
    <row r="7" spans="1:50" x14ac:dyDescent="0.25">
      <c r="A7" s="28" t="s">
        <v>78</v>
      </c>
      <c r="B7" s="28" t="s">
        <v>54</v>
      </c>
    </row>
    <row r="8" spans="1:50" x14ac:dyDescent="0.25">
      <c r="A8" s="29" t="s">
        <v>79</v>
      </c>
      <c r="B8" t="s">
        <v>80</v>
      </c>
      <c r="C8" s="32">
        <v>3.8447822287884195E-2</v>
      </c>
      <c r="D8" s="32">
        <v>3.9348329974461478E-2</v>
      </c>
      <c r="E8" s="32">
        <v>4.3139063361272927E-2</v>
      </c>
      <c r="F8" s="32">
        <v>5.6337114499585894E-2</v>
      </c>
      <c r="G8" s="32">
        <v>4.7744050331282671E-2</v>
      </c>
      <c r="H8" s="32">
        <v>4.9393485818373155E-2</v>
      </c>
      <c r="I8" s="32">
        <v>5.2253187824373812E-2</v>
      </c>
      <c r="J8" s="32">
        <v>5.8507871764144022E-2</v>
      </c>
      <c r="K8" s="32">
        <v>5.9550190900294737E-2</v>
      </c>
      <c r="L8" s="32">
        <v>5.1976043512277283E-2</v>
      </c>
      <c r="M8" s="32">
        <v>5.9575162793790014E-2</v>
      </c>
      <c r="P8" s="82">
        <v>0.339951654586437</v>
      </c>
      <c r="Q8" s="82">
        <v>0.339951654586437</v>
      </c>
      <c r="R8" s="82">
        <v>0.339951654586437</v>
      </c>
      <c r="S8" s="82">
        <v>0.339951654586437</v>
      </c>
      <c r="T8" s="82">
        <v>0.339951654586437</v>
      </c>
      <c r="U8" s="82">
        <v>0.339951654586437</v>
      </c>
      <c r="V8" s="82">
        <v>0.339951654586437</v>
      </c>
      <c r="W8" s="82">
        <v>0.339951654586437</v>
      </c>
      <c r="X8" s="82">
        <v>0.339951654586437</v>
      </c>
      <c r="Y8" s="45">
        <v>0.339951654586437</v>
      </c>
      <c r="Z8" s="82">
        <v>0.339951654586437</v>
      </c>
      <c r="AB8" s="11">
        <f>C8*P8</f>
        <v>1.3070400802011523E-2</v>
      </c>
      <c r="AC8" s="11">
        <f t="shared" ref="AC8:AL23" si="0">D8*Q8</f>
        <v>1.3376529880031273E-2</v>
      </c>
      <c r="AD8" s="11">
        <f t="shared" si="0"/>
        <v>1.4665195966973873E-2</v>
      </c>
      <c r="AE8" s="11">
        <f t="shared" si="0"/>
        <v>1.9151895288759775E-2</v>
      </c>
      <c r="AF8" s="11">
        <f t="shared" si="0"/>
        <v>1.623066890677767E-2</v>
      </c>
      <c r="AG8" s="11">
        <f t="shared" si="0"/>
        <v>1.6791397229747665E-2</v>
      </c>
      <c r="AH8" s="11">
        <f t="shared" si="0"/>
        <v>1.7763557658311741E-2</v>
      </c>
      <c r="AI8" s="11">
        <f t="shared" si="0"/>
        <v>1.988984781255184E-2</v>
      </c>
      <c r="AJ8" s="11">
        <f t="shared" si="0"/>
        <v>2.0244185927493382E-2</v>
      </c>
      <c r="AK8" s="11">
        <f t="shared" si="0"/>
        <v>1.7669341990855306E-2</v>
      </c>
      <c r="AL8" s="11">
        <f t="shared" si="0"/>
        <v>2.0252675164005255E-2</v>
      </c>
      <c r="AN8" s="11">
        <f>AB8/AB$30</f>
        <v>1.2505538140114052E-2</v>
      </c>
      <c r="AO8" s="11">
        <f t="shared" ref="AO8:AX23" si="1">AC8/AC$30</f>
        <v>4.6846255221800592E-3</v>
      </c>
      <c r="AP8" s="11">
        <f t="shared" si="1"/>
        <v>5.6208624228881359E-3</v>
      </c>
      <c r="AQ8" s="11">
        <f t="shared" si="1"/>
        <v>7.3421674143553444E-3</v>
      </c>
      <c r="AR8" s="11">
        <f t="shared" si="1"/>
        <v>1.5358282805149009E-2</v>
      </c>
      <c r="AS8" s="11">
        <f t="shared" si="1"/>
        <v>1.6227037386890443E-2</v>
      </c>
      <c r="AT8" s="11">
        <f t="shared" si="1"/>
        <v>1.7249082390567074E-2</v>
      </c>
      <c r="AU8" s="11">
        <f t="shared" si="1"/>
        <v>8.088762317215727E-3</v>
      </c>
      <c r="AV8" s="11">
        <f t="shared" si="1"/>
        <v>7.8914469870560739E-3</v>
      </c>
      <c r="AW8" s="11">
        <f t="shared" si="1"/>
        <v>1.7592823961317873E-2</v>
      </c>
      <c r="AX8" s="11">
        <f t="shared" si="1"/>
        <v>2.0368801652190051E-2</v>
      </c>
    </row>
    <row r="9" spans="1:50" x14ac:dyDescent="0.25">
      <c r="A9" s="27">
        <v>43933</v>
      </c>
      <c r="B9" s="30" t="s">
        <v>81</v>
      </c>
      <c r="C9" s="32">
        <v>4.4341021198110619E-2</v>
      </c>
      <c r="D9" s="32">
        <v>4.4938511406390595E-2</v>
      </c>
      <c r="E9" s="32">
        <v>4.9730338729782463E-2</v>
      </c>
      <c r="F9" s="32">
        <v>6.045486539641521E-2</v>
      </c>
      <c r="G9" s="32">
        <v>4.4774967792502715E-2</v>
      </c>
      <c r="H9" s="32">
        <v>4.6978551235786321E-2</v>
      </c>
      <c r="I9" s="32">
        <v>4.9686306977439317E-2</v>
      </c>
      <c r="J9" s="32">
        <v>6.0924436415900146E-2</v>
      </c>
      <c r="K9" s="32">
        <v>5.9142374983198645E-2</v>
      </c>
      <c r="L9" s="32">
        <v>5.2709680310421357E-2</v>
      </c>
      <c r="M9" s="32">
        <v>6.1652725501576335E-2</v>
      </c>
      <c r="P9" s="82">
        <v>0.37393798565951258</v>
      </c>
      <c r="Q9" s="82">
        <v>0.37393798565951258</v>
      </c>
      <c r="R9" s="82">
        <v>0.37393798565951258</v>
      </c>
      <c r="S9" s="82">
        <v>0.37393798565951258</v>
      </c>
      <c r="T9" s="82">
        <v>0.37393798565951258</v>
      </c>
      <c r="U9" s="82">
        <v>0.37393798565951258</v>
      </c>
      <c r="V9" s="82">
        <v>0.37393798565951258</v>
      </c>
      <c r="W9" s="82">
        <v>0.37393798565951258</v>
      </c>
      <c r="X9" s="82">
        <v>0.37393798565951258</v>
      </c>
      <c r="Y9" s="45">
        <v>0.37393798565951258</v>
      </c>
      <c r="Z9" s="82">
        <v>0.37393798565951258</v>
      </c>
      <c r="AB9" s="11">
        <f t="shared" ref="AB9:AB28" si="2">C9*P9</f>
        <v>1.6580792148907231E-2</v>
      </c>
      <c r="AC9" s="11">
        <f t="shared" si="0"/>
        <v>1.6804216433842729E-2</v>
      </c>
      <c r="AD9" s="11">
        <f t="shared" si="0"/>
        <v>1.8596062690780096E-2</v>
      </c>
      <c r="AE9" s="11">
        <f t="shared" si="0"/>
        <v>2.2606370589652473E-2</v>
      </c>
      <c r="AF9" s="11">
        <f t="shared" si="0"/>
        <v>1.6743061264298018E-2</v>
      </c>
      <c r="AG9" s="11">
        <f t="shared" si="0"/>
        <v>1.7567064818312144E-2</v>
      </c>
      <c r="AH9" s="11">
        <f t="shared" si="0"/>
        <v>1.8579597546003843E-2</v>
      </c>
      <c r="AI9" s="11">
        <f t="shared" si="0"/>
        <v>2.2781961030802756E-2</v>
      </c>
      <c r="AJ9" s="11">
        <f t="shared" si="0"/>
        <v>2.2115580568336849E-2</v>
      </c>
      <c r="AK9" s="11">
        <f t="shared" si="0"/>
        <v>1.9710151680035835E-2</v>
      </c>
      <c r="AL9" s="11">
        <f t="shared" si="0"/>
        <v>2.3054295984478317E-2</v>
      </c>
      <c r="AN9" s="11">
        <f t="shared" ref="AN9:AN28" si="3">AB9/AB$30</f>
        <v>1.5864221132342916E-2</v>
      </c>
      <c r="AO9" s="11">
        <f t="shared" si="1"/>
        <v>5.8850435720054755E-3</v>
      </c>
      <c r="AP9" s="11">
        <f t="shared" si="1"/>
        <v>7.1274812984204903E-3</v>
      </c>
      <c r="AQ9" s="11">
        <f t="shared" si="1"/>
        <v>8.6664925323396442E-3</v>
      </c>
      <c r="AR9" s="11">
        <f t="shared" si="1"/>
        <v>1.5843134463401267E-2</v>
      </c>
      <c r="AS9" s="11">
        <f t="shared" si="1"/>
        <v>1.6976634742442022E-2</v>
      </c>
      <c r="AT9" s="11">
        <f t="shared" si="1"/>
        <v>1.8041487804366822E-2</v>
      </c>
      <c r="AU9" s="11">
        <f t="shared" si="1"/>
        <v>9.264920960427997E-3</v>
      </c>
      <c r="AV9" s="11">
        <f t="shared" si="1"/>
        <v>8.620940958953497E-3</v>
      </c>
      <c r="AW9" s="11">
        <f t="shared" si="1"/>
        <v>1.9624795815102052E-2</v>
      </c>
      <c r="AX9" s="11">
        <f t="shared" si="1"/>
        <v>2.3186486641197511E-2</v>
      </c>
    </row>
    <row r="10" spans="1:50" x14ac:dyDescent="0.25">
      <c r="B10" s="31" t="s">
        <v>82</v>
      </c>
      <c r="C10" s="32">
        <v>4.4675621352877837E-2</v>
      </c>
      <c r="D10" s="32">
        <v>4.7379168309108433E-2</v>
      </c>
      <c r="E10" s="32">
        <v>5.2897266225988775E-2</v>
      </c>
      <c r="F10" s="32">
        <v>6.1227861089365197E-2</v>
      </c>
      <c r="G10" s="32">
        <v>4.5476573075591935E-2</v>
      </c>
      <c r="H10" s="32">
        <v>4.7247671384867719E-2</v>
      </c>
      <c r="I10" s="32">
        <v>4.7467450151378807E-2</v>
      </c>
      <c r="J10" s="32">
        <v>5.7524311248125112E-2</v>
      </c>
      <c r="K10" s="32">
        <v>5.7562026031070329E-2</v>
      </c>
      <c r="L10" s="32">
        <v>5.2543531502272429E-2</v>
      </c>
      <c r="M10" s="32">
        <v>6.4265340689600159E-2</v>
      </c>
      <c r="P10" s="82">
        <v>0.50307984092914215</v>
      </c>
      <c r="Q10" s="82">
        <v>0.50307984092914215</v>
      </c>
      <c r="R10" s="82">
        <v>0.50307984092914215</v>
      </c>
      <c r="S10" s="82">
        <v>0.50307984092914215</v>
      </c>
      <c r="T10" s="82">
        <v>0.50307984092914215</v>
      </c>
      <c r="U10" s="82">
        <v>0.50307984092914215</v>
      </c>
      <c r="V10" s="82">
        <v>0.50307984092914215</v>
      </c>
      <c r="W10" s="82">
        <v>0.50307984092914215</v>
      </c>
      <c r="X10" s="82">
        <v>0.50307984092914215</v>
      </c>
      <c r="Y10" s="45">
        <v>0.50307984092914215</v>
      </c>
      <c r="Z10" s="82">
        <v>0.50307984092914215</v>
      </c>
      <c r="AB10" s="11">
        <f t="shared" si="2"/>
        <v>2.247540448361637E-2</v>
      </c>
      <c r="AC10" s="11">
        <f t="shared" si="0"/>
        <v>2.3835504456301324E-2</v>
      </c>
      <c r="AD10" s="11">
        <f t="shared" si="0"/>
        <v>2.6611548278556916E-2</v>
      </c>
      <c r="AE10" s="11">
        <f t="shared" si="0"/>
        <v>3.0802502617269457E-2</v>
      </c>
      <c r="AF10" s="11">
        <f t="shared" si="0"/>
        <v>2.2878347148871301E-2</v>
      </c>
      <c r="AG10" s="11">
        <f t="shared" si="0"/>
        <v>2.3769351004571632E-2</v>
      </c>
      <c r="AH10" s="11">
        <f t="shared" si="0"/>
        <v>2.3879917271467634E-2</v>
      </c>
      <c r="AI10" s="11">
        <f t="shared" si="0"/>
        <v>2.8939321352265245E-2</v>
      </c>
      <c r="AJ10" s="11">
        <f t="shared" si="0"/>
        <v>2.8958294899270001E-2</v>
      </c>
      <c r="AK10" s="11">
        <f t="shared" si="0"/>
        <v>2.6433591470018582E-2</v>
      </c>
      <c r="AL10" s="11">
        <f t="shared" si="0"/>
        <v>3.2330597371381171E-2</v>
      </c>
      <c r="AN10" s="11">
        <f t="shared" si="3"/>
        <v>2.1504086388926875E-2</v>
      </c>
      <c r="AO10" s="11">
        <f t="shared" si="1"/>
        <v>8.3474872415688611E-3</v>
      </c>
      <c r="AP10" s="11">
        <f t="shared" si="1"/>
        <v>1.0199649024170487E-2</v>
      </c>
      <c r="AQ10" s="11">
        <f t="shared" si="1"/>
        <v>1.180860314800501E-2</v>
      </c>
      <c r="AR10" s="11">
        <f t="shared" si="1"/>
        <v>2.1648653400847363E-2</v>
      </c>
      <c r="AS10" s="11">
        <f t="shared" si="1"/>
        <v>2.2970461727269974E-2</v>
      </c>
      <c r="AT10" s="11">
        <f t="shared" si="1"/>
        <v>2.3188297548196141E-2</v>
      </c>
      <c r="AU10" s="11">
        <f t="shared" si="1"/>
        <v>1.1768983566192858E-2</v>
      </c>
      <c r="AV10" s="11">
        <f t="shared" si="1"/>
        <v>1.1288320007117275E-2</v>
      </c>
      <c r="AW10" s="11">
        <f t="shared" si="1"/>
        <v>2.6319119389851132E-2</v>
      </c>
      <c r="AX10" s="11">
        <f t="shared" si="1"/>
        <v>3.2515977263333808E-2</v>
      </c>
    </row>
    <row r="11" spans="1:50" x14ac:dyDescent="0.25">
      <c r="B11" t="s">
        <v>83</v>
      </c>
      <c r="C11" s="32">
        <v>5.0719077987214138E-2</v>
      </c>
      <c r="D11" s="32">
        <v>4.7423858579768961E-2</v>
      </c>
      <c r="E11" s="32">
        <v>4.7288043922236664E-2</v>
      </c>
      <c r="F11" s="32">
        <v>5.9409121754521656E-2</v>
      </c>
      <c r="G11" s="32">
        <v>4.9694706032762534E-2</v>
      </c>
      <c r="H11" s="32">
        <v>5.0696429345129058E-2</v>
      </c>
      <c r="I11" s="32">
        <v>4.9800375051170589E-2</v>
      </c>
      <c r="J11" s="32">
        <v>5.4561309279271525E-2</v>
      </c>
      <c r="K11" s="32">
        <v>5.2660064758337934E-2</v>
      </c>
      <c r="L11" s="32">
        <v>4.418155012908808E-2</v>
      </c>
      <c r="M11" s="32">
        <v>6.4578753012433709E-2</v>
      </c>
      <c r="P11" s="82">
        <v>0.69614934555750585</v>
      </c>
      <c r="Q11" s="82">
        <v>0.69614934555750585</v>
      </c>
      <c r="R11" s="82">
        <v>0.69614934555750585</v>
      </c>
      <c r="S11" s="82">
        <v>0.69614934555750585</v>
      </c>
      <c r="T11" s="82">
        <v>0.69614934555750585</v>
      </c>
      <c r="U11" s="82">
        <v>0.69614934555750585</v>
      </c>
      <c r="V11" s="82">
        <v>0.69614934555750585</v>
      </c>
      <c r="W11" s="82">
        <v>0.69614934555750585</v>
      </c>
      <c r="X11" s="82">
        <v>0.69614934555750585</v>
      </c>
      <c r="Y11" s="45">
        <v>0.69614934555750585</v>
      </c>
      <c r="Z11" s="82">
        <v>0.69614934555750585</v>
      </c>
      <c r="AB11" s="11">
        <f t="shared" si="2"/>
        <v>3.5308052948079226E-2</v>
      </c>
      <c r="AC11" s="11">
        <f t="shared" si="0"/>
        <v>3.3014088114117872E-2</v>
      </c>
      <c r="AD11" s="11">
        <f t="shared" si="0"/>
        <v>3.2919540829159648E-2</v>
      </c>
      <c r="AE11" s="11">
        <f t="shared" si="0"/>
        <v>4.1357621229556434E-2</v>
      </c>
      <c r="AF11" s="11">
        <f t="shared" si="0"/>
        <v>3.4594937082380275E-2</v>
      </c>
      <c r="AG11" s="11">
        <f t="shared" si="0"/>
        <v>3.529228611071393E-2</v>
      </c>
      <c r="AH11" s="11">
        <f t="shared" si="0"/>
        <v>3.4668498500390749E-2</v>
      </c>
      <c r="AI11" s="11">
        <f t="shared" si="0"/>
        <v>3.7982819747525542E-2</v>
      </c>
      <c r="AJ11" s="11">
        <f t="shared" si="0"/>
        <v>3.665926961853283E-2</v>
      </c>
      <c r="AK11" s="11">
        <f t="shared" si="0"/>
        <v>3.0756957208080804E-2</v>
      </c>
      <c r="AL11" s="11">
        <f t="shared" si="0"/>
        <v>4.4956456646525533E-2</v>
      </c>
      <c r="AN11" s="11">
        <f t="shared" si="3"/>
        <v>3.3782147118810432E-2</v>
      </c>
      <c r="AO11" s="11">
        <f t="shared" si="1"/>
        <v>1.1561940290790598E-2</v>
      </c>
      <c r="AP11" s="11">
        <f t="shared" si="1"/>
        <v>1.2617370435557634E-2</v>
      </c>
      <c r="AQ11" s="11">
        <f t="shared" si="1"/>
        <v>1.585506678835669E-2</v>
      </c>
      <c r="AR11" s="11">
        <f t="shared" si="1"/>
        <v>3.2735485542167798E-2</v>
      </c>
      <c r="AS11" s="11">
        <f t="shared" si="1"/>
        <v>3.4106110310630502E-2</v>
      </c>
      <c r="AT11" s="11">
        <f t="shared" si="1"/>
        <v>3.3664415568841935E-2</v>
      </c>
      <c r="AU11" s="11">
        <f t="shared" si="1"/>
        <v>1.5446774855738038E-2</v>
      </c>
      <c r="AV11" s="11">
        <f t="shared" si="1"/>
        <v>1.4290260117891902E-2</v>
      </c>
      <c r="AW11" s="11">
        <f t="shared" si="1"/>
        <v>3.0623762561593826E-2</v>
      </c>
      <c r="AX11" s="11">
        <f t="shared" si="1"/>
        <v>4.5214231749780613E-2</v>
      </c>
    </row>
    <row r="12" spans="1:50" x14ac:dyDescent="0.25">
      <c r="B12" t="s">
        <v>84</v>
      </c>
      <c r="C12" s="32">
        <v>6.493364999964861E-2</v>
      </c>
      <c r="D12" s="32">
        <v>4.8807869689116247E-2</v>
      </c>
      <c r="E12" s="32">
        <v>4.8464162551884724E-2</v>
      </c>
      <c r="F12" s="32">
        <v>5.6786939801330968E-2</v>
      </c>
      <c r="G12" s="32">
        <v>5.4496025332313902E-2</v>
      </c>
      <c r="H12" s="32">
        <v>5.7826661610334569E-2</v>
      </c>
      <c r="I12" s="32">
        <v>5.6926603363541585E-2</v>
      </c>
      <c r="J12" s="32">
        <v>6.1013759466677413E-2</v>
      </c>
      <c r="K12" s="32">
        <v>5.644289864753177E-2</v>
      </c>
      <c r="L12" s="32">
        <v>4.585894209424024E-2</v>
      </c>
      <c r="M12" s="32">
        <v>6.818097536663259E-2</v>
      </c>
      <c r="P12" s="82">
        <v>1.4570159000796359</v>
      </c>
      <c r="Q12" s="82">
        <v>1.4570159000796359</v>
      </c>
      <c r="R12" s="82">
        <v>1.4570159000796359</v>
      </c>
      <c r="S12" s="82">
        <v>1.4570159000796359</v>
      </c>
      <c r="T12" s="82">
        <v>1.4570159000796359</v>
      </c>
      <c r="U12" s="82">
        <v>1.4570159000796359</v>
      </c>
      <c r="V12" s="82">
        <v>1.4570159000796359</v>
      </c>
      <c r="W12" s="82">
        <v>1.4570159000796359</v>
      </c>
      <c r="X12" s="82">
        <v>1.4570159000796359</v>
      </c>
      <c r="Y12" s="45">
        <v>1.4570159000796359</v>
      </c>
      <c r="Z12" s="82">
        <v>1.4570159000796359</v>
      </c>
      <c r="AB12" s="11">
        <f t="shared" si="2"/>
        <v>9.4609360499694067E-2</v>
      </c>
      <c r="AC12" s="11">
        <f t="shared" si="0"/>
        <v>7.1113842186057291E-2</v>
      </c>
      <c r="AD12" s="11">
        <f t="shared" si="0"/>
        <v>7.0613055422140109E-2</v>
      </c>
      <c r="AE12" s="11">
        <f t="shared" si="0"/>
        <v>8.2739474207404337E-2</v>
      </c>
      <c r="AF12" s="11">
        <f t="shared" si="0"/>
        <v>7.9401575400323984E-2</v>
      </c>
      <c r="AG12" s="11">
        <f t="shared" si="0"/>
        <v>8.4254365414782151E-2</v>
      </c>
      <c r="AH12" s="11">
        <f t="shared" si="0"/>
        <v>8.2942966238206975E-2</v>
      </c>
      <c r="AI12" s="11">
        <f t="shared" si="0"/>
        <v>8.8898017666583395E-2</v>
      </c>
      <c r="AJ12" s="11">
        <f t="shared" si="0"/>
        <v>8.2238200776037162E-2</v>
      </c>
      <c r="AK12" s="11">
        <f t="shared" si="0"/>
        <v>6.6817207792139344E-2</v>
      </c>
      <c r="AL12" s="11">
        <f t="shared" si="0"/>
        <v>9.9340765192121663E-2</v>
      </c>
      <c r="AN12" s="11">
        <f t="shared" si="3"/>
        <v>9.052063391649319E-2</v>
      </c>
      <c r="AO12" s="11">
        <f t="shared" si="1"/>
        <v>2.4904943439958142E-2</v>
      </c>
      <c r="AP12" s="11">
        <f t="shared" si="1"/>
        <v>2.7064505014556945E-2</v>
      </c>
      <c r="AQ12" s="11">
        <f t="shared" si="1"/>
        <v>3.171942318225978E-2</v>
      </c>
      <c r="AR12" s="11">
        <f t="shared" si="1"/>
        <v>7.5133801149951759E-2</v>
      </c>
      <c r="AS12" s="11">
        <f t="shared" si="1"/>
        <v>8.1422571265973492E-2</v>
      </c>
      <c r="AT12" s="11">
        <f t="shared" si="1"/>
        <v>8.0540738847514684E-2</v>
      </c>
      <c r="AU12" s="11">
        <f t="shared" si="1"/>
        <v>3.6152862613803044E-2</v>
      </c>
      <c r="AV12" s="11">
        <f t="shared" si="1"/>
        <v>3.2057520320123184E-2</v>
      </c>
      <c r="AW12" s="11">
        <f t="shared" si="1"/>
        <v>6.6527852303853829E-2</v>
      </c>
      <c r="AX12" s="11">
        <f t="shared" si="1"/>
        <v>9.9910373606908007E-2</v>
      </c>
    </row>
    <row r="13" spans="1:50" x14ac:dyDescent="0.25">
      <c r="B13" t="s">
        <v>85</v>
      </c>
      <c r="C13" s="32">
        <v>6.7772304789896876E-2</v>
      </c>
      <c r="D13" s="32">
        <v>5.2516930940418718E-2</v>
      </c>
      <c r="E13" s="32">
        <v>5.1074847215625586E-2</v>
      </c>
      <c r="F13" s="32">
        <v>5.7069637123777994E-2</v>
      </c>
      <c r="G13" s="32">
        <v>5.8315209787415251E-2</v>
      </c>
      <c r="H13" s="32">
        <v>6.7735866502112538E-2</v>
      </c>
      <c r="I13" s="32">
        <v>6.4977365053103919E-2</v>
      </c>
      <c r="J13" s="32">
        <v>6.6790082138261153E-2</v>
      </c>
      <c r="K13" s="32">
        <v>7.3580034895013552E-2</v>
      </c>
      <c r="L13" s="32">
        <v>6.1350073199963363E-2</v>
      </c>
      <c r="M13" s="32">
        <v>7.2153234129179442E-2</v>
      </c>
      <c r="P13" s="82">
        <v>1.2986292651403137</v>
      </c>
      <c r="Q13" s="82">
        <v>1.2986292651403137</v>
      </c>
      <c r="R13" s="82">
        <v>1.2986292651403137</v>
      </c>
      <c r="S13" s="82">
        <v>1.2986292651403137</v>
      </c>
      <c r="T13" s="82">
        <v>1.2986292651403137</v>
      </c>
      <c r="U13" s="82">
        <v>1.2986292651403137</v>
      </c>
      <c r="V13" s="82">
        <v>1.2986292651403137</v>
      </c>
      <c r="W13" s="82">
        <v>1.2986292651403137</v>
      </c>
      <c r="X13" s="82">
        <v>1.2986292651403137</v>
      </c>
      <c r="Y13" s="45">
        <v>1.2986292651403137</v>
      </c>
      <c r="Z13" s="82">
        <v>1.2986292651403137</v>
      </c>
      <c r="AB13" s="11">
        <f t="shared" si="2"/>
        <v>8.8011098366169147E-2</v>
      </c>
      <c r="AC13" s="11">
        <f t="shared" si="0"/>
        <v>6.8200023434580564E-2</v>
      </c>
      <c r="AD13" s="11">
        <f t="shared" si="0"/>
        <v>6.6327291306781652E-2</v>
      </c>
      <c r="AE13" s="11">
        <f t="shared" si="0"/>
        <v>7.4112300919876181E-2</v>
      </c>
      <c r="AF13" s="11">
        <f t="shared" si="0"/>
        <v>7.5729838032734295E-2</v>
      </c>
      <c r="AG13" s="11">
        <f t="shared" si="0"/>
        <v>8.7963778539280793E-2</v>
      </c>
      <c r="AH13" s="11">
        <f t="shared" si="0"/>
        <v>8.4381507829666247E-2</v>
      </c>
      <c r="AI13" s="11">
        <f t="shared" si="0"/>
        <v>8.6735555285871277E-2</v>
      </c>
      <c r="AJ13" s="11">
        <f t="shared" si="0"/>
        <v>9.5553186644710089E-2</v>
      </c>
      <c r="AK13" s="11">
        <f t="shared" si="0"/>
        <v>7.9671000475972878E-2</v>
      </c>
      <c r="AL13" s="11">
        <f t="shared" si="0"/>
        <v>9.3700301414673309E-2</v>
      </c>
      <c r="AN13" s="11">
        <f t="shared" si="3"/>
        <v>8.4207528448712335E-2</v>
      </c>
      <c r="AO13" s="11">
        <f t="shared" si="1"/>
        <v>2.3884488223799884E-2</v>
      </c>
      <c r="AP13" s="11">
        <f t="shared" si="1"/>
        <v>2.542186140286359E-2</v>
      </c>
      <c r="AQ13" s="11">
        <f t="shared" si="1"/>
        <v>2.8412066409749564E-2</v>
      </c>
      <c r="AR13" s="11">
        <f t="shared" si="1"/>
        <v>7.1659416871548573E-2</v>
      </c>
      <c r="AS13" s="11">
        <f t="shared" si="1"/>
        <v>8.5007310798430269E-2</v>
      </c>
      <c r="AT13" s="11">
        <f t="shared" si="1"/>
        <v>8.1937616821546419E-2</v>
      </c>
      <c r="AU13" s="11">
        <f t="shared" si="1"/>
        <v>3.5273436869456103E-2</v>
      </c>
      <c r="AV13" s="11">
        <f t="shared" si="1"/>
        <v>3.724787499738056E-2</v>
      </c>
      <c r="AW13" s="11">
        <f t="shared" si="1"/>
        <v>7.932598095171145E-2</v>
      </c>
      <c r="AX13" s="11">
        <f t="shared" si="1"/>
        <v>9.4237568064981403E-2</v>
      </c>
    </row>
    <row r="14" spans="1:50" x14ac:dyDescent="0.25">
      <c r="B14" t="s">
        <v>86</v>
      </c>
      <c r="C14" s="32">
        <v>6.5164590479864254E-2</v>
      </c>
      <c r="D14" s="32">
        <v>5.5985183309052611E-2</v>
      </c>
      <c r="E14" s="32">
        <v>5.8120860781557447E-2</v>
      </c>
      <c r="F14" s="32">
        <v>6.1009481553347164E-2</v>
      </c>
      <c r="G14" s="32">
        <v>6.5180119818654986E-2</v>
      </c>
      <c r="H14" s="32">
        <v>6.8695542253650099E-2</v>
      </c>
      <c r="I14" s="32">
        <v>6.9777535829305737E-2</v>
      </c>
      <c r="J14" s="32">
        <v>6.9356209590556134E-2</v>
      </c>
      <c r="K14" s="32">
        <v>6.7102208353580481E-2</v>
      </c>
      <c r="L14" s="32">
        <v>6.7493088593145262E-2</v>
      </c>
      <c r="M14" s="32">
        <v>6.8993745085259267E-2</v>
      </c>
      <c r="P14" s="82">
        <v>1.0010672426235903</v>
      </c>
      <c r="Q14" s="82">
        <v>1.0010672426235903</v>
      </c>
      <c r="R14" s="82">
        <v>1.0010672426235903</v>
      </c>
      <c r="S14" s="82">
        <v>1.0010672426235903</v>
      </c>
      <c r="T14" s="82">
        <v>1.0010672426235903</v>
      </c>
      <c r="U14" s="82">
        <v>1.0010672426235903</v>
      </c>
      <c r="V14" s="82">
        <v>1.0010672426235903</v>
      </c>
      <c r="W14" s="82">
        <v>1.0010672426235903</v>
      </c>
      <c r="X14" s="82">
        <v>1.0010672426235903</v>
      </c>
      <c r="Y14" s="45">
        <v>1.0010672426235903</v>
      </c>
      <c r="Z14" s="82">
        <v>1.0010672426235903</v>
      </c>
      <c r="AB14" s="11">
        <f t="shared" si="2"/>
        <v>6.5234136908373166E-2</v>
      </c>
      <c r="AC14" s="11">
        <f t="shared" si="0"/>
        <v>5.6044933082969546E-2</v>
      </c>
      <c r="AD14" s="11">
        <f t="shared" si="0"/>
        <v>5.8182889841503278E-2</v>
      </c>
      <c r="AE14" s="11">
        <f t="shared" si="0"/>
        <v>6.1074593472504039E-2</v>
      </c>
      <c r="AF14" s="11">
        <f t="shared" si="0"/>
        <v>6.5249682820736177E-2</v>
      </c>
      <c r="AG14" s="11">
        <f t="shared" si="0"/>
        <v>6.876885706439384E-2</v>
      </c>
      <c r="AH14" s="11">
        <f t="shared" si="0"/>
        <v>6.9852005389711869E-2</v>
      </c>
      <c r="AI14" s="11">
        <f t="shared" si="0"/>
        <v>6.9430229493641832E-2</v>
      </c>
      <c r="AJ14" s="11">
        <f t="shared" si="0"/>
        <v>6.7173822690472451E-2</v>
      </c>
      <c r="AK14" s="11">
        <f t="shared" si="0"/>
        <v>6.7565120094089617E-2</v>
      </c>
      <c r="AL14" s="11">
        <f t="shared" si="0"/>
        <v>6.9067378150775377E-2</v>
      </c>
      <c r="AN14" s="11">
        <f t="shared" si="3"/>
        <v>6.2414917453758066E-2</v>
      </c>
      <c r="AO14" s="11">
        <f t="shared" si="1"/>
        <v>1.9627625868895292E-2</v>
      </c>
      <c r="AP14" s="11">
        <f t="shared" si="1"/>
        <v>2.2300282921662799E-2</v>
      </c>
      <c r="AQ14" s="11">
        <f t="shared" si="1"/>
        <v>2.341386496103056E-2</v>
      </c>
      <c r="AR14" s="11">
        <f t="shared" si="1"/>
        <v>6.1742562026428152E-2</v>
      </c>
      <c r="AS14" s="11">
        <f t="shared" si="1"/>
        <v>6.6457531756838412E-2</v>
      </c>
      <c r="AT14" s="11">
        <f t="shared" si="1"/>
        <v>6.7828923647493503E-2</v>
      </c>
      <c r="AU14" s="11">
        <f t="shared" si="1"/>
        <v>2.8235742640996955E-2</v>
      </c>
      <c r="AV14" s="11">
        <f t="shared" si="1"/>
        <v>2.6185229802688545E-2</v>
      </c>
      <c r="AW14" s="11">
        <f t="shared" si="1"/>
        <v>6.7272525731620694E-2</v>
      </c>
      <c r="AX14" s="11">
        <f t="shared" si="1"/>
        <v>6.946340247881258E-2</v>
      </c>
    </row>
    <row r="15" spans="1:50" x14ac:dyDescent="0.25">
      <c r="B15" t="s">
        <v>87</v>
      </c>
      <c r="C15" s="32">
        <v>7.5329387888645696E-2</v>
      </c>
      <c r="D15" s="32">
        <v>6.128537343923441E-2</v>
      </c>
      <c r="E15" s="32">
        <v>7.3644330069622677E-2</v>
      </c>
      <c r="F15" s="32">
        <v>6.1943325451269723E-2</v>
      </c>
      <c r="G15" s="32">
        <v>6.3780848568097681E-2</v>
      </c>
      <c r="H15" s="32">
        <v>6.804518717138866E-2</v>
      </c>
      <c r="I15" s="32">
        <v>7.119523903139445E-2</v>
      </c>
      <c r="J15" s="32">
        <v>6.6932063141386555E-2</v>
      </c>
      <c r="K15" s="32">
        <v>6.1360502993556151E-2</v>
      </c>
      <c r="L15" s="32">
        <v>7.3804498048640255E-2</v>
      </c>
      <c r="M15" s="32">
        <v>6.4657904567809038E-2</v>
      </c>
      <c r="P15" s="82">
        <v>1.025537867023786</v>
      </c>
      <c r="Q15" s="82">
        <v>1.025537867023786</v>
      </c>
      <c r="R15" s="82">
        <v>1.025537867023786</v>
      </c>
      <c r="S15" s="82">
        <v>1.025537867023786</v>
      </c>
      <c r="T15" s="82">
        <v>1.025537867023786</v>
      </c>
      <c r="U15" s="82">
        <v>1.025537867023786</v>
      </c>
      <c r="V15" s="82">
        <v>1.025537867023786</v>
      </c>
      <c r="W15" s="82">
        <v>1.025537867023786</v>
      </c>
      <c r="X15" s="82">
        <v>1.025537867023786</v>
      </c>
      <c r="Y15" s="45">
        <v>1.025537867023786</v>
      </c>
      <c r="Z15" s="82">
        <v>1.025537867023786</v>
      </c>
      <c r="AB15" s="11">
        <f t="shared" si="2"/>
        <v>7.7253139779529134E-2</v>
      </c>
      <c r="AC15" s="11">
        <f t="shared" si="0"/>
        <v>6.2850471156628646E-2</v>
      </c>
      <c r="AD15" s="11">
        <f t="shared" si="0"/>
        <v>7.5525049177996503E-2</v>
      </c>
      <c r="AE15" s="11">
        <f t="shared" si="0"/>
        <v>6.3525225859655352E-2</v>
      </c>
      <c r="AF15" s="11">
        <f t="shared" si="0"/>
        <v>6.5409675397493997E-2</v>
      </c>
      <c r="AG15" s="11">
        <f t="shared" si="0"/>
        <v>6.9782916112980209E-2</v>
      </c>
      <c r="AH15" s="11">
        <f t="shared" si="0"/>
        <v>7.3013413578504868E-2</v>
      </c>
      <c r="AI15" s="11">
        <f t="shared" si="0"/>
        <v>6.8641365269518931E-2</v>
      </c>
      <c r="AJ15" s="11">
        <f t="shared" si="0"/>
        <v>6.2927519359518208E-2</v>
      </c>
      <c r="AK15" s="11">
        <f t="shared" si="0"/>
        <v>7.5689307505563699E-2</v>
      </c>
      <c r="AL15" s="11">
        <f t="shared" si="0"/>
        <v>6.6309129536698388E-2</v>
      </c>
      <c r="AN15" s="11">
        <f t="shared" si="3"/>
        <v>7.3914495859054533E-2</v>
      </c>
      <c r="AO15" s="11">
        <f t="shared" si="1"/>
        <v>2.2011009125835843E-2</v>
      </c>
      <c r="AP15" s="11">
        <f t="shared" si="1"/>
        <v>2.8947169329846794E-2</v>
      </c>
      <c r="AQ15" s="11">
        <f t="shared" si="1"/>
        <v>2.4353351783938697E-2</v>
      </c>
      <c r="AR15" s="11">
        <f t="shared" si="1"/>
        <v>6.1893955123945223E-2</v>
      </c>
      <c r="AS15" s="11">
        <f t="shared" si="1"/>
        <v>6.743750822149934E-2</v>
      </c>
      <c r="AT15" s="11">
        <f t="shared" si="1"/>
        <v>7.0898769866794512E-2</v>
      </c>
      <c r="AU15" s="11">
        <f t="shared" si="1"/>
        <v>2.7914928964109083E-2</v>
      </c>
      <c r="AV15" s="11">
        <f t="shared" si="1"/>
        <v>2.4529965533371782E-2</v>
      </c>
      <c r="AW15" s="11">
        <f t="shared" si="1"/>
        <v>7.5361530915446423E-2</v>
      </c>
      <c r="AX15" s="11">
        <f t="shared" si="1"/>
        <v>6.6689338387397434E-2</v>
      </c>
    </row>
    <row r="16" spans="1:50" x14ac:dyDescent="0.25">
      <c r="B16" t="s">
        <v>88</v>
      </c>
      <c r="C16" s="32">
        <v>7.7896965797383019E-2</v>
      </c>
      <c r="D16" s="32">
        <v>7.1417149952472406E-2</v>
      </c>
      <c r="E16" s="32">
        <v>8.666745605206623E-2</v>
      </c>
      <c r="F16" s="32">
        <v>6.1263758674629215E-2</v>
      </c>
      <c r="G16" s="32">
        <v>5.9724203604186427E-2</v>
      </c>
      <c r="H16" s="32">
        <v>6.2889023783967768E-2</v>
      </c>
      <c r="I16" s="32">
        <v>6.5902131222282473E-2</v>
      </c>
      <c r="J16" s="32">
        <v>6.324263020785631E-2</v>
      </c>
      <c r="K16" s="32">
        <v>6.1108121435284858E-2</v>
      </c>
      <c r="L16" s="32">
        <v>8.7791870177907391E-2</v>
      </c>
      <c r="M16" s="32">
        <v>6.1238898341751821E-2</v>
      </c>
      <c r="P16" s="82">
        <v>1.1054528022871846</v>
      </c>
      <c r="Q16" s="82">
        <v>1.1054528022871846</v>
      </c>
      <c r="R16" s="82">
        <v>1.1054528022871846</v>
      </c>
      <c r="S16" s="82">
        <v>1.1054528022871846</v>
      </c>
      <c r="T16" s="82">
        <v>1.1054528022871846</v>
      </c>
      <c r="U16" s="82">
        <v>1.1054528022871846</v>
      </c>
      <c r="V16" s="82">
        <v>1.1054528022871846</v>
      </c>
      <c r="W16" s="82">
        <v>1.1054528022871846</v>
      </c>
      <c r="X16" s="82">
        <v>1.1054528022871846</v>
      </c>
      <c r="Y16" s="45">
        <v>1.1054528022871846</v>
      </c>
      <c r="Z16" s="82">
        <v>1.1054528022871846</v>
      </c>
      <c r="AB16" s="11">
        <f t="shared" si="2"/>
        <v>8.611141913038603E-2</v>
      </c>
      <c r="AC16" s="11">
        <f t="shared" si="0"/>
        <v>7.8948288546324685E-2</v>
      </c>
      <c r="AD16" s="11">
        <f t="shared" si="0"/>
        <v>9.5806782159858023E-2</v>
      </c>
      <c r="AE16" s="11">
        <f t="shared" si="0"/>
        <v>6.7724193705514676E-2</v>
      </c>
      <c r="AF16" s="11">
        <f t="shared" si="0"/>
        <v>6.6022288238618249E-2</v>
      </c>
      <c r="AG16" s="11">
        <f t="shared" si="0"/>
        <v>6.9520847575092568E-2</v>
      </c>
      <c r="AH16" s="11">
        <f t="shared" si="0"/>
        <v>7.2851695636369923E-2</v>
      </c>
      <c r="AI16" s="11">
        <f t="shared" si="0"/>
        <v>6.9911742787286901E-2</v>
      </c>
      <c r="AJ16" s="11">
        <f t="shared" si="0"/>
        <v>6.7552144083141211E-2</v>
      </c>
      <c r="AK16" s="11">
        <f t="shared" si="0"/>
        <v>9.7049768906200429E-2</v>
      </c>
      <c r="AL16" s="11">
        <f t="shared" si="0"/>
        <v>6.769671178086957E-2</v>
      </c>
      <c r="AN16" s="11">
        <f t="shared" si="3"/>
        <v>8.2389947526984794E-2</v>
      </c>
      <c r="AO16" s="11">
        <f t="shared" si="1"/>
        <v>2.764866305189187E-2</v>
      </c>
      <c r="AP16" s="11">
        <f t="shared" si="1"/>
        <v>3.6720732741172976E-2</v>
      </c>
      <c r="AQ16" s="11">
        <f t="shared" si="1"/>
        <v>2.5963089328289619E-2</v>
      </c>
      <c r="AR16" s="11">
        <f t="shared" si="1"/>
        <v>6.2473640491078994E-2</v>
      </c>
      <c r="AS16" s="11">
        <f t="shared" si="1"/>
        <v>6.7184247822495949E-2</v>
      </c>
      <c r="AT16" s="11">
        <f t="shared" si="1"/>
        <v>7.0741735664436214E-2</v>
      </c>
      <c r="AU16" s="11">
        <f t="shared" si="1"/>
        <v>2.843156347490081E-2</v>
      </c>
      <c r="AV16" s="11">
        <f t="shared" si="1"/>
        <v>2.6332704402309771E-2</v>
      </c>
      <c r="AW16" s="11">
        <f t="shared" si="1"/>
        <v>9.6629489696730769E-2</v>
      </c>
      <c r="AX16" s="11">
        <f t="shared" si="1"/>
        <v>6.8084876867067309E-2</v>
      </c>
    </row>
    <row r="17" spans="1:50" x14ac:dyDescent="0.25">
      <c r="B17" t="s">
        <v>89</v>
      </c>
      <c r="C17" s="32">
        <v>8.4718045685219734E-2</v>
      </c>
      <c r="D17" s="32">
        <v>8.0938770497656715E-2</v>
      </c>
      <c r="E17" s="32">
        <v>8.3123972891415585E-2</v>
      </c>
      <c r="F17" s="32">
        <v>6.7839833941271271E-2</v>
      </c>
      <c r="G17" s="32">
        <v>6.4803705638771109E-2</v>
      </c>
      <c r="H17" s="32">
        <v>7.0617015450846601E-2</v>
      </c>
      <c r="I17" s="32">
        <v>7.1105963304300676E-2</v>
      </c>
      <c r="J17" s="32">
        <v>6.4473324741518095E-2</v>
      </c>
      <c r="K17" s="32">
        <v>6.614977435614057E-2</v>
      </c>
      <c r="L17" s="32">
        <v>7.8191631133180714E-2</v>
      </c>
      <c r="M17" s="32">
        <v>6.1194208071716133E-2</v>
      </c>
      <c r="P17" s="82">
        <v>1.4373407676075123</v>
      </c>
      <c r="Q17" s="82">
        <v>1.4373407676075123</v>
      </c>
      <c r="R17" s="82">
        <v>1.4373407676075123</v>
      </c>
      <c r="S17" s="82">
        <v>1.4373407676075123</v>
      </c>
      <c r="T17" s="82">
        <v>1.4373407676075123</v>
      </c>
      <c r="U17" s="82">
        <v>1.4373407676075123</v>
      </c>
      <c r="V17" s="82">
        <v>1.4373407676075123</v>
      </c>
      <c r="W17" s="82">
        <v>1.4373407676075123</v>
      </c>
      <c r="X17" s="82">
        <v>1.4373407676075123</v>
      </c>
      <c r="Y17" s="45">
        <v>1.4373407676075123</v>
      </c>
      <c r="Z17" s="82">
        <v>1.4373407676075123</v>
      </c>
      <c r="AB17" s="11">
        <f t="shared" si="2"/>
        <v>0.12176870081540203</v>
      </c>
      <c r="AC17" s="11">
        <f t="shared" si="0"/>
        <v>0.11633659451631018</v>
      </c>
      <c r="AD17" s="11">
        <f t="shared" si="0"/>
        <v>0.11947747500233331</v>
      </c>
      <c r="AE17" s="11">
        <f t="shared" si="0"/>
        <v>9.7508958991513017E-2</v>
      </c>
      <c r="AF17" s="11">
        <f t="shared" si="0"/>
        <v>9.3145008006642535E-2</v>
      </c>
      <c r="AG17" s="11">
        <f t="shared" si="0"/>
        <v>0.10150071519427141</v>
      </c>
      <c r="AH17" s="11">
        <f t="shared" si="0"/>
        <v>0.10220349987727513</v>
      </c>
      <c r="AI17" s="11">
        <f t="shared" si="0"/>
        <v>9.2670138074182035E-2</v>
      </c>
      <c r="AJ17" s="11">
        <f t="shared" si="0"/>
        <v>9.5079767450118813E-2</v>
      </c>
      <c r="AK17" s="11">
        <f t="shared" si="0"/>
        <v>0.11238801911344942</v>
      </c>
      <c r="AL17" s="11">
        <f t="shared" si="0"/>
        <v>8.7956930002934294E-2</v>
      </c>
      <c r="AN17" s="11">
        <f t="shared" si="3"/>
        <v>0.11650623078710733</v>
      </c>
      <c r="AO17" s="11">
        <f t="shared" si="1"/>
        <v>4.0742508312876818E-2</v>
      </c>
      <c r="AP17" s="11">
        <f t="shared" si="1"/>
        <v>4.5793213478670478E-2</v>
      </c>
      <c r="AQ17" s="11">
        <f t="shared" si="1"/>
        <v>3.7381527547060853E-2</v>
      </c>
      <c r="AR17" s="11">
        <f t="shared" si="1"/>
        <v>8.8138534712916911E-2</v>
      </c>
      <c r="AS17" s="11">
        <f t="shared" si="1"/>
        <v>9.8089270220802965E-2</v>
      </c>
      <c r="AT17" s="11">
        <f t="shared" si="1"/>
        <v>9.9243441201236224E-2</v>
      </c>
      <c r="AU17" s="11">
        <f t="shared" si="1"/>
        <v>3.7686900767163335E-2</v>
      </c>
      <c r="AV17" s="11">
        <f t="shared" si="1"/>
        <v>3.7063330037649771E-2</v>
      </c>
      <c r="AW17" s="11">
        <f t="shared" si="1"/>
        <v>0.11190131679195793</v>
      </c>
      <c r="AX17" s="11">
        <f t="shared" si="1"/>
        <v>8.8461264828336036E-2</v>
      </c>
    </row>
    <row r="18" spans="1:50" x14ac:dyDescent="0.25">
      <c r="B18" t="s">
        <v>90</v>
      </c>
      <c r="C18" s="32">
        <v>8.4147409913691115E-2</v>
      </c>
      <c r="D18" s="32">
        <v>8.0855748328177601E-2</v>
      </c>
      <c r="E18" s="32">
        <v>7.6859913033807084E-2</v>
      </c>
      <c r="F18" s="32">
        <v>6.6915693753308872E-2</v>
      </c>
      <c r="G18" s="32">
        <v>8.2187606134771649E-2</v>
      </c>
      <c r="H18" s="32">
        <v>8.0680322336704371E-2</v>
      </c>
      <c r="I18" s="32">
        <v>7.9356111330905546E-2</v>
      </c>
      <c r="J18" s="32">
        <v>6.9227111719754375E-2</v>
      </c>
      <c r="K18" s="32">
        <v>6.7113268106035323E-2</v>
      </c>
      <c r="L18" s="32">
        <v>6.3289785693296602E-2</v>
      </c>
      <c r="M18" s="32">
        <v>6.3411390646666843E-2</v>
      </c>
      <c r="P18" s="82">
        <v>1.3302963291161016</v>
      </c>
      <c r="Q18" s="82">
        <v>1.3302963291161016</v>
      </c>
      <c r="R18" s="82">
        <v>1.3302963291161016</v>
      </c>
      <c r="S18" s="82">
        <v>1.3302963291161016</v>
      </c>
      <c r="T18" s="82">
        <v>1.3302963291161016</v>
      </c>
      <c r="U18" s="82">
        <v>1.3302963291161016</v>
      </c>
      <c r="V18" s="82">
        <v>1.3302963291161016</v>
      </c>
      <c r="W18" s="82">
        <v>1.3302963291161016</v>
      </c>
      <c r="X18" s="82">
        <v>1.3302963291161016</v>
      </c>
      <c r="Y18" s="45">
        <v>1.3302963291161016</v>
      </c>
      <c r="Z18" s="82">
        <v>1.3302963291161016</v>
      </c>
      <c r="AB18" s="11">
        <f t="shared" si="2"/>
        <v>0.11194099051281114</v>
      </c>
      <c r="AC18" s="11">
        <f t="shared" si="0"/>
        <v>0.10756210518891003</v>
      </c>
      <c r="AD18" s="11">
        <f t="shared" si="0"/>
        <v>0.10224646016505638</v>
      </c>
      <c r="AE18" s="11">
        <f t="shared" si="0"/>
        <v>8.9017701760284049E-2</v>
      </c>
      <c r="AF18" s="11">
        <f t="shared" si="0"/>
        <v>0.10933387073992672</v>
      </c>
      <c r="AG18" s="11">
        <f t="shared" si="0"/>
        <v>0.10732873663642165</v>
      </c>
      <c r="AH18" s="11">
        <f t="shared" si="0"/>
        <v>0.10556714359643232</v>
      </c>
      <c r="AI18" s="11">
        <f t="shared" si="0"/>
        <v>9.2092572596099501E-2</v>
      </c>
      <c r="AJ18" s="11">
        <f t="shared" si="0"/>
        <v>8.9280534196443537E-2</v>
      </c>
      <c r="AK18" s="11">
        <f t="shared" si="0"/>
        <v>8.4194169578337238E-2</v>
      </c>
      <c r="AL18" s="11">
        <f t="shared" si="0"/>
        <v>8.4355940201408006E-2</v>
      </c>
      <c r="AN18" s="11">
        <f t="shared" si="3"/>
        <v>0.10710324400187211</v>
      </c>
      <c r="AO18" s="11">
        <f t="shared" si="1"/>
        <v>3.76695740753809E-2</v>
      </c>
      <c r="AP18" s="11">
        <f t="shared" si="1"/>
        <v>3.9188926428896861E-2</v>
      </c>
      <c r="AQ18" s="11">
        <f t="shared" si="1"/>
        <v>3.4126276241116825E-2</v>
      </c>
      <c r="AR18" s="11">
        <f t="shared" si="1"/>
        <v>0.10345725839458174</v>
      </c>
      <c r="AS18" s="11">
        <f t="shared" si="1"/>
        <v>0.10372141152145828</v>
      </c>
      <c r="AT18" s="11">
        <f t="shared" si="1"/>
        <v>0.10250966572451509</v>
      </c>
      <c r="AU18" s="11">
        <f t="shared" si="1"/>
        <v>3.7452017628847395E-2</v>
      </c>
      <c r="AV18" s="11">
        <f t="shared" si="1"/>
        <v>3.4802713485773552E-2</v>
      </c>
      <c r="AW18" s="11">
        <f t="shared" si="1"/>
        <v>8.3829562228611987E-2</v>
      </c>
      <c r="AX18" s="11">
        <f t="shared" si="1"/>
        <v>8.4839627369339601E-2</v>
      </c>
    </row>
    <row r="19" spans="1:50" x14ac:dyDescent="0.25">
      <c r="B19" t="s">
        <v>91</v>
      </c>
      <c r="C19" s="32">
        <v>8.0671882576819426E-2</v>
      </c>
      <c r="D19" s="32">
        <v>7.5265699018260787E-2</v>
      </c>
      <c r="E19" s="32">
        <v>7.1730612518422859E-2</v>
      </c>
      <c r="F19" s="32">
        <v>6.514254035971806E-2</v>
      </c>
      <c r="G19" s="32">
        <v>8.0352663339561398E-2</v>
      </c>
      <c r="H19" s="32">
        <v>7.5983784896843237E-2</v>
      </c>
      <c r="I19" s="32">
        <v>7.3104249722482847E-2</v>
      </c>
      <c r="J19" s="32">
        <v>6.6095607265026363E-2</v>
      </c>
      <c r="K19" s="32">
        <v>6.0483195602881554E-2</v>
      </c>
      <c r="L19" s="32">
        <v>6.1427253811856868E-2</v>
      </c>
      <c r="M19" s="32">
        <v>6.5917759321635613E-2</v>
      </c>
      <c r="P19" s="82">
        <v>1.2214563541702983</v>
      </c>
      <c r="Q19" s="82">
        <v>1.2214563541702983</v>
      </c>
      <c r="R19" s="82">
        <v>1.2214563541702983</v>
      </c>
      <c r="S19" s="82">
        <v>1.2214563541702983</v>
      </c>
      <c r="T19" s="82">
        <v>1.2214563541702983</v>
      </c>
      <c r="U19" s="82">
        <v>1.2214563541702983</v>
      </c>
      <c r="V19" s="82">
        <v>1.2214563541702983</v>
      </c>
      <c r="W19" s="82">
        <v>1.2214563541702983</v>
      </c>
      <c r="X19" s="82">
        <v>1.2214563541702983</v>
      </c>
      <c r="Y19" s="45">
        <v>1.2214563541702983</v>
      </c>
      <c r="Z19" s="82">
        <v>1.2214563541702983</v>
      </c>
      <c r="AB19" s="11">
        <f t="shared" si="2"/>
        <v>9.8537183576336271E-2</v>
      </c>
      <c r="AC19" s="11">
        <f t="shared" si="0"/>
        <v>9.1933766316923821E-2</v>
      </c>
      <c r="AD19" s="11">
        <f t="shared" si="0"/>
        <v>8.7615812449155145E-2</v>
      </c>
      <c r="AE19" s="11">
        <f t="shared" si="0"/>
        <v>7.956876984917273E-2</v>
      </c>
      <c r="AF19" s="11">
        <f t="shared" si="0"/>
        <v>9.8147271210614048E-2</v>
      </c>
      <c r="AG19" s="11">
        <f t="shared" si="0"/>
        <v>9.2810876876158313E-2</v>
      </c>
      <c r="AH19" s="11">
        <f t="shared" si="0"/>
        <v>8.9293650340378936E-2</v>
      </c>
      <c r="AI19" s="11">
        <f t="shared" si="0"/>
        <v>8.0732899476610984E-2</v>
      </c>
      <c r="AJ19" s="11">
        <f t="shared" si="0"/>
        <v>7.3877583589664717E-2</v>
      </c>
      <c r="AK19" s="11">
        <f t="shared" si="0"/>
        <v>7.5030709487724251E-2</v>
      </c>
      <c r="AL19" s="11">
        <f t="shared" si="0"/>
        <v>8.0515665976080231E-2</v>
      </c>
      <c r="AN19" s="11">
        <f t="shared" si="3"/>
        <v>9.4278708518536744E-2</v>
      </c>
      <c r="AO19" s="11">
        <f t="shared" si="1"/>
        <v>3.2196337308775323E-2</v>
      </c>
      <c r="AP19" s="11">
        <f t="shared" si="1"/>
        <v>3.3581305626964084E-2</v>
      </c>
      <c r="AQ19" s="11">
        <f t="shared" si="1"/>
        <v>3.0503885927666206E-2</v>
      </c>
      <c r="AR19" s="11">
        <f t="shared" si="1"/>
        <v>9.287193007657342E-2</v>
      </c>
      <c r="AS19" s="11">
        <f t="shared" si="1"/>
        <v>8.9691497876745727E-2</v>
      </c>
      <c r="AT19" s="11">
        <f t="shared" si="1"/>
        <v>8.6707491894507618E-2</v>
      </c>
      <c r="AU19" s="11">
        <f t="shared" si="1"/>
        <v>3.2832289175881504E-2</v>
      </c>
      <c r="AV19" s="11">
        <f t="shared" si="1"/>
        <v>2.8798442995817197E-2</v>
      </c>
      <c r="AW19" s="11">
        <f t="shared" si="1"/>
        <v>7.4705784991511121E-2</v>
      </c>
      <c r="AX19" s="11">
        <f t="shared" si="1"/>
        <v>8.0977333457434991E-2</v>
      </c>
    </row>
    <row r="20" spans="1:50" x14ac:dyDescent="0.25">
      <c r="B20" t="s">
        <v>92</v>
      </c>
      <c r="C20" s="32">
        <v>7.0580408282466561E-2</v>
      </c>
      <c r="D20" s="32">
        <v>6.3714155876096773E-2</v>
      </c>
      <c r="E20" s="32">
        <v>6.0774274103852506E-2</v>
      </c>
      <c r="F20" s="32">
        <v>6.0682104173963324E-2</v>
      </c>
      <c r="G20" s="32">
        <v>6.7842163237456496E-2</v>
      </c>
      <c r="H20" s="32">
        <v>6.2457649868655964E-2</v>
      </c>
      <c r="I20" s="32">
        <v>6.0067898438908571E-2</v>
      </c>
      <c r="J20" s="32">
        <v>5.6263526455978687E-2</v>
      </c>
      <c r="K20" s="32">
        <v>5.5758887831293139E-2</v>
      </c>
      <c r="L20" s="32">
        <v>6.1373274159659839E-2</v>
      </c>
      <c r="M20" s="32">
        <v>6.2083956522171579E-2</v>
      </c>
      <c r="P20" s="82">
        <v>0.92312510588515717</v>
      </c>
      <c r="Q20" s="83">
        <v>5</v>
      </c>
      <c r="R20" s="83">
        <v>5</v>
      </c>
      <c r="S20" s="83">
        <v>5</v>
      </c>
      <c r="T20" s="82">
        <v>0.92312510588515717</v>
      </c>
      <c r="U20" s="82">
        <v>0.92312510588515717</v>
      </c>
      <c r="V20" s="82">
        <v>0.92312510588515717</v>
      </c>
      <c r="W20" s="83">
        <v>5</v>
      </c>
      <c r="X20" s="83">
        <v>5</v>
      </c>
      <c r="Y20" s="45">
        <v>0.92312510588515717</v>
      </c>
      <c r="Z20" s="82">
        <v>0.92312510588515717</v>
      </c>
      <c r="AB20" s="11">
        <f t="shared" si="2"/>
        <v>6.5154546869169563E-2</v>
      </c>
      <c r="AC20" s="11">
        <f t="shared" si="0"/>
        <v>0.31857077938048384</v>
      </c>
      <c r="AD20" s="11">
        <f t="shared" si="0"/>
        <v>0.30387137051926255</v>
      </c>
      <c r="AE20" s="11">
        <f t="shared" si="0"/>
        <v>0.30341052086981662</v>
      </c>
      <c r="AF20" s="11">
        <f t="shared" si="0"/>
        <v>6.2626804122055152E-2</v>
      </c>
      <c r="AG20" s="11">
        <f t="shared" si="0"/>
        <v>5.7656224648341109E-2</v>
      </c>
      <c r="AH20" s="11">
        <f t="shared" si="0"/>
        <v>5.5450185106716343E-2</v>
      </c>
      <c r="AI20" s="11">
        <f t="shared" si="0"/>
        <v>0.28131763227989343</v>
      </c>
      <c r="AJ20" s="11">
        <f t="shared" si="0"/>
        <v>0.27879443915646568</v>
      </c>
      <c r="AK20" s="11">
        <f t="shared" si="0"/>
        <v>5.665521020715477E-2</v>
      </c>
      <c r="AL20" s="11">
        <f t="shared" si="0"/>
        <v>5.7311258938299137E-2</v>
      </c>
      <c r="AN20" s="11">
        <f t="shared" si="3"/>
        <v>6.2338767052105448E-2</v>
      </c>
      <c r="AO20" s="11">
        <f t="shared" si="1"/>
        <v>0.11156741076282171</v>
      </c>
      <c r="AP20" s="11">
        <f t="shared" si="1"/>
        <v>0.11646753113901184</v>
      </c>
      <c r="AQ20" s="11">
        <f t="shared" si="1"/>
        <v>0.11631699139512208</v>
      </c>
      <c r="AR20" s="11">
        <f t="shared" si="1"/>
        <v>5.9260661061698174E-2</v>
      </c>
      <c r="AS20" s="11">
        <f t="shared" si="1"/>
        <v>5.5718395566158922E-2</v>
      </c>
      <c r="AT20" s="11">
        <f t="shared" si="1"/>
        <v>5.3844214648657747E-2</v>
      </c>
      <c r="AU20" s="11">
        <f t="shared" si="1"/>
        <v>0.11440567492517216</v>
      </c>
      <c r="AV20" s="11">
        <f t="shared" si="1"/>
        <v>0.10867769861278351</v>
      </c>
      <c r="AW20" s="11">
        <f t="shared" si="1"/>
        <v>5.6409861792351086E-2</v>
      </c>
      <c r="AX20" s="11">
        <f t="shared" si="1"/>
        <v>5.7639875043581992E-2</v>
      </c>
    </row>
    <row r="21" spans="1:50" x14ac:dyDescent="0.25">
      <c r="B21" t="s">
        <v>93</v>
      </c>
      <c r="C21" s="32">
        <v>4.919857992102343E-2</v>
      </c>
      <c r="D21" s="32">
        <v>5.8352149159410033E-2</v>
      </c>
      <c r="E21" s="32">
        <v>5.0497015391431956E-2</v>
      </c>
      <c r="F21" s="32">
        <v>5.8444953762973588E-2</v>
      </c>
      <c r="G21" s="32">
        <v>7.8209210381631006E-2</v>
      </c>
      <c r="H21" s="32">
        <v>4.9256915717822723E-2</v>
      </c>
      <c r="I21" s="32">
        <v>5.0959213563485456E-2</v>
      </c>
      <c r="J21" s="32">
        <v>5.0451382753255988E-2</v>
      </c>
      <c r="K21" s="32">
        <v>5.3571049593424569E-2</v>
      </c>
      <c r="L21" s="32">
        <v>6.4444033438196061E-2</v>
      </c>
      <c r="M21" s="32">
        <v>5.292404355581911E-2</v>
      </c>
      <c r="P21" s="82">
        <v>0.79319194271748761</v>
      </c>
      <c r="Q21" s="83">
        <f>Q20+1</f>
        <v>6</v>
      </c>
      <c r="R21" s="83">
        <f>R20+1</f>
        <v>6</v>
      </c>
      <c r="S21" s="83">
        <f>S20+1</f>
        <v>6</v>
      </c>
      <c r="T21" s="82">
        <v>0.79319194271748761</v>
      </c>
      <c r="U21" s="82">
        <v>0.79319194271748761</v>
      </c>
      <c r="V21" s="82">
        <v>0.79319194271748761</v>
      </c>
      <c r="W21" s="83">
        <f>W20+1</f>
        <v>6</v>
      </c>
      <c r="X21" s="83">
        <f>X20+1</f>
        <v>6</v>
      </c>
      <c r="Y21" s="45">
        <v>0.79319194271748761</v>
      </c>
      <c r="Z21" s="82">
        <v>0.79319194271748761</v>
      </c>
      <c r="AB21" s="11">
        <f t="shared" si="2"/>
        <v>3.9023917186498155E-2</v>
      </c>
      <c r="AC21" s="11">
        <f t="shared" si="0"/>
        <v>0.3501128949564602</v>
      </c>
      <c r="AD21" s="11">
        <f t="shared" si="0"/>
        <v>0.30298209234859175</v>
      </c>
      <c r="AE21" s="11">
        <f t="shared" si="0"/>
        <v>0.35066972257784151</v>
      </c>
      <c r="AF21" s="11">
        <f t="shared" si="0"/>
        <v>6.2034915521006595E-2</v>
      </c>
      <c r="AG21" s="11">
        <f t="shared" si="0"/>
        <v>3.9070188670491356E-2</v>
      </c>
      <c r="AH21" s="11">
        <f t="shared" si="0"/>
        <v>4.042043760577637E-2</v>
      </c>
      <c r="AI21" s="11">
        <f t="shared" si="0"/>
        <v>0.3027082965195359</v>
      </c>
      <c r="AJ21" s="11">
        <f t="shared" si="0"/>
        <v>0.32142629756054741</v>
      </c>
      <c r="AK21" s="11">
        <f t="shared" si="0"/>
        <v>5.1116488079393466E-2</v>
      </c>
      <c r="AL21" s="11">
        <f t="shared" si="0"/>
        <v>4.1978924924505091E-2</v>
      </c>
      <c r="AN21" s="11">
        <f t="shared" si="3"/>
        <v>3.7337423093965094E-2</v>
      </c>
      <c r="AO21" s="11">
        <f t="shared" si="1"/>
        <v>0.12261384814052723</v>
      </c>
      <c r="AP21" s="11">
        <f t="shared" si="1"/>
        <v>0.11612668944386675</v>
      </c>
      <c r="AQ21" s="11">
        <f t="shared" si="1"/>
        <v>0.13443451791547392</v>
      </c>
      <c r="AR21" s="11">
        <f t="shared" si="1"/>
        <v>5.8700586022507904E-2</v>
      </c>
      <c r="AS21" s="11">
        <f t="shared" si="1"/>
        <v>3.7757037344441059E-2</v>
      </c>
      <c r="AT21" s="11">
        <f t="shared" si="1"/>
        <v>3.9249764711326199E-2</v>
      </c>
      <c r="AU21" s="11">
        <f t="shared" si="1"/>
        <v>0.12310478617390902</v>
      </c>
      <c r="AV21" s="11">
        <f t="shared" si="1"/>
        <v>0.12529615152368048</v>
      </c>
      <c r="AW21" s="11">
        <f t="shared" si="1"/>
        <v>5.0895125396689542E-2</v>
      </c>
      <c r="AX21" s="11">
        <f t="shared" si="1"/>
        <v>4.2219627206538435E-2</v>
      </c>
    </row>
    <row r="22" spans="1:50" x14ac:dyDescent="0.25">
      <c r="B22" t="s">
        <v>94</v>
      </c>
      <c r="C22" s="32">
        <v>3.763925730478599E-2</v>
      </c>
      <c r="D22" s="32">
        <v>5.4910783620279222E-2</v>
      </c>
      <c r="E22" s="32">
        <v>4.6548455133260995E-2</v>
      </c>
      <c r="F22" s="32">
        <v>5.1582342681020521E-2</v>
      </c>
      <c r="G22" s="32">
        <v>4.5901719822582322E-2</v>
      </c>
      <c r="H22" s="32">
        <v>4.6086881364244853E-2</v>
      </c>
      <c r="I22" s="32">
        <v>4.8330177255966777E-2</v>
      </c>
      <c r="J22" s="32">
        <v>4.9303836251774966E-2</v>
      </c>
      <c r="K22" s="32">
        <v>5.5790971077153133E-2</v>
      </c>
      <c r="L22" s="32">
        <v>5.570587844025561E-2</v>
      </c>
      <c r="M22" s="32">
        <v>4.1811986903483853E-2</v>
      </c>
      <c r="P22" s="82">
        <v>0.78496333336330337</v>
      </c>
      <c r="Q22" s="83">
        <f t="shared" ref="Q22:S28" si="4">Q21+1</f>
        <v>7</v>
      </c>
      <c r="R22" s="83">
        <f t="shared" si="4"/>
        <v>7</v>
      </c>
      <c r="S22" s="83">
        <f t="shared" si="4"/>
        <v>7</v>
      </c>
      <c r="T22" s="82">
        <v>0.78496333336330337</v>
      </c>
      <c r="U22" s="82">
        <v>0.78496333336330337</v>
      </c>
      <c r="V22" s="82">
        <v>0.78496333336330337</v>
      </c>
      <c r="W22" s="83">
        <f t="shared" ref="W22:X28" si="5">W21+1</f>
        <v>7</v>
      </c>
      <c r="X22" s="83">
        <f t="shared" si="5"/>
        <v>7</v>
      </c>
      <c r="Y22" s="45">
        <v>0.78496333336330337</v>
      </c>
      <c r="Z22" s="82">
        <v>0.78496333336330337</v>
      </c>
      <c r="AB22" s="11">
        <f t="shared" si="2"/>
        <v>2.9545436879283876E-2</v>
      </c>
      <c r="AC22" s="11">
        <f t="shared" si="0"/>
        <v>0.38437548534195454</v>
      </c>
      <c r="AD22" s="11">
        <f t="shared" si="0"/>
        <v>0.32583918593282696</v>
      </c>
      <c r="AE22" s="11">
        <f t="shared" si="0"/>
        <v>0.36107639876714365</v>
      </c>
      <c r="AF22" s="11">
        <f t="shared" si="0"/>
        <v>3.6031166999042637E-2</v>
      </c>
      <c r="AG22" s="11">
        <f t="shared" si="0"/>
        <v>3.6176512019996748E-2</v>
      </c>
      <c r="AH22" s="11">
        <f t="shared" si="0"/>
        <v>3.7937417040882992E-2</v>
      </c>
      <c r="AI22" s="11">
        <f t="shared" si="0"/>
        <v>0.34512685376242475</v>
      </c>
      <c r="AJ22" s="11">
        <f t="shared" si="0"/>
        <v>0.39053679754007192</v>
      </c>
      <c r="AK22" s="11">
        <f t="shared" si="0"/>
        <v>4.3727072028394022E-2</v>
      </c>
      <c r="AL22" s="11">
        <f t="shared" si="0"/>
        <v>3.282087661430147E-2</v>
      </c>
      <c r="AN22" s="11">
        <f t="shared" si="3"/>
        <v>2.8268573654095897E-2</v>
      </c>
      <c r="AO22" s="11">
        <f t="shared" si="1"/>
        <v>0.1346130293045073</v>
      </c>
      <c r="AP22" s="11">
        <f t="shared" si="1"/>
        <v>0.12488733462811083</v>
      </c>
      <c r="AQ22" s="11">
        <f t="shared" si="1"/>
        <v>0.13842407391799055</v>
      </c>
      <c r="AR22" s="11">
        <f t="shared" si="1"/>
        <v>3.4094519193831101E-2</v>
      </c>
      <c r="AS22" s="11">
        <f t="shared" si="1"/>
        <v>3.496061733539256E-2</v>
      </c>
      <c r="AT22" s="11">
        <f t="shared" si="1"/>
        <v>3.6838658381999324E-2</v>
      </c>
      <c r="AU22" s="11">
        <f t="shared" si="1"/>
        <v>0.14035547761260417</v>
      </c>
      <c r="AV22" s="11">
        <f t="shared" si="1"/>
        <v>0.15223632332365794</v>
      </c>
      <c r="AW22" s="11">
        <f t="shared" si="1"/>
        <v>4.3537709606704195E-2</v>
      </c>
      <c r="AX22" s="11">
        <f t="shared" si="1"/>
        <v>3.300906771051474E-2</v>
      </c>
    </row>
    <row r="23" spans="1:50" x14ac:dyDescent="0.25">
      <c r="B23" t="s">
        <v>95</v>
      </c>
      <c r="C23" s="32">
        <v>2.9605671570231282E-2</v>
      </c>
      <c r="D23" s="32">
        <v>4.3108026986977986E-2</v>
      </c>
      <c r="E23" s="32">
        <v>3.7362970347423578E-2</v>
      </c>
      <c r="F23" s="32">
        <v>3.2193700667785673E-2</v>
      </c>
      <c r="G23" s="32">
        <v>4.4973095013119774E-2</v>
      </c>
      <c r="H23" s="32">
        <v>4.2115628309563662E-2</v>
      </c>
      <c r="I23" s="32">
        <v>3.6871224477704988E-2</v>
      </c>
      <c r="J23" s="32">
        <v>3.4709838763748835E-2</v>
      </c>
      <c r="K23" s="32">
        <v>4.0603141109189549E-2</v>
      </c>
      <c r="L23" s="32">
        <v>3.6660790649414507E-2</v>
      </c>
      <c r="M23" s="32">
        <v>2.8111097604488784E-2</v>
      </c>
      <c r="P23" s="82">
        <v>0.84464662585507866</v>
      </c>
      <c r="Q23" s="83">
        <f t="shared" si="4"/>
        <v>8</v>
      </c>
      <c r="R23" s="83">
        <f t="shared" si="4"/>
        <v>8</v>
      </c>
      <c r="S23" s="83">
        <f t="shared" si="4"/>
        <v>8</v>
      </c>
      <c r="T23" s="82">
        <v>0.84464662585507866</v>
      </c>
      <c r="U23" s="82">
        <v>0.84464662585507866</v>
      </c>
      <c r="V23" s="82">
        <v>0.84464662585507866</v>
      </c>
      <c r="W23" s="83">
        <f t="shared" si="5"/>
        <v>8</v>
      </c>
      <c r="X23" s="83">
        <f t="shared" si="5"/>
        <v>8</v>
      </c>
      <c r="Y23" s="45">
        <v>0.84464662585507866</v>
      </c>
      <c r="Z23" s="82">
        <v>0.84464662585507866</v>
      </c>
      <c r="AB23" s="11">
        <f t="shared" si="2"/>
        <v>2.500633059796948E-2</v>
      </c>
      <c r="AC23" s="11">
        <f t="shared" si="0"/>
        <v>0.34486421589582389</v>
      </c>
      <c r="AD23" s="11">
        <f t="shared" si="0"/>
        <v>0.29890376277938863</v>
      </c>
      <c r="AE23" s="11">
        <f t="shared" si="0"/>
        <v>0.25754960534228538</v>
      </c>
      <c r="AF23" s="11">
        <f t="shared" si="0"/>
        <v>3.798637295709148E-2</v>
      </c>
      <c r="AG23" s="11">
        <f t="shared" si="0"/>
        <v>3.5572823347439574E-2</v>
      </c>
      <c r="AH23" s="11">
        <f t="shared" si="0"/>
        <v>3.1143155346238703E-2</v>
      </c>
      <c r="AI23" s="11">
        <f t="shared" si="0"/>
        <v>0.27767871010999068</v>
      </c>
      <c r="AJ23" s="11">
        <f t="shared" si="0"/>
        <v>0.32482512887351639</v>
      </c>
      <c r="AK23" s="11">
        <f t="shared" si="0"/>
        <v>3.0965413123207382E-2</v>
      </c>
      <c r="AL23" s="11">
        <f t="shared" si="0"/>
        <v>2.3743943740714236E-2</v>
      </c>
      <c r="AN23" s="11">
        <f t="shared" si="3"/>
        <v>2.3925633633903667E-2</v>
      </c>
      <c r="AO23" s="11">
        <f t="shared" si="1"/>
        <v>0.12077569608571857</v>
      </c>
      <c r="AP23" s="11">
        <f t="shared" si="1"/>
        <v>0.11456355114859189</v>
      </c>
      <c r="AQ23" s="11">
        <f t="shared" si="1"/>
        <v>9.8735518934985833E-2</v>
      </c>
      <c r="AR23" s="11">
        <f t="shared" si="1"/>
        <v>3.5944634319615414E-2</v>
      </c>
      <c r="AS23" s="11">
        <f t="shared" si="1"/>
        <v>3.4377218674423907E-2</v>
      </c>
      <c r="AT23" s="11">
        <f t="shared" si="1"/>
        <v>3.0241174814333662E-2</v>
      </c>
      <c r="AU23" s="11">
        <f t="shared" si="1"/>
        <v>0.1129258055566084</v>
      </c>
      <c r="AV23" s="11">
        <f t="shared" si="1"/>
        <v>0.12662106017746905</v>
      </c>
      <c r="AW23" s="11">
        <f t="shared" si="1"/>
        <v>3.0831315747242467E-2</v>
      </c>
      <c r="AX23" s="11">
        <f t="shared" si="1"/>
        <v>2.3880088757604008E-2</v>
      </c>
    </row>
    <row r="24" spans="1:50" x14ac:dyDescent="0.25">
      <c r="B24" t="s">
        <v>96</v>
      </c>
      <c r="C24" s="32">
        <v>2.0085379652093924E-2</v>
      </c>
      <c r="D24" s="32">
        <v>3.7554558959216777E-2</v>
      </c>
      <c r="E24" s="32">
        <v>2.7440357361360482E-2</v>
      </c>
      <c r="F24" s="32">
        <v>2.789002853059622E-2</v>
      </c>
      <c r="G24" s="32">
        <v>3.8393947008062847E-2</v>
      </c>
      <c r="H24" s="32">
        <v>2.7630822542843703E-2</v>
      </c>
      <c r="I24" s="32">
        <v>2.5631096167417478E-2</v>
      </c>
      <c r="J24" s="32">
        <v>2.515957277223136E-2</v>
      </c>
      <c r="K24" s="32">
        <v>2.5588879508580326E-2</v>
      </c>
      <c r="L24" s="32">
        <v>2.117658241069759E-2</v>
      </c>
      <c r="M24" s="32">
        <v>1.8978823561431192E-2</v>
      </c>
      <c r="P24" s="82">
        <v>1.3759864926169296</v>
      </c>
      <c r="Q24" s="83">
        <f t="shared" si="4"/>
        <v>9</v>
      </c>
      <c r="R24" s="83">
        <f t="shared" si="4"/>
        <v>9</v>
      </c>
      <c r="S24" s="83">
        <f t="shared" si="4"/>
        <v>9</v>
      </c>
      <c r="T24" s="82">
        <v>1.3759864926169296</v>
      </c>
      <c r="U24" s="82">
        <v>1.3759864926169296</v>
      </c>
      <c r="V24" s="82">
        <v>1.3759864926169296</v>
      </c>
      <c r="W24" s="83">
        <f t="shared" si="5"/>
        <v>9</v>
      </c>
      <c r="X24" s="83">
        <f t="shared" si="5"/>
        <v>9</v>
      </c>
      <c r="Y24" s="45">
        <v>1.3759864926169296</v>
      </c>
      <c r="Z24" s="82">
        <v>1.3759864926169296</v>
      </c>
      <c r="AB24" s="11">
        <f t="shared" si="2"/>
        <v>2.7637211100364167E-2</v>
      </c>
      <c r="AC24" s="11">
        <f t="shared" ref="AC24:AC28" si="6">D24*Q24</f>
        <v>0.337991030632951</v>
      </c>
      <c r="AD24" s="11">
        <f t="shared" ref="AD24:AD28" si="7">E24*R24</f>
        <v>0.24696321625224432</v>
      </c>
      <c r="AE24" s="11">
        <f t="shared" ref="AE24:AE28" si="8">F24*S24</f>
        <v>0.25101025677536598</v>
      </c>
      <c r="AF24" s="11">
        <f t="shared" ref="AF24:AF28" si="9">G24*T24</f>
        <v>5.2829552481344653E-2</v>
      </c>
      <c r="AG24" s="11">
        <f t="shared" ref="AG24:AG28" si="10">H24*U24</f>
        <v>3.8019638598848299E-2</v>
      </c>
      <c r="AH24" s="11">
        <f t="shared" ref="AH24:AH28" si="11">I24*V24</f>
        <v>3.5268042117332005E-2</v>
      </c>
      <c r="AI24" s="11">
        <f t="shared" ref="AI24:AI28" si="12">J24*W24</f>
        <v>0.22643615495008224</v>
      </c>
      <c r="AJ24" s="11">
        <f t="shared" ref="AJ24:AJ28" si="13">K24*X24</f>
        <v>0.23029991557722293</v>
      </c>
      <c r="AK24" s="11">
        <f t="shared" ref="AK24:AK28" si="14">L24*Y24</f>
        <v>2.9138691356909142E-2</v>
      </c>
      <c r="AL24" s="11">
        <f t="shared" ref="AL24:AL28" si="15">M24*Z24</f>
        <v>2.6114604866289252E-2</v>
      </c>
      <c r="AN24" s="11">
        <f t="shared" si="3"/>
        <v>2.6442815544630981E-2</v>
      </c>
      <c r="AO24" s="11">
        <f t="shared" ref="AO24:AO28" si="16">AC24/AC$30</f>
        <v>0.11836862194990758</v>
      </c>
      <c r="AP24" s="11">
        <f t="shared" ref="AP24:AP28" si="17">AD24/AD$30</f>
        <v>9.4655827661215844E-2</v>
      </c>
      <c r="AQ24" s="11">
        <f t="shared" ref="AQ24:AQ28" si="18">AE24/AE$30</f>
        <v>9.6228561203897695E-2</v>
      </c>
      <c r="AR24" s="11">
        <f t="shared" ref="AR24:AR28" si="19">AF24/AF$30</f>
        <v>4.9990004240622332E-2</v>
      </c>
      <c r="AS24" s="11">
        <f t="shared" ref="AS24:AS28" si="20">AG24/AG$30</f>
        <v>3.6741796322142375E-2</v>
      </c>
      <c r="AT24" s="11">
        <f t="shared" ref="AT24:AT28" si="21">AH24/AH$30</f>
        <v>3.4246594963548906E-2</v>
      </c>
      <c r="AU24" s="11">
        <f t="shared" ref="AU24:AU28" si="22">AI24/AI$30</f>
        <v>9.2086588830488203E-2</v>
      </c>
      <c r="AV24" s="11">
        <f t="shared" ref="AV24:AV28" si="23">AJ24/AJ$30</f>
        <v>8.9773902561967475E-2</v>
      </c>
      <c r="AW24" s="11">
        <f t="shared" ref="AW24:AW28" si="24">AK24/AK$30</f>
        <v>2.9012504697152143E-2</v>
      </c>
      <c r="AX24" s="11">
        <f t="shared" ref="AX24:AX28" si="25">AL24/AL$30</f>
        <v>2.6264342978854528E-2</v>
      </c>
    </row>
    <row r="25" spans="1:50" x14ac:dyDescent="0.25">
      <c r="B25" t="s">
        <v>97</v>
      </c>
      <c r="C25" s="32">
        <v>9.7277674400081827E-3</v>
      </c>
      <c r="D25" s="32">
        <v>2.233869438216543E-2</v>
      </c>
      <c r="E25" s="32">
        <v>2.2164362963628947E-2</v>
      </c>
      <c r="F25" s="32">
        <v>2.016314239538752E-2</v>
      </c>
      <c r="G25" s="32">
        <v>1.8581691916901514E-2</v>
      </c>
      <c r="H25" s="32">
        <v>1.5534151011914094E-2</v>
      </c>
      <c r="I25" s="32">
        <v>1.646165258333342E-2</v>
      </c>
      <c r="J25" s="32">
        <v>1.574755611792485E-2</v>
      </c>
      <c r="K25" s="32">
        <v>1.5883000174066554E-2</v>
      </c>
      <c r="L25" s="32">
        <v>1.3519891501834606E-2</v>
      </c>
      <c r="M25" s="32">
        <v>1.1739160878095066E-2</v>
      </c>
      <c r="P25" s="82">
        <v>1.6951896711599497</v>
      </c>
      <c r="Q25" s="83">
        <f t="shared" si="4"/>
        <v>10</v>
      </c>
      <c r="R25" s="83">
        <f t="shared" si="4"/>
        <v>10</v>
      </c>
      <c r="S25" s="83">
        <f t="shared" si="4"/>
        <v>10</v>
      </c>
      <c r="T25" s="82">
        <v>1.6951896711599497</v>
      </c>
      <c r="U25" s="82">
        <v>1.6951896711599497</v>
      </c>
      <c r="V25" s="82">
        <v>1.6951896711599497</v>
      </c>
      <c r="W25" s="83">
        <f t="shared" si="5"/>
        <v>10</v>
      </c>
      <c r="X25" s="83">
        <f t="shared" si="5"/>
        <v>10</v>
      </c>
      <c r="Y25" s="45">
        <v>1.6951896711599497</v>
      </c>
      <c r="Z25" s="82">
        <v>1.6951896711599497</v>
      </c>
      <c r="AB25" s="11">
        <f t="shared" si="2"/>
        <v>1.6490410887747938E-2</v>
      </c>
      <c r="AC25" s="11">
        <f t="shared" si="6"/>
        <v>0.2233869438216543</v>
      </c>
      <c r="AD25" s="11">
        <f t="shared" si="7"/>
        <v>0.22164362963628947</v>
      </c>
      <c r="AE25" s="11">
        <f t="shared" si="8"/>
        <v>0.20163142395387521</v>
      </c>
      <c r="AF25" s="11">
        <f t="shared" si="9"/>
        <v>3.1499492210207772E-2</v>
      </c>
      <c r="AG25" s="11">
        <f t="shared" si="10"/>
        <v>2.6333332345635653E-2</v>
      </c>
      <c r="AH25" s="11">
        <f t="shared" si="11"/>
        <v>2.7905623429490316E-2</v>
      </c>
      <c r="AI25" s="11">
        <f t="shared" si="12"/>
        <v>0.15747556117924849</v>
      </c>
      <c r="AJ25" s="11">
        <f t="shared" si="13"/>
        <v>0.15883000174066553</v>
      </c>
      <c r="AK25" s="11">
        <f t="shared" si="14"/>
        <v>2.2918780429113203E-2</v>
      </c>
      <c r="AL25" s="11">
        <f t="shared" si="15"/>
        <v>1.9900104268631719E-2</v>
      </c>
      <c r="AN25" s="11">
        <f t="shared" si="3"/>
        <v>1.5777745872272451E-2</v>
      </c>
      <c r="AO25" s="11">
        <f t="shared" si="16"/>
        <v>7.823285917455583E-2</v>
      </c>
      <c r="AP25" s="11">
        <f t="shared" si="17"/>
        <v>8.4951360479653251E-2</v>
      </c>
      <c r="AQ25" s="11">
        <f t="shared" si="18"/>
        <v>7.7298442182537522E-2</v>
      </c>
      <c r="AR25" s="11">
        <f t="shared" si="19"/>
        <v>2.9806418476132003E-2</v>
      </c>
      <c r="AS25" s="11">
        <f t="shared" si="20"/>
        <v>2.544826750551852E-2</v>
      </c>
      <c r="AT25" s="11">
        <f t="shared" si="21"/>
        <v>2.7097409592959028E-2</v>
      </c>
      <c r="AU25" s="11">
        <f t="shared" si="22"/>
        <v>6.4041836677365724E-2</v>
      </c>
      <c r="AV25" s="11">
        <f t="shared" si="23"/>
        <v>6.1914000552042978E-2</v>
      </c>
      <c r="AW25" s="11">
        <f t="shared" si="24"/>
        <v>2.2819529425949395E-2</v>
      </c>
      <c r="AX25" s="11">
        <f t="shared" si="25"/>
        <v>2.0014209156233663E-2</v>
      </c>
    </row>
    <row r="26" spans="1:50" x14ac:dyDescent="0.25">
      <c r="B26" t="s">
        <v>98</v>
      </c>
      <c r="C26" s="32">
        <v>3.3869383344018152E-3</v>
      </c>
      <c r="D26" s="32">
        <v>1.0483171520201819E-2</v>
      </c>
      <c r="E26" s="32">
        <v>9.6490811027597073E-3</v>
      </c>
      <c r="F26" s="32">
        <v>1.0065971562694511E-2</v>
      </c>
      <c r="G26" s="32">
        <v>8.9787300304985645E-3</v>
      </c>
      <c r="H26" s="32">
        <v>7.779694002573727E-3</v>
      </c>
      <c r="I26" s="32">
        <v>7.7746703927352142E-3</v>
      </c>
      <c r="J26" s="32">
        <v>7.3156200530900559E-3</v>
      </c>
      <c r="K26" s="32">
        <v>7.8508300443854775E-3</v>
      </c>
      <c r="L26" s="32">
        <v>5.2021603461358664E-3</v>
      </c>
      <c r="M26" s="32">
        <v>6.2410998374524381E-3</v>
      </c>
      <c r="P26" s="82">
        <v>2.440301854804289</v>
      </c>
      <c r="Q26" s="83">
        <f t="shared" si="4"/>
        <v>11</v>
      </c>
      <c r="R26" s="83">
        <f t="shared" si="4"/>
        <v>11</v>
      </c>
      <c r="S26" s="83">
        <f t="shared" si="4"/>
        <v>11</v>
      </c>
      <c r="T26" s="82">
        <v>2.440301854804289</v>
      </c>
      <c r="U26" s="82">
        <v>2.440301854804289</v>
      </c>
      <c r="V26" s="82">
        <v>2.440301854804289</v>
      </c>
      <c r="W26" s="83">
        <f t="shared" si="5"/>
        <v>11</v>
      </c>
      <c r="X26" s="83">
        <f t="shared" si="5"/>
        <v>11</v>
      </c>
      <c r="Y26" s="45">
        <v>2.440301854804289</v>
      </c>
      <c r="Z26" s="82">
        <v>2.440301854804289</v>
      </c>
      <c r="AB26" s="11">
        <f t="shared" si="2"/>
        <v>8.2651518995484983E-3</v>
      </c>
      <c r="AC26" s="11">
        <f t="shared" si="6"/>
        <v>0.11531488672222001</v>
      </c>
      <c r="AD26" s="11">
        <f t="shared" si="7"/>
        <v>0.10613989213035678</v>
      </c>
      <c r="AE26" s="11">
        <f t="shared" si="8"/>
        <v>0.11072568718963961</v>
      </c>
      <c r="AF26" s="11">
        <f t="shared" si="9"/>
        <v>2.1910811547212618E-2</v>
      </c>
      <c r="AG26" s="11">
        <f t="shared" si="10"/>
        <v>1.8984801704290469E-2</v>
      </c>
      <c r="AH26" s="11">
        <f t="shared" si="11"/>
        <v>1.8972542579883733E-2</v>
      </c>
      <c r="AI26" s="11">
        <f t="shared" si="12"/>
        <v>8.0471820583990619E-2</v>
      </c>
      <c r="AJ26" s="11">
        <f t="shared" si="13"/>
        <v>8.635913048824026E-2</v>
      </c>
      <c r="AK26" s="11">
        <f t="shared" si="14"/>
        <v>1.2694841541664677E-2</v>
      </c>
      <c r="AL26" s="11">
        <f t="shared" si="15"/>
        <v>1.5230167509353932E-2</v>
      </c>
      <c r="AN26" s="11">
        <f t="shared" si="3"/>
        <v>7.9079573671323698E-3</v>
      </c>
      <c r="AO26" s="11">
        <f t="shared" si="16"/>
        <v>4.0384693659051681E-2</v>
      </c>
      <c r="AP26" s="11">
        <f t="shared" si="17"/>
        <v>4.068119734563827E-2</v>
      </c>
      <c r="AQ26" s="11">
        <f t="shared" si="18"/>
        <v>4.2448359295959817E-2</v>
      </c>
      <c r="AR26" s="11">
        <f t="shared" si="19"/>
        <v>2.0733122101449168E-2</v>
      </c>
      <c r="AS26" s="11">
        <f t="shared" si="20"/>
        <v>1.8346721408772984E-2</v>
      </c>
      <c r="AT26" s="11">
        <f t="shared" si="21"/>
        <v>1.8423052206877538E-2</v>
      </c>
      <c r="AU26" s="11">
        <f t="shared" si="22"/>
        <v>3.2726114149890843E-2</v>
      </c>
      <c r="AV26" s="11">
        <f t="shared" si="23"/>
        <v>3.3663912322138431E-2</v>
      </c>
      <c r="AW26" s="11">
        <f t="shared" si="24"/>
        <v>1.2639865852102448E-2</v>
      </c>
      <c r="AX26" s="11">
        <f t="shared" si="25"/>
        <v>1.5317495521727863E-2</v>
      </c>
    </row>
    <row r="27" spans="1:50" x14ac:dyDescent="0.25">
      <c r="B27" t="s">
        <v>99</v>
      </c>
      <c r="C27" s="32">
        <v>8.8272752615308207E-4</v>
      </c>
      <c r="D27" s="32">
        <v>3.1121505149818763E-3</v>
      </c>
      <c r="E27" s="32">
        <v>2.5592262642301733E-3</v>
      </c>
      <c r="F27" s="32">
        <v>3.2920143119281211E-3</v>
      </c>
      <c r="G27" s="32">
        <v>2.5311240358180777E-3</v>
      </c>
      <c r="H27" s="32">
        <v>2.2243171159968145E-3</v>
      </c>
      <c r="I27" s="32">
        <v>2.1583309093867664E-3</v>
      </c>
      <c r="J27" s="32">
        <v>2.1726143966989803E-3</v>
      </c>
      <c r="K27" s="32">
        <v>2.48077222180762E-3</v>
      </c>
      <c r="L27" s="32">
        <v>1.2656684827966288E-3</v>
      </c>
      <c r="M27" s="32">
        <v>2.0163863290233396E-3</v>
      </c>
      <c r="P27" s="82">
        <v>3.1586390777926381</v>
      </c>
      <c r="Q27" s="83">
        <f t="shared" si="4"/>
        <v>12</v>
      </c>
      <c r="R27" s="83">
        <f t="shared" si="4"/>
        <v>12</v>
      </c>
      <c r="S27" s="83">
        <f t="shared" si="4"/>
        <v>12</v>
      </c>
      <c r="T27" s="82">
        <v>3.1586390777926381</v>
      </c>
      <c r="U27" s="82">
        <v>3.1586390777926381</v>
      </c>
      <c r="V27" s="82">
        <v>3.1586390777926381</v>
      </c>
      <c r="W27" s="83">
        <f t="shared" si="5"/>
        <v>12</v>
      </c>
      <c r="X27" s="83">
        <f t="shared" si="5"/>
        <v>12</v>
      </c>
      <c r="Y27" s="45">
        <v>3.1586390777926381</v>
      </c>
      <c r="Z27" s="82">
        <v>3.1586390777926381</v>
      </c>
      <c r="AB27" s="11">
        <f t="shared" si="2"/>
        <v>2.788217659150348E-3</v>
      </c>
      <c r="AC27" s="11">
        <f t="shared" si="6"/>
        <v>3.7345806179782517E-2</v>
      </c>
      <c r="AD27" s="11">
        <f t="shared" si="7"/>
        <v>3.0710715170762078E-2</v>
      </c>
      <c r="AE27" s="11">
        <f t="shared" si="8"/>
        <v>3.9504171743137452E-2</v>
      </c>
      <c r="AF27" s="11">
        <f t="shared" si="9"/>
        <v>7.9949072902751935E-3</v>
      </c>
      <c r="AG27" s="11">
        <f t="shared" si="10"/>
        <v>7.0258149639905584E-3</v>
      </c>
      <c r="AH27" s="11">
        <f t="shared" si="11"/>
        <v>6.8173883531967615E-3</v>
      </c>
      <c r="AI27" s="11">
        <f t="shared" si="12"/>
        <v>2.6071372760387762E-2</v>
      </c>
      <c r="AJ27" s="11">
        <f t="shared" si="13"/>
        <v>2.976926666169144E-2</v>
      </c>
      <c r="AK27" s="11">
        <f t="shared" si="14"/>
        <v>3.9977899292919514E-3</v>
      </c>
      <c r="AL27" s="11">
        <f t="shared" si="15"/>
        <v>6.3690366547799644E-3</v>
      </c>
      <c r="AN27" s="11">
        <f t="shared" si="3"/>
        <v>2.6677194378062238E-3</v>
      </c>
      <c r="AO27" s="11">
        <f t="shared" si="16"/>
        <v>1.3078961310987625E-2</v>
      </c>
      <c r="AP27" s="11">
        <f t="shared" si="17"/>
        <v>1.1770773828873492E-2</v>
      </c>
      <c r="AQ27" s="11">
        <f t="shared" si="18"/>
        <v>1.5144519021769547E-2</v>
      </c>
      <c r="AR27" s="11">
        <f t="shared" si="19"/>
        <v>7.5651871078289091E-3</v>
      </c>
      <c r="AS27" s="11">
        <f t="shared" si="20"/>
        <v>6.7896769121792971E-3</v>
      </c>
      <c r="AT27" s="11">
        <f t="shared" si="21"/>
        <v>6.619940422675415E-3</v>
      </c>
      <c r="AU27" s="11">
        <f t="shared" si="22"/>
        <v>1.0602652143433007E-2</v>
      </c>
      <c r="AV27" s="11">
        <f t="shared" si="23"/>
        <v>1.1604447348274361E-2</v>
      </c>
      <c r="AW27" s="11">
        <f t="shared" si="24"/>
        <v>3.9804772864073254E-3</v>
      </c>
      <c r="AX27" s="11">
        <f t="shared" si="25"/>
        <v>6.4055559715541924E-3</v>
      </c>
    </row>
    <row r="28" spans="1:50" x14ac:dyDescent="0.25">
      <c r="B28" t="s">
        <v>100</v>
      </c>
      <c r="C28" s="32">
        <v>7.5490011580210719E-5</v>
      </c>
      <c r="D28" s="32">
        <v>2.6371553655112529E-4</v>
      </c>
      <c r="E28" s="32">
        <v>2.6338997836864337E-4</v>
      </c>
      <c r="F28" s="32">
        <v>2.8556851510928291E-4</v>
      </c>
      <c r="G28" s="32">
        <v>2.1183699686692697E-4</v>
      </c>
      <c r="H28" s="32">
        <v>1.2439827638036302E-4</v>
      </c>
      <c r="I28" s="32">
        <v>1.9321734938154735E-4</v>
      </c>
      <c r="J28" s="32">
        <v>2.2733545681906489E-4</v>
      </c>
      <c r="K28" s="32">
        <v>2.178073771737271E-4</v>
      </c>
      <c r="L28" s="32">
        <v>3.3772364719460634E-5</v>
      </c>
      <c r="M28" s="32">
        <v>2.7334727998366354E-4</v>
      </c>
      <c r="P28" s="82">
        <v>4.7303969474743353</v>
      </c>
      <c r="Q28" s="83">
        <f t="shared" si="4"/>
        <v>13</v>
      </c>
      <c r="R28" s="83">
        <f t="shared" si="4"/>
        <v>13</v>
      </c>
      <c r="S28" s="83">
        <f t="shared" si="4"/>
        <v>13</v>
      </c>
      <c r="T28" s="82">
        <v>4.7303969474743353</v>
      </c>
      <c r="U28" s="82">
        <v>4.7303969474743353</v>
      </c>
      <c r="V28" s="82">
        <v>4.7303969474743353</v>
      </c>
      <c r="W28" s="83">
        <f t="shared" si="5"/>
        <v>13</v>
      </c>
      <c r="X28" s="83">
        <f t="shared" si="5"/>
        <v>13</v>
      </c>
      <c r="Y28" s="45">
        <v>4.7303969474743353</v>
      </c>
      <c r="Z28" s="82">
        <v>4.7303969474743353</v>
      </c>
      <c r="AB28" s="11">
        <f t="shared" si="2"/>
        <v>3.5709772034383098E-4</v>
      </c>
      <c r="AC28" s="11">
        <f t="shared" si="6"/>
        <v>3.4283019751646287E-3</v>
      </c>
      <c r="AD28" s="11">
        <f t="shared" si="7"/>
        <v>3.4240697187923638E-3</v>
      </c>
      <c r="AE28" s="11">
        <f t="shared" si="8"/>
        <v>3.7123906964206779E-3</v>
      </c>
      <c r="AF28" s="11">
        <f t="shared" si="9"/>
        <v>1.0020730833414416E-3</v>
      </c>
      <c r="AG28" s="11">
        <f t="shared" si="10"/>
        <v>5.8845322686073794E-4</v>
      </c>
      <c r="AH28" s="11">
        <f t="shared" si="11"/>
        <v>9.1399475971355368E-4</v>
      </c>
      <c r="AI28" s="11">
        <f t="shared" si="12"/>
        <v>2.9553609386478437E-3</v>
      </c>
      <c r="AJ28" s="11">
        <f t="shared" si="13"/>
        <v>2.8314959032584523E-3</v>
      </c>
      <c r="AK28" s="11">
        <f t="shared" si="14"/>
        <v>1.5975669097792651E-4</v>
      </c>
      <c r="AL28" s="11">
        <f t="shared" si="15"/>
        <v>1.2930411388351346E-3</v>
      </c>
      <c r="AN28" s="11">
        <f t="shared" si="3"/>
        <v>3.4166505137472853E-4</v>
      </c>
      <c r="AO28" s="11">
        <f t="shared" si="16"/>
        <v>1.2006335779634187E-3</v>
      </c>
      <c r="AP28" s="11">
        <f t="shared" si="17"/>
        <v>1.3123741993664305E-3</v>
      </c>
      <c r="AQ28" s="11">
        <f t="shared" si="18"/>
        <v>1.423200868094394E-3</v>
      </c>
      <c r="AR28" s="11">
        <f t="shared" si="19"/>
        <v>9.4821241772474589E-4</v>
      </c>
      <c r="AS28" s="11">
        <f t="shared" si="20"/>
        <v>5.6867527949304648E-4</v>
      </c>
      <c r="AT28" s="11">
        <f t="shared" si="21"/>
        <v>8.8752327760586742E-4</v>
      </c>
      <c r="AU28" s="11">
        <f t="shared" si="22"/>
        <v>1.2018800957954122E-3</v>
      </c>
      <c r="AV28" s="11">
        <f t="shared" si="23"/>
        <v>1.1037539318528289E-3</v>
      </c>
      <c r="AW28" s="11">
        <f t="shared" si="24"/>
        <v>1.590648560920899E-4</v>
      </c>
      <c r="AX28" s="11">
        <f t="shared" si="25"/>
        <v>1.3004552866114375E-3</v>
      </c>
    </row>
    <row r="30" spans="1:50" x14ac:dyDescent="0.25">
      <c r="A30" s="28" t="s">
        <v>102</v>
      </c>
      <c r="C30" s="32">
        <f>SUMPRODUCT(C8:C28,'Case Fatality Rates'!$N$6:$N$26)</f>
        <v>1.8082947552148041E-2</v>
      </c>
      <c r="D30" s="32">
        <f>SUMPRODUCT(D8:D28,'Case Fatality Rates'!$N$6:$N$26)</f>
        <v>2.5929955671941833E-2</v>
      </c>
      <c r="E30" s="32">
        <f>SUMPRODUCT(E8:E28,'Case Fatality Rates'!$N$6:$N$26)</f>
        <v>2.2695867872845846E-2</v>
      </c>
      <c r="F30" s="32">
        <f>SUMPRODUCT(F8:F28,'Case Fatality Rates'!$N$6:$N$26)</f>
        <v>2.2609966968417754E-2</v>
      </c>
      <c r="G30" s="32">
        <f>SUMPRODUCT(G8:G28,'Case Fatality Rates'!$N$6:$N$26)</f>
        <v>2.5621799068636656E-2</v>
      </c>
      <c r="H30" s="32">
        <f>SUMPRODUCT(H8:H28,'Case Fatality Rates'!$N$6:$N$26)</f>
        <v>2.1924443664107687E-2</v>
      </c>
      <c r="I30" s="32">
        <f>SUMPRODUCT(I8:I28,'Case Fatality Rates'!$N$6:$N$26)</f>
        <v>2.1454764335708861E-2</v>
      </c>
      <c r="J30" s="32">
        <f>SUMPRODUCT(J8:J28,'Case Fatality Rates'!$N$6:$N$26)</f>
        <v>2.071491436512346E-2</v>
      </c>
      <c r="K30" s="32">
        <f>SUMPRODUCT(K8:K28,'Case Fatality Rates'!$N$6:$N$26)</f>
        <v>2.1959439825132362E-2</v>
      </c>
      <c r="L30" s="32">
        <f>SUMPRODUCT(L8:L28,'Case Fatality Rates'!$N$6:$N$26)</f>
        <v>2.0903696953929164E-2</v>
      </c>
      <c r="M30" s="32">
        <f>SUMPRODUCT(M8:M28,'Case Fatality Rates'!$N$6:$N$26)</f>
        <v>1.8223177921510243E-2</v>
      </c>
      <c r="AB30" s="11">
        <f>SUM(AB8:AB28)</f>
        <v>1.045169000771391</v>
      </c>
      <c r="AC30" s="11">
        <f t="shared" ref="AC30:AL30" si="26">SUM(AC8:AC28)</f>
        <v>2.8554107082194928</v>
      </c>
      <c r="AD30" s="11">
        <f t="shared" si="26"/>
        <v>2.6090650977788101</v>
      </c>
      <c r="AE30" s="11">
        <f t="shared" si="26"/>
        <v>2.6084797864066882</v>
      </c>
      <c r="AF30" s="11">
        <f t="shared" si="26"/>
        <v>1.0568023204609949</v>
      </c>
      <c r="AG30" s="11">
        <f t="shared" si="26"/>
        <v>1.0347789821026208</v>
      </c>
      <c r="AH30" s="11">
        <f t="shared" si="26"/>
        <v>1.0298262398019511</v>
      </c>
      <c r="AI30" s="11">
        <f t="shared" si="26"/>
        <v>2.4589482336771424</v>
      </c>
      <c r="AJ30" s="11">
        <f t="shared" si="26"/>
        <v>2.5653325633054189</v>
      </c>
      <c r="AK30" s="11">
        <f t="shared" si="26"/>
        <v>1.0043493886885742</v>
      </c>
      <c r="AL30" s="11">
        <f t="shared" si="26"/>
        <v>0.99429880607766086</v>
      </c>
    </row>
    <row r="31" spans="1:50" x14ac:dyDescent="0.25">
      <c r="A31" s="28" t="s">
        <v>103</v>
      </c>
      <c r="B31" s="35">
        <v>2.3E-2</v>
      </c>
      <c r="C31" s="11">
        <f>C30/$B$31</f>
        <v>0.78621511096295837</v>
      </c>
      <c r="D31" s="11">
        <f>D30/$B$31</f>
        <v>1.1273893770409493</v>
      </c>
      <c r="E31" s="11">
        <f t="shared" ref="E31:M31" si="27">E30/$B$31</f>
        <v>0.98677686403677589</v>
      </c>
      <c r="F31" s="11">
        <f t="shared" si="27"/>
        <v>0.98304204210511981</v>
      </c>
      <c r="G31" s="11">
        <f t="shared" si="27"/>
        <v>1.1139912638537677</v>
      </c>
      <c r="H31" s="11">
        <f t="shared" si="27"/>
        <v>0.95323668104816028</v>
      </c>
      <c r="I31" s="11">
        <f t="shared" si="27"/>
        <v>0.93281584068299395</v>
      </c>
      <c r="J31" s="11">
        <f t="shared" si="27"/>
        <v>0.90064845065754173</v>
      </c>
      <c r="K31" s="11">
        <f>K30/$B$31</f>
        <v>0.95475825326662445</v>
      </c>
      <c r="L31" s="11">
        <f>L30/$B$31</f>
        <v>0.908856389301268</v>
      </c>
      <c r="M31" s="11">
        <f t="shared" si="27"/>
        <v>0.79231208354392368</v>
      </c>
    </row>
    <row r="32" spans="1:50" x14ac:dyDescent="0.25">
      <c r="A32" s="26" t="s">
        <v>101</v>
      </c>
    </row>
    <row r="33" spans="1:13" x14ac:dyDescent="0.25">
      <c r="C33" s="70">
        <f>SUMPRODUCT(C8:C28,'Case Fatality Rates'!$O$6:$O$26)</f>
        <v>2.4007961903920495E-2</v>
      </c>
      <c r="D33" s="70">
        <f>SUMPRODUCT(D8:D28,'Case Fatality Rates'!$O$6:$O$26)</f>
        <v>3.8862955310945399E-2</v>
      </c>
      <c r="E33" s="70">
        <f>SUMPRODUCT(E8:E28,'Case Fatality Rates'!$O$6:$O$26)</f>
        <v>3.3629544194772321E-2</v>
      </c>
      <c r="F33" s="70">
        <f>SUMPRODUCT(F8:F28,'Case Fatality Rates'!$O$6:$O$26)</f>
        <v>3.3674226363305276E-2</v>
      </c>
      <c r="G33" s="70">
        <f>SUMPRODUCT(G8:G28,'Case Fatality Rates'!$O$6:$O$26)</f>
        <v>3.8130065459410396E-2</v>
      </c>
      <c r="H33" s="70">
        <f>SUMPRODUCT(H8:H28,'Case Fatality Rates'!$O$6:$O$26)</f>
        <v>3.1712014923944438E-2</v>
      </c>
      <c r="I33" s="70">
        <f>SUMPRODUCT(I8:I28,'Case Fatality Rates'!$O$6:$O$26)</f>
        <v>3.0989266222072022E-2</v>
      </c>
      <c r="J33" s="70">
        <f>SUMPRODUCT(J8:J28,'Case Fatality Rates'!$O$6:$O$26)</f>
        <v>3.010598712088406E-2</v>
      </c>
      <c r="K33" s="70">
        <f>SUMPRODUCT(K8:K28,'Case Fatality Rates'!$O$6:$O$26)</f>
        <v>3.2275944586554403E-2</v>
      </c>
      <c r="L33" s="70">
        <f>SUMPRODUCT(L8:L28,'Case Fatality Rates'!$O$6:$O$26)</f>
        <v>2.9685288146487084E-2</v>
      </c>
      <c r="M33" s="70">
        <f>SUMPRODUCT(M8:M28,'Case Fatality Rates'!$O$6:$O$26)</f>
        <v>2.564202245985802E-2</v>
      </c>
    </row>
    <row r="34" spans="1:13" x14ac:dyDescent="0.25">
      <c r="C34" s="70">
        <f>SUMPRODUCT(AN8:AN28,'Case Fatality Rates'!$P$6:$P$26)</f>
        <v>2.9588763985530956E-2</v>
      </c>
      <c r="D34" s="84">
        <f>SUMPRODUCT(AO8:AO28,'Case Fatality Rates'!$P$6:$P$26)</f>
        <v>0.11393705524448189</v>
      </c>
      <c r="E34" s="84">
        <f>SUMPRODUCT(AP8:AP28,'Case Fatality Rates'!$P$6:$P$26)</f>
        <v>0.10769896821369732</v>
      </c>
      <c r="F34" s="84">
        <f>SUMPRODUCT(AQ8:AQ28,'Case Fatality Rates'!$P$6:$P$26)</f>
        <v>0.10808851233656129</v>
      </c>
      <c r="G34" s="85">
        <f>SUMPRODUCT(AR8:AR28,'Case Fatality Rates'!$P$6:$P$26)</f>
        <v>4.8362161199115239E-2</v>
      </c>
      <c r="H34" s="85">
        <f>SUMPRODUCT(AS8:AS28,'Case Fatality Rates'!$P$6:$P$26)</f>
        <v>4.1231415370341272E-2</v>
      </c>
      <c r="I34" s="70">
        <f>SUMPRODUCT(AT8:AT28,'Case Fatality Rates'!$P$6:$P$26)</f>
        <v>4.0759649809417917E-2</v>
      </c>
      <c r="J34" s="84">
        <f>SUMPRODUCT(AU8:AU28,'Case Fatality Rates'!$P$6:$P$26)</f>
        <v>0.1004237882210943</v>
      </c>
      <c r="K34" s="84">
        <f>SUMPRODUCT(AV8:AV28,'Case Fatality Rates'!$P$6:$P$26)</f>
        <v>0.10321702826095593</v>
      </c>
      <c r="L34" s="70">
        <f>SUMPRODUCT(AW8:AW28,'Case Fatality Rates'!$P$6:$P$26)</f>
        <v>3.6861989352717561E-2</v>
      </c>
      <c r="M34" s="70">
        <f>SUMPRODUCT(AX8:AX28,'Case Fatality Rates'!$P$6:$P$26)</f>
        <v>3.4848206394861858E-2</v>
      </c>
    </row>
    <row r="35" spans="1:13" x14ac:dyDescent="0.25"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5">
      <c r="A36" s="26" t="s">
        <v>201</v>
      </c>
      <c r="C36" s="11">
        <f>'Data KOR'!$B$1</f>
        <v>2.3302496421583453E-4</v>
      </c>
      <c r="D36" s="11">
        <f>'Data ITA'!$B$1</f>
        <v>3.8993694963827259E-3</v>
      </c>
      <c r="E36" s="11">
        <f>'Data ESP'!$B$1</f>
        <v>5.1819302831466766E-3</v>
      </c>
      <c r="F36" s="11">
        <f>'Data FRA'!$B$1</f>
        <v>2.8851213473103966E-3</v>
      </c>
      <c r="G36" s="11">
        <f>'Data GER'!$B$1</f>
        <v>2.2262261186039682E-3</v>
      </c>
      <c r="H36" s="11">
        <f>'Data AUT'!$B$1</f>
        <v>1.8881022135597383E-3</v>
      </c>
      <c r="I36" s="11">
        <f>'Data CH'!$B$1</f>
        <v>3.5831720900115567E-3</v>
      </c>
      <c r="J36" s="11">
        <f>'Data UK'!$B$1</f>
        <v>3.9427268749079982E-3</v>
      </c>
      <c r="K36" s="11">
        <f>'Data SWE'!$B$1</f>
        <v>4.6353868326061351E-3</v>
      </c>
      <c r="L36" s="11">
        <f>'data CZE'!$B$1</f>
        <v>9.1736085814327246E-4</v>
      </c>
      <c r="M36" s="11">
        <f>'Data USA'!$B$1</f>
        <v>4.1537915054341967E-3</v>
      </c>
    </row>
    <row r="37" spans="1:13" x14ac:dyDescent="0.25">
      <c r="A37" s="26" t="s">
        <v>202</v>
      </c>
      <c r="C37" s="11">
        <f>'Data KOR'!$C$1</f>
        <v>5.3833506423010231E-6</v>
      </c>
      <c r="D37" s="11">
        <f>'Data ITA'!$C$1</f>
        <v>5.6422377981108277E-4</v>
      </c>
      <c r="E37" s="11">
        <f>'Data ESP'!$C$1</f>
        <v>5.8038988015299742E-4</v>
      </c>
      <c r="F37" s="11">
        <f>'Data FRA'!$C$1</f>
        <v>4.482675981685741E-4</v>
      </c>
      <c r="G37" s="11">
        <f>'Data GER'!$C$1</f>
        <v>1.0445915757938437E-4</v>
      </c>
      <c r="H37" s="11">
        <f>'Data AUT'!$C$1</f>
        <v>7.472465684949744E-5</v>
      </c>
      <c r="I37" s="11">
        <f>'Data CH'!$C$1</f>
        <v>2.2369550050828333E-4</v>
      </c>
      <c r="J37" s="11">
        <f>'Data UK'!$C$1</f>
        <v>6.0583910284550376E-4</v>
      </c>
      <c r="K37" s="11">
        <f>'Data SWE'!$C$1</f>
        <v>4.7478702658064719E-4</v>
      </c>
      <c r="L37" s="11">
        <f>'data CZE'!$C$1</f>
        <v>3.0815256839096082E-5</v>
      </c>
      <c r="M37" s="11">
        <f>'Data USA'!$C$1</f>
        <v>2.5220341815328847E-4</v>
      </c>
    </row>
    <row r="38" spans="1:13" x14ac:dyDescent="0.25">
      <c r="C38" s="70">
        <f>C37/C36</f>
        <v>2.3102033983426799E-2</v>
      </c>
      <c r="D38" s="70">
        <f t="shared" ref="D38:M38" si="28">D37/D36</f>
        <v>0.14469615673366898</v>
      </c>
      <c r="E38" s="70">
        <f t="shared" si="28"/>
        <v>0.11200264157173517</v>
      </c>
      <c r="F38" s="70">
        <f t="shared" si="28"/>
        <v>0.15537218168880962</v>
      </c>
      <c r="G38" s="85">
        <f t="shared" si="28"/>
        <v>4.6922078896859357E-2</v>
      </c>
      <c r="H38" s="85">
        <f t="shared" si="28"/>
        <v>3.9576595119082625E-2</v>
      </c>
      <c r="I38" s="70">
        <f t="shared" si="28"/>
        <v>6.2429460514011159E-2</v>
      </c>
      <c r="J38" s="70">
        <f t="shared" si="28"/>
        <v>0.15365992169052814</v>
      </c>
      <c r="K38" s="70">
        <f t="shared" si="28"/>
        <v>0.10242662451403427</v>
      </c>
      <c r="L38" s="70">
        <f>L37/L36</f>
        <v>3.3591205211726385E-2</v>
      </c>
      <c r="M38" s="70">
        <f t="shared" si="28"/>
        <v>6.0716436495029523E-2</v>
      </c>
    </row>
    <row r="40" spans="1:13" x14ac:dyDescent="0.25">
      <c r="C40" s="45">
        <f>C36/$L36</f>
        <v>0.25401668508886927</v>
      </c>
      <c r="D40" s="45">
        <f t="shared" ref="D40:M40" si="29">D36/$L36</f>
        <v>4.2506386246683814</v>
      </c>
      <c r="E40" s="45">
        <f t="shared" si="29"/>
        <v>5.6487370669322452</v>
      </c>
      <c r="F40" s="45">
        <f t="shared" si="29"/>
        <v>3.1450233806027521</v>
      </c>
      <c r="G40" s="45">
        <f t="shared" si="29"/>
        <v>2.4267725168804604</v>
      </c>
      <c r="H40" s="45">
        <f t="shared" si="29"/>
        <v>2.0581892030811462</v>
      </c>
      <c r="I40" s="45">
        <f t="shared" si="29"/>
        <v>3.9059570268387676</v>
      </c>
      <c r="J40" s="45">
        <f t="shared" si="29"/>
        <v>4.2979017906737713</v>
      </c>
      <c r="K40" s="45">
        <f t="shared" si="29"/>
        <v>5.0529590307440229</v>
      </c>
      <c r="L40" s="45">
        <f t="shared" si="29"/>
        <v>1</v>
      </c>
      <c r="M40" s="45">
        <f t="shared" si="29"/>
        <v>4.5279798767972528</v>
      </c>
    </row>
    <row r="41" spans="1:13" x14ac:dyDescent="0.25">
      <c r="C41" s="45">
        <f t="shared" ref="C41:M41" si="30">C37/$L37</f>
        <v>0.17469757498405894</v>
      </c>
      <c r="D41" s="45">
        <f t="shared" si="30"/>
        <v>18.309884053772937</v>
      </c>
      <c r="E41" s="45">
        <f t="shared" si="30"/>
        <v>18.83449757318402</v>
      </c>
      <c r="F41" s="45">
        <f t="shared" si="30"/>
        <v>14.546936944554227</v>
      </c>
      <c r="G41" s="45">
        <f t="shared" si="30"/>
        <v>3.3898519205867674</v>
      </c>
      <c r="H41" s="45">
        <f t="shared" si="30"/>
        <v>2.4249240316145091</v>
      </c>
      <c r="I41" s="45">
        <f t="shared" si="30"/>
        <v>7.2592450446324142</v>
      </c>
      <c r="J41" s="45">
        <f t="shared" si="30"/>
        <v>19.660361943725896</v>
      </c>
      <c r="K41" s="45">
        <f t="shared" si="30"/>
        <v>15.407531050601957</v>
      </c>
      <c r="L41" s="45">
        <f t="shared" si="30"/>
        <v>1</v>
      </c>
      <c r="M41" s="45">
        <f t="shared" si="30"/>
        <v>8.1843685246624887</v>
      </c>
    </row>
    <row r="42" spans="1:13" x14ac:dyDescent="0.25">
      <c r="C42" s="45">
        <f t="shared" ref="C42:M42" si="31">C38/$L38</f>
        <v>0.68774055107025722</v>
      </c>
      <c r="D42" s="45">
        <f t="shared" si="31"/>
        <v>4.3075607386411034</v>
      </c>
      <c r="E42" s="45">
        <f t="shared" si="31"/>
        <v>3.3342846993961404</v>
      </c>
      <c r="F42" s="45">
        <f t="shared" si="31"/>
        <v>4.6253827663965623</v>
      </c>
      <c r="G42" s="45">
        <f t="shared" si="31"/>
        <v>1.3968560699477162</v>
      </c>
      <c r="H42" s="45">
        <f t="shared" si="31"/>
        <v>1.178183243787478</v>
      </c>
      <c r="I42" s="45">
        <f t="shared" si="31"/>
        <v>1.8585061214837746</v>
      </c>
      <c r="J42" s="45">
        <f t="shared" si="31"/>
        <v>4.574409305114389</v>
      </c>
      <c r="K42" s="45">
        <f t="shared" si="31"/>
        <v>3.0492095734117353</v>
      </c>
      <c r="L42" s="45">
        <f t="shared" si="31"/>
        <v>1</v>
      </c>
      <c r="M42" s="45">
        <f t="shared" si="31"/>
        <v>1.8075099155368788</v>
      </c>
    </row>
    <row r="45" spans="1:13" x14ac:dyDescent="0.25">
      <c r="C45" s="11">
        <f>SUM(C24:C28)/SUM($L$24:$L$28)</f>
        <v>0.8291237606659394</v>
      </c>
      <c r="D45" s="11">
        <f t="shared" ref="D45:M45" si="32">SUM(D23:D28)/SUM($L$23:$L$28)</f>
        <v>1.5009249976351193</v>
      </c>
      <c r="E45" s="11">
        <f t="shared" si="32"/>
        <v>1.277174886286101</v>
      </c>
      <c r="F45" s="11">
        <f t="shared" si="32"/>
        <v>1.2059053914068851</v>
      </c>
      <c r="G45" s="11">
        <f t="shared" si="32"/>
        <v>1.4599548028105445</v>
      </c>
      <c r="H45" s="11">
        <f t="shared" si="32"/>
        <v>1.2254097248059601</v>
      </c>
      <c r="I45" s="11">
        <f t="shared" si="32"/>
        <v>1.1442523727434744</v>
      </c>
      <c r="J45" s="11">
        <f t="shared" si="32"/>
        <v>1.095989990765786</v>
      </c>
      <c r="K45" s="11">
        <f t="shared" si="32"/>
        <v>1.1896452579460139</v>
      </c>
      <c r="L45" s="11">
        <f t="shared" si="32"/>
        <v>1</v>
      </c>
      <c r="M45" s="11">
        <f t="shared" si="32"/>
        <v>0.8651540815135853</v>
      </c>
    </row>
    <row r="46" spans="1:13" x14ac:dyDescent="0.25">
      <c r="C46" s="11">
        <f>SUM(C24:C28)/SUM($L$24:$L$28)</f>
        <v>0.8291237606659394</v>
      </c>
      <c r="D46" s="11">
        <f t="shared" ref="D46:M46" si="33">SUM(D24:D28)/SUM($L$24:$L$28)</f>
        <v>1.79018778724558</v>
      </c>
      <c r="E46" s="11">
        <f t="shared" si="33"/>
        <v>1.5067795645877107</v>
      </c>
      <c r="F46" s="11">
        <f t="shared" si="33"/>
        <v>1.4975633001468678</v>
      </c>
      <c r="G46" s="11">
        <f t="shared" si="33"/>
        <v>1.6674888283272231</v>
      </c>
      <c r="H46" s="11">
        <f t="shared" si="33"/>
        <v>1.2935891497928007</v>
      </c>
      <c r="I46" s="11">
        <f t="shared" si="33"/>
        <v>1.267509884082326</v>
      </c>
      <c r="J46" s="11">
        <f t="shared" si="33"/>
        <v>1.2287636902037071</v>
      </c>
      <c r="K46" s="11">
        <f t="shared" si="33"/>
        <v>1.2627116483460392</v>
      </c>
      <c r="L46" s="11">
        <f t="shared" si="33"/>
        <v>1</v>
      </c>
      <c r="M46" s="11">
        <f t="shared" si="33"/>
        <v>0.9526857209912255</v>
      </c>
    </row>
    <row r="47" spans="1:13" x14ac:dyDescent="0.25">
      <c r="C47" s="11">
        <f>SUM(C25:C28)/SUM($L$25:$L$28)</f>
        <v>0.70289081469513737</v>
      </c>
      <c r="D47" s="11">
        <f t="shared" ref="D47:M47" si="34">SUM(D25:D28)/SUM($L$25:$L$28)</f>
        <v>1.8079437185050791</v>
      </c>
      <c r="E47" s="11">
        <f t="shared" si="34"/>
        <v>1.7299439575149891</v>
      </c>
      <c r="F47" s="11">
        <f t="shared" si="34"/>
        <v>1.6885202966280561</v>
      </c>
      <c r="G47" s="11">
        <f t="shared" si="34"/>
        <v>1.513542643447177</v>
      </c>
      <c r="H47" s="11">
        <f t="shared" si="34"/>
        <v>1.2817506065694142</v>
      </c>
      <c r="I47" s="11">
        <f t="shared" si="34"/>
        <v>1.3279664827803095</v>
      </c>
      <c r="J47" s="11">
        <f t="shared" si="34"/>
        <v>1.2717895919055571</v>
      </c>
      <c r="K47" s="11">
        <f t="shared" si="34"/>
        <v>1.3202017561553754</v>
      </c>
      <c r="L47" s="11">
        <f t="shared" si="34"/>
        <v>1</v>
      </c>
      <c r="M47" s="11">
        <f t="shared" si="34"/>
        <v>1.0124117433623701</v>
      </c>
    </row>
    <row r="48" spans="1:13" x14ac:dyDescent="0.25">
      <c r="C48" s="11">
        <f>SUM(C26:C28)/SUM($L$26:$L$28)</f>
        <v>0.6683208863037674</v>
      </c>
      <c r="D48" s="11">
        <f t="shared" ref="D48:M48" si="35">SUM(D26:D28)/SUM($L$26:$L$28)</f>
        <v>2.1316345249331086</v>
      </c>
      <c r="E48" s="11">
        <f t="shared" si="35"/>
        <v>1.9182501316038363</v>
      </c>
      <c r="F48" s="11">
        <f t="shared" si="35"/>
        <v>2.0984914305499438</v>
      </c>
      <c r="G48" s="11">
        <f t="shared" si="35"/>
        <v>1.8028929665246791</v>
      </c>
      <c r="H48" s="11">
        <f t="shared" si="35"/>
        <v>1.5578330773102627</v>
      </c>
      <c r="I48" s="11">
        <f t="shared" si="35"/>
        <v>1.5574961228613315</v>
      </c>
      <c r="J48" s="11">
        <f t="shared" si="35"/>
        <v>1.4943349518414333</v>
      </c>
      <c r="K48" s="11">
        <f t="shared" si="35"/>
        <v>1.6225863951278761</v>
      </c>
      <c r="L48" s="11">
        <f t="shared" si="35"/>
        <v>1</v>
      </c>
      <c r="M48" s="11">
        <f t="shared" si="35"/>
        <v>1.312112692299366</v>
      </c>
    </row>
    <row r="49" spans="2:13" ht="13.8" thickBot="1" x14ac:dyDescent="0.3">
      <c r="C49" s="11"/>
    </row>
    <row r="50" spans="2:13" ht="27" thickBot="1" x14ac:dyDescent="0.3">
      <c r="B50" s="74"/>
      <c r="C50" s="75" t="str">
        <f>C1</f>
        <v>South Korea</v>
      </c>
      <c r="D50" s="75" t="str">
        <f t="shared" ref="D50:M50" si="36">D1</f>
        <v>Italy</v>
      </c>
      <c r="E50" s="75" t="str">
        <f t="shared" si="36"/>
        <v>Spain</v>
      </c>
      <c r="F50" s="75" t="str">
        <f t="shared" si="36"/>
        <v>France</v>
      </c>
      <c r="G50" s="75" t="str">
        <f t="shared" si="36"/>
        <v>Germany</v>
      </c>
      <c r="H50" s="75" t="str">
        <f t="shared" si="36"/>
        <v>Austria</v>
      </c>
      <c r="I50" s="75" t="str">
        <f t="shared" si="36"/>
        <v>Switzerland</v>
      </c>
      <c r="J50" s="75" t="str">
        <f t="shared" si="36"/>
        <v>UK</v>
      </c>
      <c r="K50" s="75" t="str">
        <f t="shared" si="36"/>
        <v>Sweden</v>
      </c>
      <c r="L50" s="75" t="str">
        <f t="shared" si="36"/>
        <v>Czech Republic</v>
      </c>
      <c r="M50" s="76" t="str">
        <f t="shared" si="36"/>
        <v>USA</v>
      </c>
    </row>
    <row r="51" spans="2:13" ht="26.4" customHeight="1" x14ac:dyDescent="0.25">
      <c r="B51" s="79" t="s">
        <v>201</v>
      </c>
      <c r="C51" s="77">
        <f>C36</f>
        <v>2.3302496421583453E-4</v>
      </c>
      <c r="D51" s="77">
        <f t="shared" ref="D51:M51" si="37">D36</f>
        <v>3.8993694963827259E-3</v>
      </c>
      <c r="E51" s="77">
        <f t="shared" si="37"/>
        <v>5.1819302831466766E-3</v>
      </c>
      <c r="F51" s="77">
        <f t="shared" si="37"/>
        <v>2.8851213473103966E-3</v>
      </c>
      <c r="G51" s="77">
        <f t="shared" si="37"/>
        <v>2.2262261186039682E-3</v>
      </c>
      <c r="H51" s="77">
        <f t="shared" si="37"/>
        <v>1.8881022135597383E-3</v>
      </c>
      <c r="I51" s="77">
        <f t="shared" si="37"/>
        <v>3.5831720900115567E-3</v>
      </c>
      <c r="J51" s="77">
        <f t="shared" si="37"/>
        <v>3.9427268749079982E-3</v>
      </c>
      <c r="K51" s="77">
        <f t="shared" si="37"/>
        <v>4.6353868326061351E-3</v>
      </c>
      <c r="L51" s="77">
        <f t="shared" si="37"/>
        <v>9.1736085814327246E-4</v>
      </c>
      <c r="M51" s="78">
        <f t="shared" si="37"/>
        <v>4.1537915054341967E-3</v>
      </c>
    </row>
    <row r="52" spans="2:13" ht="27" customHeight="1" thickBot="1" x14ac:dyDescent="0.3">
      <c r="B52" s="71" t="s">
        <v>203</v>
      </c>
      <c r="C52" s="72">
        <f>C40</f>
        <v>0.25401668508886927</v>
      </c>
      <c r="D52" s="72">
        <f t="shared" ref="D52:M52" si="38">D40</f>
        <v>4.2506386246683814</v>
      </c>
      <c r="E52" s="72">
        <f t="shared" si="38"/>
        <v>5.6487370669322452</v>
      </c>
      <c r="F52" s="72">
        <f t="shared" si="38"/>
        <v>3.1450233806027521</v>
      </c>
      <c r="G52" s="72">
        <f t="shared" si="38"/>
        <v>2.4267725168804604</v>
      </c>
      <c r="H52" s="72">
        <f t="shared" si="38"/>
        <v>2.0581892030811462</v>
      </c>
      <c r="I52" s="72">
        <f t="shared" si="38"/>
        <v>3.9059570268387676</v>
      </c>
      <c r="J52" s="72">
        <f t="shared" si="38"/>
        <v>4.2979017906737713</v>
      </c>
      <c r="K52" s="72">
        <f t="shared" si="38"/>
        <v>5.0529590307440229</v>
      </c>
      <c r="L52" s="72">
        <f t="shared" si="38"/>
        <v>1</v>
      </c>
      <c r="M52" s="73">
        <f t="shared" si="38"/>
        <v>4.5279798767972528</v>
      </c>
    </row>
    <row r="56" spans="2:13" ht="13.8" thickBot="1" x14ac:dyDescent="0.3"/>
    <row r="57" spans="2:13" ht="27" thickBot="1" x14ac:dyDescent="0.3">
      <c r="B57" s="74"/>
      <c r="C57" s="75" t="str">
        <f>C50</f>
        <v>South Korea</v>
      </c>
      <c r="D57" s="75" t="str">
        <f t="shared" ref="D57:M57" si="39">D50</f>
        <v>Italy</v>
      </c>
      <c r="E57" s="75" t="str">
        <f t="shared" si="39"/>
        <v>Spain</v>
      </c>
      <c r="F57" s="75" t="str">
        <f t="shared" si="39"/>
        <v>France</v>
      </c>
      <c r="G57" s="75" t="str">
        <f t="shared" si="39"/>
        <v>Germany</v>
      </c>
      <c r="H57" s="75" t="str">
        <f t="shared" si="39"/>
        <v>Austria</v>
      </c>
      <c r="I57" s="75" t="str">
        <f t="shared" si="39"/>
        <v>Switzerland</v>
      </c>
      <c r="J57" s="75" t="str">
        <f t="shared" si="39"/>
        <v>UK</v>
      </c>
      <c r="K57" s="75" t="str">
        <f t="shared" si="39"/>
        <v>Sweden</v>
      </c>
      <c r="L57" s="75" t="str">
        <f t="shared" si="39"/>
        <v>Czech Republic</v>
      </c>
      <c r="M57" s="76" t="str">
        <f t="shared" si="39"/>
        <v>USA</v>
      </c>
    </row>
    <row r="58" spans="2:13" ht="26.4" x14ac:dyDescent="0.25">
      <c r="B58" s="79" t="str">
        <f>A37</f>
        <v>covid mortality / population</v>
      </c>
      <c r="C58" s="77">
        <f>C37</f>
        <v>5.3833506423010231E-6</v>
      </c>
      <c r="D58" s="77">
        <f t="shared" ref="D58:M58" si="40">D37</f>
        <v>5.6422377981108277E-4</v>
      </c>
      <c r="E58" s="77">
        <f t="shared" si="40"/>
        <v>5.8038988015299742E-4</v>
      </c>
      <c r="F58" s="77">
        <f t="shared" si="40"/>
        <v>4.482675981685741E-4</v>
      </c>
      <c r="G58" s="77">
        <f t="shared" si="40"/>
        <v>1.0445915757938437E-4</v>
      </c>
      <c r="H58" s="77">
        <f t="shared" si="40"/>
        <v>7.472465684949744E-5</v>
      </c>
      <c r="I58" s="77">
        <f t="shared" si="40"/>
        <v>2.2369550050828333E-4</v>
      </c>
      <c r="J58" s="77">
        <f t="shared" si="40"/>
        <v>6.0583910284550376E-4</v>
      </c>
      <c r="K58" s="77">
        <f t="shared" si="40"/>
        <v>4.7478702658064719E-4</v>
      </c>
      <c r="L58" s="77">
        <f t="shared" si="40"/>
        <v>3.0815256839096082E-5</v>
      </c>
      <c r="M58" s="78">
        <f t="shared" si="40"/>
        <v>2.5220341815328847E-4</v>
      </c>
    </row>
    <row r="59" spans="2:13" ht="27" thickBot="1" x14ac:dyDescent="0.3">
      <c r="B59" s="71" t="s">
        <v>203</v>
      </c>
      <c r="C59" s="72">
        <f>C58/$L$58</f>
        <v>0.17469757498405894</v>
      </c>
      <c r="D59" s="80">
        <f t="shared" ref="D59:M59" si="41">D58/$L$58</f>
        <v>18.309884053772937</v>
      </c>
      <c r="E59" s="80">
        <f t="shared" si="41"/>
        <v>18.83449757318402</v>
      </c>
      <c r="F59" s="80">
        <f t="shared" si="41"/>
        <v>14.546936944554227</v>
      </c>
      <c r="G59" s="72">
        <f t="shared" si="41"/>
        <v>3.3898519205867674</v>
      </c>
      <c r="H59" s="72">
        <f t="shared" si="41"/>
        <v>2.4249240316145091</v>
      </c>
      <c r="I59" s="72">
        <f t="shared" si="41"/>
        <v>7.2592450446324142</v>
      </c>
      <c r="J59" s="80">
        <f t="shared" si="41"/>
        <v>19.660361943725896</v>
      </c>
      <c r="K59" s="80">
        <f t="shared" si="41"/>
        <v>15.407531050601957</v>
      </c>
      <c r="L59" s="72">
        <f t="shared" si="41"/>
        <v>1</v>
      </c>
      <c r="M59" s="73">
        <f t="shared" si="41"/>
        <v>8.1843685246624887</v>
      </c>
    </row>
    <row r="61" spans="2:13" ht="13.8" thickBot="1" x14ac:dyDescent="0.3"/>
    <row r="62" spans="2:13" ht="27" thickBot="1" x14ac:dyDescent="0.3">
      <c r="B62" s="74"/>
      <c r="C62" s="75" t="str">
        <f>C57</f>
        <v>South Korea</v>
      </c>
      <c r="D62" s="75" t="str">
        <f t="shared" ref="D62:M62" si="42">D57</f>
        <v>Italy</v>
      </c>
      <c r="E62" s="75" t="str">
        <f t="shared" si="42"/>
        <v>Spain</v>
      </c>
      <c r="F62" s="75" t="str">
        <f t="shared" si="42"/>
        <v>France</v>
      </c>
      <c r="G62" s="75" t="str">
        <f t="shared" si="42"/>
        <v>Germany</v>
      </c>
      <c r="H62" s="75" t="str">
        <f t="shared" si="42"/>
        <v>Austria</v>
      </c>
      <c r="I62" s="75" t="str">
        <f t="shared" si="42"/>
        <v>Switzerland</v>
      </c>
      <c r="J62" s="75" t="str">
        <f t="shared" si="42"/>
        <v>UK</v>
      </c>
      <c r="K62" s="75" t="str">
        <f t="shared" si="42"/>
        <v>Sweden</v>
      </c>
      <c r="L62" s="75" t="str">
        <f t="shared" si="42"/>
        <v>Czech Republic</v>
      </c>
      <c r="M62" s="76" t="str">
        <f t="shared" si="42"/>
        <v>USA</v>
      </c>
    </row>
    <row r="63" spans="2:13" ht="26.4" x14ac:dyDescent="0.25">
      <c r="B63" s="79" t="s">
        <v>204</v>
      </c>
      <c r="C63" s="77">
        <f>C38</f>
        <v>2.3102033983426799E-2</v>
      </c>
      <c r="D63" s="77">
        <f t="shared" ref="D63:M63" si="43">D38</f>
        <v>0.14469615673366898</v>
      </c>
      <c r="E63" s="77">
        <f t="shared" si="43"/>
        <v>0.11200264157173517</v>
      </c>
      <c r="F63" s="77">
        <f t="shared" si="43"/>
        <v>0.15537218168880962</v>
      </c>
      <c r="G63" s="77">
        <f t="shared" si="43"/>
        <v>4.6922078896859357E-2</v>
      </c>
      <c r="H63" s="77">
        <f t="shared" si="43"/>
        <v>3.9576595119082625E-2</v>
      </c>
      <c r="I63" s="77">
        <f t="shared" si="43"/>
        <v>6.2429460514011159E-2</v>
      </c>
      <c r="J63" s="77">
        <f t="shared" si="43"/>
        <v>0.15365992169052814</v>
      </c>
      <c r="K63" s="77">
        <f t="shared" si="43"/>
        <v>0.10242662451403427</v>
      </c>
      <c r="L63" s="77">
        <f t="shared" si="43"/>
        <v>3.3591205211726385E-2</v>
      </c>
      <c r="M63" s="78">
        <f t="shared" si="43"/>
        <v>6.0716436495029523E-2</v>
      </c>
    </row>
    <row r="64" spans="2:13" ht="27" thickBot="1" x14ac:dyDescent="0.3">
      <c r="B64" s="71" t="s">
        <v>203</v>
      </c>
      <c r="C64" s="72">
        <f>C63/$L$63</f>
        <v>0.68774055107025722</v>
      </c>
      <c r="D64" s="80">
        <f t="shared" ref="D64:M64" si="44">D63/$L$63</f>
        <v>4.3075607386411034</v>
      </c>
      <c r="E64" s="80">
        <f t="shared" si="44"/>
        <v>3.3342846993961404</v>
      </c>
      <c r="F64" s="80">
        <f t="shared" si="44"/>
        <v>4.6253827663965623</v>
      </c>
      <c r="G64" s="72">
        <f t="shared" si="44"/>
        <v>1.3968560699477162</v>
      </c>
      <c r="H64" s="72">
        <f t="shared" si="44"/>
        <v>1.178183243787478</v>
      </c>
      <c r="I64" s="72">
        <f t="shared" si="44"/>
        <v>1.8585061214837746</v>
      </c>
      <c r="J64" s="80">
        <f t="shared" si="44"/>
        <v>4.574409305114389</v>
      </c>
      <c r="K64" s="80">
        <f t="shared" si="44"/>
        <v>3.0492095734117353</v>
      </c>
      <c r="L64" s="72">
        <f t="shared" si="44"/>
        <v>1</v>
      </c>
      <c r="M64" s="73">
        <f t="shared" si="44"/>
        <v>1.8075099155368788</v>
      </c>
    </row>
  </sheetData>
  <hyperlinks>
    <hyperlink ref="A8" r:id="rId1"/>
    <hyperlink ref="A4" r:id="rId2"/>
  </hyperlinks>
  <pageMargins left="0.7" right="0.7" top="0.78740157499999996" bottom="0.78740157499999996" header="0.3" footer="0.3"/>
  <pageSetup paperSize="9" orientation="portrait"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>
      <selection activeCell="B3" sqref="B3"/>
    </sheetView>
  </sheetViews>
  <sheetFormatPr defaultColWidth="10.6640625" defaultRowHeight="13.2" x14ac:dyDescent="0.25"/>
  <cols>
    <col min="1" max="1" width="23.33203125" bestFit="1" customWidth="1"/>
    <col min="2" max="2" width="93.44140625" bestFit="1" customWidth="1"/>
  </cols>
  <sheetData>
    <row r="1" spans="1:2" x14ac:dyDescent="0.25">
      <c r="A1" s="2" t="s">
        <v>72</v>
      </c>
    </row>
    <row r="2" spans="1:2" x14ac:dyDescent="0.25">
      <c r="A2" t="s">
        <v>73</v>
      </c>
      <c r="B2" s="24" t="s">
        <v>75</v>
      </c>
    </row>
    <row r="3" spans="1:2" x14ac:dyDescent="0.25">
      <c r="A3" t="s">
        <v>74</v>
      </c>
      <c r="B3" s="43" t="s">
        <v>76</v>
      </c>
    </row>
    <row r="4" spans="1:2" x14ac:dyDescent="0.25">
      <c r="B4" s="43"/>
    </row>
    <row r="5" spans="1:2" x14ac:dyDescent="0.25">
      <c r="A5" s="2" t="s">
        <v>180</v>
      </c>
      <c r="B5" s="43"/>
    </row>
    <row r="6" spans="1:2" x14ac:dyDescent="0.25">
      <c r="A6" s="14" t="s">
        <v>185</v>
      </c>
      <c r="B6" s="24" t="s">
        <v>184</v>
      </c>
    </row>
    <row r="7" spans="1:2" x14ac:dyDescent="0.25">
      <c r="A7" t="s">
        <v>181</v>
      </c>
      <c r="B7" s="24" t="s">
        <v>179</v>
      </c>
    </row>
    <row r="8" spans="1:2" x14ac:dyDescent="0.25">
      <c r="A8" t="s">
        <v>183</v>
      </c>
      <c r="B8" s="24" t="s">
        <v>182</v>
      </c>
    </row>
  </sheetData>
  <hyperlinks>
    <hyperlink ref="B2" r:id="rId1"/>
    <hyperlink ref="B3" r:id="rId2"/>
    <hyperlink ref="B7" r:id="rId3"/>
    <hyperlink ref="B8" r:id="rId4"/>
    <hyperlink ref="B6" r:id="rId5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C169"/>
  <sheetViews>
    <sheetView workbookViewId="0">
      <pane xSplit="1" ySplit="3" topLeftCell="Q124" activePane="bottomRight" state="frozen"/>
      <selection pane="topRight" activeCell="B1" sqref="B1"/>
      <selection pane="bottomLeft" activeCell="A4" sqref="A4"/>
      <selection pane="bottomRight" activeCell="X140" sqref="X140"/>
    </sheetView>
  </sheetViews>
  <sheetFormatPr defaultColWidth="10.6640625" defaultRowHeight="13.2" x14ac:dyDescent="0.25"/>
  <cols>
    <col min="15" max="15" width="3.5546875" customWidth="1"/>
  </cols>
  <sheetData>
    <row r="1" spans="1:29" x14ac:dyDescent="0.25">
      <c r="A1" s="2" t="s">
        <v>39</v>
      </c>
      <c r="B1" s="69">
        <f>B134/B2</f>
        <v>2.3302496421583453E-4</v>
      </c>
      <c r="C1" s="69">
        <f>C134/B2</f>
        <v>5.3833506423010231E-6</v>
      </c>
      <c r="D1" t="s">
        <v>186</v>
      </c>
    </row>
    <row r="2" spans="1:29" x14ac:dyDescent="0.25">
      <c r="A2" t="s">
        <v>70</v>
      </c>
      <c r="B2" s="25">
        <v>51269185</v>
      </c>
      <c r="D2" s="24" t="s">
        <v>71</v>
      </c>
      <c r="E2" s="24"/>
      <c r="N2" s="45">
        <f>N134/'Country Statistics'!$C$30</f>
        <v>1.2775590880195056</v>
      </c>
      <c r="O2" s="45"/>
      <c r="P2" s="45"/>
      <c r="Q2" s="45"/>
    </row>
    <row r="3" spans="1:29" s="2" customFormat="1" x14ac:dyDescent="0.25">
      <c r="A3" s="2" t="s">
        <v>20</v>
      </c>
      <c r="B3" s="2" t="s">
        <v>21</v>
      </c>
      <c r="C3" s="2" t="s">
        <v>22</v>
      </c>
      <c r="D3" s="2" t="s">
        <v>8</v>
      </c>
      <c r="F3" s="2" t="s">
        <v>23</v>
      </c>
      <c r="G3" s="2" t="s">
        <v>24</v>
      </c>
      <c r="H3" s="2" t="s">
        <v>25</v>
      </c>
      <c r="I3" s="2" t="s">
        <v>53</v>
      </c>
      <c r="J3" s="2" t="s">
        <v>26</v>
      </c>
      <c r="K3" s="2" t="s">
        <v>27</v>
      </c>
      <c r="L3" s="2" t="s">
        <v>28</v>
      </c>
      <c r="M3" s="2" t="s">
        <v>69</v>
      </c>
      <c r="N3" s="2" t="s">
        <v>66</v>
      </c>
      <c r="P3" s="61" t="s">
        <v>195</v>
      </c>
      <c r="Q3" s="64" t="s">
        <v>196</v>
      </c>
      <c r="R3" s="68" t="s">
        <v>197</v>
      </c>
      <c r="AB3" s="89" t="s">
        <v>21</v>
      </c>
      <c r="AC3" s="89" t="s">
        <v>22</v>
      </c>
    </row>
    <row r="4" spans="1:29" ht="13.8" x14ac:dyDescent="0.25">
      <c r="A4" s="4">
        <v>43862</v>
      </c>
      <c r="B4">
        <v>12</v>
      </c>
      <c r="C4">
        <v>0</v>
      </c>
      <c r="D4">
        <v>0</v>
      </c>
      <c r="I4">
        <f>B4-C4-D4</f>
        <v>12</v>
      </c>
      <c r="J4" s="58"/>
      <c r="K4" s="58"/>
      <c r="L4" s="58"/>
      <c r="P4" s="62"/>
      <c r="Q4" s="65"/>
      <c r="R4" s="67" t="str">
        <f>IF(P4="","",1-SUM(P4:Q4))</f>
        <v/>
      </c>
      <c r="AB4" s="90"/>
      <c r="AC4" s="90"/>
    </row>
    <row r="5" spans="1:29" ht="13.8" x14ac:dyDescent="0.25">
      <c r="A5" s="4">
        <v>43863</v>
      </c>
      <c r="B5">
        <v>15</v>
      </c>
      <c r="C5">
        <v>0</v>
      </c>
      <c r="D5">
        <v>0</v>
      </c>
      <c r="F5">
        <f t="shared" ref="F5:F36" si="0">B5-B4</f>
        <v>3</v>
      </c>
      <c r="G5">
        <f t="shared" ref="G5:G36" si="1">C5-C4</f>
        <v>0</v>
      </c>
      <c r="H5">
        <f t="shared" ref="H5:H36" si="2">D5-D4</f>
        <v>0</v>
      </c>
      <c r="I5">
        <f t="shared" ref="I5:I62" si="3">B5-C5-D5</f>
        <v>15</v>
      </c>
      <c r="J5" s="58">
        <f>F5/I4*$B$2/($B$2-B4)</f>
        <v>0.25000005851469459</v>
      </c>
      <c r="K5" s="58">
        <f>G5/I4</f>
        <v>0</v>
      </c>
      <c r="L5" s="58">
        <f>H5/I4</f>
        <v>0</v>
      </c>
      <c r="M5" s="19">
        <v>0</v>
      </c>
      <c r="N5" s="32">
        <f t="shared" ref="N5:N32" si="4">C5/B5</f>
        <v>0</v>
      </c>
      <c r="O5" s="32"/>
      <c r="P5" s="63"/>
      <c r="Q5" s="66"/>
      <c r="R5" s="67" t="str">
        <f t="shared" ref="R5:R32" si="5">IF(P5="","",1-SUM(P5:Q5))</f>
        <v/>
      </c>
      <c r="AB5" s="90"/>
      <c r="AC5" s="90"/>
    </row>
    <row r="6" spans="1:29" ht="13.8" x14ac:dyDescent="0.25">
      <c r="A6" s="4">
        <v>43864</v>
      </c>
      <c r="B6">
        <v>15</v>
      </c>
      <c r="C6">
        <v>0</v>
      </c>
      <c r="D6">
        <v>0</v>
      </c>
      <c r="F6">
        <f t="shared" si="0"/>
        <v>0</v>
      </c>
      <c r="G6">
        <f t="shared" si="1"/>
        <v>0</v>
      </c>
      <c r="H6">
        <f t="shared" si="2"/>
        <v>0</v>
      </c>
      <c r="I6">
        <f t="shared" si="3"/>
        <v>15</v>
      </c>
      <c r="J6" s="58">
        <f t="shared" ref="J6:J69" si="6">F6/I5*$B$2/($B$2-B5)</f>
        <v>0</v>
      </c>
      <c r="K6" s="58">
        <f t="shared" ref="K6:K69" si="7">G6/I5</f>
        <v>0</v>
      </c>
      <c r="L6" s="58">
        <f t="shared" ref="L6:L69" si="8">H6/I5</f>
        <v>0</v>
      </c>
      <c r="M6" s="19">
        <v>0</v>
      </c>
      <c r="N6" s="32">
        <f t="shared" si="4"/>
        <v>0</v>
      </c>
      <c r="O6" s="32"/>
      <c r="P6" s="63"/>
      <c r="Q6" s="66"/>
      <c r="R6" s="67" t="str">
        <f t="shared" si="5"/>
        <v/>
      </c>
      <c r="AB6" s="90"/>
      <c r="AC6" s="90"/>
    </row>
    <row r="7" spans="1:29" ht="13.8" x14ac:dyDescent="0.25">
      <c r="A7" s="4">
        <v>43865</v>
      </c>
      <c r="B7">
        <v>16</v>
      </c>
      <c r="C7">
        <v>0</v>
      </c>
      <c r="D7">
        <v>0</v>
      </c>
      <c r="F7">
        <f t="shared" si="0"/>
        <v>1</v>
      </c>
      <c r="G7">
        <f t="shared" si="1"/>
        <v>0</v>
      </c>
      <c r="H7">
        <f t="shared" si="2"/>
        <v>0</v>
      </c>
      <c r="I7">
        <f t="shared" si="3"/>
        <v>16</v>
      </c>
      <c r="J7" s="58">
        <f t="shared" si="6"/>
        <v>6.6666686171566E-2</v>
      </c>
      <c r="K7" s="58">
        <f t="shared" si="7"/>
        <v>0</v>
      </c>
      <c r="L7" s="58">
        <f t="shared" si="8"/>
        <v>0</v>
      </c>
      <c r="M7" s="19">
        <v>0</v>
      </c>
      <c r="N7" s="32">
        <f t="shared" si="4"/>
        <v>0</v>
      </c>
      <c r="O7" s="32"/>
      <c r="P7" s="63"/>
      <c r="Q7" s="66"/>
      <c r="R7" s="67" t="str">
        <f t="shared" si="5"/>
        <v/>
      </c>
      <c r="AB7" s="90"/>
      <c r="AC7" s="90"/>
    </row>
    <row r="8" spans="1:29" ht="13.8" x14ac:dyDescent="0.25">
      <c r="A8" s="4">
        <v>43866</v>
      </c>
      <c r="B8">
        <v>19</v>
      </c>
      <c r="C8">
        <v>0</v>
      </c>
      <c r="D8">
        <v>0</v>
      </c>
      <c r="F8">
        <f t="shared" si="0"/>
        <v>3</v>
      </c>
      <c r="G8">
        <f t="shared" si="1"/>
        <v>0</v>
      </c>
      <c r="H8">
        <f t="shared" si="2"/>
        <v>0</v>
      </c>
      <c r="I8">
        <f t="shared" si="3"/>
        <v>19</v>
      </c>
      <c r="J8" s="58">
        <f t="shared" si="6"/>
        <v>0.18750005851469917</v>
      </c>
      <c r="K8" s="58">
        <f t="shared" si="7"/>
        <v>0</v>
      </c>
      <c r="L8" s="58">
        <f t="shared" si="8"/>
        <v>0</v>
      </c>
      <c r="M8" s="19">
        <v>0</v>
      </c>
      <c r="N8" s="32">
        <f t="shared" si="4"/>
        <v>0</v>
      </c>
      <c r="O8" s="32"/>
      <c r="P8" s="63"/>
      <c r="Q8" s="66"/>
      <c r="R8" s="67" t="str">
        <f t="shared" si="5"/>
        <v/>
      </c>
      <c r="AB8" s="90"/>
      <c r="AC8" s="90"/>
    </row>
    <row r="9" spans="1:29" ht="13.8" x14ac:dyDescent="0.25">
      <c r="A9" s="4">
        <v>43867</v>
      </c>
      <c r="B9">
        <v>23</v>
      </c>
      <c r="C9">
        <v>0</v>
      </c>
      <c r="D9">
        <v>0</v>
      </c>
      <c r="F9">
        <f t="shared" si="0"/>
        <v>4</v>
      </c>
      <c r="G9">
        <f t="shared" si="1"/>
        <v>0</v>
      </c>
      <c r="H9">
        <f t="shared" si="2"/>
        <v>0</v>
      </c>
      <c r="I9">
        <f t="shared" si="3"/>
        <v>23</v>
      </c>
      <c r="J9" s="58">
        <f t="shared" si="6"/>
        <v>0.21052639380907712</v>
      </c>
      <c r="K9" s="58">
        <f t="shared" si="7"/>
        <v>0</v>
      </c>
      <c r="L9" s="58">
        <f t="shared" si="8"/>
        <v>0</v>
      </c>
      <c r="M9" s="19">
        <v>0</v>
      </c>
      <c r="N9" s="32">
        <f t="shared" si="4"/>
        <v>0</v>
      </c>
      <c r="O9" s="32"/>
      <c r="P9" s="63"/>
      <c r="Q9" s="66"/>
      <c r="R9" s="67" t="str">
        <f t="shared" si="5"/>
        <v/>
      </c>
      <c r="AB9" s="90"/>
      <c r="AC9" s="90"/>
    </row>
    <row r="10" spans="1:29" ht="13.8" x14ac:dyDescent="0.25">
      <c r="A10" s="4">
        <v>43868</v>
      </c>
      <c r="B10">
        <v>24</v>
      </c>
      <c r="C10">
        <v>0</v>
      </c>
      <c r="D10">
        <v>1</v>
      </c>
      <c r="F10">
        <f t="shared" si="0"/>
        <v>1</v>
      </c>
      <c r="G10">
        <f t="shared" si="1"/>
        <v>0</v>
      </c>
      <c r="H10">
        <f t="shared" si="2"/>
        <v>1</v>
      </c>
      <c r="I10">
        <f t="shared" si="3"/>
        <v>23</v>
      </c>
      <c r="J10" s="58">
        <f t="shared" si="6"/>
        <v>4.3478280374467597E-2</v>
      </c>
      <c r="K10" s="58">
        <f t="shared" si="7"/>
        <v>0</v>
      </c>
      <c r="L10" s="58">
        <f t="shared" si="8"/>
        <v>4.3478260869565216E-2</v>
      </c>
      <c r="M10">
        <f t="shared" ref="M10:M40" si="9">J10/(K10+L10)</f>
        <v>1.0000004486127547</v>
      </c>
      <c r="N10" s="32">
        <f t="shared" si="4"/>
        <v>0</v>
      </c>
      <c r="O10" s="32"/>
      <c r="P10" s="63"/>
      <c r="Q10" s="66"/>
      <c r="R10" s="67" t="str">
        <f t="shared" si="5"/>
        <v/>
      </c>
      <c r="AB10" s="90"/>
      <c r="AC10" s="90"/>
    </row>
    <row r="11" spans="1:29" ht="13.8" x14ac:dyDescent="0.25">
      <c r="A11" s="4">
        <v>43869</v>
      </c>
      <c r="B11">
        <v>24</v>
      </c>
      <c r="C11">
        <v>0</v>
      </c>
      <c r="D11">
        <v>1</v>
      </c>
      <c r="F11">
        <f t="shared" si="0"/>
        <v>0</v>
      </c>
      <c r="G11">
        <f t="shared" si="1"/>
        <v>0</v>
      </c>
      <c r="H11">
        <f t="shared" si="2"/>
        <v>0</v>
      </c>
      <c r="I11">
        <f t="shared" si="3"/>
        <v>23</v>
      </c>
      <c r="J11" s="58">
        <f t="shared" si="6"/>
        <v>0</v>
      </c>
      <c r="K11" s="58">
        <f t="shared" si="7"/>
        <v>0</v>
      </c>
      <c r="L11" s="58">
        <f t="shared" si="8"/>
        <v>0</v>
      </c>
      <c r="M11" s="19">
        <v>0</v>
      </c>
      <c r="N11" s="32">
        <f t="shared" si="4"/>
        <v>0</v>
      </c>
      <c r="O11" s="32"/>
      <c r="P11" s="63"/>
      <c r="Q11" s="66"/>
      <c r="R11" s="67" t="str">
        <f t="shared" si="5"/>
        <v/>
      </c>
      <c r="AB11" s="91">
        <f>AVERAGE(F5:F11)</f>
        <v>1.7142857142857142</v>
      </c>
      <c r="AC11" s="91">
        <f>AVERAGE(G5:G11)</f>
        <v>0</v>
      </c>
    </row>
    <row r="12" spans="1:29" ht="13.8" x14ac:dyDescent="0.25">
      <c r="A12" s="4">
        <v>43870</v>
      </c>
      <c r="B12">
        <v>25</v>
      </c>
      <c r="C12">
        <v>0</v>
      </c>
      <c r="D12">
        <v>3</v>
      </c>
      <c r="F12">
        <f t="shared" si="0"/>
        <v>1</v>
      </c>
      <c r="G12">
        <f t="shared" si="1"/>
        <v>0</v>
      </c>
      <c r="H12">
        <f t="shared" si="2"/>
        <v>2</v>
      </c>
      <c r="I12">
        <f t="shared" si="3"/>
        <v>22</v>
      </c>
      <c r="J12" s="58">
        <f t="shared" si="6"/>
        <v>4.3478281222507228E-2</v>
      </c>
      <c r="K12" s="58">
        <f t="shared" si="7"/>
        <v>0</v>
      </c>
      <c r="L12" s="58">
        <f t="shared" si="8"/>
        <v>8.6956521739130432E-2</v>
      </c>
      <c r="M12">
        <f t="shared" si="9"/>
        <v>0.50000023405883309</v>
      </c>
      <c r="N12" s="32">
        <f t="shared" si="4"/>
        <v>0</v>
      </c>
      <c r="O12" s="32"/>
      <c r="P12" s="63"/>
      <c r="Q12" s="66"/>
      <c r="R12" s="67" t="str">
        <f t="shared" si="5"/>
        <v/>
      </c>
      <c r="AB12" s="91">
        <f t="shared" ref="AB12:AC27" si="10">AVERAGE(F6:F12)</f>
        <v>1.4285714285714286</v>
      </c>
      <c r="AC12" s="91">
        <f t="shared" si="10"/>
        <v>0</v>
      </c>
    </row>
    <row r="13" spans="1:29" ht="13.8" x14ac:dyDescent="0.25">
      <c r="A13" s="4">
        <v>43871</v>
      </c>
      <c r="B13">
        <v>27</v>
      </c>
      <c r="C13">
        <v>0</v>
      </c>
      <c r="D13">
        <v>3</v>
      </c>
      <c r="F13">
        <f t="shared" si="0"/>
        <v>2</v>
      </c>
      <c r="G13">
        <f t="shared" si="1"/>
        <v>0</v>
      </c>
      <c r="H13">
        <f t="shared" si="2"/>
        <v>0</v>
      </c>
      <c r="I13">
        <f t="shared" si="3"/>
        <v>24</v>
      </c>
      <c r="J13" s="58">
        <f t="shared" si="6"/>
        <v>9.0909135238416233E-2</v>
      </c>
      <c r="K13" s="58">
        <f t="shared" si="7"/>
        <v>0</v>
      </c>
      <c r="L13" s="58">
        <f t="shared" si="8"/>
        <v>0</v>
      </c>
      <c r="M13" s="19">
        <v>0</v>
      </c>
      <c r="N13" s="32">
        <f t="shared" si="4"/>
        <v>0</v>
      </c>
      <c r="O13" s="32"/>
      <c r="P13" s="63"/>
      <c r="Q13" s="66"/>
      <c r="R13" s="67" t="str">
        <f t="shared" si="5"/>
        <v/>
      </c>
      <c r="AB13" s="91">
        <f t="shared" si="10"/>
        <v>1.7142857142857142</v>
      </c>
      <c r="AC13" s="91">
        <f t="shared" si="10"/>
        <v>0</v>
      </c>
    </row>
    <row r="14" spans="1:29" ht="13.8" x14ac:dyDescent="0.25">
      <c r="A14" s="4">
        <v>43872</v>
      </c>
      <c r="B14">
        <v>28</v>
      </c>
      <c r="C14">
        <v>0</v>
      </c>
      <c r="D14">
        <v>3</v>
      </c>
      <c r="F14">
        <f t="shared" si="0"/>
        <v>1</v>
      </c>
      <c r="G14">
        <f t="shared" si="1"/>
        <v>0</v>
      </c>
      <c r="H14">
        <f t="shared" si="2"/>
        <v>0</v>
      </c>
      <c r="I14">
        <f t="shared" si="3"/>
        <v>25</v>
      </c>
      <c r="J14" s="58">
        <f t="shared" si="6"/>
        <v>4.1666688609683554E-2</v>
      </c>
      <c r="K14" s="58">
        <f t="shared" si="7"/>
        <v>0</v>
      </c>
      <c r="L14" s="58">
        <f t="shared" si="8"/>
        <v>0</v>
      </c>
      <c r="M14" s="19">
        <v>0</v>
      </c>
      <c r="N14" s="32">
        <f t="shared" si="4"/>
        <v>0</v>
      </c>
      <c r="O14" s="32"/>
      <c r="P14" s="63"/>
      <c r="Q14" s="66"/>
      <c r="R14" s="67" t="str">
        <f t="shared" si="5"/>
        <v/>
      </c>
      <c r="AB14" s="91">
        <f t="shared" si="10"/>
        <v>1.7142857142857142</v>
      </c>
      <c r="AC14" s="91">
        <f t="shared" si="10"/>
        <v>0</v>
      </c>
    </row>
    <row r="15" spans="1:29" ht="13.8" x14ac:dyDescent="0.25">
      <c r="A15" s="4">
        <v>43873</v>
      </c>
      <c r="B15">
        <v>28</v>
      </c>
      <c r="C15">
        <v>0</v>
      </c>
      <c r="D15">
        <v>7</v>
      </c>
      <c r="F15">
        <f t="shared" si="0"/>
        <v>0</v>
      </c>
      <c r="G15">
        <f t="shared" si="1"/>
        <v>0</v>
      </c>
      <c r="H15">
        <f t="shared" si="2"/>
        <v>4</v>
      </c>
      <c r="I15">
        <f t="shared" si="3"/>
        <v>21</v>
      </c>
      <c r="J15" s="58">
        <f t="shared" si="6"/>
        <v>0</v>
      </c>
      <c r="K15" s="58">
        <f t="shared" si="7"/>
        <v>0</v>
      </c>
      <c r="L15" s="58">
        <f t="shared" si="8"/>
        <v>0.16</v>
      </c>
      <c r="M15">
        <f t="shared" si="9"/>
        <v>0</v>
      </c>
      <c r="N15" s="32">
        <f t="shared" si="4"/>
        <v>0</v>
      </c>
      <c r="O15" s="32"/>
      <c r="P15" s="63"/>
      <c r="Q15" s="66"/>
      <c r="R15" s="67" t="str">
        <f t="shared" si="5"/>
        <v/>
      </c>
      <c r="AB15" s="91">
        <f t="shared" si="10"/>
        <v>1.2857142857142858</v>
      </c>
      <c r="AC15" s="91">
        <f t="shared" si="10"/>
        <v>0</v>
      </c>
    </row>
    <row r="16" spans="1:29" ht="13.8" x14ac:dyDescent="0.25">
      <c r="A16" s="4">
        <v>43874</v>
      </c>
      <c r="B16">
        <v>28</v>
      </c>
      <c r="C16">
        <v>0</v>
      </c>
      <c r="D16">
        <v>7</v>
      </c>
      <c r="F16">
        <f t="shared" si="0"/>
        <v>0</v>
      </c>
      <c r="G16">
        <f t="shared" si="1"/>
        <v>0</v>
      </c>
      <c r="H16">
        <f t="shared" si="2"/>
        <v>0</v>
      </c>
      <c r="I16">
        <f t="shared" si="3"/>
        <v>21</v>
      </c>
      <c r="J16" s="58">
        <f t="shared" si="6"/>
        <v>0</v>
      </c>
      <c r="K16" s="58">
        <f t="shared" si="7"/>
        <v>0</v>
      </c>
      <c r="L16" s="58">
        <f t="shared" si="8"/>
        <v>0</v>
      </c>
      <c r="M16" s="19">
        <v>0</v>
      </c>
      <c r="N16" s="32">
        <f t="shared" si="4"/>
        <v>0</v>
      </c>
      <c r="O16" s="32"/>
      <c r="P16" s="63"/>
      <c r="Q16" s="66"/>
      <c r="R16" s="67" t="str">
        <f t="shared" si="5"/>
        <v/>
      </c>
      <c r="AB16" s="91">
        <f t="shared" si="10"/>
        <v>0.7142857142857143</v>
      </c>
      <c r="AC16" s="91">
        <f t="shared" si="10"/>
        <v>0</v>
      </c>
    </row>
    <row r="17" spans="1:29" ht="13.8" x14ac:dyDescent="0.25">
      <c r="A17" s="4">
        <v>43875</v>
      </c>
      <c r="B17">
        <v>28</v>
      </c>
      <c r="C17">
        <v>0</v>
      </c>
      <c r="D17">
        <v>7</v>
      </c>
      <c r="F17">
        <f t="shared" si="0"/>
        <v>0</v>
      </c>
      <c r="G17">
        <f t="shared" si="1"/>
        <v>0</v>
      </c>
      <c r="H17">
        <f t="shared" si="2"/>
        <v>0</v>
      </c>
      <c r="I17">
        <f t="shared" si="3"/>
        <v>21</v>
      </c>
      <c r="J17" s="58">
        <f t="shared" si="6"/>
        <v>0</v>
      </c>
      <c r="K17" s="58">
        <f t="shared" si="7"/>
        <v>0</v>
      </c>
      <c r="L17" s="58">
        <f t="shared" si="8"/>
        <v>0</v>
      </c>
      <c r="M17" s="19">
        <v>0</v>
      </c>
      <c r="N17" s="32">
        <f t="shared" si="4"/>
        <v>0</v>
      </c>
      <c r="O17" s="32"/>
      <c r="P17" s="63"/>
      <c r="Q17" s="66"/>
      <c r="R17" s="67" t="str">
        <f t="shared" si="5"/>
        <v/>
      </c>
      <c r="AB17" s="91">
        <f t="shared" si="10"/>
        <v>0.5714285714285714</v>
      </c>
      <c r="AC17" s="91">
        <f t="shared" si="10"/>
        <v>0</v>
      </c>
    </row>
    <row r="18" spans="1:29" ht="13.8" x14ac:dyDescent="0.25">
      <c r="A18" s="4">
        <v>43876</v>
      </c>
      <c r="B18">
        <v>28</v>
      </c>
      <c r="C18">
        <v>0</v>
      </c>
      <c r="D18">
        <v>9</v>
      </c>
      <c r="F18">
        <f t="shared" si="0"/>
        <v>0</v>
      </c>
      <c r="G18">
        <f t="shared" si="1"/>
        <v>0</v>
      </c>
      <c r="H18">
        <f t="shared" si="2"/>
        <v>2</v>
      </c>
      <c r="I18">
        <f t="shared" si="3"/>
        <v>19</v>
      </c>
      <c r="J18" s="58">
        <f t="shared" si="6"/>
        <v>0</v>
      </c>
      <c r="K18" s="58">
        <f t="shared" si="7"/>
        <v>0</v>
      </c>
      <c r="L18" s="58">
        <f t="shared" si="8"/>
        <v>9.5238095238095233E-2</v>
      </c>
      <c r="M18">
        <f t="shared" si="9"/>
        <v>0</v>
      </c>
      <c r="N18" s="32">
        <f t="shared" si="4"/>
        <v>0</v>
      </c>
      <c r="O18" s="32"/>
      <c r="P18" s="63"/>
      <c r="Q18" s="66"/>
      <c r="R18" s="67" t="str">
        <f t="shared" si="5"/>
        <v/>
      </c>
      <c r="AB18" s="91">
        <f t="shared" si="10"/>
        <v>0.5714285714285714</v>
      </c>
      <c r="AC18" s="91">
        <f t="shared" si="10"/>
        <v>0</v>
      </c>
    </row>
    <row r="19" spans="1:29" ht="13.8" x14ac:dyDescent="0.25">
      <c r="A19" s="4">
        <v>43877</v>
      </c>
      <c r="B19">
        <v>29</v>
      </c>
      <c r="C19">
        <v>0</v>
      </c>
      <c r="D19">
        <v>9</v>
      </c>
      <c r="F19">
        <f t="shared" si="0"/>
        <v>1</v>
      </c>
      <c r="G19">
        <f t="shared" si="1"/>
        <v>0</v>
      </c>
      <c r="H19">
        <f t="shared" si="2"/>
        <v>0</v>
      </c>
      <c r="I19">
        <f t="shared" si="3"/>
        <v>20</v>
      </c>
      <c r="J19" s="58">
        <f t="shared" si="6"/>
        <v>5.263160769143789E-2</v>
      </c>
      <c r="K19" s="58">
        <f t="shared" si="7"/>
        <v>0</v>
      </c>
      <c r="L19" s="58">
        <f t="shared" si="8"/>
        <v>0</v>
      </c>
      <c r="M19" s="19">
        <v>0</v>
      </c>
      <c r="N19" s="32">
        <f t="shared" si="4"/>
        <v>0</v>
      </c>
      <c r="O19" s="32"/>
      <c r="P19" s="63"/>
      <c r="Q19" s="66"/>
      <c r="R19" s="67" t="str">
        <f t="shared" si="5"/>
        <v/>
      </c>
      <c r="AB19" s="91">
        <f t="shared" si="10"/>
        <v>0.5714285714285714</v>
      </c>
      <c r="AC19" s="91">
        <f t="shared" si="10"/>
        <v>0</v>
      </c>
    </row>
    <row r="20" spans="1:29" ht="13.8" x14ac:dyDescent="0.25">
      <c r="A20" s="4">
        <v>43878</v>
      </c>
      <c r="B20">
        <v>30</v>
      </c>
      <c r="C20">
        <v>0</v>
      </c>
      <c r="D20">
        <v>10</v>
      </c>
      <c r="F20">
        <f t="shared" si="0"/>
        <v>1</v>
      </c>
      <c r="G20">
        <f t="shared" si="1"/>
        <v>0</v>
      </c>
      <c r="H20">
        <f t="shared" si="2"/>
        <v>1</v>
      </c>
      <c r="I20">
        <f t="shared" si="3"/>
        <v>20</v>
      </c>
      <c r="J20" s="58">
        <f t="shared" si="6"/>
        <v>5.0000028282111766E-2</v>
      </c>
      <c r="K20" s="58">
        <f t="shared" si="7"/>
        <v>0</v>
      </c>
      <c r="L20" s="58">
        <f t="shared" si="8"/>
        <v>0.05</v>
      </c>
      <c r="M20">
        <f t="shared" si="9"/>
        <v>1.0000005656422353</v>
      </c>
      <c r="N20" s="32">
        <f t="shared" si="4"/>
        <v>0</v>
      </c>
      <c r="O20" s="32"/>
      <c r="P20" s="63"/>
      <c r="Q20" s="66"/>
      <c r="R20" s="67" t="str">
        <f t="shared" si="5"/>
        <v/>
      </c>
      <c r="AB20" s="91">
        <f t="shared" si="10"/>
        <v>0.42857142857142855</v>
      </c>
      <c r="AC20" s="91">
        <f t="shared" si="10"/>
        <v>0</v>
      </c>
    </row>
    <row r="21" spans="1:29" ht="13.8" x14ac:dyDescent="0.25">
      <c r="A21" s="4">
        <v>43879</v>
      </c>
      <c r="B21">
        <v>31</v>
      </c>
      <c r="C21">
        <v>0</v>
      </c>
      <c r="D21">
        <v>12</v>
      </c>
      <c r="F21">
        <f t="shared" si="0"/>
        <v>1</v>
      </c>
      <c r="G21">
        <f t="shared" si="1"/>
        <v>0</v>
      </c>
      <c r="H21">
        <f t="shared" si="2"/>
        <v>2</v>
      </c>
      <c r="I21">
        <f t="shared" si="3"/>
        <v>19</v>
      </c>
      <c r="J21" s="58">
        <f t="shared" si="6"/>
        <v>5.0000029257357567E-2</v>
      </c>
      <c r="K21" s="58">
        <f t="shared" si="7"/>
        <v>0</v>
      </c>
      <c r="L21" s="58">
        <f t="shared" si="8"/>
        <v>0.1</v>
      </c>
      <c r="M21">
        <f t="shared" si="9"/>
        <v>0.50000029257357559</v>
      </c>
      <c r="N21" s="32">
        <f t="shared" si="4"/>
        <v>0</v>
      </c>
      <c r="O21" s="32"/>
      <c r="P21" s="63"/>
      <c r="Q21" s="66"/>
      <c r="R21" s="67" t="str">
        <f t="shared" si="5"/>
        <v/>
      </c>
      <c r="AB21" s="91">
        <f t="shared" si="10"/>
        <v>0.42857142857142855</v>
      </c>
      <c r="AC21" s="91">
        <f t="shared" si="10"/>
        <v>0</v>
      </c>
    </row>
    <row r="22" spans="1:29" ht="13.8" x14ac:dyDescent="0.25">
      <c r="A22" s="4">
        <v>43880</v>
      </c>
      <c r="B22">
        <v>31</v>
      </c>
      <c r="C22">
        <v>0</v>
      </c>
      <c r="D22">
        <v>12</v>
      </c>
      <c r="F22">
        <f t="shared" si="0"/>
        <v>0</v>
      </c>
      <c r="G22">
        <f t="shared" si="1"/>
        <v>0</v>
      </c>
      <c r="H22">
        <f t="shared" si="2"/>
        <v>0</v>
      </c>
      <c r="I22">
        <f t="shared" si="3"/>
        <v>19</v>
      </c>
      <c r="J22" s="58">
        <f t="shared" si="6"/>
        <v>0</v>
      </c>
      <c r="K22" s="58">
        <f t="shared" si="7"/>
        <v>0</v>
      </c>
      <c r="L22" s="58">
        <f t="shared" si="8"/>
        <v>0</v>
      </c>
      <c r="M22" s="19">
        <v>0</v>
      </c>
      <c r="N22" s="32">
        <f t="shared" si="4"/>
        <v>0</v>
      </c>
      <c r="O22" s="32"/>
      <c r="P22" s="63"/>
      <c r="Q22" s="66"/>
      <c r="R22" s="67" t="str">
        <f t="shared" si="5"/>
        <v/>
      </c>
      <c r="AB22" s="91">
        <f t="shared" si="10"/>
        <v>0.42857142857142855</v>
      </c>
      <c r="AC22" s="91">
        <f t="shared" si="10"/>
        <v>0</v>
      </c>
    </row>
    <row r="23" spans="1:29" ht="13.8" x14ac:dyDescent="0.25">
      <c r="A23" s="4">
        <v>43881</v>
      </c>
      <c r="B23">
        <v>104</v>
      </c>
      <c r="C23">
        <v>1</v>
      </c>
      <c r="D23">
        <v>16</v>
      </c>
      <c r="F23">
        <f t="shared" si="0"/>
        <v>73</v>
      </c>
      <c r="G23">
        <f t="shared" si="1"/>
        <v>1</v>
      </c>
      <c r="H23">
        <f t="shared" si="2"/>
        <v>4</v>
      </c>
      <c r="I23">
        <f t="shared" si="3"/>
        <v>87</v>
      </c>
      <c r="J23" s="58">
        <f t="shared" si="6"/>
        <v>3.8421075862947882</v>
      </c>
      <c r="K23" s="58">
        <f t="shared" si="7"/>
        <v>5.2631578947368418E-2</v>
      </c>
      <c r="L23" s="58">
        <f t="shared" si="8"/>
        <v>0.21052631578947367</v>
      </c>
      <c r="M23">
        <f t="shared" si="9"/>
        <v>14.600008827920195</v>
      </c>
      <c r="N23" s="32">
        <f t="shared" si="4"/>
        <v>9.6153846153846159E-3</v>
      </c>
      <c r="O23" s="32"/>
      <c r="P23" s="63"/>
      <c r="Q23" s="66"/>
      <c r="R23" s="67" t="str">
        <f t="shared" si="5"/>
        <v/>
      </c>
      <c r="AB23" s="91">
        <f t="shared" si="10"/>
        <v>10.857142857142858</v>
      </c>
      <c r="AC23" s="91">
        <f t="shared" si="10"/>
        <v>0.14285714285714285</v>
      </c>
    </row>
    <row r="24" spans="1:29" ht="13.8" x14ac:dyDescent="0.25">
      <c r="A24" s="4">
        <v>43882</v>
      </c>
      <c r="B24">
        <v>204</v>
      </c>
      <c r="C24">
        <v>2</v>
      </c>
      <c r="D24">
        <v>16</v>
      </c>
      <c r="F24">
        <f t="shared" si="0"/>
        <v>100</v>
      </c>
      <c r="G24">
        <f t="shared" si="1"/>
        <v>1</v>
      </c>
      <c r="H24">
        <f t="shared" si="2"/>
        <v>0</v>
      </c>
      <c r="I24">
        <f t="shared" si="3"/>
        <v>186</v>
      </c>
      <c r="J24" s="58">
        <f t="shared" si="6"/>
        <v>1.1494276189805199</v>
      </c>
      <c r="K24" s="58">
        <f t="shared" si="7"/>
        <v>1.1494252873563218E-2</v>
      </c>
      <c r="L24" s="58">
        <f t="shared" si="8"/>
        <v>0</v>
      </c>
      <c r="M24">
        <f t="shared" si="9"/>
        <v>100.00020285130523</v>
      </c>
      <c r="N24" s="32">
        <f t="shared" si="4"/>
        <v>9.8039215686274508E-3</v>
      </c>
      <c r="O24" s="32"/>
      <c r="P24" s="63"/>
      <c r="Q24" s="66"/>
      <c r="R24" s="67" t="str">
        <f t="shared" si="5"/>
        <v/>
      </c>
      <c r="AB24" s="91">
        <f t="shared" si="10"/>
        <v>25.142857142857142</v>
      </c>
      <c r="AC24" s="91">
        <f t="shared" si="10"/>
        <v>0.2857142857142857</v>
      </c>
    </row>
    <row r="25" spans="1:29" ht="13.8" x14ac:dyDescent="0.25">
      <c r="A25" s="4">
        <v>43883</v>
      </c>
      <c r="B25">
        <v>433</v>
      </c>
      <c r="C25">
        <v>2</v>
      </c>
      <c r="D25">
        <v>16</v>
      </c>
      <c r="F25">
        <f t="shared" si="0"/>
        <v>229</v>
      </c>
      <c r="G25">
        <f t="shared" si="1"/>
        <v>0</v>
      </c>
      <c r="H25">
        <f t="shared" si="2"/>
        <v>0</v>
      </c>
      <c r="I25">
        <f t="shared" si="3"/>
        <v>415</v>
      </c>
      <c r="J25" s="58">
        <f t="shared" si="6"/>
        <v>1.2311876945926696</v>
      </c>
      <c r="K25" s="58">
        <f t="shared" si="7"/>
        <v>0</v>
      </c>
      <c r="L25" s="58">
        <f t="shared" si="8"/>
        <v>0</v>
      </c>
      <c r="M25" s="19">
        <v>0</v>
      </c>
      <c r="N25" s="32">
        <f t="shared" si="4"/>
        <v>4.6189376443418013E-3</v>
      </c>
      <c r="O25" s="32"/>
      <c r="P25" s="63"/>
      <c r="Q25" s="66"/>
      <c r="R25" s="67" t="str">
        <f t="shared" si="5"/>
        <v/>
      </c>
      <c r="AB25" s="91">
        <f t="shared" si="10"/>
        <v>57.857142857142854</v>
      </c>
      <c r="AC25" s="91">
        <f t="shared" si="10"/>
        <v>0.2857142857142857</v>
      </c>
    </row>
    <row r="26" spans="1:29" ht="13.8" x14ac:dyDescent="0.25">
      <c r="A26" s="4">
        <v>43884</v>
      </c>
      <c r="B26">
        <v>602</v>
      </c>
      <c r="C26">
        <v>6</v>
      </c>
      <c r="D26">
        <v>18</v>
      </c>
      <c r="F26">
        <f t="shared" si="0"/>
        <v>169</v>
      </c>
      <c r="G26">
        <f t="shared" si="1"/>
        <v>4</v>
      </c>
      <c r="H26">
        <f t="shared" si="2"/>
        <v>2</v>
      </c>
      <c r="I26">
        <f t="shared" si="3"/>
        <v>578</v>
      </c>
      <c r="J26" s="58">
        <f t="shared" si="6"/>
        <v>0.40723235499194188</v>
      </c>
      <c r="K26" s="58">
        <f t="shared" si="7"/>
        <v>9.6385542168674707E-3</v>
      </c>
      <c r="L26" s="58">
        <f t="shared" si="8"/>
        <v>4.8192771084337354E-3</v>
      </c>
      <c r="M26">
        <f t="shared" si="9"/>
        <v>28.16690455360931</v>
      </c>
      <c r="N26" s="32">
        <f t="shared" si="4"/>
        <v>9.9667774086378731E-3</v>
      </c>
      <c r="O26" s="32"/>
      <c r="P26" s="63"/>
      <c r="Q26" s="66"/>
      <c r="R26" s="67" t="str">
        <f t="shared" si="5"/>
        <v/>
      </c>
      <c r="AB26" s="91">
        <f t="shared" si="10"/>
        <v>81.857142857142861</v>
      </c>
      <c r="AC26" s="91">
        <f t="shared" si="10"/>
        <v>0.8571428571428571</v>
      </c>
    </row>
    <row r="27" spans="1:29" ht="13.8" x14ac:dyDescent="0.25">
      <c r="A27" s="4">
        <v>43885</v>
      </c>
      <c r="B27">
        <v>833</v>
      </c>
      <c r="C27">
        <v>8</v>
      </c>
      <c r="D27">
        <v>18</v>
      </c>
      <c r="F27">
        <f t="shared" si="0"/>
        <v>231</v>
      </c>
      <c r="G27">
        <f t="shared" si="1"/>
        <v>2</v>
      </c>
      <c r="H27">
        <f t="shared" si="2"/>
        <v>0</v>
      </c>
      <c r="I27">
        <f t="shared" si="3"/>
        <v>807</v>
      </c>
      <c r="J27" s="58">
        <f t="shared" si="6"/>
        <v>0.39965867200928595</v>
      </c>
      <c r="K27" s="58">
        <f t="shared" si="7"/>
        <v>3.4602076124567475E-3</v>
      </c>
      <c r="L27" s="58">
        <f t="shared" si="8"/>
        <v>0</v>
      </c>
      <c r="M27">
        <f t="shared" si="9"/>
        <v>115.50135621068364</v>
      </c>
      <c r="N27" s="32">
        <f t="shared" si="4"/>
        <v>9.6038415366146452E-3</v>
      </c>
      <c r="O27" s="32"/>
      <c r="P27" s="63"/>
      <c r="Q27" s="66"/>
      <c r="R27" s="67" t="str">
        <f t="shared" si="5"/>
        <v/>
      </c>
      <c r="AB27" s="91">
        <f t="shared" si="10"/>
        <v>114.71428571428571</v>
      </c>
      <c r="AC27" s="91">
        <f t="shared" si="10"/>
        <v>1.1428571428571428</v>
      </c>
    </row>
    <row r="28" spans="1:29" ht="13.8" x14ac:dyDescent="0.25">
      <c r="A28" s="4">
        <v>43886</v>
      </c>
      <c r="B28">
        <v>977</v>
      </c>
      <c r="C28">
        <v>10</v>
      </c>
      <c r="D28">
        <v>22</v>
      </c>
      <c r="F28">
        <f t="shared" si="0"/>
        <v>144</v>
      </c>
      <c r="G28">
        <f t="shared" si="1"/>
        <v>2</v>
      </c>
      <c r="H28">
        <f t="shared" si="2"/>
        <v>4</v>
      </c>
      <c r="I28">
        <f t="shared" si="3"/>
        <v>945</v>
      </c>
      <c r="J28" s="58">
        <f t="shared" si="6"/>
        <v>0.17844156095293082</v>
      </c>
      <c r="K28" s="58">
        <f t="shared" si="7"/>
        <v>2.4783147459727386E-3</v>
      </c>
      <c r="L28" s="58">
        <f t="shared" si="8"/>
        <v>4.9566294919454771E-3</v>
      </c>
      <c r="M28">
        <f t="shared" si="9"/>
        <v>24.000389948169197</v>
      </c>
      <c r="N28" s="32">
        <f t="shared" si="4"/>
        <v>1.0235414534288639E-2</v>
      </c>
      <c r="O28" s="32"/>
      <c r="P28" s="63"/>
      <c r="Q28" s="66"/>
      <c r="R28" s="67" t="str">
        <f t="shared" si="5"/>
        <v/>
      </c>
      <c r="AB28" s="91">
        <f t="shared" ref="AB28:AC43" si="11">AVERAGE(F22:F28)</f>
        <v>135.14285714285714</v>
      </c>
      <c r="AC28" s="91">
        <f t="shared" si="11"/>
        <v>1.4285714285714286</v>
      </c>
    </row>
    <row r="29" spans="1:29" ht="13.8" x14ac:dyDescent="0.25">
      <c r="A29" s="4">
        <v>43887</v>
      </c>
      <c r="B29">
        <v>1261</v>
      </c>
      <c r="C29">
        <v>12</v>
      </c>
      <c r="D29">
        <v>22</v>
      </c>
      <c r="F29">
        <f t="shared" si="0"/>
        <v>284</v>
      </c>
      <c r="G29">
        <f t="shared" si="1"/>
        <v>2</v>
      </c>
      <c r="H29">
        <f t="shared" si="2"/>
        <v>0</v>
      </c>
      <c r="I29">
        <f t="shared" si="3"/>
        <v>1227</v>
      </c>
      <c r="J29" s="58">
        <f t="shared" si="6"/>
        <v>0.30053482760524913</v>
      </c>
      <c r="K29" s="58">
        <f t="shared" si="7"/>
        <v>2.1164021164021165E-3</v>
      </c>
      <c r="L29" s="58">
        <f t="shared" si="8"/>
        <v>0</v>
      </c>
      <c r="M29">
        <f t="shared" si="9"/>
        <v>142.0027060434802</v>
      </c>
      <c r="N29" s="32">
        <f t="shared" si="4"/>
        <v>9.5162569389373505E-3</v>
      </c>
      <c r="O29" s="32"/>
      <c r="P29" s="63"/>
      <c r="Q29" s="66"/>
      <c r="R29" s="67" t="str">
        <f t="shared" si="5"/>
        <v/>
      </c>
      <c r="AB29" s="91">
        <f t="shared" si="11"/>
        <v>175.71428571428572</v>
      </c>
      <c r="AC29" s="91">
        <f t="shared" si="11"/>
        <v>1.7142857142857142</v>
      </c>
    </row>
    <row r="30" spans="1:29" ht="13.8" x14ac:dyDescent="0.25">
      <c r="A30" s="4">
        <v>43888</v>
      </c>
      <c r="B30">
        <v>1766</v>
      </c>
      <c r="C30">
        <v>13</v>
      </c>
      <c r="D30">
        <v>22</v>
      </c>
      <c r="F30">
        <f t="shared" si="0"/>
        <v>505</v>
      </c>
      <c r="G30">
        <f t="shared" si="1"/>
        <v>1</v>
      </c>
      <c r="H30">
        <f t="shared" si="2"/>
        <v>0</v>
      </c>
      <c r="I30">
        <f t="shared" si="3"/>
        <v>1731</v>
      </c>
      <c r="J30" s="58">
        <f t="shared" si="6"/>
        <v>0.41158306529689881</v>
      </c>
      <c r="K30" s="58">
        <f t="shared" si="7"/>
        <v>8.1499592502037486E-4</v>
      </c>
      <c r="L30" s="58">
        <f t="shared" si="8"/>
        <v>0</v>
      </c>
      <c r="M30">
        <f t="shared" si="9"/>
        <v>505.01242111929486</v>
      </c>
      <c r="N30" s="32">
        <f t="shared" si="4"/>
        <v>7.3612684031710077E-3</v>
      </c>
      <c r="O30" s="32"/>
      <c r="P30" s="63"/>
      <c r="Q30" s="66"/>
      <c r="R30" s="67" t="str">
        <f t="shared" si="5"/>
        <v/>
      </c>
      <c r="AB30" s="91">
        <f t="shared" si="11"/>
        <v>237.42857142857142</v>
      </c>
      <c r="AC30" s="91">
        <f t="shared" si="11"/>
        <v>1.7142857142857142</v>
      </c>
    </row>
    <row r="31" spans="1:29" ht="13.8" x14ac:dyDescent="0.25">
      <c r="A31" s="4">
        <v>43889</v>
      </c>
      <c r="B31">
        <v>2337</v>
      </c>
      <c r="C31">
        <v>13</v>
      </c>
      <c r="D31">
        <v>22</v>
      </c>
      <c r="F31">
        <f t="shared" si="0"/>
        <v>571</v>
      </c>
      <c r="G31">
        <f t="shared" si="1"/>
        <v>0</v>
      </c>
      <c r="H31">
        <f t="shared" si="2"/>
        <v>0</v>
      </c>
      <c r="I31">
        <f t="shared" si="3"/>
        <v>2302</v>
      </c>
      <c r="J31" s="58">
        <f t="shared" si="6"/>
        <v>0.32987849170374683</v>
      </c>
      <c r="K31" s="58">
        <f t="shared" si="7"/>
        <v>0</v>
      </c>
      <c r="L31" s="58">
        <f t="shared" si="8"/>
        <v>0</v>
      </c>
      <c r="M31" s="19">
        <v>0</v>
      </c>
      <c r="N31" s="32">
        <f t="shared" si="4"/>
        <v>5.5626872058194268E-3</v>
      </c>
      <c r="O31" s="32"/>
      <c r="P31" s="63"/>
      <c r="Q31" s="66"/>
      <c r="R31" s="67" t="str">
        <f t="shared" si="5"/>
        <v/>
      </c>
      <c r="AB31" s="91">
        <f t="shared" si="11"/>
        <v>304.71428571428572</v>
      </c>
      <c r="AC31" s="91">
        <f t="shared" si="11"/>
        <v>1.5714285714285714</v>
      </c>
    </row>
    <row r="32" spans="1:29" ht="13.8" x14ac:dyDescent="0.25">
      <c r="A32" s="4">
        <v>43890</v>
      </c>
      <c r="B32">
        <v>3150</v>
      </c>
      <c r="C32">
        <v>16</v>
      </c>
      <c r="D32">
        <v>27</v>
      </c>
      <c r="F32">
        <f t="shared" si="0"/>
        <v>813</v>
      </c>
      <c r="G32">
        <f t="shared" si="1"/>
        <v>3</v>
      </c>
      <c r="H32">
        <f t="shared" si="2"/>
        <v>5</v>
      </c>
      <c r="I32">
        <f t="shared" si="3"/>
        <v>3107</v>
      </c>
      <c r="J32" s="58">
        <f t="shared" si="6"/>
        <v>0.35318725482912189</v>
      </c>
      <c r="K32" s="58">
        <f t="shared" si="7"/>
        <v>1.3032145960034753E-3</v>
      </c>
      <c r="L32" s="58">
        <f t="shared" si="8"/>
        <v>2.1720243266724589E-3</v>
      </c>
      <c r="M32">
        <f t="shared" si="9"/>
        <v>101.62963257707982</v>
      </c>
      <c r="N32" s="32">
        <f t="shared" si="4"/>
        <v>5.0793650793650794E-3</v>
      </c>
      <c r="O32" s="32"/>
      <c r="P32" s="63"/>
      <c r="Q32" s="66"/>
      <c r="R32" s="67" t="str">
        <f t="shared" si="5"/>
        <v/>
      </c>
      <c r="AB32" s="91">
        <f t="shared" si="11"/>
        <v>388.14285714285717</v>
      </c>
      <c r="AC32" s="91">
        <f t="shared" si="11"/>
        <v>2</v>
      </c>
    </row>
    <row r="33" spans="1:29" ht="13.8" x14ac:dyDescent="0.25">
      <c r="A33" s="4">
        <v>43891</v>
      </c>
      <c r="B33">
        <v>3736</v>
      </c>
      <c r="C33">
        <v>17</v>
      </c>
      <c r="D33">
        <v>30</v>
      </c>
      <c r="F33">
        <f t="shared" si="0"/>
        <v>586</v>
      </c>
      <c r="G33">
        <f t="shared" si="1"/>
        <v>1</v>
      </c>
      <c r="H33">
        <f t="shared" si="2"/>
        <v>3</v>
      </c>
      <c r="I33">
        <f t="shared" si="3"/>
        <v>3689</v>
      </c>
      <c r="J33" s="58">
        <f t="shared" si="6"/>
        <v>0.18861796147260898</v>
      </c>
      <c r="K33" s="58">
        <f t="shared" si="7"/>
        <v>3.2185387833923401E-4</v>
      </c>
      <c r="L33" s="58">
        <f t="shared" si="8"/>
        <v>9.6556163501770192E-4</v>
      </c>
      <c r="M33">
        <f t="shared" si="9"/>
        <v>146.50900157384902</v>
      </c>
      <c r="N33" s="32">
        <f>C33/B33</f>
        <v>4.5503211991434686E-3</v>
      </c>
      <c r="O33" s="32"/>
      <c r="P33" s="63">
        <f>D33/B33</f>
        <v>8.0299785867237686E-3</v>
      </c>
      <c r="Q33" s="86">
        <f>N33</f>
        <v>4.5503211991434686E-3</v>
      </c>
      <c r="R33" s="67">
        <f t="shared" ref="R33" si="12">IF(P33="","",1-SUM(P33:Q33))</f>
        <v>0.98741970021413272</v>
      </c>
      <c r="AB33" s="91">
        <f t="shared" si="11"/>
        <v>447.71428571428572</v>
      </c>
      <c r="AC33" s="91">
        <f t="shared" si="11"/>
        <v>1.5714285714285714</v>
      </c>
    </row>
    <row r="34" spans="1:29" ht="13.8" x14ac:dyDescent="0.25">
      <c r="A34" s="4">
        <v>43892</v>
      </c>
      <c r="B34">
        <v>4335</v>
      </c>
      <c r="C34">
        <v>28</v>
      </c>
      <c r="D34">
        <v>30</v>
      </c>
      <c r="F34">
        <f t="shared" si="0"/>
        <v>599</v>
      </c>
      <c r="G34">
        <f t="shared" si="1"/>
        <v>11</v>
      </c>
      <c r="H34">
        <f t="shared" si="2"/>
        <v>0</v>
      </c>
      <c r="I34">
        <f t="shared" si="3"/>
        <v>4277</v>
      </c>
      <c r="J34" s="58">
        <f t="shared" si="6"/>
        <v>0.16238646041752519</v>
      </c>
      <c r="K34" s="58">
        <f t="shared" si="7"/>
        <v>2.9818378964489023E-3</v>
      </c>
      <c r="L34" s="58">
        <f t="shared" si="8"/>
        <v>0</v>
      </c>
      <c r="M34">
        <f t="shared" si="9"/>
        <v>54.458513861840949</v>
      </c>
      <c r="N34" s="32">
        <f t="shared" ref="N34:N82" si="13">C34/B34</f>
        <v>6.4590542099192622E-3</v>
      </c>
      <c r="O34" s="32"/>
      <c r="P34" s="63">
        <f t="shared" ref="P34:P97" si="14">D34/B34</f>
        <v>6.920415224913495E-3</v>
      </c>
      <c r="Q34" s="86">
        <f t="shared" ref="Q34:Q97" si="15">N34</f>
        <v>6.4590542099192622E-3</v>
      </c>
      <c r="R34" s="67">
        <f t="shared" ref="R34:R97" si="16">IF(P34="","",1-SUM(P34:Q34))</f>
        <v>0.98662053056516719</v>
      </c>
      <c r="AB34" s="91">
        <f t="shared" si="11"/>
        <v>500.28571428571428</v>
      </c>
      <c r="AC34" s="91">
        <f t="shared" si="11"/>
        <v>2.8571428571428572</v>
      </c>
    </row>
    <row r="35" spans="1:29" ht="13.8" x14ac:dyDescent="0.25">
      <c r="A35" s="4">
        <v>43893</v>
      </c>
      <c r="B35">
        <v>5186</v>
      </c>
      <c r="C35">
        <v>28</v>
      </c>
      <c r="D35">
        <v>30</v>
      </c>
      <c r="F35">
        <f t="shared" si="0"/>
        <v>851</v>
      </c>
      <c r="G35">
        <f t="shared" si="1"/>
        <v>0</v>
      </c>
      <c r="H35">
        <f t="shared" si="2"/>
        <v>0</v>
      </c>
      <c r="I35">
        <f t="shared" si="3"/>
        <v>5128</v>
      </c>
      <c r="J35" s="58">
        <f t="shared" si="6"/>
        <v>0.1989880667044932</v>
      </c>
      <c r="K35" s="58">
        <f t="shared" si="7"/>
        <v>0</v>
      </c>
      <c r="L35" s="58">
        <f t="shared" si="8"/>
        <v>0</v>
      </c>
      <c r="M35" s="19">
        <v>0</v>
      </c>
      <c r="N35" s="32">
        <f t="shared" si="13"/>
        <v>5.3991515618974162E-3</v>
      </c>
      <c r="O35" s="32"/>
      <c r="P35" s="63">
        <f t="shared" si="14"/>
        <v>5.7848052448900887E-3</v>
      </c>
      <c r="Q35" s="86">
        <f t="shared" si="15"/>
        <v>5.3991515618974162E-3</v>
      </c>
      <c r="R35" s="67">
        <f t="shared" si="16"/>
        <v>0.98881604319321248</v>
      </c>
      <c r="AB35" s="91">
        <f t="shared" si="11"/>
        <v>601.28571428571433</v>
      </c>
      <c r="AC35" s="91">
        <f t="shared" si="11"/>
        <v>2.5714285714285716</v>
      </c>
    </row>
    <row r="36" spans="1:29" ht="13.8" x14ac:dyDescent="0.25">
      <c r="A36" s="4">
        <v>43894</v>
      </c>
      <c r="B36">
        <v>5621</v>
      </c>
      <c r="C36">
        <v>35</v>
      </c>
      <c r="D36">
        <v>41</v>
      </c>
      <c r="F36">
        <f t="shared" si="0"/>
        <v>435</v>
      </c>
      <c r="G36">
        <f t="shared" si="1"/>
        <v>7</v>
      </c>
      <c r="H36">
        <f t="shared" si="2"/>
        <v>11</v>
      </c>
      <c r="I36">
        <f t="shared" si="3"/>
        <v>5545</v>
      </c>
      <c r="J36" s="58">
        <f t="shared" si="6"/>
        <v>8.4836974597479936E-2</v>
      </c>
      <c r="K36" s="58">
        <f t="shared" si="7"/>
        <v>1.3650546021840874E-3</v>
      </c>
      <c r="L36" s="58">
        <f t="shared" si="8"/>
        <v>2.1450858034321374E-3</v>
      </c>
      <c r="M36">
        <f t="shared" si="9"/>
        <v>24.16911142977095</v>
      </c>
      <c r="N36" s="32">
        <f t="shared" si="13"/>
        <v>6.2266500622665004E-3</v>
      </c>
      <c r="O36" s="32"/>
      <c r="P36" s="63">
        <f t="shared" si="14"/>
        <v>7.2940757872264721E-3</v>
      </c>
      <c r="Q36" s="86">
        <f t="shared" si="15"/>
        <v>6.2266500622665004E-3</v>
      </c>
      <c r="R36" s="67">
        <f t="shared" si="16"/>
        <v>0.98647927415050707</v>
      </c>
      <c r="AB36" s="91">
        <f t="shared" si="11"/>
        <v>622.85714285714289</v>
      </c>
      <c r="AC36" s="91">
        <f t="shared" si="11"/>
        <v>3.2857142857142856</v>
      </c>
    </row>
    <row r="37" spans="1:29" ht="13.8" x14ac:dyDescent="0.25">
      <c r="A37" s="4">
        <v>43895</v>
      </c>
      <c r="B37">
        <v>6088</v>
      </c>
      <c r="C37">
        <v>35</v>
      </c>
      <c r="D37">
        <v>41</v>
      </c>
      <c r="F37">
        <f t="shared" ref="F37:F62" si="17">B37-B36</f>
        <v>467</v>
      </c>
      <c r="G37">
        <f t="shared" ref="G37:G62" si="18">C37-C36</f>
        <v>0</v>
      </c>
      <c r="H37">
        <f t="shared" ref="H37:H62" si="19">D37-D36</f>
        <v>0</v>
      </c>
      <c r="I37">
        <f t="shared" si="3"/>
        <v>6012</v>
      </c>
      <c r="J37" s="58">
        <f t="shared" si="6"/>
        <v>8.4229252677439165E-2</v>
      </c>
      <c r="K37" s="58">
        <f t="shared" si="7"/>
        <v>0</v>
      </c>
      <c r="L37" s="58">
        <f t="shared" si="8"/>
        <v>0</v>
      </c>
      <c r="M37" s="19">
        <v>0</v>
      </c>
      <c r="N37" s="32">
        <f t="shared" si="13"/>
        <v>5.7490144546649144E-3</v>
      </c>
      <c r="O37" s="32"/>
      <c r="P37" s="63">
        <f t="shared" si="14"/>
        <v>6.7345597897503287E-3</v>
      </c>
      <c r="Q37" s="86">
        <f t="shared" si="15"/>
        <v>5.7490144546649144E-3</v>
      </c>
      <c r="R37" s="67">
        <f t="shared" si="16"/>
        <v>0.98751642575558474</v>
      </c>
      <c r="AB37" s="91">
        <f t="shared" si="11"/>
        <v>617.42857142857144</v>
      </c>
      <c r="AC37" s="91">
        <f t="shared" si="11"/>
        <v>3.1428571428571428</v>
      </c>
    </row>
    <row r="38" spans="1:29" ht="13.8" x14ac:dyDescent="0.25">
      <c r="A38" s="4">
        <v>43896</v>
      </c>
      <c r="B38">
        <v>6593</v>
      </c>
      <c r="C38">
        <v>42</v>
      </c>
      <c r="D38">
        <v>135</v>
      </c>
      <c r="F38">
        <f t="shared" si="17"/>
        <v>505</v>
      </c>
      <c r="G38">
        <f t="shared" si="18"/>
        <v>7</v>
      </c>
      <c r="H38">
        <f t="shared" si="19"/>
        <v>94</v>
      </c>
      <c r="I38">
        <f t="shared" si="3"/>
        <v>6416</v>
      </c>
      <c r="J38" s="58">
        <f t="shared" si="6"/>
        <v>8.4008645001132171E-2</v>
      </c>
      <c r="K38" s="58">
        <f t="shared" si="7"/>
        <v>1.164337990685296E-3</v>
      </c>
      <c r="L38" s="58">
        <f t="shared" si="8"/>
        <v>1.5635395874916833E-2</v>
      </c>
      <c r="M38">
        <f t="shared" si="9"/>
        <v>5.0005937994733332</v>
      </c>
      <c r="N38" s="32">
        <f t="shared" si="13"/>
        <v>6.3703928408918552E-3</v>
      </c>
      <c r="O38" s="32"/>
      <c r="P38" s="63">
        <f t="shared" si="14"/>
        <v>2.0476262702866677E-2</v>
      </c>
      <c r="Q38" s="86">
        <f t="shared" si="15"/>
        <v>6.3703928408918552E-3</v>
      </c>
      <c r="R38" s="67">
        <f t="shared" si="16"/>
        <v>0.97315334445624146</v>
      </c>
      <c r="AB38" s="91">
        <f t="shared" si="11"/>
        <v>608</v>
      </c>
      <c r="AC38" s="91">
        <f t="shared" si="11"/>
        <v>4.1428571428571432</v>
      </c>
    </row>
    <row r="39" spans="1:29" ht="13.8" x14ac:dyDescent="0.25">
      <c r="A39" s="4">
        <v>43897</v>
      </c>
      <c r="B39">
        <v>7041</v>
      </c>
      <c r="C39">
        <v>44</v>
      </c>
      <c r="D39">
        <v>135</v>
      </c>
      <c r="F39">
        <f t="shared" si="17"/>
        <v>448</v>
      </c>
      <c r="G39">
        <f t="shared" si="18"/>
        <v>2</v>
      </c>
      <c r="H39">
        <f t="shared" si="19"/>
        <v>0</v>
      </c>
      <c r="I39">
        <f t="shared" si="3"/>
        <v>6862</v>
      </c>
      <c r="J39" s="58">
        <f t="shared" si="6"/>
        <v>6.9834416819141834E-2</v>
      </c>
      <c r="K39" s="58">
        <f t="shared" si="7"/>
        <v>3.1172069825436408E-4</v>
      </c>
      <c r="L39" s="58">
        <f t="shared" si="8"/>
        <v>0</v>
      </c>
      <c r="M39">
        <f t="shared" si="9"/>
        <v>224.02880915580701</v>
      </c>
      <c r="N39" s="32">
        <f t="shared" si="13"/>
        <v>6.2491123419968755E-3</v>
      </c>
      <c r="O39" s="32"/>
      <c r="P39" s="63">
        <f t="shared" si="14"/>
        <v>1.9173412867490414E-2</v>
      </c>
      <c r="Q39" s="86">
        <f t="shared" si="15"/>
        <v>6.2491123419968755E-3</v>
      </c>
      <c r="R39" s="67">
        <f t="shared" si="16"/>
        <v>0.97457747479051271</v>
      </c>
      <c r="AB39" s="91">
        <f t="shared" si="11"/>
        <v>555.85714285714289</v>
      </c>
      <c r="AC39" s="91">
        <f t="shared" si="11"/>
        <v>4</v>
      </c>
    </row>
    <row r="40" spans="1:29" ht="13.8" x14ac:dyDescent="0.25">
      <c r="A40" s="4">
        <v>43898</v>
      </c>
      <c r="B40">
        <v>7314</v>
      </c>
      <c r="C40">
        <v>50</v>
      </c>
      <c r="D40">
        <v>118</v>
      </c>
      <c r="F40">
        <f t="shared" si="17"/>
        <v>273</v>
      </c>
      <c r="G40">
        <f t="shared" si="18"/>
        <v>6</v>
      </c>
      <c r="H40">
        <f t="shared" si="19"/>
        <v>-17</v>
      </c>
      <c r="I40">
        <f t="shared" si="3"/>
        <v>7146</v>
      </c>
      <c r="J40" s="58">
        <f t="shared" si="6"/>
        <v>3.9789783928834088E-2</v>
      </c>
      <c r="K40" s="58">
        <f t="shared" si="7"/>
        <v>8.7438064704167882E-4</v>
      </c>
      <c r="L40" s="58">
        <f t="shared" si="8"/>
        <v>-2.4774118332847568E-3</v>
      </c>
      <c r="M40">
        <f t="shared" si="9"/>
        <v>-24.821590665423589</v>
      </c>
      <c r="N40" s="32">
        <f t="shared" si="13"/>
        <v>6.8362045392398136E-3</v>
      </c>
      <c r="O40" s="32"/>
      <c r="P40" s="63">
        <f t="shared" si="14"/>
        <v>1.6133442712605962E-2</v>
      </c>
      <c r="Q40" s="86">
        <f t="shared" si="15"/>
        <v>6.8362045392398136E-3</v>
      </c>
      <c r="R40" s="67">
        <f t="shared" si="16"/>
        <v>0.9770303527481542</v>
      </c>
      <c r="AB40" s="91">
        <f t="shared" si="11"/>
        <v>511.14285714285717</v>
      </c>
      <c r="AC40" s="91">
        <f t="shared" si="11"/>
        <v>4.7142857142857144</v>
      </c>
    </row>
    <row r="41" spans="1:29" ht="13.8" x14ac:dyDescent="0.25">
      <c r="A41" s="4">
        <v>43899</v>
      </c>
      <c r="B41">
        <v>7478</v>
      </c>
      <c r="C41">
        <v>53</v>
      </c>
      <c r="D41">
        <v>118</v>
      </c>
      <c r="F41">
        <f t="shared" si="17"/>
        <v>164</v>
      </c>
      <c r="G41">
        <f t="shared" si="18"/>
        <v>3</v>
      </c>
      <c r="H41">
        <f t="shared" si="19"/>
        <v>0</v>
      </c>
      <c r="I41">
        <f t="shared" si="3"/>
        <v>7307</v>
      </c>
      <c r="J41" s="58">
        <f t="shared" si="6"/>
        <v>2.2953176515535786E-2</v>
      </c>
      <c r="K41" s="58">
        <f t="shared" si="7"/>
        <v>4.1981528127623844E-4</v>
      </c>
      <c r="L41" s="58">
        <f t="shared" si="8"/>
        <v>0</v>
      </c>
      <c r="M41">
        <f t="shared" ref="M41:M65" si="20">J41/(K41+L41)</f>
        <v>54.674466460006244</v>
      </c>
      <c r="N41" s="32">
        <f t="shared" si="13"/>
        <v>7.0874565391815993E-3</v>
      </c>
      <c r="O41" s="32"/>
      <c r="P41" s="63">
        <f t="shared" si="14"/>
        <v>1.5779620219309978E-2</v>
      </c>
      <c r="Q41" s="86">
        <f t="shared" si="15"/>
        <v>7.0874565391815993E-3</v>
      </c>
      <c r="R41" s="67">
        <f t="shared" si="16"/>
        <v>0.97713292324150847</v>
      </c>
      <c r="AB41" s="91">
        <f t="shared" si="11"/>
        <v>449</v>
      </c>
      <c r="AC41" s="91">
        <f t="shared" si="11"/>
        <v>3.5714285714285716</v>
      </c>
    </row>
    <row r="42" spans="1:29" ht="13.8" x14ac:dyDescent="0.25">
      <c r="A42" s="4">
        <v>43900</v>
      </c>
      <c r="B42">
        <v>7513</v>
      </c>
      <c r="C42">
        <v>54</v>
      </c>
      <c r="D42">
        <v>247</v>
      </c>
      <c r="F42">
        <f t="shared" si="17"/>
        <v>35</v>
      </c>
      <c r="G42">
        <f t="shared" si="18"/>
        <v>1</v>
      </c>
      <c r="H42">
        <f t="shared" si="19"/>
        <v>129</v>
      </c>
      <c r="I42">
        <f t="shared" si="3"/>
        <v>7212</v>
      </c>
      <c r="J42" s="58">
        <f t="shared" si="6"/>
        <v>4.7906262160290307E-3</v>
      </c>
      <c r="K42" s="58">
        <f t="shared" si="7"/>
        <v>1.3685507048036131E-4</v>
      </c>
      <c r="L42" s="58">
        <f t="shared" si="8"/>
        <v>1.7654304091966607E-2</v>
      </c>
      <c r="M42">
        <f t="shared" si="20"/>
        <v>0.26927004431172402</v>
      </c>
      <c r="N42" s="32">
        <f t="shared" si="13"/>
        <v>7.1875415945694132E-3</v>
      </c>
      <c r="O42" s="32"/>
      <c r="P42" s="63">
        <f t="shared" si="14"/>
        <v>3.2876347664048983E-2</v>
      </c>
      <c r="Q42" s="86">
        <f t="shared" si="15"/>
        <v>7.1875415945694132E-3</v>
      </c>
      <c r="R42" s="67">
        <f t="shared" si="16"/>
        <v>0.95993611074138163</v>
      </c>
      <c r="AB42" s="91">
        <f t="shared" si="11"/>
        <v>332.42857142857144</v>
      </c>
      <c r="AC42" s="91">
        <f t="shared" si="11"/>
        <v>3.7142857142857144</v>
      </c>
    </row>
    <row r="43" spans="1:29" ht="13.8" x14ac:dyDescent="0.25">
      <c r="A43" s="4">
        <v>43901</v>
      </c>
      <c r="B43">
        <v>7755</v>
      </c>
      <c r="C43">
        <v>60</v>
      </c>
      <c r="D43">
        <v>288</v>
      </c>
      <c r="F43">
        <f t="shared" si="17"/>
        <v>242</v>
      </c>
      <c r="G43">
        <f t="shared" si="18"/>
        <v>6</v>
      </c>
      <c r="H43">
        <f t="shared" si="19"/>
        <v>41</v>
      </c>
      <c r="I43">
        <f t="shared" si="3"/>
        <v>7407</v>
      </c>
      <c r="J43" s="58">
        <f t="shared" si="6"/>
        <v>3.3560103707961482E-2</v>
      </c>
      <c r="K43" s="58">
        <f t="shared" si="7"/>
        <v>8.3194675540765393E-4</v>
      </c>
      <c r="L43" s="58">
        <f t="shared" si="8"/>
        <v>5.6849694952856352E-3</v>
      </c>
      <c r="M43">
        <f t="shared" si="20"/>
        <v>5.1496908072727274</v>
      </c>
      <c r="N43" s="32">
        <f t="shared" si="13"/>
        <v>7.7369439071566732E-3</v>
      </c>
      <c r="O43" s="32"/>
      <c r="P43" s="63">
        <f t="shared" si="14"/>
        <v>3.7137330754352028E-2</v>
      </c>
      <c r="Q43" s="86">
        <f t="shared" si="15"/>
        <v>7.7369439071566732E-3</v>
      </c>
      <c r="R43" s="67">
        <f t="shared" si="16"/>
        <v>0.95512572533849127</v>
      </c>
      <c r="AB43" s="91">
        <f t="shared" si="11"/>
        <v>304.85714285714283</v>
      </c>
      <c r="AC43" s="91">
        <f t="shared" si="11"/>
        <v>3.5714285714285716</v>
      </c>
    </row>
    <row r="44" spans="1:29" ht="13.8" x14ac:dyDescent="0.25">
      <c r="A44" s="4">
        <v>43902</v>
      </c>
      <c r="B44">
        <v>7869</v>
      </c>
      <c r="C44">
        <v>66</v>
      </c>
      <c r="D44">
        <v>333</v>
      </c>
      <c r="F44">
        <f t="shared" si="17"/>
        <v>114</v>
      </c>
      <c r="G44">
        <f t="shared" si="18"/>
        <v>6</v>
      </c>
      <c r="H44">
        <f t="shared" si="19"/>
        <v>45</v>
      </c>
      <c r="I44">
        <f t="shared" si="3"/>
        <v>7470</v>
      </c>
      <c r="J44" s="58">
        <f t="shared" si="6"/>
        <v>1.539317487511758E-2</v>
      </c>
      <c r="K44" s="58">
        <f t="shared" si="7"/>
        <v>8.1004455245038481E-4</v>
      </c>
      <c r="L44" s="58">
        <f t="shared" si="8"/>
        <v>6.0753341433778859E-3</v>
      </c>
      <c r="M44">
        <f t="shared" si="20"/>
        <v>2.2356322803920765</v>
      </c>
      <c r="N44" s="32">
        <f t="shared" si="13"/>
        <v>8.3873427373236751E-3</v>
      </c>
      <c r="O44" s="32"/>
      <c r="P44" s="63">
        <f t="shared" si="14"/>
        <v>4.2317956538314903E-2</v>
      </c>
      <c r="Q44" s="86">
        <f t="shared" si="15"/>
        <v>8.3873427373236751E-3</v>
      </c>
      <c r="R44" s="67">
        <f t="shared" si="16"/>
        <v>0.9492947007243614</v>
      </c>
      <c r="AB44" s="91">
        <f t="shared" ref="AB44:AC59" si="21">AVERAGE(F38:F44)</f>
        <v>254.42857142857142</v>
      </c>
      <c r="AC44" s="91">
        <f t="shared" si="21"/>
        <v>4.4285714285714288</v>
      </c>
    </row>
    <row r="45" spans="1:29" ht="13.8" x14ac:dyDescent="0.25">
      <c r="A45" s="4">
        <v>43903</v>
      </c>
      <c r="B45">
        <v>7979</v>
      </c>
      <c r="C45">
        <v>66</v>
      </c>
      <c r="D45">
        <v>510</v>
      </c>
      <c r="F45">
        <f t="shared" si="17"/>
        <v>110</v>
      </c>
      <c r="G45">
        <f t="shared" si="18"/>
        <v>0</v>
      </c>
      <c r="H45">
        <f t="shared" si="19"/>
        <v>177</v>
      </c>
      <c r="I45">
        <f t="shared" si="3"/>
        <v>7403</v>
      </c>
      <c r="J45" s="58">
        <f t="shared" si="6"/>
        <v>1.4727829428726073E-2</v>
      </c>
      <c r="K45" s="58">
        <f t="shared" si="7"/>
        <v>0</v>
      </c>
      <c r="L45" s="58">
        <f t="shared" si="8"/>
        <v>2.3694779116465864E-2</v>
      </c>
      <c r="M45">
        <f t="shared" si="20"/>
        <v>0.62156432673776141</v>
      </c>
      <c r="N45" s="32">
        <f t="shared" si="13"/>
        <v>8.2717132472740953E-3</v>
      </c>
      <c r="O45" s="32"/>
      <c r="P45" s="63">
        <f t="shared" si="14"/>
        <v>6.3917784183481638E-2</v>
      </c>
      <c r="Q45" s="86">
        <f t="shared" si="15"/>
        <v>8.2717132472740953E-3</v>
      </c>
      <c r="R45" s="67">
        <f t="shared" si="16"/>
        <v>0.92781050256924424</v>
      </c>
      <c r="AB45" s="91">
        <f t="shared" si="21"/>
        <v>198</v>
      </c>
      <c r="AC45" s="91">
        <f t="shared" si="21"/>
        <v>3.4285714285714284</v>
      </c>
    </row>
    <row r="46" spans="1:29" ht="13.8" x14ac:dyDescent="0.25">
      <c r="A46" s="22">
        <v>43904</v>
      </c>
      <c r="B46" s="6">
        <v>8086</v>
      </c>
      <c r="C46" s="6">
        <v>72</v>
      </c>
      <c r="D46" s="6">
        <v>510</v>
      </c>
      <c r="E46" s="6"/>
      <c r="F46" s="6">
        <f t="shared" si="17"/>
        <v>107</v>
      </c>
      <c r="G46" s="6">
        <f t="shared" si="18"/>
        <v>6</v>
      </c>
      <c r="H46" s="6">
        <f t="shared" si="19"/>
        <v>0</v>
      </c>
      <c r="I46" s="6">
        <f t="shared" si="3"/>
        <v>7504</v>
      </c>
      <c r="J46" s="58">
        <f t="shared" si="6"/>
        <v>1.4455849649257793E-2</v>
      </c>
      <c r="K46" s="59">
        <f t="shared" si="7"/>
        <v>8.1048223693097393E-4</v>
      </c>
      <c r="L46" s="59">
        <f t="shared" si="8"/>
        <v>0</v>
      </c>
      <c r="M46" s="6">
        <f t="shared" si="20"/>
        <v>17.836109158909242</v>
      </c>
      <c r="N46" s="32">
        <f t="shared" si="13"/>
        <v>8.9042790007420238E-3</v>
      </c>
      <c r="O46" s="32"/>
      <c r="P46" s="63">
        <f t="shared" si="14"/>
        <v>6.3071976255255999E-2</v>
      </c>
      <c r="Q46" s="86">
        <f t="shared" si="15"/>
        <v>8.9042790007420238E-3</v>
      </c>
      <c r="R46" s="67">
        <f t="shared" si="16"/>
        <v>0.92802374474400195</v>
      </c>
      <c r="AB46" s="91">
        <f t="shared" si="21"/>
        <v>149.28571428571428</v>
      </c>
      <c r="AC46" s="91">
        <f t="shared" si="21"/>
        <v>4</v>
      </c>
    </row>
    <row r="47" spans="1:29" ht="13.8" x14ac:dyDescent="0.25">
      <c r="A47" s="20">
        <v>43905</v>
      </c>
      <c r="B47" s="21">
        <v>8162</v>
      </c>
      <c r="C47" s="21">
        <v>75</v>
      </c>
      <c r="D47" s="21">
        <v>510</v>
      </c>
      <c r="E47" s="21"/>
      <c r="F47" s="21">
        <f t="shared" si="17"/>
        <v>76</v>
      </c>
      <c r="G47" s="21">
        <f t="shared" si="18"/>
        <v>3</v>
      </c>
      <c r="H47" s="21">
        <f t="shared" si="19"/>
        <v>0</v>
      </c>
      <c r="I47" s="21">
        <f t="shared" si="3"/>
        <v>7577</v>
      </c>
      <c r="J47" s="60">
        <f t="shared" si="6"/>
        <v>1.0129529364348907E-2</v>
      </c>
      <c r="K47" s="60">
        <f t="shared" si="7"/>
        <v>3.997867803837953E-4</v>
      </c>
      <c r="L47" s="60">
        <f t="shared" si="8"/>
        <v>0</v>
      </c>
      <c r="M47" s="21">
        <f t="shared" si="20"/>
        <v>25.337329450024733</v>
      </c>
      <c r="N47" s="46">
        <f t="shared" si="13"/>
        <v>9.1889242832639065E-3</v>
      </c>
      <c r="O47" s="46"/>
      <c r="P47" s="63">
        <f t="shared" si="14"/>
        <v>6.248468512619456E-2</v>
      </c>
      <c r="Q47" s="86">
        <f t="shared" si="15"/>
        <v>9.1889242832639065E-3</v>
      </c>
      <c r="R47" s="67">
        <f t="shared" si="16"/>
        <v>0.92832639059054156</v>
      </c>
      <c r="AB47" s="91">
        <f t="shared" si="21"/>
        <v>121.14285714285714</v>
      </c>
      <c r="AC47" s="91">
        <f t="shared" si="21"/>
        <v>3.5714285714285716</v>
      </c>
    </row>
    <row r="48" spans="1:29" ht="13.8" x14ac:dyDescent="0.25">
      <c r="A48" s="22">
        <v>43906</v>
      </c>
      <c r="B48" s="6">
        <v>8236</v>
      </c>
      <c r="C48" s="6">
        <v>75</v>
      </c>
      <c r="D48" s="6">
        <v>1137</v>
      </c>
      <c r="E48" s="6"/>
      <c r="F48" s="6">
        <f t="shared" si="17"/>
        <v>74</v>
      </c>
      <c r="G48" s="6">
        <f t="shared" si="18"/>
        <v>0</v>
      </c>
      <c r="H48" s="6">
        <f t="shared" si="19"/>
        <v>627</v>
      </c>
      <c r="I48" s="6">
        <f t="shared" si="3"/>
        <v>7024</v>
      </c>
      <c r="J48" s="58">
        <f t="shared" si="6"/>
        <v>9.7679533585154771E-3</v>
      </c>
      <c r="K48" s="59">
        <f t="shared" si="7"/>
        <v>0</v>
      </c>
      <c r="L48" s="59">
        <f t="shared" si="8"/>
        <v>8.2750428929655534E-2</v>
      </c>
      <c r="M48" s="6">
        <f t="shared" si="20"/>
        <v>0.11804112057013041</v>
      </c>
      <c r="N48" s="32">
        <f t="shared" si="13"/>
        <v>9.1063623118018463E-3</v>
      </c>
      <c r="O48" s="32"/>
      <c r="P48" s="63">
        <f t="shared" si="14"/>
        <v>0.13805245264691599</v>
      </c>
      <c r="Q48" s="86">
        <f t="shared" si="15"/>
        <v>9.1063623118018463E-3</v>
      </c>
      <c r="R48" s="67">
        <f t="shared" si="16"/>
        <v>0.85284118504128215</v>
      </c>
      <c r="AB48" s="91">
        <f t="shared" si="21"/>
        <v>108.28571428571429</v>
      </c>
      <c r="AC48" s="91">
        <f t="shared" si="21"/>
        <v>3.1428571428571428</v>
      </c>
    </row>
    <row r="49" spans="1:29" ht="13.8" x14ac:dyDescent="0.25">
      <c r="A49" s="22">
        <v>43907</v>
      </c>
      <c r="B49" s="6">
        <v>8320</v>
      </c>
      <c r="C49" s="6">
        <v>81</v>
      </c>
      <c r="D49" s="6">
        <v>1407</v>
      </c>
      <c r="E49" s="6"/>
      <c r="F49" s="6">
        <f t="shared" si="17"/>
        <v>84</v>
      </c>
      <c r="G49" s="6">
        <f t="shared" si="18"/>
        <v>6</v>
      </c>
      <c r="H49" s="6">
        <f t="shared" si="19"/>
        <v>270</v>
      </c>
      <c r="I49" s="6">
        <f t="shared" si="3"/>
        <v>6832</v>
      </c>
      <c r="J49" s="58">
        <f t="shared" si="6"/>
        <v>1.1960919151705553E-2</v>
      </c>
      <c r="K49" s="59">
        <f t="shared" si="7"/>
        <v>8.5421412300683373E-4</v>
      </c>
      <c r="L49" s="59">
        <f t="shared" si="8"/>
        <v>3.843963553530752E-2</v>
      </c>
      <c r="M49" s="6">
        <f t="shared" si="20"/>
        <v>0.30439672507818766</v>
      </c>
      <c r="N49" s="32">
        <f t="shared" si="13"/>
        <v>9.7355769230769232E-3</v>
      </c>
      <c r="O49" s="32"/>
      <c r="P49" s="63">
        <f t="shared" si="14"/>
        <v>0.16911057692307693</v>
      </c>
      <c r="Q49" s="86">
        <f t="shared" si="15"/>
        <v>9.7355769230769232E-3</v>
      </c>
      <c r="R49" s="67">
        <f t="shared" si="16"/>
        <v>0.82115384615384612</v>
      </c>
      <c r="AB49" s="91">
        <f t="shared" si="21"/>
        <v>115.28571428571429</v>
      </c>
      <c r="AC49" s="91">
        <f t="shared" si="21"/>
        <v>3.8571428571428572</v>
      </c>
    </row>
    <row r="50" spans="1:29" ht="13.8" x14ac:dyDescent="0.25">
      <c r="A50" s="22">
        <v>43908</v>
      </c>
      <c r="B50" s="6">
        <v>8413</v>
      </c>
      <c r="C50" s="6">
        <v>84</v>
      </c>
      <c r="D50" s="51">
        <v>1540</v>
      </c>
      <c r="E50" s="51"/>
      <c r="F50" s="6">
        <f t="shared" si="17"/>
        <v>93</v>
      </c>
      <c r="G50" s="6">
        <f t="shared" si="18"/>
        <v>3</v>
      </c>
      <c r="H50" s="6">
        <f t="shared" si="19"/>
        <v>133</v>
      </c>
      <c r="I50" s="6">
        <f t="shared" si="3"/>
        <v>6789</v>
      </c>
      <c r="J50" s="58">
        <f t="shared" si="6"/>
        <v>1.3614621568508735E-2</v>
      </c>
      <c r="K50" s="59">
        <f t="shared" si="7"/>
        <v>4.3911007025761124E-4</v>
      </c>
      <c r="L50" s="59">
        <f t="shared" si="8"/>
        <v>1.9467213114754099E-2</v>
      </c>
      <c r="M50" s="6">
        <f t="shared" si="20"/>
        <v>0.68393451879449763</v>
      </c>
      <c r="N50" s="32">
        <f t="shared" si="13"/>
        <v>9.9845477237608463E-3</v>
      </c>
      <c r="O50" s="32"/>
      <c r="P50" s="63">
        <f t="shared" si="14"/>
        <v>0.18305004160228219</v>
      </c>
      <c r="Q50" s="86">
        <f t="shared" si="15"/>
        <v>9.9845477237608463E-3</v>
      </c>
      <c r="R50" s="67">
        <f t="shared" si="16"/>
        <v>0.806965410673957</v>
      </c>
      <c r="AB50" s="91">
        <f t="shared" si="21"/>
        <v>94</v>
      </c>
      <c r="AC50" s="91">
        <f t="shared" si="21"/>
        <v>3.4285714285714284</v>
      </c>
    </row>
    <row r="51" spans="1:29" ht="13.8" x14ac:dyDescent="0.25">
      <c r="A51" s="22">
        <v>43909</v>
      </c>
      <c r="B51" s="6">
        <v>8565</v>
      </c>
      <c r="C51" s="6">
        <v>91</v>
      </c>
      <c r="D51" s="51">
        <v>1540</v>
      </c>
      <c r="E51" s="51"/>
      <c r="F51" s="6">
        <f t="shared" si="17"/>
        <v>152</v>
      </c>
      <c r="G51" s="6">
        <f t="shared" si="18"/>
        <v>7</v>
      </c>
      <c r="H51" s="6">
        <f t="shared" si="19"/>
        <v>0</v>
      </c>
      <c r="I51" s="6">
        <f t="shared" si="3"/>
        <v>6934</v>
      </c>
      <c r="J51" s="58">
        <f t="shared" si="6"/>
        <v>2.2392833478191713E-2</v>
      </c>
      <c r="K51" s="59">
        <f t="shared" si="7"/>
        <v>1.0310796877301518E-3</v>
      </c>
      <c r="L51" s="59">
        <f t="shared" si="8"/>
        <v>0</v>
      </c>
      <c r="M51" s="6">
        <f t="shared" si="20"/>
        <v>21.717849497634791</v>
      </c>
      <c r="N51" s="32">
        <f t="shared" si="13"/>
        <v>1.0624635143023935E-2</v>
      </c>
      <c r="O51" s="32"/>
      <c r="P51" s="63">
        <f t="shared" si="14"/>
        <v>0.17980151780502043</v>
      </c>
      <c r="Q51" s="86">
        <f t="shared" si="15"/>
        <v>1.0624635143023935E-2</v>
      </c>
      <c r="R51" s="67">
        <f t="shared" si="16"/>
        <v>0.80957384705195556</v>
      </c>
      <c r="AB51" s="91">
        <f t="shared" si="21"/>
        <v>99.428571428571431</v>
      </c>
      <c r="AC51" s="91">
        <f t="shared" si="21"/>
        <v>3.5714285714285716</v>
      </c>
    </row>
    <row r="52" spans="1:29" ht="13.8" x14ac:dyDescent="0.25">
      <c r="A52" s="22">
        <v>43910</v>
      </c>
      <c r="B52" s="6">
        <v>8652</v>
      </c>
      <c r="C52" s="6">
        <v>94</v>
      </c>
      <c r="D52" s="51">
        <v>1540</v>
      </c>
      <c r="E52" s="51"/>
      <c r="F52" s="6">
        <f t="shared" si="17"/>
        <v>87</v>
      </c>
      <c r="G52" s="6">
        <f t="shared" si="18"/>
        <v>3</v>
      </c>
      <c r="H52" s="6">
        <f t="shared" si="19"/>
        <v>0</v>
      </c>
      <c r="I52" s="6">
        <f t="shared" si="3"/>
        <v>7018</v>
      </c>
      <c r="J52" s="58">
        <f t="shared" si="6"/>
        <v>1.2548966916280567E-2</v>
      </c>
      <c r="K52" s="59">
        <f t="shared" si="7"/>
        <v>4.326507066628209E-4</v>
      </c>
      <c r="L52" s="59">
        <f t="shared" si="8"/>
        <v>0</v>
      </c>
      <c r="M52" s="6">
        <f t="shared" si="20"/>
        <v>29.004845532496482</v>
      </c>
      <c r="N52" s="32">
        <f t="shared" si="13"/>
        <v>1.0864539990753583E-2</v>
      </c>
      <c r="O52" s="32"/>
      <c r="P52" s="63">
        <f t="shared" si="14"/>
        <v>0.17799352750809061</v>
      </c>
      <c r="Q52" s="86">
        <f t="shared" si="15"/>
        <v>1.0864539990753583E-2</v>
      </c>
      <c r="R52" s="67">
        <f t="shared" si="16"/>
        <v>0.81114193250115574</v>
      </c>
      <c r="AB52" s="91">
        <f t="shared" si="21"/>
        <v>96.142857142857139</v>
      </c>
      <c r="AC52" s="91">
        <f t="shared" si="21"/>
        <v>4</v>
      </c>
    </row>
    <row r="53" spans="1:29" ht="13.8" x14ac:dyDescent="0.25">
      <c r="A53" s="22">
        <v>43911</v>
      </c>
      <c r="B53" s="6">
        <v>8799</v>
      </c>
      <c r="C53" s="6">
        <v>102</v>
      </c>
      <c r="D53" s="51">
        <v>1540</v>
      </c>
      <c r="E53" s="51"/>
      <c r="F53" s="6">
        <f t="shared" si="17"/>
        <v>147</v>
      </c>
      <c r="G53" s="6">
        <f t="shared" si="18"/>
        <v>8</v>
      </c>
      <c r="H53" s="6">
        <f t="shared" si="19"/>
        <v>0</v>
      </c>
      <c r="I53" s="6">
        <f t="shared" si="3"/>
        <v>7157</v>
      </c>
      <c r="J53" s="58">
        <f t="shared" si="6"/>
        <v>2.0949673891281235E-2</v>
      </c>
      <c r="K53" s="59">
        <f t="shared" si="7"/>
        <v>1.139925904816187E-3</v>
      </c>
      <c r="L53" s="59">
        <f t="shared" si="8"/>
        <v>0</v>
      </c>
      <c r="M53" s="6">
        <f t="shared" si="20"/>
        <v>18.378101421126463</v>
      </c>
      <c r="N53" s="32">
        <f t="shared" si="13"/>
        <v>1.1592226389362428E-2</v>
      </c>
      <c r="O53" s="32"/>
      <c r="P53" s="63">
        <f t="shared" si="14"/>
        <v>0.17501988862370724</v>
      </c>
      <c r="Q53" s="86">
        <f t="shared" si="15"/>
        <v>1.1592226389362428E-2</v>
      </c>
      <c r="R53" s="67">
        <f t="shared" si="16"/>
        <v>0.81338788498693027</v>
      </c>
      <c r="AB53" s="91">
        <f t="shared" si="21"/>
        <v>101.85714285714286</v>
      </c>
      <c r="AC53" s="91">
        <f t="shared" si="21"/>
        <v>4.2857142857142856</v>
      </c>
    </row>
    <row r="54" spans="1:29" ht="13.8" x14ac:dyDescent="0.25">
      <c r="A54" s="4">
        <v>43912</v>
      </c>
      <c r="B54">
        <v>8961</v>
      </c>
      <c r="C54">
        <v>111</v>
      </c>
      <c r="D54">
        <v>2909</v>
      </c>
      <c r="F54">
        <f t="shared" si="17"/>
        <v>162</v>
      </c>
      <c r="G54">
        <f t="shared" si="18"/>
        <v>9</v>
      </c>
      <c r="H54" s="6">
        <f t="shared" si="19"/>
        <v>1369</v>
      </c>
      <c r="I54">
        <f t="shared" si="3"/>
        <v>5941</v>
      </c>
      <c r="J54" s="58">
        <f t="shared" si="6"/>
        <v>2.2639067736347638E-2</v>
      </c>
      <c r="K54" s="58">
        <f t="shared" si="7"/>
        <v>1.2575101299427134E-3</v>
      </c>
      <c r="L54" s="58">
        <f t="shared" si="8"/>
        <v>0.19128126309906385</v>
      </c>
      <c r="M54">
        <f t="shared" si="20"/>
        <v>0.11758186341730047</v>
      </c>
      <c r="N54" s="32">
        <f t="shared" si="13"/>
        <v>1.2387010378305993E-2</v>
      </c>
      <c r="O54" s="32"/>
      <c r="P54" s="63">
        <f t="shared" si="14"/>
        <v>0.32462894766209127</v>
      </c>
      <c r="Q54" s="86">
        <f t="shared" si="15"/>
        <v>1.2387010378305993E-2</v>
      </c>
      <c r="R54" s="67">
        <f t="shared" si="16"/>
        <v>0.6629840419596027</v>
      </c>
      <c r="AB54" s="91">
        <f t="shared" si="21"/>
        <v>114.14285714285714</v>
      </c>
      <c r="AC54" s="91">
        <f t="shared" si="21"/>
        <v>5.1428571428571432</v>
      </c>
    </row>
    <row r="55" spans="1:29" ht="13.8" x14ac:dyDescent="0.25">
      <c r="A55" s="4">
        <v>43913</v>
      </c>
      <c r="B55">
        <v>8961</v>
      </c>
      <c r="C55">
        <v>111</v>
      </c>
      <c r="D55">
        <v>2909</v>
      </c>
      <c r="F55">
        <f t="shared" si="17"/>
        <v>0</v>
      </c>
      <c r="G55">
        <f t="shared" si="18"/>
        <v>0</v>
      </c>
      <c r="H55" s="6">
        <f t="shared" si="19"/>
        <v>0</v>
      </c>
      <c r="I55">
        <f t="shared" si="3"/>
        <v>5941</v>
      </c>
      <c r="J55" s="58">
        <f t="shared" si="6"/>
        <v>0</v>
      </c>
      <c r="K55" s="58">
        <f t="shared" si="7"/>
        <v>0</v>
      </c>
      <c r="L55" s="58">
        <f t="shared" si="8"/>
        <v>0</v>
      </c>
      <c r="M55" s="19">
        <v>0</v>
      </c>
      <c r="N55" s="32">
        <f t="shared" si="13"/>
        <v>1.2387010378305993E-2</v>
      </c>
      <c r="O55" s="32"/>
      <c r="P55" s="63">
        <f t="shared" si="14"/>
        <v>0.32462894766209127</v>
      </c>
      <c r="Q55" s="86">
        <f t="shared" si="15"/>
        <v>1.2387010378305993E-2</v>
      </c>
      <c r="R55" s="67">
        <f t="shared" si="16"/>
        <v>0.6629840419596027</v>
      </c>
      <c r="AB55" s="91">
        <f t="shared" si="21"/>
        <v>103.57142857142857</v>
      </c>
      <c r="AC55" s="91">
        <f t="shared" si="21"/>
        <v>5.1428571428571432</v>
      </c>
    </row>
    <row r="56" spans="1:29" ht="13.8" x14ac:dyDescent="0.25">
      <c r="A56" s="4">
        <v>43914</v>
      </c>
      <c r="B56">
        <v>9037</v>
      </c>
      <c r="C56">
        <v>120</v>
      </c>
      <c r="D56">
        <v>3507</v>
      </c>
      <c r="F56">
        <f t="shared" si="17"/>
        <v>76</v>
      </c>
      <c r="G56">
        <f t="shared" si="18"/>
        <v>9</v>
      </c>
      <c r="H56" s="6">
        <f t="shared" si="19"/>
        <v>598</v>
      </c>
      <c r="I56">
        <f t="shared" si="3"/>
        <v>5410</v>
      </c>
      <c r="J56" s="58">
        <f t="shared" si="6"/>
        <v>1.2794695481717865E-2</v>
      </c>
      <c r="K56" s="58">
        <f t="shared" si="7"/>
        <v>1.5148964820737249E-3</v>
      </c>
      <c r="L56" s="58">
        <f t="shared" si="8"/>
        <v>0.10065645514223195</v>
      </c>
      <c r="M56">
        <f t="shared" si="20"/>
        <v>0.12522781854511669</v>
      </c>
      <c r="N56" s="32">
        <f t="shared" si="13"/>
        <v>1.3278742945667809E-2</v>
      </c>
      <c r="O56" s="32"/>
      <c r="P56" s="63">
        <f t="shared" si="14"/>
        <v>0.38807126258714175</v>
      </c>
      <c r="Q56" s="86">
        <f t="shared" si="15"/>
        <v>1.3278742945667809E-2</v>
      </c>
      <c r="R56" s="67">
        <f t="shared" si="16"/>
        <v>0.59864999446719036</v>
      </c>
      <c r="AB56" s="91">
        <f t="shared" si="21"/>
        <v>102.42857142857143</v>
      </c>
      <c r="AC56" s="91">
        <f t="shared" si="21"/>
        <v>5.5714285714285712</v>
      </c>
    </row>
    <row r="57" spans="1:29" ht="13.8" x14ac:dyDescent="0.25">
      <c r="A57" s="4">
        <v>43915</v>
      </c>
      <c r="B57">
        <v>9137</v>
      </c>
      <c r="C57">
        <v>126</v>
      </c>
      <c r="D57">
        <v>3730</v>
      </c>
      <c r="F57">
        <f t="shared" si="17"/>
        <v>100</v>
      </c>
      <c r="G57">
        <f t="shared" si="18"/>
        <v>6</v>
      </c>
      <c r="H57">
        <f t="shared" si="19"/>
        <v>223</v>
      </c>
      <c r="I57">
        <f t="shared" si="3"/>
        <v>5281</v>
      </c>
      <c r="J57" s="58">
        <f t="shared" si="6"/>
        <v>1.8487547075763975E-2</v>
      </c>
      <c r="K57" s="58">
        <f t="shared" si="7"/>
        <v>1.1090573012939001E-3</v>
      </c>
      <c r="L57" s="58">
        <f t="shared" si="8"/>
        <v>4.1219963031423293E-2</v>
      </c>
      <c r="M57">
        <f t="shared" si="20"/>
        <v>0.43675820820909644</v>
      </c>
      <c r="N57" s="32">
        <f t="shared" si="13"/>
        <v>1.3790084272737223E-2</v>
      </c>
      <c r="O57" s="32"/>
      <c r="P57" s="63">
        <f t="shared" si="14"/>
        <v>0.40823027251833205</v>
      </c>
      <c r="Q57" s="86">
        <f t="shared" si="15"/>
        <v>1.3790084272737223E-2</v>
      </c>
      <c r="R57" s="67">
        <f t="shared" si="16"/>
        <v>0.5779796432089308</v>
      </c>
      <c r="AB57" s="91">
        <f t="shared" si="21"/>
        <v>103.42857142857143</v>
      </c>
      <c r="AC57" s="91">
        <f t="shared" si="21"/>
        <v>6</v>
      </c>
    </row>
    <row r="58" spans="1:29" ht="13.8" x14ac:dyDescent="0.25">
      <c r="A58" s="4">
        <v>43916</v>
      </c>
      <c r="B58">
        <v>9241</v>
      </c>
      <c r="C58">
        <v>131</v>
      </c>
      <c r="D58">
        <v>4144</v>
      </c>
      <c r="F58">
        <f t="shared" si="17"/>
        <v>104</v>
      </c>
      <c r="G58">
        <f t="shared" si="18"/>
        <v>5</v>
      </c>
      <c r="H58">
        <f t="shared" si="19"/>
        <v>414</v>
      </c>
      <c r="I58">
        <f t="shared" si="3"/>
        <v>4966</v>
      </c>
      <c r="J58" s="58">
        <f t="shared" si="6"/>
        <v>1.9696750196913138E-2</v>
      </c>
      <c r="K58" s="58">
        <f t="shared" si="7"/>
        <v>9.4679038060973305E-4</v>
      </c>
      <c r="L58" s="58">
        <f t="shared" si="8"/>
        <v>7.8394243514485887E-2</v>
      </c>
      <c r="M58">
        <f t="shared" si="20"/>
        <v>0.24825426680166657</v>
      </c>
      <c r="N58" s="32">
        <f t="shared" si="13"/>
        <v>1.4175954983226923E-2</v>
      </c>
      <c r="O58" s="32"/>
      <c r="P58" s="63">
        <f t="shared" si="14"/>
        <v>0.44843631641597231</v>
      </c>
      <c r="Q58" s="86">
        <f t="shared" si="15"/>
        <v>1.4175954983226923E-2</v>
      </c>
      <c r="R58" s="67">
        <f t="shared" si="16"/>
        <v>0.53738772860080075</v>
      </c>
      <c r="AB58" s="91">
        <f t="shared" si="21"/>
        <v>96.571428571428569</v>
      </c>
      <c r="AC58" s="91">
        <f t="shared" si="21"/>
        <v>5.7142857142857144</v>
      </c>
    </row>
    <row r="59" spans="1:29" ht="13.8" x14ac:dyDescent="0.25">
      <c r="A59" s="4">
        <v>43917</v>
      </c>
      <c r="B59">
        <v>9332</v>
      </c>
      <c r="C59">
        <v>139</v>
      </c>
      <c r="D59">
        <v>4528</v>
      </c>
      <c r="F59">
        <f t="shared" si="17"/>
        <v>91</v>
      </c>
      <c r="G59">
        <f t="shared" si="18"/>
        <v>8</v>
      </c>
      <c r="H59">
        <f t="shared" si="19"/>
        <v>384</v>
      </c>
      <c r="I59">
        <f t="shared" si="3"/>
        <v>4665</v>
      </c>
      <c r="J59" s="58">
        <f t="shared" si="6"/>
        <v>1.8327910839037849E-2</v>
      </c>
      <c r="K59" s="58">
        <f t="shared" si="7"/>
        <v>1.6109544905356424E-3</v>
      </c>
      <c r="L59" s="58">
        <f t="shared" si="8"/>
        <v>7.732581554571083E-2</v>
      </c>
      <c r="M59">
        <f t="shared" si="20"/>
        <v>0.23218470721087237</v>
      </c>
      <c r="N59" s="32">
        <f t="shared" si="13"/>
        <v>1.4894984997856837E-2</v>
      </c>
      <c r="O59" s="32"/>
      <c r="P59" s="63">
        <f t="shared" si="14"/>
        <v>0.48521217316759535</v>
      </c>
      <c r="Q59" s="86">
        <f t="shared" si="15"/>
        <v>1.4894984997856837E-2</v>
      </c>
      <c r="R59" s="67">
        <f t="shared" si="16"/>
        <v>0.49989284183454785</v>
      </c>
      <c r="AB59" s="91">
        <f t="shared" si="21"/>
        <v>97.142857142857139</v>
      </c>
      <c r="AC59" s="91">
        <f t="shared" si="21"/>
        <v>6.4285714285714288</v>
      </c>
    </row>
    <row r="60" spans="1:29" ht="13.8" x14ac:dyDescent="0.25">
      <c r="A60" s="4">
        <v>43918</v>
      </c>
      <c r="B60">
        <v>9478</v>
      </c>
      <c r="C60">
        <v>144</v>
      </c>
      <c r="D60">
        <v>4811</v>
      </c>
      <c r="F60">
        <f t="shared" si="17"/>
        <v>146</v>
      </c>
      <c r="G60">
        <f t="shared" si="18"/>
        <v>5</v>
      </c>
      <c r="H60">
        <f t="shared" si="19"/>
        <v>283</v>
      </c>
      <c r="I60">
        <f t="shared" si="3"/>
        <v>4523</v>
      </c>
      <c r="J60" s="58">
        <f t="shared" si="6"/>
        <v>3.1302589433969089E-2</v>
      </c>
      <c r="K60" s="58">
        <f t="shared" si="7"/>
        <v>1.0718113612004287E-3</v>
      </c>
      <c r="L60" s="58">
        <f t="shared" si="8"/>
        <v>6.0664523043944263E-2</v>
      </c>
      <c r="M60">
        <f t="shared" si="20"/>
        <v>0.50703673510231184</v>
      </c>
      <c r="N60" s="32">
        <f t="shared" si="13"/>
        <v>1.519307870858831E-2</v>
      </c>
      <c r="O60" s="32"/>
      <c r="P60" s="63">
        <f t="shared" si="14"/>
        <v>0.50759653935429416</v>
      </c>
      <c r="Q60" s="86">
        <f t="shared" si="15"/>
        <v>1.519307870858831E-2</v>
      </c>
      <c r="R60" s="67">
        <f t="shared" si="16"/>
        <v>0.47721038193711751</v>
      </c>
      <c r="AB60" s="91">
        <f t="shared" ref="AB60:AC75" si="22">AVERAGE(F54:F60)</f>
        <v>97</v>
      </c>
      <c r="AC60" s="91">
        <f t="shared" si="22"/>
        <v>6</v>
      </c>
    </row>
    <row r="61" spans="1:29" ht="13.8" x14ac:dyDescent="0.25">
      <c r="A61" s="4">
        <v>43919</v>
      </c>
      <c r="B61">
        <v>9583</v>
      </c>
      <c r="C61">
        <v>152</v>
      </c>
      <c r="D61">
        <v>5033</v>
      </c>
      <c r="F61">
        <f t="shared" si="17"/>
        <v>105</v>
      </c>
      <c r="G61">
        <f t="shared" si="18"/>
        <v>8</v>
      </c>
      <c r="H61">
        <f t="shared" si="19"/>
        <v>222</v>
      </c>
      <c r="I61">
        <f t="shared" si="3"/>
        <v>4398</v>
      </c>
      <c r="J61" s="58">
        <f t="shared" si="6"/>
        <v>2.3218972952516313E-2</v>
      </c>
      <c r="K61" s="58">
        <f t="shared" si="7"/>
        <v>1.7687375635640063E-3</v>
      </c>
      <c r="L61" s="58">
        <f t="shared" si="8"/>
        <v>4.9082467388901173E-2</v>
      </c>
      <c r="M61">
        <f t="shared" si="20"/>
        <v>0.45660615071404903</v>
      </c>
      <c r="N61" s="32">
        <f t="shared" si="13"/>
        <v>1.5861421266826672E-2</v>
      </c>
      <c r="O61" s="32"/>
      <c r="P61" s="63">
        <f t="shared" si="14"/>
        <v>0.52520087655222791</v>
      </c>
      <c r="Q61" s="86">
        <f t="shared" si="15"/>
        <v>1.5861421266826672E-2</v>
      </c>
      <c r="R61" s="67">
        <f t="shared" si="16"/>
        <v>0.45893770218094543</v>
      </c>
      <c r="AB61" s="91">
        <f t="shared" si="22"/>
        <v>88.857142857142861</v>
      </c>
      <c r="AC61" s="91">
        <f t="shared" si="22"/>
        <v>5.8571428571428568</v>
      </c>
    </row>
    <row r="62" spans="1:29" ht="13.8" x14ac:dyDescent="0.25">
      <c r="A62" s="4">
        <v>43920</v>
      </c>
      <c r="B62">
        <v>9661</v>
      </c>
      <c r="C62">
        <v>158</v>
      </c>
      <c r="D62">
        <v>5228</v>
      </c>
      <c r="F62">
        <f t="shared" si="17"/>
        <v>78</v>
      </c>
      <c r="G62">
        <f t="shared" si="18"/>
        <v>6</v>
      </c>
      <c r="H62">
        <f t="shared" si="19"/>
        <v>195</v>
      </c>
      <c r="I62">
        <f t="shared" si="3"/>
        <v>4275</v>
      </c>
      <c r="J62" s="58">
        <f t="shared" si="6"/>
        <v>1.7738649869596699E-2</v>
      </c>
      <c r="K62" s="58">
        <f t="shared" si="7"/>
        <v>1.364256480218281E-3</v>
      </c>
      <c r="L62" s="58">
        <f t="shared" si="8"/>
        <v>4.4338335607094131E-2</v>
      </c>
      <c r="M62">
        <f t="shared" si="20"/>
        <v>0.38813224938550389</v>
      </c>
      <c r="N62" s="32">
        <f t="shared" si="13"/>
        <v>1.6354414656867818E-2</v>
      </c>
      <c r="O62" s="32"/>
      <c r="P62" s="63">
        <f t="shared" si="14"/>
        <v>0.54114480902598072</v>
      </c>
      <c r="Q62" s="86">
        <f t="shared" si="15"/>
        <v>1.6354414656867818E-2</v>
      </c>
      <c r="R62" s="67">
        <f t="shared" si="16"/>
        <v>0.44250077631715146</v>
      </c>
      <c r="AB62" s="91">
        <f t="shared" si="22"/>
        <v>100</v>
      </c>
      <c r="AC62" s="91">
        <f t="shared" si="22"/>
        <v>6.7142857142857144</v>
      </c>
    </row>
    <row r="63" spans="1:29" ht="13.8" x14ac:dyDescent="0.25">
      <c r="A63" s="4">
        <v>43921</v>
      </c>
      <c r="B63">
        <v>9786</v>
      </c>
      <c r="C63">
        <v>162</v>
      </c>
      <c r="D63">
        <v>5408</v>
      </c>
      <c r="F63">
        <f t="shared" ref="F63" si="23">B63-B62</f>
        <v>125</v>
      </c>
      <c r="G63">
        <f t="shared" ref="G63" si="24">C63-C62</f>
        <v>4</v>
      </c>
      <c r="H63">
        <f t="shared" ref="H63:H69" si="25">D63-D62</f>
        <v>180</v>
      </c>
      <c r="I63">
        <f t="shared" ref="I63" si="26">B63-C63-D63</f>
        <v>4216</v>
      </c>
      <c r="J63" s="58">
        <f t="shared" si="6"/>
        <v>2.9245276967616533E-2</v>
      </c>
      <c r="K63" s="58">
        <f t="shared" si="7"/>
        <v>9.3567251461988308E-4</v>
      </c>
      <c r="L63" s="58">
        <f t="shared" si="8"/>
        <v>4.2105263157894736E-2</v>
      </c>
      <c r="M63">
        <f t="shared" si="20"/>
        <v>0.6794758643291342</v>
      </c>
      <c r="N63" s="32">
        <f t="shared" si="13"/>
        <v>1.6554261189454321E-2</v>
      </c>
      <c r="O63" s="32"/>
      <c r="P63" s="63">
        <f t="shared" si="14"/>
        <v>0.55262620069487023</v>
      </c>
      <c r="Q63" s="86">
        <f t="shared" si="15"/>
        <v>1.6554261189454321E-2</v>
      </c>
      <c r="R63" s="67">
        <f t="shared" si="16"/>
        <v>0.43081953811567542</v>
      </c>
      <c r="AB63" s="91">
        <f t="shared" si="22"/>
        <v>107</v>
      </c>
      <c r="AC63" s="91">
        <f t="shared" si="22"/>
        <v>6</v>
      </c>
    </row>
    <row r="64" spans="1:29" ht="13.8" x14ac:dyDescent="0.25">
      <c r="A64" s="4">
        <v>43922</v>
      </c>
      <c r="B64">
        <v>9887</v>
      </c>
      <c r="C64">
        <v>165</v>
      </c>
      <c r="D64" s="50">
        <v>5567</v>
      </c>
      <c r="E64" s="50"/>
      <c r="F64">
        <f t="shared" ref="F64" si="27">B64-B63</f>
        <v>101</v>
      </c>
      <c r="G64">
        <f t="shared" ref="G64" si="28">C64-C63</f>
        <v>3</v>
      </c>
      <c r="H64">
        <f t="shared" si="25"/>
        <v>159</v>
      </c>
      <c r="I64">
        <f t="shared" ref="I64" si="29">B64-C64-D64</f>
        <v>4155</v>
      </c>
      <c r="J64" s="58">
        <f t="shared" si="6"/>
        <v>2.3960930276151555E-2</v>
      </c>
      <c r="K64" s="58">
        <f t="shared" si="7"/>
        <v>7.1157495256166982E-4</v>
      </c>
      <c r="L64" s="58">
        <f t="shared" si="8"/>
        <v>3.77134724857685E-2</v>
      </c>
      <c r="M64">
        <f t="shared" si="20"/>
        <v>0.62357581508799365</v>
      </c>
      <c r="N64" s="32">
        <f t="shared" si="13"/>
        <v>1.6688580964903409E-2</v>
      </c>
      <c r="O64" s="32"/>
      <c r="P64" s="63">
        <f t="shared" si="14"/>
        <v>0.56306260746434711</v>
      </c>
      <c r="Q64" s="86">
        <f t="shared" si="15"/>
        <v>1.6688580964903409E-2</v>
      </c>
      <c r="R64" s="67">
        <f t="shared" si="16"/>
        <v>0.42024881157074945</v>
      </c>
      <c r="AB64" s="91">
        <f t="shared" si="22"/>
        <v>107.14285714285714</v>
      </c>
      <c r="AC64" s="91">
        <f t="shared" si="22"/>
        <v>5.5714285714285712</v>
      </c>
    </row>
    <row r="65" spans="1:29" ht="13.8" x14ac:dyDescent="0.25">
      <c r="A65" s="4">
        <v>43923</v>
      </c>
      <c r="B65">
        <v>9976</v>
      </c>
      <c r="C65">
        <v>169</v>
      </c>
      <c r="D65" s="50">
        <v>5828</v>
      </c>
      <c r="E65" s="50"/>
      <c r="F65">
        <f t="shared" ref="F65" si="30">B65-B64</f>
        <v>89</v>
      </c>
      <c r="G65">
        <f t="shared" ref="G65" si="31">C65-C64</f>
        <v>4</v>
      </c>
      <c r="H65">
        <f t="shared" si="25"/>
        <v>261</v>
      </c>
      <c r="I65">
        <f t="shared" ref="I65" si="32">B65-C65-D65</f>
        <v>3979</v>
      </c>
      <c r="J65" s="58">
        <f t="shared" si="6"/>
        <v>2.1424107462115399E-2</v>
      </c>
      <c r="K65" s="58">
        <f t="shared" si="7"/>
        <v>9.6269554753309261E-4</v>
      </c>
      <c r="L65" s="58">
        <f t="shared" si="8"/>
        <v>6.2815884476534301E-2</v>
      </c>
      <c r="M65">
        <f t="shared" si="20"/>
        <v>0.33591383586826218</v>
      </c>
      <c r="N65" s="32">
        <f t="shared" si="13"/>
        <v>1.6940657578187652E-2</v>
      </c>
      <c r="O65" s="32"/>
      <c r="P65" s="63">
        <f t="shared" si="14"/>
        <v>0.58420208500400961</v>
      </c>
      <c r="Q65" s="86">
        <f t="shared" si="15"/>
        <v>1.6940657578187652E-2</v>
      </c>
      <c r="R65" s="67">
        <f t="shared" si="16"/>
        <v>0.39885725741780276</v>
      </c>
      <c r="AB65" s="91">
        <f t="shared" si="22"/>
        <v>105</v>
      </c>
      <c r="AC65" s="91">
        <f t="shared" si="22"/>
        <v>5.4285714285714288</v>
      </c>
    </row>
    <row r="66" spans="1:29" ht="13.8" x14ac:dyDescent="0.25">
      <c r="A66" s="4">
        <v>43924</v>
      </c>
      <c r="B66">
        <v>10062</v>
      </c>
      <c r="C66">
        <v>174</v>
      </c>
      <c r="D66" s="50">
        <v>6021</v>
      </c>
      <c r="E66" s="50"/>
      <c r="F66">
        <f t="shared" ref="F66:F67" si="33">B66-B65</f>
        <v>86</v>
      </c>
      <c r="G66">
        <f t="shared" ref="G66:G67" si="34">C66-C65</f>
        <v>5</v>
      </c>
      <c r="H66">
        <f t="shared" si="25"/>
        <v>193</v>
      </c>
      <c r="I66">
        <f t="shared" ref="I66:I67" si="35">B66-C66-D66</f>
        <v>3867</v>
      </c>
      <c r="J66" s="58">
        <f t="shared" si="6"/>
        <v>2.1617677106600185E-2</v>
      </c>
      <c r="K66" s="58">
        <f t="shared" si="7"/>
        <v>1.2565971349585323E-3</v>
      </c>
      <c r="L66" s="58">
        <f t="shared" si="8"/>
        <v>4.8504649409399345E-2</v>
      </c>
      <c r="M66">
        <f t="shared" ref="M66:M67" si="36">J66/(K66+L66)</f>
        <v>0.43442796569273806</v>
      </c>
      <c r="N66" s="32">
        <f t="shared" si="13"/>
        <v>1.7292784734645201E-2</v>
      </c>
      <c r="O66" s="32"/>
      <c r="P66" s="63">
        <f t="shared" si="14"/>
        <v>0.59838998211091232</v>
      </c>
      <c r="Q66" s="86">
        <f t="shared" si="15"/>
        <v>1.7292784734645201E-2</v>
      </c>
      <c r="R66" s="67">
        <f t="shared" si="16"/>
        <v>0.38431723315444244</v>
      </c>
      <c r="AB66" s="91">
        <f t="shared" si="22"/>
        <v>104.28571428571429</v>
      </c>
      <c r="AC66" s="91">
        <f t="shared" si="22"/>
        <v>5</v>
      </c>
    </row>
    <row r="67" spans="1:29" ht="13.8" x14ac:dyDescent="0.25">
      <c r="A67" s="4">
        <v>43925</v>
      </c>
      <c r="B67">
        <v>10156</v>
      </c>
      <c r="C67">
        <v>177</v>
      </c>
      <c r="D67" s="50">
        <v>6325</v>
      </c>
      <c r="E67" s="50"/>
      <c r="F67">
        <f t="shared" si="33"/>
        <v>94</v>
      </c>
      <c r="G67">
        <f t="shared" si="34"/>
        <v>3</v>
      </c>
      <c r="H67">
        <f t="shared" si="25"/>
        <v>304</v>
      </c>
      <c r="I67">
        <f t="shared" si="35"/>
        <v>3654</v>
      </c>
      <c r="J67" s="58">
        <f t="shared" si="6"/>
        <v>2.4313020919542367E-2</v>
      </c>
      <c r="K67" s="58">
        <f t="shared" si="7"/>
        <v>7.7579519006982156E-4</v>
      </c>
      <c r="L67" s="58">
        <f t="shared" si="8"/>
        <v>7.8613912593741925E-2</v>
      </c>
      <c r="M67">
        <f t="shared" si="36"/>
        <v>0.30624902897677631</v>
      </c>
      <c r="N67" s="32">
        <f t="shared" si="13"/>
        <v>1.7428121307601418E-2</v>
      </c>
      <c r="O67" s="32"/>
      <c r="P67" s="63">
        <f t="shared" si="14"/>
        <v>0.62278456085072864</v>
      </c>
      <c r="Q67" s="86">
        <f t="shared" si="15"/>
        <v>1.7428121307601418E-2</v>
      </c>
      <c r="R67" s="67">
        <f t="shared" si="16"/>
        <v>0.35978731784166995</v>
      </c>
      <c r="AB67" s="91">
        <f t="shared" si="22"/>
        <v>96.857142857142861</v>
      </c>
      <c r="AC67" s="91">
        <f t="shared" si="22"/>
        <v>4.7142857142857144</v>
      </c>
    </row>
    <row r="68" spans="1:29" ht="13.8" x14ac:dyDescent="0.25">
      <c r="A68" s="4">
        <v>43926</v>
      </c>
      <c r="B68">
        <v>10237</v>
      </c>
      <c r="C68">
        <v>183</v>
      </c>
      <c r="D68" s="50">
        <v>6463</v>
      </c>
      <c r="E68" s="50"/>
      <c r="F68">
        <f t="shared" ref="F68" si="37">B68-B67</f>
        <v>81</v>
      </c>
      <c r="G68">
        <f t="shared" ref="G68" si="38">C68-C67</f>
        <v>6</v>
      </c>
      <c r="H68">
        <f t="shared" si="25"/>
        <v>138</v>
      </c>
      <c r="I68">
        <f t="shared" ref="I68" si="39">B68-C68-D68</f>
        <v>3591</v>
      </c>
      <c r="J68" s="58">
        <f t="shared" si="6"/>
        <v>2.2171879750074782E-2</v>
      </c>
      <c r="K68" s="58">
        <f t="shared" si="7"/>
        <v>1.6420361247947454E-3</v>
      </c>
      <c r="L68" s="58">
        <f t="shared" si="8"/>
        <v>3.7766830870279149E-2</v>
      </c>
      <c r="M68">
        <f t="shared" ref="M68" si="40">J68/(K68+L68)</f>
        <v>0.56261144865814761</v>
      </c>
      <c r="N68" s="32">
        <f t="shared" si="13"/>
        <v>1.7876330956334865E-2</v>
      </c>
      <c r="O68" s="32"/>
      <c r="P68" s="63">
        <f t="shared" si="14"/>
        <v>0.63133730585132364</v>
      </c>
      <c r="Q68" s="86">
        <f t="shared" si="15"/>
        <v>1.7876330956334865E-2</v>
      </c>
      <c r="R68" s="67">
        <f t="shared" si="16"/>
        <v>0.35078636319234147</v>
      </c>
      <c r="AB68" s="91">
        <f t="shared" si="22"/>
        <v>93.428571428571431</v>
      </c>
      <c r="AC68" s="91">
        <f t="shared" si="22"/>
        <v>4.4285714285714288</v>
      </c>
    </row>
    <row r="69" spans="1:29" ht="13.8" x14ac:dyDescent="0.25">
      <c r="A69" s="4">
        <v>43927</v>
      </c>
      <c r="B69">
        <v>10284</v>
      </c>
      <c r="C69">
        <v>186</v>
      </c>
      <c r="D69">
        <v>6598</v>
      </c>
      <c r="F69">
        <f t="shared" ref="F69" si="41">B69-B68</f>
        <v>47</v>
      </c>
      <c r="G69">
        <f t="shared" ref="G69" si="42">C69-C68</f>
        <v>3</v>
      </c>
      <c r="H69">
        <f t="shared" si="25"/>
        <v>135</v>
      </c>
      <c r="I69">
        <f t="shared" ref="I69" si="43">B69-C69-D69</f>
        <v>3500</v>
      </c>
      <c r="J69" s="58">
        <f t="shared" si="6"/>
        <v>1.3090890125096708E-2</v>
      </c>
      <c r="K69" s="58">
        <f t="shared" si="7"/>
        <v>8.3542188805346695E-4</v>
      </c>
      <c r="L69" s="58">
        <f t="shared" si="8"/>
        <v>3.7593984962406013E-2</v>
      </c>
      <c r="M69">
        <f t="shared" ref="M69" si="44">J69/(K69+L69)</f>
        <v>0.34064772782045133</v>
      </c>
      <c r="N69" s="32">
        <f t="shared" si="13"/>
        <v>1.8086347724620769E-2</v>
      </c>
      <c r="O69" s="32"/>
      <c r="P69" s="63">
        <f t="shared" si="14"/>
        <v>0.64157915208090233</v>
      </c>
      <c r="Q69" s="86">
        <f t="shared" si="15"/>
        <v>1.8086347724620769E-2</v>
      </c>
      <c r="R69" s="67">
        <f t="shared" si="16"/>
        <v>0.34033450019447686</v>
      </c>
      <c r="AB69" s="91">
        <f t="shared" si="22"/>
        <v>89</v>
      </c>
      <c r="AC69" s="91">
        <f t="shared" si="22"/>
        <v>4</v>
      </c>
    </row>
    <row r="70" spans="1:29" ht="13.8" x14ac:dyDescent="0.25">
      <c r="A70" s="4">
        <v>43928</v>
      </c>
      <c r="B70">
        <v>10331</v>
      </c>
      <c r="C70">
        <v>192</v>
      </c>
      <c r="D70">
        <v>6694</v>
      </c>
      <c r="F70">
        <f t="shared" ref="F70" si="45">B70-B69</f>
        <v>47</v>
      </c>
      <c r="G70">
        <f t="shared" ref="G70" si="46">C70-C69</f>
        <v>6</v>
      </c>
      <c r="H70">
        <f t="shared" ref="H70" si="47">D70-D69</f>
        <v>96</v>
      </c>
      <c r="I70">
        <f t="shared" ref="I70" si="48">B70-C70-D70</f>
        <v>3445</v>
      </c>
      <c r="J70" s="58">
        <f t="shared" ref="J70:J72" si="49">F70/I69*$B$2/($B$2-B69)</f>
        <v>1.3431265583652346E-2</v>
      </c>
      <c r="K70" s="58">
        <f t="shared" ref="K70" si="50">G70/I69</f>
        <v>1.7142857142857142E-3</v>
      </c>
      <c r="L70" s="58">
        <f t="shared" ref="L70" si="51">H70/I69</f>
        <v>2.7428571428571427E-2</v>
      </c>
      <c r="M70">
        <f t="shared" ref="M70" si="52">J70/(K70+L70)</f>
        <v>0.46087676022336488</v>
      </c>
      <c r="N70" s="32">
        <f t="shared" si="13"/>
        <v>1.8584841738457071E-2</v>
      </c>
      <c r="O70" s="32"/>
      <c r="P70" s="63">
        <f t="shared" si="14"/>
        <v>0.64795276352724807</v>
      </c>
      <c r="Q70" s="86">
        <f t="shared" si="15"/>
        <v>1.8584841738457071E-2</v>
      </c>
      <c r="R70" s="67">
        <f t="shared" si="16"/>
        <v>0.33346239473429484</v>
      </c>
      <c r="AB70" s="91">
        <f t="shared" si="22"/>
        <v>77.857142857142861</v>
      </c>
      <c r="AC70" s="91">
        <f t="shared" si="22"/>
        <v>4.2857142857142856</v>
      </c>
    </row>
    <row r="71" spans="1:29" ht="13.8" x14ac:dyDescent="0.25">
      <c r="A71" s="4">
        <v>43929</v>
      </c>
      <c r="B71">
        <v>10384</v>
      </c>
      <c r="C71">
        <v>200</v>
      </c>
      <c r="D71">
        <v>6776</v>
      </c>
      <c r="F71">
        <f t="shared" ref="F71" si="53">B71-B70</f>
        <v>53</v>
      </c>
      <c r="G71">
        <f t="shared" ref="G71" si="54">C71-C70</f>
        <v>8</v>
      </c>
      <c r="H71">
        <f t="shared" ref="H71" si="55">D71-D70</f>
        <v>82</v>
      </c>
      <c r="I71">
        <f t="shared" ref="I71" si="56">B71-C71-D71</f>
        <v>3408</v>
      </c>
      <c r="J71" s="58">
        <f t="shared" si="49"/>
        <v>1.5387716087208902E-2</v>
      </c>
      <c r="K71" s="58">
        <f t="shared" ref="K71" si="57">G71/I70</f>
        <v>2.3222060957910013E-3</v>
      </c>
      <c r="L71" s="58">
        <f t="shared" ref="L71" si="58">H71/I70</f>
        <v>2.3802612481857766E-2</v>
      </c>
      <c r="M71">
        <f t="shared" ref="M71" si="59">J71/(K71+L71)</f>
        <v>0.58900757689371852</v>
      </c>
      <c r="N71" s="32">
        <f t="shared" si="13"/>
        <v>1.9260400616332819E-2</v>
      </c>
      <c r="O71" s="32"/>
      <c r="P71" s="63">
        <f t="shared" si="14"/>
        <v>0.65254237288135597</v>
      </c>
      <c r="Q71" s="86">
        <f t="shared" si="15"/>
        <v>1.9260400616332819E-2</v>
      </c>
      <c r="R71" s="67">
        <f t="shared" si="16"/>
        <v>0.3281972265023112</v>
      </c>
      <c r="AB71" s="91">
        <f t="shared" si="22"/>
        <v>71</v>
      </c>
      <c r="AC71" s="91">
        <f t="shared" si="22"/>
        <v>5</v>
      </c>
    </row>
    <row r="72" spans="1:29" ht="13.8" x14ac:dyDescent="0.25">
      <c r="A72" s="4">
        <v>43930</v>
      </c>
      <c r="B72">
        <v>10423</v>
      </c>
      <c r="C72">
        <v>204</v>
      </c>
      <c r="D72">
        <v>6973</v>
      </c>
      <c r="F72">
        <f t="shared" ref="F72" si="60">B72-B71</f>
        <v>39</v>
      </c>
      <c r="G72">
        <f t="shared" ref="G72" si="61">C72-C71</f>
        <v>4</v>
      </c>
      <c r="H72">
        <f t="shared" ref="H72" si="62">D72-D71</f>
        <v>197</v>
      </c>
      <c r="I72">
        <f t="shared" ref="I72" si="63">B72-C72-D72</f>
        <v>3246</v>
      </c>
      <c r="J72" s="58">
        <f t="shared" si="49"/>
        <v>1.1445980227108075E-2</v>
      </c>
      <c r="K72" s="58">
        <f t="shared" ref="K72" si="64">G72/I71</f>
        <v>1.1737089201877935E-3</v>
      </c>
      <c r="L72" s="58">
        <f t="shared" ref="L72" si="65">H72/I71</f>
        <v>5.7805164319248828E-2</v>
      </c>
      <c r="M72">
        <f t="shared" ref="M72" si="66">J72/(K72+L72)</f>
        <v>0.19406915728350407</v>
      </c>
      <c r="N72" s="32">
        <f t="shared" si="13"/>
        <v>1.9572100163100833E-2</v>
      </c>
      <c r="O72" s="32"/>
      <c r="P72" s="63">
        <f t="shared" si="14"/>
        <v>0.66900124724167709</v>
      </c>
      <c r="Q72" s="86">
        <f t="shared" si="15"/>
        <v>1.9572100163100833E-2</v>
      </c>
      <c r="R72" s="67">
        <f t="shared" si="16"/>
        <v>0.31142665259522206</v>
      </c>
      <c r="AB72" s="91">
        <f t="shared" si="22"/>
        <v>63.857142857142854</v>
      </c>
      <c r="AC72" s="91">
        <f t="shared" si="22"/>
        <v>5</v>
      </c>
    </row>
    <row r="73" spans="1:29" ht="13.8" x14ac:dyDescent="0.25">
      <c r="A73" s="4">
        <v>43931</v>
      </c>
      <c r="B73">
        <v>10450</v>
      </c>
      <c r="C73">
        <v>208</v>
      </c>
      <c r="D73">
        <v>7117</v>
      </c>
      <c r="F73">
        <f t="shared" ref="F73" si="67">B73-B72</f>
        <v>27</v>
      </c>
      <c r="G73">
        <f t="shared" ref="G73" si="68">C73-C72</f>
        <v>4</v>
      </c>
      <c r="H73">
        <f t="shared" ref="H73" si="69">D73-D72</f>
        <v>144</v>
      </c>
      <c r="I73">
        <f t="shared" ref="I73" si="70">B73-C73-D73</f>
        <v>3125</v>
      </c>
      <c r="J73" s="58">
        <f t="shared" ref="J73" si="71">F73/I72*$B$2/($B$2-B72)</f>
        <v>8.31962113457369E-3</v>
      </c>
      <c r="K73" s="58">
        <f t="shared" ref="K73" si="72">G73/I72</f>
        <v>1.2322858903265558E-3</v>
      </c>
      <c r="L73" s="58">
        <f t="shared" ref="L73" si="73">H73/I72</f>
        <v>4.4362292051756007E-2</v>
      </c>
      <c r="M73">
        <f t="shared" ref="M73" si="74">J73/(K73+L73)</f>
        <v>0.18246952839747432</v>
      </c>
      <c r="N73" s="32">
        <f t="shared" si="13"/>
        <v>1.9904306220095695E-2</v>
      </c>
      <c r="O73" s="32"/>
      <c r="P73" s="63">
        <f t="shared" si="14"/>
        <v>0.68105263157894735</v>
      </c>
      <c r="Q73" s="86">
        <f t="shared" si="15"/>
        <v>1.9904306220095695E-2</v>
      </c>
      <c r="R73" s="67">
        <f t="shared" si="16"/>
        <v>0.299043062200957</v>
      </c>
      <c r="AB73" s="91">
        <f t="shared" si="22"/>
        <v>55.428571428571431</v>
      </c>
      <c r="AC73" s="91">
        <f t="shared" si="22"/>
        <v>4.8571428571428568</v>
      </c>
    </row>
    <row r="74" spans="1:29" ht="13.8" x14ac:dyDescent="0.25">
      <c r="A74" s="4">
        <v>43932</v>
      </c>
      <c r="B74">
        <v>10480</v>
      </c>
      <c r="C74">
        <v>211</v>
      </c>
      <c r="D74">
        <v>7243</v>
      </c>
      <c r="F74">
        <f t="shared" ref="F74" si="75">B74-B73</f>
        <v>30</v>
      </c>
      <c r="G74">
        <f t="shared" ref="G74" si="76">C74-C73</f>
        <v>3</v>
      </c>
      <c r="H74">
        <f t="shared" ref="H74" si="77">D74-D73</f>
        <v>126</v>
      </c>
      <c r="I74">
        <f t="shared" ref="I74" si="78">B74-C74-D74</f>
        <v>3026</v>
      </c>
      <c r="J74" s="58">
        <f t="shared" ref="J74" si="79">F74/I73*$B$2/($B$2-B73)</f>
        <v>9.6019571298433318E-3</v>
      </c>
      <c r="K74" s="58">
        <f t="shared" ref="K74" si="80">G74/I73</f>
        <v>9.6000000000000002E-4</v>
      </c>
      <c r="L74" s="58">
        <f t="shared" ref="L74" si="81">H74/I73</f>
        <v>4.0320000000000002E-2</v>
      </c>
      <c r="M74">
        <f t="shared" ref="M74" si="82">J74/(K74+L74)</f>
        <v>0.23260555062604968</v>
      </c>
      <c r="N74" s="32">
        <f t="shared" si="13"/>
        <v>2.0133587786259542E-2</v>
      </c>
      <c r="O74" s="32"/>
      <c r="P74" s="63">
        <f t="shared" si="14"/>
        <v>0.69112595419847334</v>
      </c>
      <c r="Q74" s="86">
        <f t="shared" si="15"/>
        <v>2.0133587786259542E-2</v>
      </c>
      <c r="R74" s="67">
        <f t="shared" si="16"/>
        <v>0.28874045801526715</v>
      </c>
      <c r="AB74" s="91">
        <f t="shared" si="22"/>
        <v>46.285714285714285</v>
      </c>
      <c r="AC74" s="91">
        <f t="shared" si="22"/>
        <v>4.8571428571428568</v>
      </c>
    </row>
    <row r="75" spans="1:29" ht="13.8" x14ac:dyDescent="0.25">
      <c r="A75" s="4">
        <v>43933</v>
      </c>
      <c r="B75">
        <v>10512</v>
      </c>
      <c r="C75">
        <v>214</v>
      </c>
      <c r="D75">
        <v>7368</v>
      </c>
      <c r="F75">
        <f t="shared" ref="F75" si="83">B75-B74</f>
        <v>32</v>
      </c>
      <c r="G75">
        <f t="shared" ref="G75" si="84">C75-C74</f>
        <v>3</v>
      </c>
      <c r="H75">
        <f t="shared" ref="H75" si="85">D75-D74</f>
        <v>125</v>
      </c>
      <c r="I75">
        <f t="shared" ref="I75" si="86">B75-C75-D75</f>
        <v>2930</v>
      </c>
      <c r="J75" s="58">
        <f t="shared" ref="J75" si="87">F75/I74*$B$2/($B$2-B74)</f>
        <v>1.0577178618139059E-2</v>
      </c>
      <c r="K75" s="58">
        <f t="shared" ref="K75" si="88">G75/I74</f>
        <v>9.9140779907468612E-4</v>
      </c>
      <c r="L75" s="58">
        <f t="shared" ref="L75" si="89">H75/I74</f>
        <v>4.1308658294778589E-2</v>
      </c>
      <c r="M75">
        <f t="shared" ref="M75" si="90">J75/(K75+L75)</f>
        <v>0.25005111326944363</v>
      </c>
      <c r="N75" s="32">
        <f t="shared" si="13"/>
        <v>2.0357686453576863E-2</v>
      </c>
      <c r="O75" s="32"/>
      <c r="P75" s="63">
        <f t="shared" si="14"/>
        <v>0.70091324200913241</v>
      </c>
      <c r="Q75" s="86">
        <f t="shared" si="15"/>
        <v>2.0357686453576863E-2</v>
      </c>
      <c r="R75" s="67">
        <f t="shared" si="16"/>
        <v>0.27872907153729076</v>
      </c>
      <c r="AB75" s="91">
        <f t="shared" si="22"/>
        <v>39.285714285714285</v>
      </c>
      <c r="AC75" s="91">
        <f t="shared" si="22"/>
        <v>4.4285714285714288</v>
      </c>
    </row>
    <row r="76" spans="1:29" ht="13.8" x14ac:dyDescent="0.25">
      <c r="A76" s="4">
        <v>43934</v>
      </c>
      <c r="B76">
        <v>10537</v>
      </c>
      <c r="C76">
        <v>217</v>
      </c>
      <c r="D76">
        <v>7447</v>
      </c>
      <c r="F76">
        <f t="shared" ref="F76" si="91">B76-B75</f>
        <v>25</v>
      </c>
      <c r="G76">
        <f t="shared" ref="G76" si="92">C76-C75</f>
        <v>3</v>
      </c>
      <c r="H76">
        <f t="shared" ref="H76" si="93">D76-D75</f>
        <v>79</v>
      </c>
      <c r="I76">
        <f t="shared" ref="I76" si="94">B76-C76-D76</f>
        <v>2873</v>
      </c>
      <c r="J76" s="58">
        <f t="shared" ref="J76" si="95">F76/I75*$B$2/($B$2-B75)</f>
        <v>8.5341730161263528E-3</v>
      </c>
      <c r="K76" s="58">
        <f t="shared" ref="K76" si="96">G76/I75</f>
        <v>1.0238907849829352E-3</v>
      </c>
      <c r="L76" s="58">
        <f t="shared" ref="L76" si="97">H76/I75</f>
        <v>2.6962457337883959E-2</v>
      </c>
      <c r="M76">
        <f t="shared" ref="M76" si="98">J76/(K76+L76)</f>
        <v>0.30494057240549038</v>
      </c>
      <c r="N76" s="32">
        <f t="shared" si="13"/>
        <v>2.0594096991553575E-2</v>
      </c>
      <c r="O76" s="32"/>
      <c r="P76" s="63">
        <f t="shared" si="14"/>
        <v>0.70674765113409888</v>
      </c>
      <c r="Q76" s="86">
        <f t="shared" si="15"/>
        <v>2.0594096991553575E-2</v>
      </c>
      <c r="R76" s="67">
        <f t="shared" si="16"/>
        <v>0.27265825187434756</v>
      </c>
      <c r="AB76" s="91">
        <f t="shared" ref="AB76:AC91" si="99">AVERAGE(F70:F76)</f>
        <v>36.142857142857146</v>
      </c>
      <c r="AC76" s="91">
        <f t="shared" si="99"/>
        <v>4.4285714285714288</v>
      </c>
    </row>
    <row r="77" spans="1:29" ht="13.8" x14ac:dyDescent="0.25">
      <c r="A77" s="4">
        <v>43935</v>
      </c>
      <c r="B77">
        <v>10564</v>
      </c>
      <c r="C77">
        <v>222</v>
      </c>
      <c r="D77">
        <v>7534</v>
      </c>
      <c r="F77">
        <f t="shared" ref="F77" si="100">B77-B76</f>
        <v>27</v>
      </c>
      <c r="G77">
        <f t="shared" ref="G77" si="101">C77-C76</f>
        <v>5</v>
      </c>
      <c r="H77">
        <f t="shared" ref="H77" si="102">D77-D76</f>
        <v>87</v>
      </c>
      <c r="I77">
        <f t="shared" ref="I77" si="103">B77-C77-D77</f>
        <v>2808</v>
      </c>
      <c r="J77" s="58">
        <f t="shared" ref="J77" si="104">F77/I76*$B$2/($B$2-B76)</f>
        <v>9.399773847351349E-3</v>
      </c>
      <c r="K77" s="58">
        <f t="shared" ref="K77" si="105">G77/I76</f>
        <v>1.7403411068569439E-3</v>
      </c>
      <c r="L77" s="58">
        <f t="shared" ref="L77" si="106">H77/I76</f>
        <v>3.0281935259310826E-2</v>
      </c>
      <c r="M77">
        <f t="shared" ref="M77" si="107">J77/(K77+L77)</f>
        <v>0.29353858982000458</v>
      </c>
      <c r="N77" s="32">
        <f t="shared" si="13"/>
        <v>2.1014767133661492E-2</v>
      </c>
      <c r="O77" s="32"/>
      <c r="P77" s="63">
        <f t="shared" si="14"/>
        <v>0.71317682695948503</v>
      </c>
      <c r="Q77" s="86">
        <f t="shared" si="15"/>
        <v>2.1014767133661492E-2</v>
      </c>
      <c r="R77" s="67">
        <f t="shared" si="16"/>
        <v>0.26580840590685351</v>
      </c>
      <c r="AB77" s="91">
        <f t="shared" si="99"/>
        <v>33.285714285714285</v>
      </c>
      <c r="AC77" s="91">
        <f t="shared" si="99"/>
        <v>4.2857142857142856</v>
      </c>
    </row>
    <row r="78" spans="1:29" ht="13.8" x14ac:dyDescent="0.25">
      <c r="A78" s="4">
        <v>43936</v>
      </c>
      <c r="B78">
        <v>10591</v>
      </c>
      <c r="C78">
        <v>225</v>
      </c>
      <c r="D78">
        <v>7616</v>
      </c>
      <c r="F78">
        <f t="shared" ref="F78" si="108">B78-B77</f>
        <v>27</v>
      </c>
      <c r="G78">
        <f t="shared" ref="G78" si="109">C78-C77</f>
        <v>3</v>
      </c>
      <c r="H78">
        <f t="shared" ref="H78" si="110">D78-D77</f>
        <v>82</v>
      </c>
      <c r="I78">
        <f t="shared" ref="I78" si="111">B78-C78-D78</f>
        <v>2750</v>
      </c>
      <c r="J78" s="58">
        <f t="shared" ref="J78" si="112">F78/I77*$B$2/($B$2-B77)</f>
        <v>9.6173662707841421E-3</v>
      </c>
      <c r="K78" s="58">
        <f t="shared" ref="K78" si="113">G78/I77</f>
        <v>1.0683760683760685E-3</v>
      </c>
      <c r="L78" s="58">
        <f t="shared" ref="L78" si="114">H78/I77</f>
        <v>2.9202279202279201E-2</v>
      </c>
      <c r="M78">
        <f t="shared" ref="M78" si="115">J78/(K78+L78)</f>
        <v>0.31771252339249262</v>
      </c>
      <c r="N78" s="32">
        <f t="shared" si="13"/>
        <v>2.1244452837314701E-2</v>
      </c>
      <c r="O78" s="32"/>
      <c r="P78" s="63">
        <f t="shared" si="14"/>
        <v>0.7191011235955056</v>
      </c>
      <c r="Q78" s="86">
        <f t="shared" si="15"/>
        <v>2.1244452837314701E-2</v>
      </c>
      <c r="R78" s="67">
        <f t="shared" si="16"/>
        <v>0.25965442356717972</v>
      </c>
      <c r="AB78" s="91">
        <f t="shared" si="99"/>
        <v>29.571428571428573</v>
      </c>
      <c r="AC78" s="91">
        <f t="shared" si="99"/>
        <v>3.5714285714285716</v>
      </c>
    </row>
    <row r="79" spans="1:29" ht="13.8" x14ac:dyDescent="0.25">
      <c r="A79" s="4">
        <v>43937</v>
      </c>
      <c r="B79">
        <v>10613</v>
      </c>
      <c r="C79">
        <v>229</v>
      </c>
      <c r="D79">
        <v>7757</v>
      </c>
      <c r="F79">
        <f t="shared" ref="F79:F82" si="116">B79-B78</f>
        <v>22</v>
      </c>
      <c r="G79">
        <f t="shared" ref="G79:G82" si="117">C79-C78</f>
        <v>4</v>
      </c>
      <c r="H79">
        <f t="shared" ref="H79:H82" si="118">D79-D78</f>
        <v>141</v>
      </c>
      <c r="I79">
        <f t="shared" ref="I79" si="119">B79-C79-D79</f>
        <v>2627</v>
      </c>
      <c r="J79" s="58">
        <f t="shared" ref="J79" si="120">F79/I78*$B$2/($B$2-B78)</f>
        <v>8.0016529520883853E-3</v>
      </c>
      <c r="K79" s="58">
        <f t="shared" ref="K79" si="121">G79/I78</f>
        <v>1.4545454545454545E-3</v>
      </c>
      <c r="L79" s="58">
        <f t="shared" ref="L79" si="122">H79/I78</f>
        <v>5.1272727272727275E-2</v>
      </c>
      <c r="M79">
        <f t="shared" ref="M79:M80" si="123">J79/(K79+L79)</f>
        <v>0.15175548702236594</v>
      </c>
      <c r="N79" s="32">
        <f t="shared" si="13"/>
        <v>2.1577310845189861E-2</v>
      </c>
      <c r="O79" s="32"/>
      <c r="P79" s="63">
        <f t="shared" si="14"/>
        <v>0.73089607085649677</v>
      </c>
      <c r="Q79" s="86">
        <f t="shared" si="15"/>
        <v>2.1577310845189861E-2</v>
      </c>
      <c r="R79" s="67">
        <f t="shared" si="16"/>
        <v>0.24752661829831335</v>
      </c>
      <c r="AB79" s="91">
        <f t="shared" si="99"/>
        <v>27.142857142857142</v>
      </c>
      <c r="AC79" s="91">
        <f t="shared" si="99"/>
        <v>3.5714285714285716</v>
      </c>
    </row>
    <row r="80" spans="1:29" ht="13.8" x14ac:dyDescent="0.25">
      <c r="A80" s="4">
        <v>43938</v>
      </c>
      <c r="B80" s="50">
        <v>10635</v>
      </c>
      <c r="C80" s="50">
        <v>230</v>
      </c>
      <c r="D80" s="50">
        <v>7829</v>
      </c>
      <c r="E80" s="50"/>
      <c r="F80">
        <f t="shared" si="116"/>
        <v>22</v>
      </c>
      <c r="G80">
        <f t="shared" si="117"/>
        <v>1</v>
      </c>
      <c r="H80">
        <f t="shared" si="118"/>
        <v>72</v>
      </c>
      <c r="I80">
        <f t="shared" ref="I80" si="124">B80-C80-D80</f>
        <v>2576</v>
      </c>
      <c r="J80" s="58">
        <f t="shared" ref="J80" si="125">F80/I79*$B$2/($B$2-B79)</f>
        <v>8.3763056956669777E-3</v>
      </c>
      <c r="K80" s="58">
        <f t="shared" ref="K80" si="126">G80/I79</f>
        <v>3.8066235249333843E-4</v>
      </c>
      <c r="L80" s="58">
        <f t="shared" ref="L80" si="127">H80/I79</f>
        <v>2.7407689379520365E-2</v>
      </c>
      <c r="M80">
        <f t="shared" si="123"/>
        <v>0.30143226113037191</v>
      </c>
      <c r="N80" s="32">
        <f t="shared" si="13"/>
        <v>2.1626704278326282E-2</v>
      </c>
      <c r="O80" s="32"/>
      <c r="P80" s="63">
        <f t="shared" si="14"/>
        <v>0.73615420780441942</v>
      </c>
      <c r="Q80" s="86">
        <f t="shared" si="15"/>
        <v>2.1626704278326282E-2</v>
      </c>
      <c r="R80" s="67">
        <f t="shared" si="16"/>
        <v>0.24221908791725433</v>
      </c>
      <c r="AB80" s="91">
        <f t="shared" si="99"/>
        <v>26.428571428571427</v>
      </c>
      <c r="AC80" s="91">
        <f t="shared" si="99"/>
        <v>3.1428571428571428</v>
      </c>
    </row>
    <row r="81" spans="1:29" ht="13.8" x14ac:dyDescent="0.25">
      <c r="A81" s="4">
        <v>43939</v>
      </c>
      <c r="B81">
        <v>10653</v>
      </c>
      <c r="C81">
        <v>232</v>
      </c>
      <c r="D81">
        <v>7937</v>
      </c>
      <c r="F81">
        <f t="shared" si="116"/>
        <v>18</v>
      </c>
      <c r="G81">
        <f t="shared" si="117"/>
        <v>2</v>
      </c>
      <c r="H81">
        <f t="shared" si="118"/>
        <v>108</v>
      </c>
      <c r="I81">
        <f t="shared" ref="I81" si="128">B81-C81-D81</f>
        <v>2484</v>
      </c>
      <c r="J81" s="58">
        <f t="shared" ref="J81" si="129">F81/I80*$B$2/($B$2-B80)</f>
        <v>6.9890274054628101E-3</v>
      </c>
      <c r="K81" s="58">
        <f t="shared" ref="K81" si="130">G81/I80</f>
        <v>7.7639751552795026E-4</v>
      </c>
      <c r="L81" s="58">
        <f t="shared" ref="L81" si="131">H81/I80</f>
        <v>4.192546583850932E-2</v>
      </c>
      <c r="M81">
        <f t="shared" ref="M81" si="132">J81/(K81+L81)</f>
        <v>0.1636703145133836</v>
      </c>
      <c r="N81" s="32">
        <f t="shared" si="13"/>
        <v>2.1777902938139491E-2</v>
      </c>
      <c r="O81" s="32"/>
      <c r="P81" s="63">
        <f t="shared" si="14"/>
        <v>0.7450483431897118</v>
      </c>
      <c r="Q81" s="86">
        <f t="shared" si="15"/>
        <v>2.1777902938139491E-2</v>
      </c>
      <c r="R81" s="67">
        <f t="shared" si="16"/>
        <v>0.23317375387214867</v>
      </c>
      <c r="AB81" s="91">
        <f t="shared" si="99"/>
        <v>24.714285714285715</v>
      </c>
      <c r="AC81" s="91">
        <f t="shared" si="99"/>
        <v>3</v>
      </c>
    </row>
    <row r="82" spans="1:29" ht="13.8" x14ac:dyDescent="0.25">
      <c r="A82" s="4">
        <v>43940</v>
      </c>
      <c r="B82">
        <v>10661</v>
      </c>
      <c r="C82">
        <v>234</v>
      </c>
      <c r="D82">
        <v>8042</v>
      </c>
      <c r="F82">
        <f t="shared" si="116"/>
        <v>8</v>
      </c>
      <c r="G82">
        <f t="shared" si="117"/>
        <v>2</v>
      </c>
      <c r="H82">
        <f t="shared" si="118"/>
        <v>105</v>
      </c>
      <c r="I82">
        <f t="shared" ref="I82" si="133">B82-C82-D82</f>
        <v>2385</v>
      </c>
      <c r="J82" s="58">
        <f t="shared" ref="J82" si="134">F82/I81*$B$2/($B$2-B81)</f>
        <v>3.2212812522244717E-3</v>
      </c>
      <c r="K82" s="58">
        <f t="shared" ref="K82" si="135">G82/I81</f>
        <v>8.0515297906602254E-4</v>
      </c>
      <c r="L82" s="58">
        <f t="shared" ref="L82" si="136">H82/I81</f>
        <v>4.2270531400966184E-2</v>
      </c>
      <c r="M82">
        <f t="shared" ref="M82" si="137">J82/(K82+L82)</f>
        <v>7.4781893743229799E-2</v>
      </c>
      <c r="N82" s="32">
        <f t="shared" si="13"/>
        <v>2.1949160491511115E-2</v>
      </c>
      <c r="O82" s="32"/>
      <c r="P82" s="63">
        <f t="shared" si="14"/>
        <v>0.75433824219116408</v>
      </c>
      <c r="Q82" s="86">
        <f t="shared" si="15"/>
        <v>2.1949160491511115E-2</v>
      </c>
      <c r="R82" s="67">
        <f t="shared" si="16"/>
        <v>0.22371259731732485</v>
      </c>
      <c r="AB82" s="91">
        <f t="shared" si="99"/>
        <v>21.285714285714285</v>
      </c>
      <c r="AC82" s="91">
        <f t="shared" si="99"/>
        <v>2.8571428571428572</v>
      </c>
    </row>
    <row r="83" spans="1:29" ht="13.8" x14ac:dyDescent="0.25">
      <c r="A83" s="4">
        <v>43941</v>
      </c>
      <c r="B83">
        <v>10674</v>
      </c>
      <c r="C83">
        <v>236</v>
      </c>
      <c r="D83">
        <v>8114</v>
      </c>
      <c r="F83">
        <f t="shared" ref="F83:F84" si="138">B83-B82</f>
        <v>13</v>
      </c>
      <c r="G83">
        <f t="shared" ref="G83:G84" si="139">C83-C82</f>
        <v>2</v>
      </c>
      <c r="H83">
        <f t="shared" ref="H83:H84" si="140">D83-D82</f>
        <v>72</v>
      </c>
      <c r="I83">
        <f t="shared" ref="I83:I84" si="141">B83-C83-D83</f>
        <v>2324</v>
      </c>
      <c r="J83" s="58">
        <f t="shared" ref="J83:J84" si="142">F83/I82*$B$2/($B$2-B82)</f>
        <v>5.451867423042594E-3</v>
      </c>
      <c r="K83" s="58">
        <f t="shared" ref="K83:K84" si="143">G83/I82</f>
        <v>8.3857442348008382E-4</v>
      </c>
      <c r="L83" s="58">
        <f t="shared" ref="L83:L84" si="144">H83/I82</f>
        <v>3.0188679245283019E-2</v>
      </c>
      <c r="M83">
        <f t="shared" ref="M83:M84" si="145">J83/(K83+L83)</f>
        <v>0.17571221356698091</v>
      </c>
      <c r="N83" s="32">
        <f t="shared" ref="N83:N84" si="146">C83/B83</f>
        <v>2.2109799512834927E-2</v>
      </c>
      <c r="O83" s="32"/>
      <c r="P83" s="63">
        <f t="shared" si="14"/>
        <v>0.76016488664043469</v>
      </c>
      <c r="Q83" s="86">
        <f t="shared" si="15"/>
        <v>2.2109799512834927E-2</v>
      </c>
      <c r="R83" s="67">
        <f t="shared" si="16"/>
        <v>0.21772531384673033</v>
      </c>
      <c r="AB83" s="91">
        <f t="shared" si="99"/>
        <v>19.571428571428573</v>
      </c>
      <c r="AC83" s="91">
        <f t="shared" si="99"/>
        <v>2.7142857142857144</v>
      </c>
    </row>
    <row r="84" spans="1:29" ht="13.8" x14ac:dyDescent="0.25">
      <c r="A84" s="4">
        <v>43942</v>
      </c>
      <c r="B84">
        <v>10683</v>
      </c>
      <c r="C84">
        <v>237</v>
      </c>
      <c r="D84">
        <v>8213</v>
      </c>
      <c r="F84">
        <f t="shared" si="138"/>
        <v>9</v>
      </c>
      <c r="G84">
        <f t="shared" si="139"/>
        <v>1</v>
      </c>
      <c r="H84">
        <f t="shared" si="140"/>
        <v>99</v>
      </c>
      <c r="I84">
        <f t="shared" si="141"/>
        <v>2233</v>
      </c>
      <c r="J84" s="58">
        <f t="shared" si="142"/>
        <v>3.873439822418306E-3</v>
      </c>
      <c r="K84" s="58">
        <f t="shared" si="143"/>
        <v>4.3029259896729778E-4</v>
      </c>
      <c r="L84" s="58">
        <f t="shared" si="144"/>
        <v>4.2598967297762476E-2</v>
      </c>
      <c r="M84">
        <f t="shared" si="145"/>
        <v>9.0018741473001429E-2</v>
      </c>
      <c r="N84" s="32">
        <f t="shared" si="146"/>
        <v>2.218477955630441E-2</v>
      </c>
      <c r="O84" s="32"/>
      <c r="P84" s="63">
        <f t="shared" si="14"/>
        <v>0.76879153795750255</v>
      </c>
      <c r="Q84" s="86">
        <f t="shared" si="15"/>
        <v>2.218477955630441E-2</v>
      </c>
      <c r="R84" s="67">
        <f t="shared" si="16"/>
        <v>0.20902368248619307</v>
      </c>
      <c r="AB84" s="91">
        <f t="shared" si="99"/>
        <v>17</v>
      </c>
      <c r="AC84" s="91">
        <f t="shared" si="99"/>
        <v>2.1428571428571428</v>
      </c>
    </row>
    <row r="85" spans="1:29" ht="13.8" x14ac:dyDescent="0.25">
      <c r="A85" s="4">
        <v>43943</v>
      </c>
      <c r="B85">
        <v>10694</v>
      </c>
      <c r="C85">
        <v>238</v>
      </c>
      <c r="D85">
        <v>8277</v>
      </c>
      <c r="F85">
        <f t="shared" ref="F85" si="147">B85-B84</f>
        <v>11</v>
      </c>
      <c r="G85">
        <f t="shared" ref="G85" si="148">C85-C84</f>
        <v>1</v>
      </c>
      <c r="H85">
        <f t="shared" ref="H85:H87" si="149">D85-D84</f>
        <v>64</v>
      </c>
      <c r="I85">
        <f t="shared" ref="I85" si="150">B85-C85-D85</f>
        <v>2179</v>
      </c>
      <c r="J85" s="58">
        <f t="shared" ref="J85" si="151">F85/I84*$B$2/($B$2-B84)</f>
        <v>4.9271350453502271E-3</v>
      </c>
      <c r="K85" s="58">
        <f t="shared" ref="K85" si="152">G85/I84</f>
        <v>4.4782803403493058E-4</v>
      </c>
      <c r="L85" s="58">
        <f t="shared" ref="L85" si="153">H85/I84</f>
        <v>2.8660994178235557E-2</v>
      </c>
      <c r="M85">
        <f t="shared" ref="M85" si="154">J85/(K85+L85)</f>
        <v>0.16926603932718548</v>
      </c>
      <c r="N85" s="32">
        <f t="shared" ref="N85:N88" si="155">C85/B85</f>
        <v>2.225547035720965E-2</v>
      </c>
      <c r="O85" s="32"/>
      <c r="P85" s="63">
        <f t="shared" si="14"/>
        <v>0.77398541238077423</v>
      </c>
      <c r="Q85" s="86">
        <f t="shared" si="15"/>
        <v>2.225547035720965E-2</v>
      </c>
      <c r="R85" s="67">
        <f t="shared" si="16"/>
        <v>0.20375911726201612</v>
      </c>
      <c r="AB85" s="91">
        <f t="shared" si="99"/>
        <v>14.714285714285714</v>
      </c>
      <c r="AC85" s="91">
        <f t="shared" si="99"/>
        <v>1.8571428571428572</v>
      </c>
    </row>
    <row r="86" spans="1:29" ht="13.8" x14ac:dyDescent="0.25">
      <c r="A86" s="4">
        <v>43944</v>
      </c>
      <c r="B86">
        <v>10708</v>
      </c>
      <c r="C86">
        <v>240</v>
      </c>
      <c r="D86" s="50">
        <v>8501</v>
      </c>
      <c r="E86" s="50"/>
      <c r="F86">
        <f t="shared" ref="F86" si="156">B86-B85</f>
        <v>14</v>
      </c>
      <c r="G86">
        <f t="shared" ref="G86" si="157">C86-C85</f>
        <v>2</v>
      </c>
      <c r="H86">
        <f t="shared" si="149"/>
        <v>224</v>
      </c>
      <c r="I86">
        <f t="shared" ref="I86" si="158">B86-C86-D86</f>
        <v>1967</v>
      </c>
      <c r="J86" s="58">
        <f t="shared" ref="J86" si="159">F86/I85*$B$2/($B$2-B85)</f>
        <v>6.4263060137181218E-3</v>
      </c>
      <c r="K86" s="58">
        <f t="shared" ref="K86" si="160">G86/I85</f>
        <v>9.1785222579164757E-4</v>
      </c>
      <c r="L86" s="58">
        <f t="shared" ref="L86" si="161">H86/I85</f>
        <v>0.10279944928866452</v>
      </c>
      <c r="M86">
        <f t="shared" ref="M86" si="162">J86/(K86+L86)</f>
        <v>6.1959826565892863E-2</v>
      </c>
      <c r="N86" s="32">
        <f t="shared" si="155"/>
        <v>2.2413149047441166E-2</v>
      </c>
      <c r="O86" s="32"/>
      <c r="P86" s="63">
        <f t="shared" si="14"/>
        <v>0.79389241688457224</v>
      </c>
      <c r="Q86" s="86">
        <f t="shared" si="15"/>
        <v>2.2413149047441166E-2</v>
      </c>
      <c r="R86" s="67">
        <f t="shared" si="16"/>
        <v>0.18369443406798658</v>
      </c>
      <c r="AB86" s="91">
        <f t="shared" si="99"/>
        <v>13.571428571428571</v>
      </c>
      <c r="AC86" s="91">
        <f t="shared" si="99"/>
        <v>1.5714285714285714</v>
      </c>
    </row>
    <row r="87" spans="1:29" ht="13.8" x14ac:dyDescent="0.25">
      <c r="A87" s="4">
        <v>43945</v>
      </c>
      <c r="B87">
        <v>10718</v>
      </c>
      <c r="C87">
        <v>240</v>
      </c>
      <c r="D87">
        <v>8635</v>
      </c>
      <c r="F87">
        <f t="shared" ref="F87" si="163">B87-B86</f>
        <v>10</v>
      </c>
      <c r="G87">
        <f t="shared" ref="G87" si="164">C87-C86</f>
        <v>0</v>
      </c>
      <c r="H87">
        <f t="shared" si="149"/>
        <v>134</v>
      </c>
      <c r="I87">
        <f t="shared" ref="I87" si="165">B87-C87-D87</f>
        <v>1843</v>
      </c>
      <c r="J87" s="58">
        <f t="shared" ref="J87" si="166">F87/I86*$B$2/($B$2-B86)</f>
        <v>5.0849461211588745E-3</v>
      </c>
      <c r="K87" s="58">
        <f t="shared" ref="K87" si="167">G87/I86</f>
        <v>0</v>
      </c>
      <c r="L87" s="58">
        <f t="shared" ref="L87" si="168">H87/I86</f>
        <v>6.8124046771733601E-2</v>
      </c>
      <c r="M87">
        <f t="shared" ref="M87" si="169">J87/(K87+L87)</f>
        <v>7.464245537551871E-2</v>
      </c>
      <c r="N87" s="32">
        <f t="shared" si="155"/>
        <v>2.2392237357715991E-2</v>
      </c>
      <c r="O87" s="32"/>
      <c r="P87" s="63">
        <f t="shared" si="14"/>
        <v>0.80565403993282325</v>
      </c>
      <c r="Q87" s="86">
        <f t="shared" si="15"/>
        <v>2.2392237357715991E-2</v>
      </c>
      <c r="R87" s="67">
        <f t="shared" si="16"/>
        <v>0.17195372270946074</v>
      </c>
      <c r="AB87" s="91">
        <f t="shared" si="99"/>
        <v>11.857142857142858</v>
      </c>
      <c r="AC87" s="91">
        <f t="shared" si="99"/>
        <v>1.4285714285714286</v>
      </c>
    </row>
    <row r="88" spans="1:29" ht="13.8" x14ac:dyDescent="0.25">
      <c r="A88" s="4">
        <v>43946</v>
      </c>
      <c r="B88">
        <v>10728</v>
      </c>
      <c r="C88">
        <v>242</v>
      </c>
      <c r="D88">
        <v>8717</v>
      </c>
      <c r="F88">
        <f t="shared" ref="F88" si="170">B88-B87</f>
        <v>10</v>
      </c>
      <c r="G88">
        <f t="shared" ref="G88" si="171">C88-C87</f>
        <v>2</v>
      </c>
      <c r="H88">
        <f t="shared" ref="H88" si="172">D88-D87</f>
        <v>82</v>
      </c>
      <c r="I88">
        <f t="shared" ref="I88" si="173">B88-C88-D88</f>
        <v>1769</v>
      </c>
      <c r="J88" s="58">
        <f t="shared" ref="J88" si="174">F88/I87*$B$2/($B$2-B87)</f>
        <v>5.4270705217711653E-3</v>
      </c>
      <c r="K88" s="58">
        <f t="shared" ref="K88" si="175">G88/I87</f>
        <v>1.0851871947911015E-3</v>
      </c>
      <c r="L88" s="58">
        <f t="shared" ref="L88" si="176">H88/I87</f>
        <v>4.4492674986435159E-2</v>
      </c>
      <c r="M88">
        <f t="shared" ref="M88" si="177">J88/(K88+L88)</f>
        <v>0.11907251156695545</v>
      </c>
      <c r="N88" s="32">
        <f t="shared" si="155"/>
        <v>2.2557792692020878E-2</v>
      </c>
      <c r="O88" s="32"/>
      <c r="P88" s="63">
        <f t="shared" si="14"/>
        <v>0.81254660700969428</v>
      </c>
      <c r="Q88" s="86">
        <f t="shared" si="15"/>
        <v>2.2557792692020878E-2</v>
      </c>
      <c r="R88" s="67">
        <f t="shared" si="16"/>
        <v>0.16489560029828487</v>
      </c>
      <c r="AB88" s="91">
        <f t="shared" si="99"/>
        <v>10.714285714285714</v>
      </c>
      <c r="AC88" s="91">
        <f t="shared" si="99"/>
        <v>1.4285714285714286</v>
      </c>
    </row>
    <row r="89" spans="1:29" ht="13.8" x14ac:dyDescent="0.25">
      <c r="A89" s="4">
        <v>43947</v>
      </c>
      <c r="B89">
        <v>10738</v>
      </c>
      <c r="C89">
        <v>243</v>
      </c>
      <c r="D89">
        <v>8764</v>
      </c>
      <c r="F89">
        <f t="shared" ref="F89" si="178">B89-B88</f>
        <v>10</v>
      </c>
      <c r="G89">
        <f t="shared" ref="G89" si="179">C89-C88</f>
        <v>1</v>
      </c>
      <c r="H89">
        <f t="shared" ref="H89" si="180">D89-D88</f>
        <v>47</v>
      </c>
      <c r="I89">
        <f t="shared" ref="I89" si="181">B89-C89-D89</f>
        <v>1731</v>
      </c>
      <c r="J89" s="58">
        <f t="shared" ref="J89" si="182">F89/I88*$B$2/($B$2-B88)</f>
        <v>5.6540943600507472E-3</v>
      </c>
      <c r="K89" s="58">
        <f t="shared" ref="K89" si="183">G89/I88</f>
        <v>5.6529112492933857E-4</v>
      </c>
      <c r="L89" s="58">
        <f t="shared" ref="L89" si="184">H89/I88</f>
        <v>2.6568682871678916E-2</v>
      </c>
      <c r="M89">
        <f t="shared" ref="M89" si="185">J89/(K89+L89)</f>
        <v>0.20837693589437023</v>
      </c>
      <c r="N89" s="32">
        <f t="shared" ref="N89" si="186">C89/B89</f>
        <v>2.2629912460420936E-2</v>
      </c>
      <c r="O89" s="32"/>
      <c r="P89" s="63">
        <f t="shared" si="14"/>
        <v>0.81616688396349413</v>
      </c>
      <c r="Q89" s="86">
        <f t="shared" si="15"/>
        <v>2.2629912460420936E-2</v>
      </c>
      <c r="R89" s="67">
        <f t="shared" si="16"/>
        <v>0.16120320357608497</v>
      </c>
      <c r="AB89" s="91">
        <f t="shared" si="99"/>
        <v>11</v>
      </c>
      <c r="AC89" s="91">
        <f t="shared" si="99"/>
        <v>1.2857142857142858</v>
      </c>
    </row>
    <row r="90" spans="1:29" ht="13.8" x14ac:dyDescent="0.25">
      <c r="A90" s="4">
        <v>43948</v>
      </c>
      <c r="B90">
        <v>10752</v>
      </c>
      <c r="C90">
        <v>244</v>
      </c>
      <c r="D90">
        <v>8854</v>
      </c>
      <c r="F90">
        <f t="shared" ref="F90" si="187">B90-B89</f>
        <v>14</v>
      </c>
      <c r="G90">
        <f t="shared" ref="G90" si="188">C90-C89</f>
        <v>1</v>
      </c>
      <c r="H90">
        <f t="shared" ref="H90" si="189">D90-D89</f>
        <v>90</v>
      </c>
      <c r="I90">
        <f t="shared" ref="I90" si="190">B90-C90-D90</f>
        <v>1654</v>
      </c>
      <c r="J90" s="58">
        <f t="shared" ref="J90" si="191">F90/I89*$B$2/($B$2-B89)</f>
        <v>8.0895048087408807E-3</v>
      </c>
      <c r="K90" s="58">
        <f t="shared" ref="K90" si="192">G90/I89</f>
        <v>5.7770075101097628E-4</v>
      </c>
      <c r="L90" s="58">
        <f t="shared" ref="L90" si="193">H90/I89</f>
        <v>5.1993067590987867E-2</v>
      </c>
      <c r="M90">
        <f t="shared" ref="M90" si="194">J90/(K90+L90)</f>
        <v>0.15387838268055457</v>
      </c>
      <c r="N90" s="32">
        <f t="shared" ref="N90" si="195">C90/B90</f>
        <v>2.269345238095238E-2</v>
      </c>
      <c r="O90" s="32"/>
      <c r="P90" s="63">
        <f t="shared" si="14"/>
        <v>0.82347470238095233</v>
      </c>
      <c r="Q90" s="86">
        <f t="shared" si="15"/>
        <v>2.269345238095238E-2</v>
      </c>
      <c r="R90" s="67">
        <f t="shared" si="16"/>
        <v>0.15383184523809534</v>
      </c>
      <c r="AB90" s="91">
        <f t="shared" si="99"/>
        <v>11.142857142857142</v>
      </c>
      <c r="AC90" s="91">
        <f t="shared" si="99"/>
        <v>1.1428571428571428</v>
      </c>
    </row>
    <row r="91" spans="1:29" ht="13.8" x14ac:dyDescent="0.25">
      <c r="A91" s="4">
        <v>43949</v>
      </c>
      <c r="B91">
        <v>10761</v>
      </c>
      <c r="C91">
        <v>246</v>
      </c>
      <c r="D91">
        <v>8922</v>
      </c>
      <c r="F91">
        <f t="shared" ref="F91" si="196">B91-B90</f>
        <v>9</v>
      </c>
      <c r="G91">
        <f t="shared" ref="G91" si="197">C91-C90</f>
        <v>2</v>
      </c>
      <c r="H91">
        <f t="shared" ref="H91" si="198">D91-D90</f>
        <v>68</v>
      </c>
      <c r="I91">
        <f t="shared" ref="I91" si="199">B91-C91-D91</f>
        <v>1593</v>
      </c>
      <c r="J91" s="58">
        <f t="shared" ref="J91" si="200">F91/I90*$B$2/($B$2-B90)</f>
        <v>5.4424956744011472E-3</v>
      </c>
      <c r="K91" s="58">
        <f t="shared" ref="K91" si="201">G91/I90</f>
        <v>1.2091898428053204E-3</v>
      </c>
      <c r="L91" s="58">
        <f t="shared" ref="L91" si="202">H91/I90</f>
        <v>4.1112454655380895E-2</v>
      </c>
      <c r="M91">
        <f t="shared" ref="M91" si="203">J91/(K91+L91)</f>
        <v>0.12859839779227855</v>
      </c>
      <c r="N91" s="32">
        <f t="shared" ref="N91" si="204">C91/B91</f>
        <v>2.2860328965709508E-2</v>
      </c>
      <c r="O91" s="32"/>
      <c r="P91" s="63">
        <f t="shared" si="14"/>
        <v>0.82910510175634233</v>
      </c>
      <c r="Q91" s="86">
        <f t="shared" si="15"/>
        <v>2.2860328965709508E-2</v>
      </c>
      <c r="R91" s="67">
        <f t="shared" si="16"/>
        <v>0.14803456927794811</v>
      </c>
      <c r="AB91" s="91">
        <f t="shared" si="99"/>
        <v>11.142857142857142</v>
      </c>
      <c r="AC91" s="91">
        <f t="shared" si="99"/>
        <v>1.2857142857142858</v>
      </c>
    </row>
    <row r="92" spans="1:29" ht="13.8" x14ac:dyDescent="0.25">
      <c r="A92" s="4">
        <v>43950</v>
      </c>
      <c r="B92">
        <v>10765</v>
      </c>
      <c r="C92">
        <v>247</v>
      </c>
      <c r="D92">
        <v>9059</v>
      </c>
      <c r="F92">
        <f t="shared" ref="F92" si="205">B92-B91</f>
        <v>4</v>
      </c>
      <c r="G92">
        <f t="shared" ref="G92" si="206">C92-C91</f>
        <v>1</v>
      </c>
      <c r="H92">
        <f t="shared" ref="H92" si="207">D92-D91</f>
        <v>137</v>
      </c>
      <c r="I92">
        <f t="shared" ref="I92" si="208">B92-C92-D92</f>
        <v>1459</v>
      </c>
      <c r="J92" s="58">
        <f t="shared" ref="J92" si="209">F92/I91*$B$2/($B$2-B91)</f>
        <v>2.5115127086612343E-3</v>
      </c>
      <c r="K92" s="58">
        <f t="shared" ref="K92" si="210">G92/I91</f>
        <v>6.2774639045825491E-4</v>
      </c>
      <c r="L92" s="58">
        <f t="shared" ref="L92" si="211">H92/I91</f>
        <v>8.6001255492780912E-2</v>
      </c>
      <c r="M92">
        <f t="shared" ref="M92" si="212">J92/(K92+L92)</f>
        <v>2.8991592354328594E-2</v>
      </c>
      <c r="N92" s="32">
        <f t="shared" ref="N92" si="213">C92/B92</f>
        <v>2.2944728286112402E-2</v>
      </c>
      <c r="O92" s="32"/>
      <c r="P92" s="63">
        <f t="shared" si="14"/>
        <v>0.84152345564328845</v>
      </c>
      <c r="Q92" s="86">
        <f t="shared" si="15"/>
        <v>2.2944728286112402E-2</v>
      </c>
      <c r="R92" s="67">
        <f t="shared" si="16"/>
        <v>0.13553181607059916</v>
      </c>
      <c r="AB92" s="91">
        <f t="shared" ref="AB92:AC107" si="214">AVERAGE(F86:F92)</f>
        <v>10.142857142857142</v>
      </c>
      <c r="AC92" s="91">
        <f t="shared" si="214"/>
        <v>1.2857142857142858</v>
      </c>
    </row>
    <row r="93" spans="1:29" ht="13.8" x14ac:dyDescent="0.25">
      <c r="A93" s="4">
        <v>43951</v>
      </c>
      <c r="B93">
        <v>10774</v>
      </c>
      <c r="C93">
        <v>248</v>
      </c>
      <c r="D93">
        <v>9072</v>
      </c>
      <c r="F93">
        <f t="shared" ref="F93" si="215">B93-B92</f>
        <v>9</v>
      </c>
      <c r="G93">
        <f t="shared" ref="G93" si="216">C93-C92</f>
        <v>1</v>
      </c>
      <c r="H93">
        <f t="shared" ref="H93" si="217">D93-D92</f>
        <v>13</v>
      </c>
      <c r="I93">
        <f t="shared" ref="I93" si="218">B93-C93-D93</f>
        <v>1454</v>
      </c>
      <c r="J93" s="58">
        <f t="shared" ref="J93" si="219">F93/I92*$B$2/($B$2-B92)</f>
        <v>6.1699041319329059E-3</v>
      </c>
      <c r="K93" s="58">
        <f t="shared" ref="K93" si="220">G93/I92</f>
        <v>6.8540095956134343E-4</v>
      </c>
      <c r="L93" s="58">
        <f t="shared" ref="L93" si="221">H93/I92</f>
        <v>8.9102124742974648E-3</v>
      </c>
      <c r="M93">
        <f t="shared" ref="M93" si="222">J93/(K93+L93)</f>
        <v>0.64299215203500781</v>
      </c>
      <c r="N93" s="32">
        <f t="shared" ref="N93" si="223">C93/B93</f>
        <v>2.3018377575645073E-2</v>
      </c>
      <c r="O93" s="32"/>
      <c r="P93" s="63">
        <f t="shared" si="14"/>
        <v>0.8420271022832746</v>
      </c>
      <c r="Q93" s="86">
        <f t="shared" si="15"/>
        <v>2.3018377575645073E-2</v>
      </c>
      <c r="R93" s="67">
        <f t="shared" si="16"/>
        <v>0.13495452014108034</v>
      </c>
      <c r="AB93" s="91">
        <f t="shared" si="214"/>
        <v>9.4285714285714288</v>
      </c>
      <c r="AC93" s="91">
        <f t="shared" si="214"/>
        <v>1.1428571428571428</v>
      </c>
    </row>
    <row r="94" spans="1:29" ht="13.8" x14ac:dyDescent="0.25">
      <c r="A94" s="4">
        <v>43952</v>
      </c>
      <c r="B94">
        <v>10780</v>
      </c>
      <c r="C94">
        <v>250</v>
      </c>
      <c r="D94">
        <v>9123</v>
      </c>
      <c r="F94">
        <f t="shared" ref="F94" si="224">B94-B93</f>
        <v>6</v>
      </c>
      <c r="G94">
        <f t="shared" ref="G94" si="225">C94-C93</f>
        <v>2</v>
      </c>
      <c r="H94">
        <f t="shared" ref="H94" si="226">D94-D93</f>
        <v>51</v>
      </c>
      <c r="I94">
        <f t="shared" ref="I94" si="227">B94-C94-D94</f>
        <v>1407</v>
      </c>
      <c r="J94" s="58">
        <f t="shared" ref="J94" si="228">F94/I93*$B$2/($B$2-B93)</f>
        <v>4.1274148138699873E-3</v>
      </c>
      <c r="K94" s="58">
        <f t="shared" ref="K94" si="229">G94/I93</f>
        <v>1.375515818431912E-3</v>
      </c>
      <c r="L94" s="58">
        <f t="shared" ref="L94" si="230">H94/I93</f>
        <v>3.5075653370013754E-2</v>
      </c>
      <c r="M94">
        <f t="shared" ref="M94" si="231">J94/(K94+L94)</f>
        <v>0.11323134225220682</v>
      </c>
      <c r="N94" s="32">
        <f t="shared" ref="N94" si="232">C94/B94</f>
        <v>2.3191094619666047E-2</v>
      </c>
      <c r="O94" s="32"/>
      <c r="P94" s="63">
        <f t="shared" si="14"/>
        <v>0.84628942486085346</v>
      </c>
      <c r="Q94" s="86">
        <f t="shared" si="15"/>
        <v>2.3191094619666047E-2</v>
      </c>
      <c r="R94" s="67">
        <f t="shared" si="16"/>
        <v>0.13051948051948048</v>
      </c>
      <c r="AB94" s="91">
        <f t="shared" si="214"/>
        <v>8.8571428571428577</v>
      </c>
      <c r="AC94" s="91">
        <f t="shared" si="214"/>
        <v>1.4285714285714286</v>
      </c>
    </row>
    <row r="95" spans="1:29" ht="13.8" x14ac:dyDescent="0.25">
      <c r="A95" s="4">
        <v>43953</v>
      </c>
      <c r="B95">
        <v>10793</v>
      </c>
      <c r="C95">
        <v>250</v>
      </c>
      <c r="D95">
        <v>9183</v>
      </c>
      <c r="F95">
        <f t="shared" ref="F95" si="233">B95-B94</f>
        <v>13</v>
      </c>
      <c r="G95">
        <f t="shared" ref="G95" si="234">C95-C94</f>
        <v>0</v>
      </c>
      <c r="H95">
        <f t="shared" ref="H95" si="235">D95-D94</f>
        <v>60</v>
      </c>
      <c r="I95">
        <f t="shared" ref="I95" si="236">B95-C95-D95</f>
        <v>1360</v>
      </c>
      <c r="J95" s="58">
        <f t="shared" ref="J95" si="237">F95/I94*$B$2/($B$2-B94)</f>
        <v>9.2414598369935479E-3</v>
      </c>
      <c r="K95" s="58">
        <f t="shared" ref="K95" si="238">G95/I94</f>
        <v>0</v>
      </c>
      <c r="L95" s="58">
        <f t="shared" ref="L95" si="239">H95/I94</f>
        <v>4.2643923240938165E-2</v>
      </c>
      <c r="M95">
        <f t="shared" ref="M95" si="240">J95/(K95+L95)</f>
        <v>0.21671223317749871</v>
      </c>
      <c r="N95" s="32">
        <f t="shared" ref="N95" si="241">C95/B95</f>
        <v>2.316316130825535E-2</v>
      </c>
      <c r="O95" s="32"/>
      <c r="P95" s="63">
        <f t="shared" si="14"/>
        <v>0.85082924117483549</v>
      </c>
      <c r="Q95" s="86">
        <f t="shared" si="15"/>
        <v>2.316316130825535E-2</v>
      </c>
      <c r="R95" s="67">
        <f t="shared" si="16"/>
        <v>0.12600759751690915</v>
      </c>
      <c r="AB95" s="91">
        <f t="shared" si="214"/>
        <v>9.2857142857142865</v>
      </c>
      <c r="AC95" s="91">
        <f t="shared" si="214"/>
        <v>1.1428571428571428</v>
      </c>
    </row>
    <row r="96" spans="1:29" ht="13.8" x14ac:dyDescent="0.25">
      <c r="A96" s="4">
        <v>43954</v>
      </c>
      <c r="B96">
        <v>10801</v>
      </c>
      <c r="C96">
        <v>252</v>
      </c>
      <c r="D96">
        <v>9217</v>
      </c>
      <c r="F96">
        <f t="shared" ref="F96" si="242">B96-B95</f>
        <v>8</v>
      </c>
      <c r="G96">
        <f t="shared" ref="G96" si="243">C96-C95</f>
        <v>2</v>
      </c>
      <c r="H96">
        <f t="shared" ref="H96" si="244">D96-D95</f>
        <v>34</v>
      </c>
      <c r="I96">
        <f t="shared" ref="I96" si="245">B96-C96-D96</f>
        <v>1332</v>
      </c>
      <c r="J96" s="58">
        <f t="shared" ref="J96" si="246">F96/I95*$B$2/($B$2-B95)</f>
        <v>5.8835915331965664E-3</v>
      </c>
      <c r="K96" s="58">
        <f t="shared" ref="K96" si="247">G96/I95</f>
        <v>1.4705882352941176E-3</v>
      </c>
      <c r="L96" s="58">
        <f t="shared" ref="L96" si="248">H96/I95</f>
        <v>2.5000000000000001E-2</v>
      </c>
      <c r="M96">
        <f t="shared" ref="M96" si="249">J96/(K96+L96)</f>
        <v>0.2222690134763147</v>
      </c>
      <c r="N96" s="32">
        <f t="shared" ref="N96" si="250">C96/B96</f>
        <v>2.3331173039533377E-2</v>
      </c>
      <c r="O96" s="32"/>
      <c r="P96" s="63">
        <f t="shared" si="14"/>
        <v>0.85334691232293303</v>
      </c>
      <c r="Q96" s="86">
        <f t="shared" si="15"/>
        <v>2.3331173039533377E-2</v>
      </c>
      <c r="R96" s="67">
        <f t="shared" si="16"/>
        <v>0.12332191463753361</v>
      </c>
      <c r="AB96" s="91">
        <f t="shared" si="214"/>
        <v>9</v>
      </c>
      <c r="AC96" s="91">
        <f t="shared" si="214"/>
        <v>1.2857142857142858</v>
      </c>
    </row>
    <row r="97" spans="1:29" ht="13.8" x14ac:dyDescent="0.25">
      <c r="A97" s="4">
        <v>43955</v>
      </c>
      <c r="B97">
        <v>10804</v>
      </c>
      <c r="C97">
        <v>254</v>
      </c>
      <c r="D97">
        <v>9283</v>
      </c>
      <c r="F97">
        <f t="shared" ref="F97" si="251">B97-B96</f>
        <v>3</v>
      </c>
      <c r="G97">
        <f t="shared" ref="G97" si="252">C97-C96</f>
        <v>2</v>
      </c>
      <c r="H97">
        <f t="shared" ref="H97" si="253">D97-D96</f>
        <v>66</v>
      </c>
      <c r="I97">
        <f t="shared" ref="I97" si="254">B97-C97-D97</f>
        <v>1267</v>
      </c>
      <c r="J97" s="58">
        <f t="shared" ref="J97" si="255">F97/I96*$B$2/($B$2-B96)</f>
        <v>2.2527268395232162E-3</v>
      </c>
      <c r="K97" s="58">
        <f t="shared" ref="K97" si="256">G97/I96</f>
        <v>1.5015015015015015E-3</v>
      </c>
      <c r="L97" s="58">
        <f t="shared" ref="L97" si="257">H97/I96</f>
        <v>4.954954954954955E-2</v>
      </c>
      <c r="M97">
        <f t="shared" ref="M97" si="258">J97/(K97+L97)</f>
        <v>4.4126943385954763E-2</v>
      </c>
      <c r="N97" s="32">
        <f t="shared" ref="N97" si="259">C97/B97</f>
        <v>2.3509811181044057E-2</v>
      </c>
      <c r="O97" s="32"/>
      <c r="P97" s="63">
        <f t="shared" si="14"/>
        <v>0.85921880784894489</v>
      </c>
      <c r="Q97" s="86">
        <f t="shared" si="15"/>
        <v>2.3509811181044057E-2</v>
      </c>
      <c r="R97" s="67">
        <f t="shared" si="16"/>
        <v>0.11727138097001111</v>
      </c>
      <c r="AB97" s="91">
        <f t="shared" si="214"/>
        <v>7.4285714285714288</v>
      </c>
      <c r="AC97" s="91">
        <f t="shared" si="214"/>
        <v>1.4285714285714286</v>
      </c>
    </row>
    <row r="98" spans="1:29" ht="13.8" x14ac:dyDescent="0.25">
      <c r="A98" s="4">
        <v>43956</v>
      </c>
      <c r="B98">
        <v>10806</v>
      </c>
      <c r="C98">
        <v>255</v>
      </c>
      <c r="D98">
        <v>9333</v>
      </c>
      <c r="F98">
        <f t="shared" ref="F98" si="260">B98-B97</f>
        <v>2</v>
      </c>
      <c r="G98">
        <f t="shared" ref="G98" si="261">C98-C97</f>
        <v>1</v>
      </c>
      <c r="H98">
        <f t="shared" ref="H98" si="262">D98-D97</f>
        <v>50</v>
      </c>
      <c r="I98">
        <f t="shared" ref="I98" si="263">B98-C98-D98</f>
        <v>1218</v>
      </c>
      <c r="J98" s="58">
        <f t="shared" ref="J98" si="264">F98/I97*$B$2/($B$2-B97)</f>
        <v>1.5788646808013495E-3</v>
      </c>
      <c r="K98" s="58">
        <f t="shared" ref="K98" si="265">G98/I97</f>
        <v>7.8926598263614838E-4</v>
      </c>
      <c r="L98" s="58">
        <f t="shared" ref="L98" si="266">H98/I97</f>
        <v>3.9463299131807419E-2</v>
      </c>
      <c r="M98">
        <f t="shared" ref="M98" si="267">J98/(K98+L98)</f>
        <v>3.9223951972064894E-2</v>
      </c>
      <c r="N98" s="32">
        <f t="shared" ref="N98" si="268">C98/B98</f>
        <v>2.359800111049417E-2</v>
      </c>
      <c r="O98" s="32"/>
      <c r="P98" s="63">
        <f t="shared" ref="P98:P134" si="269">D98/B98</f>
        <v>0.86368684064408663</v>
      </c>
      <c r="Q98" s="86">
        <f t="shared" ref="Q98:Q134" si="270">N98</f>
        <v>2.359800111049417E-2</v>
      </c>
      <c r="R98" s="67">
        <f t="shared" ref="R98:R134" si="271">IF(P98="","",1-SUM(P98:Q98))</f>
        <v>0.11271515824541922</v>
      </c>
      <c r="AB98" s="91">
        <f t="shared" si="214"/>
        <v>6.4285714285714288</v>
      </c>
      <c r="AC98" s="91">
        <f t="shared" si="214"/>
        <v>1.2857142857142858</v>
      </c>
    </row>
    <row r="99" spans="1:29" ht="13.8" x14ac:dyDescent="0.25">
      <c r="A99" s="4">
        <v>43957</v>
      </c>
      <c r="B99">
        <v>10810</v>
      </c>
      <c r="C99">
        <v>256</v>
      </c>
      <c r="D99">
        <v>9419</v>
      </c>
      <c r="F99">
        <f t="shared" ref="F99" si="272">B99-B98</f>
        <v>4</v>
      </c>
      <c r="G99">
        <f t="shared" ref="G99" si="273">C99-C98</f>
        <v>1</v>
      </c>
      <c r="H99">
        <f t="shared" ref="H99" si="274">D99-D98</f>
        <v>86</v>
      </c>
      <c r="I99">
        <f t="shared" ref="I99" si="275">B99-C99-D99</f>
        <v>1135</v>
      </c>
      <c r="J99" s="58">
        <f t="shared" ref="J99" si="276">F99/I98*$B$2/($B$2-B98)</f>
        <v>3.2847645790275532E-3</v>
      </c>
      <c r="K99" s="58">
        <f t="shared" ref="K99" si="277">G99/I98</f>
        <v>8.2101806239737272E-4</v>
      </c>
      <c r="L99" s="58">
        <f t="shared" ref="L99" si="278">H99/I98</f>
        <v>7.0607553366174053E-2</v>
      </c>
      <c r="M99">
        <f t="shared" ref="M99" si="279">J99/(K99+L99)</f>
        <v>4.5986704106385751E-2</v>
      </c>
      <c r="N99" s="32">
        <f t="shared" ref="N99" si="280">C99/B99</f>
        <v>2.368177613320999E-2</v>
      </c>
      <c r="O99" s="32"/>
      <c r="P99" s="63">
        <f t="shared" si="269"/>
        <v>0.87132284921369108</v>
      </c>
      <c r="Q99" s="86">
        <f t="shared" si="270"/>
        <v>2.368177613320999E-2</v>
      </c>
      <c r="R99" s="67">
        <f t="shared" si="271"/>
        <v>0.10499537465309894</v>
      </c>
      <c r="AB99" s="91">
        <f t="shared" si="214"/>
        <v>6.4285714285714288</v>
      </c>
      <c r="AC99" s="91">
        <f t="shared" si="214"/>
        <v>1.2857142857142858</v>
      </c>
    </row>
    <row r="100" spans="1:29" ht="13.8" x14ac:dyDescent="0.25">
      <c r="A100" s="4">
        <v>43958</v>
      </c>
      <c r="B100">
        <v>10822</v>
      </c>
      <c r="C100">
        <v>256</v>
      </c>
      <c r="D100">
        <v>9484</v>
      </c>
      <c r="F100">
        <f t="shared" ref="F100:F124" si="281">B100-B99</f>
        <v>12</v>
      </c>
      <c r="G100">
        <f t="shared" ref="G100:G124" si="282">C100-C99</f>
        <v>0</v>
      </c>
      <c r="H100">
        <f t="shared" ref="H100:H124" si="283">D100-D99</f>
        <v>65</v>
      </c>
      <c r="I100">
        <f t="shared" ref="I100:I124" si="284">B100-C100-D100</f>
        <v>1082</v>
      </c>
      <c r="J100" s="58">
        <f t="shared" ref="J100:J124" si="285">F100/I99*$B$2/($B$2-B99)</f>
        <v>1.0574916923697298E-2</v>
      </c>
      <c r="K100" s="58">
        <f t="shared" ref="K100:K124" si="286">G100/I99</f>
        <v>0</v>
      </c>
      <c r="L100" s="58">
        <f t="shared" ref="L100:L124" si="287">H100/I99</f>
        <v>5.7268722466960353E-2</v>
      </c>
      <c r="M100">
        <f t="shared" ref="M100:M124" si="288">J100/(K100+L100)</f>
        <v>0.18465431859071435</v>
      </c>
      <c r="N100" s="32">
        <f t="shared" ref="N100:N124" si="289">C100/B100</f>
        <v>2.3655516540380707E-2</v>
      </c>
      <c r="O100" s="32"/>
      <c r="P100" s="63">
        <f t="shared" si="269"/>
        <v>0.87636296433191652</v>
      </c>
      <c r="Q100" s="86">
        <f t="shared" si="270"/>
        <v>2.3655516540380707E-2</v>
      </c>
      <c r="R100" s="67">
        <f t="shared" si="271"/>
        <v>9.9981519127702811E-2</v>
      </c>
      <c r="AB100" s="91">
        <f t="shared" si="214"/>
        <v>6.8571428571428568</v>
      </c>
      <c r="AC100" s="91">
        <f t="shared" si="214"/>
        <v>1.1428571428571428</v>
      </c>
    </row>
    <row r="101" spans="1:29" ht="13.8" x14ac:dyDescent="0.25">
      <c r="A101" s="4">
        <v>43959</v>
      </c>
      <c r="B101">
        <v>10840</v>
      </c>
      <c r="C101">
        <v>256</v>
      </c>
      <c r="D101">
        <v>9568</v>
      </c>
      <c r="F101">
        <f t="shared" si="281"/>
        <v>18</v>
      </c>
      <c r="G101">
        <f t="shared" si="282"/>
        <v>0</v>
      </c>
      <c r="H101">
        <f t="shared" si="283"/>
        <v>84</v>
      </c>
      <c r="I101">
        <f t="shared" si="284"/>
        <v>1016</v>
      </c>
      <c r="J101" s="58">
        <f t="shared" si="285"/>
        <v>1.6639371790600599E-2</v>
      </c>
      <c r="K101" s="58">
        <f t="shared" si="286"/>
        <v>0</v>
      </c>
      <c r="L101" s="58">
        <f t="shared" si="287"/>
        <v>7.763401109057301E-2</v>
      </c>
      <c r="M101">
        <f t="shared" si="288"/>
        <v>0.21433095568368868</v>
      </c>
      <c r="N101" s="32">
        <f t="shared" si="289"/>
        <v>2.3616236162361623E-2</v>
      </c>
      <c r="O101" s="32"/>
      <c r="P101" s="63">
        <f t="shared" si="269"/>
        <v>0.88265682656826572</v>
      </c>
      <c r="Q101" s="86">
        <f t="shared" si="270"/>
        <v>2.3616236162361623E-2</v>
      </c>
      <c r="R101" s="67">
        <f t="shared" si="271"/>
        <v>9.3726937269372645E-2</v>
      </c>
      <c r="AB101" s="91">
        <f t="shared" si="214"/>
        <v>8.5714285714285712</v>
      </c>
      <c r="AC101" s="91">
        <f>AVERAGE(G95:G101)</f>
        <v>0.8571428571428571</v>
      </c>
    </row>
    <row r="102" spans="1:29" ht="13.8" x14ac:dyDescent="0.25">
      <c r="A102" s="4">
        <v>43960</v>
      </c>
      <c r="B102">
        <v>10874</v>
      </c>
      <c r="C102">
        <v>256</v>
      </c>
      <c r="D102">
        <v>9610</v>
      </c>
      <c r="F102">
        <f t="shared" si="281"/>
        <v>34</v>
      </c>
      <c r="G102">
        <f t="shared" si="282"/>
        <v>0</v>
      </c>
      <c r="H102">
        <f t="shared" si="283"/>
        <v>42</v>
      </c>
      <c r="I102">
        <f t="shared" si="284"/>
        <v>1008</v>
      </c>
      <c r="J102" s="58">
        <f t="shared" si="285"/>
        <v>3.3471643940799219E-2</v>
      </c>
      <c r="K102" s="58">
        <f t="shared" si="286"/>
        <v>0</v>
      </c>
      <c r="L102" s="58">
        <f t="shared" si="287"/>
        <v>4.1338582677165357E-2</v>
      </c>
      <c r="M102">
        <f t="shared" si="288"/>
        <v>0.80969500580600007</v>
      </c>
      <c r="N102" s="32">
        <f t="shared" si="289"/>
        <v>2.354239470296119E-2</v>
      </c>
      <c r="O102" s="32"/>
      <c r="P102" s="63">
        <f t="shared" si="269"/>
        <v>0.88375942615412917</v>
      </c>
      <c r="Q102" s="86">
        <f t="shared" si="270"/>
        <v>2.354239470296119E-2</v>
      </c>
      <c r="R102" s="67">
        <f t="shared" si="271"/>
        <v>9.2698179142909676E-2</v>
      </c>
      <c r="AB102" s="91">
        <f t="shared" si="214"/>
        <v>11.571428571428571</v>
      </c>
      <c r="AC102" s="91">
        <f t="shared" si="214"/>
        <v>0.8571428571428571</v>
      </c>
    </row>
    <row r="103" spans="1:29" ht="13.8" x14ac:dyDescent="0.25">
      <c r="A103" s="4">
        <v>43961</v>
      </c>
      <c r="B103">
        <v>10909</v>
      </c>
      <c r="C103">
        <v>256</v>
      </c>
      <c r="D103">
        <v>9632</v>
      </c>
      <c r="F103">
        <f t="shared" si="281"/>
        <v>35</v>
      </c>
      <c r="G103">
        <f t="shared" si="282"/>
        <v>0</v>
      </c>
      <c r="H103">
        <f t="shared" si="283"/>
        <v>22</v>
      </c>
      <c r="I103">
        <f t="shared" si="284"/>
        <v>1021</v>
      </c>
      <c r="J103" s="58">
        <f t="shared" si="285"/>
        <v>3.4729588236378332E-2</v>
      </c>
      <c r="K103" s="58">
        <f t="shared" si="286"/>
        <v>0</v>
      </c>
      <c r="L103" s="58">
        <f t="shared" si="287"/>
        <v>2.1825396825396824E-2</v>
      </c>
      <c r="M103">
        <f t="shared" si="288"/>
        <v>1.5912465882849709</v>
      </c>
      <c r="N103" s="32">
        <f t="shared" si="289"/>
        <v>2.3466862223851866E-2</v>
      </c>
      <c r="O103" s="32"/>
      <c r="P103" s="63">
        <f t="shared" si="269"/>
        <v>0.88294069117242646</v>
      </c>
      <c r="Q103" s="86">
        <f t="shared" si="270"/>
        <v>2.3466862223851866E-2</v>
      </c>
      <c r="R103" s="67">
        <f t="shared" si="271"/>
        <v>9.359244660372168E-2</v>
      </c>
      <c r="AB103" s="91">
        <f t="shared" si="214"/>
        <v>15.428571428571429</v>
      </c>
      <c r="AC103" s="91">
        <f t="shared" si="214"/>
        <v>0.5714285714285714</v>
      </c>
    </row>
    <row r="104" spans="1:29" ht="13.8" x14ac:dyDescent="0.25">
      <c r="A104" s="4">
        <v>43962</v>
      </c>
      <c r="B104">
        <v>10936</v>
      </c>
      <c r="C104">
        <v>258</v>
      </c>
      <c r="D104">
        <v>9670</v>
      </c>
      <c r="F104">
        <f t="shared" si="281"/>
        <v>27</v>
      </c>
      <c r="G104">
        <f t="shared" si="282"/>
        <v>2</v>
      </c>
      <c r="H104">
        <f t="shared" si="283"/>
        <v>38</v>
      </c>
      <c r="I104">
        <f t="shared" si="284"/>
        <v>1008</v>
      </c>
      <c r="J104" s="58">
        <f t="shared" si="285"/>
        <v>2.6450290159222449E-2</v>
      </c>
      <c r="K104" s="58">
        <f t="shared" si="286"/>
        <v>1.9588638589618022E-3</v>
      </c>
      <c r="L104" s="58">
        <f t="shared" si="287"/>
        <v>3.7218413320274243E-2</v>
      </c>
      <c r="M104">
        <f t="shared" si="288"/>
        <v>0.67514365631415296</v>
      </c>
      <c r="N104" s="32">
        <f t="shared" si="289"/>
        <v>2.3591806876371618E-2</v>
      </c>
      <c r="O104" s="32"/>
      <c r="P104" s="63">
        <f t="shared" si="269"/>
        <v>0.88423555230431605</v>
      </c>
      <c r="Q104" s="86">
        <f t="shared" si="270"/>
        <v>2.3591806876371618E-2</v>
      </c>
      <c r="R104" s="67">
        <f t="shared" si="271"/>
        <v>9.2172640819312313E-2</v>
      </c>
      <c r="AB104" s="91">
        <f t="shared" si="214"/>
        <v>18.857142857142858</v>
      </c>
      <c r="AC104" s="91">
        <f t="shared" si="214"/>
        <v>0.5714285714285714</v>
      </c>
    </row>
    <row r="105" spans="1:29" ht="13.8" x14ac:dyDescent="0.25">
      <c r="A105" s="4">
        <v>43963</v>
      </c>
      <c r="B105">
        <v>10962</v>
      </c>
      <c r="C105">
        <v>259</v>
      </c>
      <c r="D105">
        <v>9695</v>
      </c>
      <c r="F105">
        <f t="shared" si="281"/>
        <v>26</v>
      </c>
      <c r="G105">
        <f t="shared" si="282"/>
        <v>1</v>
      </c>
      <c r="H105">
        <f t="shared" si="283"/>
        <v>25</v>
      </c>
      <c r="I105">
        <f t="shared" si="284"/>
        <v>1008</v>
      </c>
      <c r="J105" s="58">
        <f t="shared" si="285"/>
        <v>2.5799153895504297E-2</v>
      </c>
      <c r="K105" s="58">
        <f t="shared" si="286"/>
        <v>9.9206349206349201E-4</v>
      </c>
      <c r="L105" s="58">
        <f t="shared" si="287"/>
        <v>2.48015873015873E-2</v>
      </c>
      <c r="M105">
        <f t="shared" si="288"/>
        <v>1.0002133510257052</v>
      </c>
      <c r="N105" s="32">
        <f t="shared" si="289"/>
        <v>2.3627075351213282E-2</v>
      </c>
      <c r="O105" s="32"/>
      <c r="P105" s="63">
        <f t="shared" si="269"/>
        <v>0.88441890166028092</v>
      </c>
      <c r="Q105" s="86">
        <f t="shared" si="270"/>
        <v>2.3627075351213282E-2</v>
      </c>
      <c r="R105" s="67">
        <f t="shared" si="271"/>
        <v>9.1954022988505746E-2</v>
      </c>
      <c r="AB105" s="91">
        <f t="shared" si="214"/>
        <v>22.285714285714285</v>
      </c>
      <c r="AC105" s="91">
        <f t="shared" si="214"/>
        <v>0.5714285714285714</v>
      </c>
    </row>
    <row r="106" spans="1:29" ht="13.8" x14ac:dyDescent="0.25">
      <c r="A106" s="4">
        <v>43964</v>
      </c>
      <c r="B106">
        <v>10991</v>
      </c>
      <c r="C106">
        <v>260</v>
      </c>
      <c r="D106">
        <v>9762</v>
      </c>
      <c r="F106">
        <f t="shared" si="281"/>
        <v>29</v>
      </c>
      <c r="G106">
        <f t="shared" si="282"/>
        <v>1</v>
      </c>
      <c r="H106">
        <f t="shared" si="283"/>
        <v>67</v>
      </c>
      <c r="I106">
        <f t="shared" si="284"/>
        <v>969</v>
      </c>
      <c r="J106" s="58">
        <f t="shared" si="285"/>
        <v>2.8775993941189237E-2</v>
      </c>
      <c r="K106" s="58">
        <f t="shared" si="286"/>
        <v>9.9206349206349201E-4</v>
      </c>
      <c r="L106" s="58">
        <f t="shared" si="287"/>
        <v>6.6468253968253968E-2</v>
      </c>
      <c r="M106">
        <f t="shared" si="288"/>
        <v>0.42656179253998167</v>
      </c>
      <c r="N106" s="32">
        <f t="shared" si="289"/>
        <v>2.3655718314984989E-2</v>
      </c>
      <c r="O106" s="32"/>
      <c r="P106" s="63">
        <f t="shared" si="269"/>
        <v>0.88818123919570557</v>
      </c>
      <c r="Q106" s="86">
        <f t="shared" si="270"/>
        <v>2.3655718314984989E-2</v>
      </c>
      <c r="R106" s="67">
        <f t="shared" si="271"/>
        <v>8.8163042489309396E-2</v>
      </c>
      <c r="AB106" s="91">
        <f t="shared" si="214"/>
        <v>25.857142857142858</v>
      </c>
      <c r="AC106" s="91">
        <f t="shared" si="214"/>
        <v>0.5714285714285714</v>
      </c>
    </row>
    <row r="107" spans="1:29" ht="13.8" x14ac:dyDescent="0.25">
      <c r="A107" s="4">
        <v>43965</v>
      </c>
      <c r="B107">
        <v>11018</v>
      </c>
      <c r="C107">
        <v>260</v>
      </c>
      <c r="D107">
        <v>9821</v>
      </c>
      <c r="F107">
        <f t="shared" si="281"/>
        <v>27</v>
      </c>
      <c r="G107">
        <f t="shared" si="282"/>
        <v>0</v>
      </c>
      <c r="H107">
        <f t="shared" si="283"/>
        <v>59</v>
      </c>
      <c r="I107">
        <f t="shared" si="284"/>
        <v>937</v>
      </c>
      <c r="J107" s="58">
        <f t="shared" si="285"/>
        <v>2.7869751759394032E-2</v>
      </c>
      <c r="K107" s="58">
        <f t="shared" si="286"/>
        <v>0</v>
      </c>
      <c r="L107" s="58">
        <f t="shared" si="287"/>
        <v>6.0887512899896801E-2</v>
      </c>
      <c r="M107">
        <f t="shared" si="288"/>
        <v>0.45772524499750539</v>
      </c>
      <c r="N107" s="32">
        <f t="shared" si="289"/>
        <v>2.359774913777455E-2</v>
      </c>
      <c r="O107" s="32"/>
      <c r="P107" s="63">
        <f t="shared" si="269"/>
        <v>0.89135959339263027</v>
      </c>
      <c r="Q107" s="86">
        <f t="shared" si="270"/>
        <v>2.359774913777455E-2</v>
      </c>
      <c r="R107" s="67">
        <f t="shared" si="271"/>
        <v>8.5042657469595162E-2</v>
      </c>
      <c r="AB107" s="91">
        <f t="shared" si="214"/>
        <v>28</v>
      </c>
      <c r="AC107" s="91">
        <f t="shared" si="214"/>
        <v>0.5714285714285714</v>
      </c>
    </row>
    <row r="108" spans="1:29" ht="13.8" x14ac:dyDescent="0.25">
      <c r="A108" s="4">
        <v>43966</v>
      </c>
      <c r="B108">
        <v>11037</v>
      </c>
      <c r="C108">
        <v>262</v>
      </c>
      <c r="D108">
        <v>9851</v>
      </c>
      <c r="F108">
        <f t="shared" si="281"/>
        <v>19</v>
      </c>
      <c r="G108">
        <f t="shared" si="282"/>
        <v>2</v>
      </c>
      <c r="H108">
        <f t="shared" si="283"/>
        <v>30</v>
      </c>
      <c r="I108">
        <f t="shared" si="284"/>
        <v>924</v>
      </c>
      <c r="J108" s="58">
        <f t="shared" si="285"/>
        <v>2.0281839990533169E-2</v>
      </c>
      <c r="K108" s="58">
        <f t="shared" si="286"/>
        <v>2.1344717182497333E-3</v>
      </c>
      <c r="L108" s="58">
        <f t="shared" si="287"/>
        <v>3.2017075773745997E-2</v>
      </c>
      <c r="M108">
        <f t="shared" si="288"/>
        <v>0.59387762722279935</v>
      </c>
      <c r="N108" s="32">
        <f t="shared" si="289"/>
        <v>2.3738334692398298E-2</v>
      </c>
      <c r="O108" s="32"/>
      <c r="P108" s="63">
        <f t="shared" si="269"/>
        <v>0.89254326356799851</v>
      </c>
      <c r="Q108" s="86">
        <f t="shared" si="270"/>
        <v>2.3738334692398298E-2</v>
      </c>
      <c r="R108" s="67">
        <f t="shared" si="271"/>
        <v>8.371840173960321E-2</v>
      </c>
      <c r="AB108" s="91">
        <f t="shared" ref="AB108:AC123" si="290">AVERAGE(F102:F108)</f>
        <v>28.142857142857142</v>
      </c>
      <c r="AC108" s="91">
        <f t="shared" si="290"/>
        <v>0.8571428571428571</v>
      </c>
    </row>
    <row r="109" spans="1:29" ht="13.8" x14ac:dyDescent="0.25">
      <c r="A109" s="4">
        <v>43967</v>
      </c>
      <c r="B109">
        <v>11050</v>
      </c>
      <c r="C109">
        <v>262</v>
      </c>
      <c r="D109">
        <v>9888</v>
      </c>
      <c r="F109">
        <f t="shared" si="281"/>
        <v>13</v>
      </c>
      <c r="G109">
        <f t="shared" si="282"/>
        <v>0</v>
      </c>
      <c r="H109">
        <f t="shared" si="283"/>
        <v>37</v>
      </c>
      <c r="I109">
        <f t="shared" si="284"/>
        <v>900</v>
      </c>
      <c r="J109" s="58">
        <f t="shared" si="285"/>
        <v>1.4072293489436108E-2</v>
      </c>
      <c r="K109" s="58">
        <f t="shared" si="286"/>
        <v>0</v>
      </c>
      <c r="L109" s="58">
        <f t="shared" si="287"/>
        <v>4.004329004329004E-2</v>
      </c>
      <c r="M109">
        <f t="shared" si="288"/>
        <v>0.35142700497943147</v>
      </c>
      <c r="N109" s="32">
        <f t="shared" si="289"/>
        <v>2.3710407239819004E-2</v>
      </c>
      <c r="O109" s="32"/>
      <c r="P109" s="63">
        <f t="shared" si="269"/>
        <v>0.89484162895927599</v>
      </c>
      <c r="Q109" s="86">
        <f t="shared" si="270"/>
        <v>2.3710407239819004E-2</v>
      </c>
      <c r="R109" s="67">
        <f t="shared" si="271"/>
        <v>8.1447963800905021E-2</v>
      </c>
      <c r="AB109" s="91">
        <f t="shared" si="290"/>
        <v>25.142857142857142</v>
      </c>
      <c r="AC109" s="91">
        <f t="shared" si="290"/>
        <v>0.8571428571428571</v>
      </c>
    </row>
    <row r="110" spans="1:29" ht="13.8" x14ac:dyDescent="0.25">
      <c r="A110" s="4">
        <v>43968</v>
      </c>
      <c r="B110">
        <v>11065</v>
      </c>
      <c r="C110">
        <v>263</v>
      </c>
      <c r="D110">
        <v>9904</v>
      </c>
      <c r="F110">
        <f t="shared" si="281"/>
        <v>15</v>
      </c>
      <c r="G110">
        <f t="shared" si="282"/>
        <v>1</v>
      </c>
      <c r="H110">
        <f t="shared" si="283"/>
        <v>16</v>
      </c>
      <c r="I110">
        <f t="shared" si="284"/>
        <v>898</v>
      </c>
      <c r="J110" s="58">
        <f t="shared" si="285"/>
        <v>1.6670259592290407E-2</v>
      </c>
      <c r="K110" s="58">
        <f t="shared" si="286"/>
        <v>1.1111111111111111E-3</v>
      </c>
      <c r="L110" s="58">
        <f t="shared" si="287"/>
        <v>1.7777777777777778E-2</v>
      </c>
      <c r="M110">
        <f t="shared" si="288"/>
        <v>0.88254315488596269</v>
      </c>
      <c r="N110" s="32">
        <f t="shared" si="289"/>
        <v>2.3768639855399908E-2</v>
      </c>
      <c r="O110" s="32"/>
      <c r="P110" s="63">
        <f t="shared" si="269"/>
        <v>0.89507455942159964</v>
      </c>
      <c r="Q110" s="86">
        <f t="shared" si="270"/>
        <v>2.3768639855399908E-2</v>
      </c>
      <c r="R110" s="67">
        <f t="shared" si="271"/>
        <v>8.1156800723000466E-2</v>
      </c>
      <c r="AB110" s="91">
        <f t="shared" si="290"/>
        <v>22.285714285714285</v>
      </c>
      <c r="AC110" s="91">
        <f t="shared" si="290"/>
        <v>1</v>
      </c>
    </row>
    <row r="111" spans="1:29" ht="13.8" x14ac:dyDescent="0.25">
      <c r="A111" s="4">
        <v>43969</v>
      </c>
      <c r="B111">
        <v>11078</v>
      </c>
      <c r="C111">
        <v>263</v>
      </c>
      <c r="D111">
        <v>9938</v>
      </c>
      <c r="F111">
        <f t="shared" si="281"/>
        <v>13</v>
      </c>
      <c r="G111">
        <f t="shared" si="282"/>
        <v>0</v>
      </c>
      <c r="H111">
        <f t="shared" si="283"/>
        <v>34</v>
      </c>
      <c r="I111">
        <f t="shared" si="284"/>
        <v>877</v>
      </c>
      <c r="J111" s="58">
        <f t="shared" si="285"/>
        <v>1.4479739740625757E-2</v>
      </c>
      <c r="K111" s="58">
        <f t="shared" si="286"/>
        <v>0</v>
      </c>
      <c r="L111" s="58">
        <f t="shared" si="287"/>
        <v>3.7861915367483297E-2</v>
      </c>
      <c r="M111">
        <f t="shared" si="288"/>
        <v>0.38243547903182146</v>
      </c>
      <c r="N111" s="32">
        <f t="shared" si="289"/>
        <v>2.3740747427333453E-2</v>
      </c>
      <c r="O111" s="32"/>
      <c r="P111" s="63">
        <f t="shared" si="269"/>
        <v>0.89709333814768011</v>
      </c>
      <c r="Q111" s="86">
        <f t="shared" si="270"/>
        <v>2.3740747427333453E-2</v>
      </c>
      <c r="R111" s="67">
        <f t="shared" si="271"/>
        <v>7.9165914424986439E-2</v>
      </c>
      <c r="AB111" s="91">
        <f t="shared" si="290"/>
        <v>20.285714285714285</v>
      </c>
      <c r="AC111" s="91">
        <f t="shared" si="290"/>
        <v>0.7142857142857143</v>
      </c>
    </row>
    <row r="112" spans="1:29" ht="13.8" x14ac:dyDescent="0.25">
      <c r="A112" s="4">
        <v>43970</v>
      </c>
      <c r="B112">
        <v>11110</v>
      </c>
      <c r="C112">
        <v>263</v>
      </c>
      <c r="D112">
        <v>10066</v>
      </c>
      <c r="F112">
        <f t="shared" si="281"/>
        <v>32</v>
      </c>
      <c r="G112">
        <f t="shared" si="282"/>
        <v>0</v>
      </c>
      <c r="H112">
        <f t="shared" si="283"/>
        <v>128</v>
      </c>
      <c r="I112">
        <f t="shared" si="284"/>
        <v>781</v>
      </c>
      <c r="J112" s="58">
        <f t="shared" si="285"/>
        <v>3.6495913228195669E-2</v>
      </c>
      <c r="K112" s="58">
        <f t="shared" si="286"/>
        <v>0</v>
      </c>
      <c r="L112" s="58">
        <f t="shared" si="287"/>
        <v>0.1459521094640821</v>
      </c>
      <c r="M112">
        <f t="shared" si="288"/>
        <v>0.25005403047755936</v>
      </c>
      <c r="N112" s="32">
        <f t="shared" si="289"/>
        <v>2.3672367236723672E-2</v>
      </c>
      <c r="O112" s="32"/>
      <c r="P112" s="63">
        <f t="shared" si="269"/>
        <v>0.90603060306030603</v>
      </c>
      <c r="Q112" s="86">
        <f t="shared" si="270"/>
        <v>2.3672367236723672E-2</v>
      </c>
      <c r="R112" s="67">
        <f t="shared" si="271"/>
        <v>7.0297029702970248E-2</v>
      </c>
      <c r="AB112" s="91">
        <f t="shared" si="290"/>
        <v>21.142857142857142</v>
      </c>
      <c r="AC112" s="91">
        <f t="shared" si="290"/>
        <v>0.5714285714285714</v>
      </c>
    </row>
    <row r="113" spans="1:29" ht="13.8" x14ac:dyDescent="0.25">
      <c r="A113" s="4">
        <v>43971</v>
      </c>
      <c r="B113">
        <v>11122</v>
      </c>
      <c r="C113">
        <v>264</v>
      </c>
      <c r="D113">
        <v>10135</v>
      </c>
      <c r="F113">
        <f t="shared" si="281"/>
        <v>12</v>
      </c>
      <c r="G113">
        <f t="shared" si="282"/>
        <v>1</v>
      </c>
      <c r="H113">
        <f t="shared" si="283"/>
        <v>69</v>
      </c>
      <c r="I113">
        <f t="shared" si="284"/>
        <v>723</v>
      </c>
      <c r="J113" s="58">
        <f t="shared" si="285"/>
        <v>1.5368247062797036E-2</v>
      </c>
      <c r="K113" s="58">
        <f t="shared" si="286"/>
        <v>1.2804097311139564E-3</v>
      </c>
      <c r="L113" s="58">
        <f t="shared" si="287"/>
        <v>8.8348271446862997E-2</v>
      </c>
      <c r="M113">
        <f t="shared" si="288"/>
        <v>0.17146572794349266</v>
      </c>
      <c r="N113" s="32">
        <f t="shared" si="289"/>
        <v>2.3736737996763173E-2</v>
      </c>
      <c r="O113" s="32"/>
      <c r="P113" s="63">
        <f t="shared" si="269"/>
        <v>0.91125696817119228</v>
      </c>
      <c r="Q113" s="86">
        <f t="shared" si="270"/>
        <v>2.3736737996763173E-2</v>
      </c>
      <c r="R113" s="67">
        <f t="shared" si="271"/>
        <v>6.5006293832044593E-2</v>
      </c>
      <c r="AB113" s="91">
        <f t="shared" si="290"/>
        <v>18.714285714285715</v>
      </c>
      <c r="AC113" s="91">
        <f t="shared" si="290"/>
        <v>0.5714285714285714</v>
      </c>
    </row>
    <row r="114" spans="1:29" ht="13.8" x14ac:dyDescent="0.25">
      <c r="A114" s="4">
        <v>43972</v>
      </c>
      <c r="B114">
        <v>11142</v>
      </c>
      <c r="C114">
        <v>264</v>
      </c>
      <c r="D114">
        <v>10162</v>
      </c>
      <c r="F114">
        <f t="shared" si="281"/>
        <v>20</v>
      </c>
      <c r="G114">
        <f t="shared" si="282"/>
        <v>0</v>
      </c>
      <c r="H114">
        <f t="shared" si="283"/>
        <v>27</v>
      </c>
      <c r="I114">
        <f t="shared" si="284"/>
        <v>716</v>
      </c>
      <c r="J114" s="58">
        <f t="shared" si="285"/>
        <v>2.7668519515831054E-2</v>
      </c>
      <c r="K114" s="58">
        <f t="shared" si="286"/>
        <v>0</v>
      </c>
      <c r="L114" s="58">
        <f t="shared" si="287"/>
        <v>3.7344398340248962E-2</v>
      </c>
      <c r="M114">
        <f t="shared" si="288"/>
        <v>0.74090146703503157</v>
      </c>
      <c r="N114" s="32">
        <f t="shared" si="289"/>
        <v>2.3694130317716746E-2</v>
      </c>
      <c r="O114" s="32"/>
      <c r="P114" s="63">
        <f t="shared" si="269"/>
        <v>0.9120445162448394</v>
      </c>
      <c r="Q114" s="86">
        <f t="shared" si="270"/>
        <v>2.3694130317716746E-2</v>
      </c>
      <c r="R114" s="67">
        <f t="shared" si="271"/>
        <v>6.426135343744388E-2</v>
      </c>
      <c r="AB114" s="91">
        <f t="shared" si="290"/>
        <v>17.714285714285715</v>
      </c>
      <c r="AC114" s="91">
        <f t="shared" si="290"/>
        <v>0.5714285714285714</v>
      </c>
    </row>
    <row r="115" spans="1:29" ht="13.8" x14ac:dyDescent="0.25">
      <c r="A115" s="4">
        <v>43973</v>
      </c>
      <c r="B115">
        <v>11165</v>
      </c>
      <c r="C115">
        <v>266</v>
      </c>
      <c r="D115">
        <v>10194</v>
      </c>
      <c r="F115">
        <f t="shared" si="281"/>
        <v>23</v>
      </c>
      <c r="G115">
        <f t="shared" si="282"/>
        <v>2</v>
      </c>
      <c r="H115">
        <f t="shared" si="283"/>
        <v>32</v>
      </c>
      <c r="I115">
        <f t="shared" si="284"/>
        <v>705</v>
      </c>
      <c r="J115" s="58">
        <f t="shared" si="285"/>
        <v>3.2129887608360802E-2</v>
      </c>
      <c r="K115" s="58">
        <f t="shared" si="286"/>
        <v>2.7932960893854749E-3</v>
      </c>
      <c r="L115" s="58">
        <f t="shared" si="287"/>
        <v>4.4692737430167599E-2</v>
      </c>
      <c r="M115">
        <f t="shared" si="288"/>
        <v>0.67661763316430401</v>
      </c>
      <c r="N115" s="32">
        <f t="shared" si="289"/>
        <v>2.3824451410658306E-2</v>
      </c>
      <c r="O115" s="32"/>
      <c r="P115" s="63">
        <f t="shared" si="269"/>
        <v>0.91303179579041649</v>
      </c>
      <c r="Q115" s="86">
        <f t="shared" si="270"/>
        <v>2.3824451410658306E-2</v>
      </c>
      <c r="R115" s="67">
        <f t="shared" si="271"/>
        <v>6.3143752798925257E-2</v>
      </c>
      <c r="AB115" s="91">
        <f t="shared" si="290"/>
        <v>18.285714285714285</v>
      </c>
      <c r="AC115" s="91">
        <f t="shared" si="290"/>
        <v>0.5714285714285714</v>
      </c>
    </row>
    <row r="116" spans="1:29" ht="13.8" x14ac:dyDescent="0.25">
      <c r="A116" s="4">
        <v>43974</v>
      </c>
      <c r="B116">
        <v>11190</v>
      </c>
      <c r="C116">
        <v>266</v>
      </c>
      <c r="D116">
        <v>10213</v>
      </c>
      <c r="F116">
        <f t="shared" si="281"/>
        <v>25</v>
      </c>
      <c r="G116">
        <f t="shared" si="282"/>
        <v>0</v>
      </c>
      <c r="H116">
        <f t="shared" si="283"/>
        <v>19</v>
      </c>
      <c r="I116">
        <f t="shared" si="284"/>
        <v>711</v>
      </c>
      <c r="J116" s="58">
        <f t="shared" si="285"/>
        <v>3.5468717006114536E-2</v>
      </c>
      <c r="K116" s="58">
        <f t="shared" si="286"/>
        <v>0</v>
      </c>
      <c r="L116" s="58">
        <f t="shared" si="287"/>
        <v>2.6950354609929079E-2</v>
      </c>
      <c r="M116">
        <f t="shared" si="288"/>
        <v>1.3160760783847762</v>
      </c>
      <c r="N116" s="32">
        <f t="shared" si="289"/>
        <v>2.3771224307417339E-2</v>
      </c>
      <c r="O116" s="32"/>
      <c r="P116" s="63">
        <f t="shared" si="269"/>
        <v>0.91268990169794462</v>
      </c>
      <c r="Q116" s="86">
        <f t="shared" si="270"/>
        <v>2.3771224307417339E-2</v>
      </c>
      <c r="R116" s="67">
        <f t="shared" si="271"/>
        <v>6.353887399463809E-2</v>
      </c>
      <c r="AB116" s="91">
        <f t="shared" si="290"/>
        <v>20</v>
      </c>
      <c r="AC116" s="91">
        <f t="shared" si="290"/>
        <v>0.5714285714285714</v>
      </c>
    </row>
    <row r="117" spans="1:29" ht="13.8" x14ac:dyDescent="0.25">
      <c r="A117" s="4">
        <v>43975</v>
      </c>
      <c r="B117">
        <v>11206</v>
      </c>
      <c r="C117">
        <v>267</v>
      </c>
      <c r="D117">
        <v>10226</v>
      </c>
      <c r="F117">
        <f t="shared" si="281"/>
        <v>16</v>
      </c>
      <c r="G117">
        <f t="shared" si="282"/>
        <v>1</v>
      </c>
      <c r="H117">
        <f t="shared" si="283"/>
        <v>13</v>
      </c>
      <c r="I117">
        <f t="shared" si="284"/>
        <v>713</v>
      </c>
      <c r="J117" s="58">
        <f t="shared" si="285"/>
        <v>2.2508428858676998E-2</v>
      </c>
      <c r="K117" s="58">
        <f t="shared" si="286"/>
        <v>1.4064697609001407E-3</v>
      </c>
      <c r="L117" s="58">
        <f t="shared" si="287"/>
        <v>1.8284106891701828E-2</v>
      </c>
      <c r="M117">
        <f t="shared" si="288"/>
        <v>1.1431066370370961</v>
      </c>
      <c r="N117" s="32">
        <f t="shared" si="289"/>
        <v>2.3826521506335893E-2</v>
      </c>
      <c r="O117" s="32"/>
      <c r="P117" s="63">
        <f t="shared" si="269"/>
        <v>0.91254684990183832</v>
      </c>
      <c r="Q117" s="86">
        <f t="shared" si="270"/>
        <v>2.3826521506335893E-2</v>
      </c>
      <c r="R117" s="67">
        <f t="shared" si="271"/>
        <v>6.3626628591825773E-2</v>
      </c>
      <c r="AB117" s="91">
        <f t="shared" si="290"/>
        <v>20.142857142857142</v>
      </c>
      <c r="AC117" s="91">
        <f t="shared" si="290"/>
        <v>0.5714285714285714</v>
      </c>
    </row>
    <row r="118" spans="1:29" ht="13.8" x14ac:dyDescent="0.25">
      <c r="A118" s="4">
        <v>43976</v>
      </c>
      <c r="B118">
        <v>11225</v>
      </c>
      <c r="C118">
        <v>269</v>
      </c>
      <c r="D118">
        <v>10275</v>
      </c>
      <c r="F118">
        <f t="shared" si="281"/>
        <v>19</v>
      </c>
      <c r="G118">
        <f t="shared" si="282"/>
        <v>2</v>
      </c>
      <c r="H118">
        <f t="shared" si="283"/>
        <v>49</v>
      </c>
      <c r="I118">
        <f t="shared" si="284"/>
        <v>681</v>
      </c>
      <c r="J118" s="58">
        <f t="shared" si="285"/>
        <v>2.6653792107742529E-2</v>
      </c>
      <c r="K118" s="58">
        <f t="shared" si="286"/>
        <v>2.8050490883590462E-3</v>
      </c>
      <c r="L118" s="58">
        <f t="shared" si="287"/>
        <v>6.8723702664796632E-2</v>
      </c>
      <c r="M118">
        <f t="shared" si="288"/>
        <v>0.3726304661337338</v>
      </c>
      <c r="N118" s="32">
        <f t="shared" si="289"/>
        <v>2.396436525612472E-2</v>
      </c>
      <c r="O118" s="32"/>
      <c r="P118" s="63">
        <f t="shared" si="269"/>
        <v>0.91536748329621376</v>
      </c>
      <c r="Q118" s="86">
        <f t="shared" si="270"/>
        <v>2.396436525612472E-2</v>
      </c>
      <c r="R118" s="67">
        <f t="shared" si="271"/>
        <v>6.0668151447661467E-2</v>
      </c>
      <c r="AB118" s="91">
        <f t="shared" si="290"/>
        <v>21</v>
      </c>
      <c r="AC118" s="91">
        <f t="shared" si="290"/>
        <v>0.8571428571428571</v>
      </c>
    </row>
    <row r="119" spans="1:29" ht="13.8" x14ac:dyDescent="0.25">
      <c r="A119" s="4">
        <v>43977</v>
      </c>
      <c r="B119">
        <v>11265</v>
      </c>
      <c r="C119">
        <v>269</v>
      </c>
      <c r="D119">
        <v>10295</v>
      </c>
      <c r="F119">
        <f t="shared" si="281"/>
        <v>40</v>
      </c>
      <c r="G119">
        <f t="shared" si="282"/>
        <v>0</v>
      </c>
      <c r="H119">
        <f t="shared" si="283"/>
        <v>20</v>
      </c>
      <c r="I119">
        <f t="shared" si="284"/>
        <v>701</v>
      </c>
      <c r="J119" s="58">
        <f t="shared" si="285"/>
        <v>5.8750014119077792E-2</v>
      </c>
      <c r="K119" s="58">
        <f t="shared" si="286"/>
        <v>0</v>
      </c>
      <c r="L119" s="58">
        <f t="shared" si="287"/>
        <v>2.9368575624082231E-2</v>
      </c>
      <c r="M119">
        <f t="shared" si="288"/>
        <v>2.0004379807545987</v>
      </c>
      <c r="N119" s="32">
        <f t="shared" si="289"/>
        <v>2.3879272081668887E-2</v>
      </c>
      <c r="O119" s="32"/>
      <c r="P119" s="63">
        <f t="shared" si="269"/>
        <v>0.91389258766089654</v>
      </c>
      <c r="Q119" s="86">
        <f t="shared" si="270"/>
        <v>2.3879272081668887E-2</v>
      </c>
      <c r="R119" s="67">
        <f t="shared" si="271"/>
        <v>6.2228140257434617E-2</v>
      </c>
      <c r="AB119" s="91">
        <f t="shared" si="290"/>
        <v>22.142857142857142</v>
      </c>
      <c r="AC119" s="91">
        <f t="shared" si="290"/>
        <v>0.8571428571428571</v>
      </c>
    </row>
    <row r="120" spans="1:29" ht="13.8" x14ac:dyDescent="0.25">
      <c r="A120" s="4">
        <v>43978</v>
      </c>
      <c r="B120">
        <v>11344</v>
      </c>
      <c r="C120">
        <v>269</v>
      </c>
      <c r="D120">
        <v>10340</v>
      </c>
      <c r="F120">
        <f t="shared" si="281"/>
        <v>79</v>
      </c>
      <c r="G120">
        <f t="shared" si="282"/>
        <v>0</v>
      </c>
      <c r="H120">
        <f t="shared" si="283"/>
        <v>45</v>
      </c>
      <c r="I120">
        <f t="shared" si="284"/>
        <v>735</v>
      </c>
      <c r="J120" s="58">
        <f t="shared" si="285"/>
        <v>0.11272091569517369</v>
      </c>
      <c r="K120" s="58">
        <f t="shared" si="286"/>
        <v>0</v>
      </c>
      <c r="L120" s="58">
        <f t="shared" si="287"/>
        <v>6.4194008559201141E-2</v>
      </c>
      <c r="M120">
        <f t="shared" si="288"/>
        <v>1.755941375607039</v>
      </c>
      <c r="N120" s="32">
        <f t="shared" si="289"/>
        <v>2.3712976022566997E-2</v>
      </c>
      <c r="O120" s="32"/>
      <c r="P120" s="63">
        <f t="shared" si="269"/>
        <v>0.91149506346967557</v>
      </c>
      <c r="Q120" s="86">
        <f t="shared" si="270"/>
        <v>2.3712976022566997E-2</v>
      </c>
      <c r="R120" s="67">
        <f t="shared" si="271"/>
        <v>6.4791960507757484E-2</v>
      </c>
      <c r="AB120" s="91">
        <f t="shared" si="290"/>
        <v>31.714285714285715</v>
      </c>
      <c r="AC120" s="91">
        <f t="shared" si="290"/>
        <v>0.7142857142857143</v>
      </c>
    </row>
    <row r="121" spans="1:29" ht="13.8" x14ac:dyDescent="0.25">
      <c r="A121" s="4">
        <v>43979</v>
      </c>
      <c r="B121">
        <v>11402</v>
      </c>
      <c r="C121">
        <v>269</v>
      </c>
      <c r="D121">
        <v>10363</v>
      </c>
      <c r="F121">
        <f t="shared" si="281"/>
        <v>58</v>
      </c>
      <c r="G121">
        <f t="shared" si="282"/>
        <v>0</v>
      </c>
      <c r="H121">
        <f t="shared" si="283"/>
        <v>23</v>
      </c>
      <c r="I121">
        <f t="shared" si="284"/>
        <v>770</v>
      </c>
      <c r="J121" s="58">
        <f t="shared" si="285"/>
        <v>7.892902874005514E-2</v>
      </c>
      <c r="K121" s="58">
        <f t="shared" si="286"/>
        <v>0</v>
      </c>
      <c r="L121" s="58">
        <f t="shared" si="287"/>
        <v>3.1292517006802724E-2</v>
      </c>
      <c r="M121">
        <f t="shared" si="288"/>
        <v>2.5222972227800229</v>
      </c>
      <c r="N121" s="32">
        <f t="shared" si="289"/>
        <v>2.3592352218908964E-2</v>
      </c>
      <c r="O121" s="32"/>
      <c r="P121" s="63">
        <f t="shared" si="269"/>
        <v>0.90887563585335907</v>
      </c>
      <c r="Q121" s="86">
        <f t="shared" si="270"/>
        <v>2.3592352218908964E-2</v>
      </c>
      <c r="R121" s="67">
        <f t="shared" si="271"/>
        <v>6.753201192773195E-2</v>
      </c>
      <c r="AB121" s="91">
        <f t="shared" si="290"/>
        <v>37.142857142857146</v>
      </c>
      <c r="AC121" s="91">
        <f t="shared" si="290"/>
        <v>0.7142857142857143</v>
      </c>
    </row>
    <row r="122" spans="1:29" ht="13.8" x14ac:dyDescent="0.25">
      <c r="A122" s="4">
        <v>43980</v>
      </c>
      <c r="B122">
        <v>11441</v>
      </c>
      <c r="C122">
        <v>269</v>
      </c>
      <c r="D122">
        <v>10398</v>
      </c>
      <c r="F122">
        <f t="shared" si="281"/>
        <v>39</v>
      </c>
      <c r="G122">
        <f t="shared" si="282"/>
        <v>0</v>
      </c>
      <c r="H122">
        <f t="shared" si="283"/>
        <v>35</v>
      </c>
      <c r="I122">
        <f t="shared" si="284"/>
        <v>774</v>
      </c>
      <c r="J122" s="58">
        <f t="shared" si="285"/>
        <v>5.0660617307062006E-2</v>
      </c>
      <c r="K122" s="58">
        <f t="shared" si="286"/>
        <v>0</v>
      </c>
      <c r="L122" s="58">
        <f t="shared" si="287"/>
        <v>4.5454545454545456E-2</v>
      </c>
      <c r="M122">
        <f t="shared" si="288"/>
        <v>1.114533580755364</v>
      </c>
      <c r="N122" s="32">
        <f t="shared" si="289"/>
        <v>2.3511930775281881E-2</v>
      </c>
      <c r="O122" s="32"/>
      <c r="P122" s="63">
        <f t="shared" si="269"/>
        <v>0.9088366401538327</v>
      </c>
      <c r="Q122" s="86">
        <f t="shared" si="270"/>
        <v>2.3511930775281881E-2</v>
      </c>
      <c r="R122" s="67">
        <f t="shared" si="271"/>
        <v>6.7651429070885394E-2</v>
      </c>
      <c r="AB122" s="91">
        <f t="shared" si="290"/>
        <v>39.428571428571431</v>
      </c>
      <c r="AC122" s="91">
        <f t="shared" si="290"/>
        <v>0.42857142857142855</v>
      </c>
    </row>
    <row r="123" spans="1:29" ht="13.8" x14ac:dyDescent="0.25">
      <c r="A123" s="4">
        <v>43981</v>
      </c>
      <c r="B123">
        <v>11468</v>
      </c>
      <c r="C123">
        <v>270</v>
      </c>
      <c r="D123">
        <v>10405</v>
      </c>
      <c r="F123">
        <f t="shared" si="281"/>
        <v>27</v>
      </c>
      <c r="G123">
        <f t="shared" si="282"/>
        <v>1</v>
      </c>
      <c r="H123">
        <f t="shared" si="283"/>
        <v>7</v>
      </c>
      <c r="I123">
        <f t="shared" si="284"/>
        <v>793</v>
      </c>
      <c r="J123" s="58">
        <f t="shared" si="285"/>
        <v>3.4891507161541581E-2</v>
      </c>
      <c r="K123" s="58">
        <f t="shared" si="286"/>
        <v>1.2919896640826874E-3</v>
      </c>
      <c r="L123" s="58">
        <f t="shared" si="287"/>
        <v>9.0439276485788107E-3</v>
      </c>
      <c r="M123">
        <f t="shared" si="288"/>
        <v>3.3757533178791483</v>
      </c>
      <c r="N123" s="32">
        <f t="shared" si="289"/>
        <v>2.3543773979769794E-2</v>
      </c>
      <c r="O123" s="32"/>
      <c r="P123" s="63">
        <f t="shared" si="269"/>
        <v>0.90730728985001741</v>
      </c>
      <c r="Q123" s="86">
        <f t="shared" si="270"/>
        <v>2.3543773979769794E-2</v>
      </c>
      <c r="R123" s="67">
        <f t="shared" si="271"/>
        <v>6.9148936170212782E-2</v>
      </c>
      <c r="AB123" s="91">
        <f t="shared" si="290"/>
        <v>39.714285714285715</v>
      </c>
      <c r="AC123" s="91">
        <f t="shared" si="290"/>
        <v>0.5714285714285714</v>
      </c>
    </row>
    <row r="124" spans="1:29" ht="13.8" x14ac:dyDescent="0.25">
      <c r="A124" s="4">
        <v>43982</v>
      </c>
      <c r="B124">
        <v>11503</v>
      </c>
      <c r="C124">
        <v>271</v>
      </c>
      <c r="D124">
        <v>10422</v>
      </c>
      <c r="F124">
        <f t="shared" si="281"/>
        <v>35</v>
      </c>
      <c r="G124">
        <f t="shared" si="282"/>
        <v>1</v>
      </c>
      <c r="H124">
        <f t="shared" si="283"/>
        <v>17</v>
      </c>
      <c r="I124">
        <f t="shared" si="284"/>
        <v>810</v>
      </c>
      <c r="J124" s="58">
        <f t="shared" si="285"/>
        <v>4.4146066362896343E-2</v>
      </c>
      <c r="K124" s="58">
        <f t="shared" si="286"/>
        <v>1.2610340479192938E-3</v>
      </c>
      <c r="L124" s="58">
        <f t="shared" si="287"/>
        <v>2.1437578814627996E-2</v>
      </c>
      <c r="M124">
        <f t="shared" si="288"/>
        <v>1.9448794792098221</v>
      </c>
      <c r="N124" s="32">
        <f t="shared" si="289"/>
        <v>2.3559071546553075E-2</v>
      </c>
      <c r="O124" s="32"/>
      <c r="P124" s="63">
        <f t="shared" si="269"/>
        <v>0.90602451534382333</v>
      </c>
      <c r="Q124" s="86">
        <f t="shared" si="270"/>
        <v>2.3559071546553075E-2</v>
      </c>
      <c r="R124" s="67">
        <f t="shared" si="271"/>
        <v>7.0416413109623543E-2</v>
      </c>
      <c r="AB124" s="91">
        <f t="shared" ref="AB124:AC133" si="291">AVERAGE(F118:F124)</f>
        <v>42.428571428571431</v>
      </c>
      <c r="AC124" s="91">
        <f t="shared" si="291"/>
        <v>0.5714285714285714</v>
      </c>
    </row>
    <row r="125" spans="1:29" ht="13.8" x14ac:dyDescent="0.25">
      <c r="A125" s="4">
        <v>43983</v>
      </c>
      <c r="B125">
        <v>11541</v>
      </c>
      <c r="C125">
        <v>272</v>
      </c>
      <c r="D125">
        <v>10446</v>
      </c>
      <c r="F125">
        <f t="shared" ref="F125:F134" si="292">B125-B124</f>
        <v>38</v>
      </c>
      <c r="G125">
        <f t="shared" ref="G125:G134" si="293">C125-C124</f>
        <v>1</v>
      </c>
      <c r="H125">
        <f t="shared" ref="H125:H134" si="294">D125-D124</f>
        <v>24</v>
      </c>
      <c r="I125">
        <f t="shared" ref="I125:I134" si="295">B125-C125-D125</f>
        <v>823</v>
      </c>
      <c r="J125" s="58">
        <f t="shared" ref="J125:J133" si="296">F125/I124*$B$2/($B$2-B124)</f>
        <v>4.6924108364700498E-2</v>
      </c>
      <c r="K125" s="58">
        <f t="shared" ref="K125:K134" si="297">G125/I124</f>
        <v>1.2345679012345679E-3</v>
      </c>
      <c r="L125" s="58">
        <f t="shared" ref="L125:L134" si="298">H125/I124</f>
        <v>2.9629629629629631E-2</v>
      </c>
      <c r="M125">
        <f t="shared" ref="M125:M134" si="299">J125/(K125+L125)</f>
        <v>1.5203411110162961</v>
      </c>
      <c r="N125" s="32">
        <f t="shared" ref="N125:N133" si="300">C125/B125</f>
        <v>2.356814834069838E-2</v>
      </c>
      <c r="O125" s="32"/>
      <c r="P125" s="63">
        <f t="shared" si="269"/>
        <v>0.9051208734078503</v>
      </c>
      <c r="Q125" s="86">
        <f t="shared" si="270"/>
        <v>2.356814834069838E-2</v>
      </c>
      <c r="R125" s="67">
        <f t="shared" si="271"/>
        <v>7.1310978251451274E-2</v>
      </c>
      <c r="AB125" s="91">
        <f t="shared" si="291"/>
        <v>45.142857142857146</v>
      </c>
      <c r="AC125" s="91">
        <f t="shared" si="291"/>
        <v>0.42857142857142855</v>
      </c>
    </row>
    <row r="126" spans="1:29" ht="13.8" x14ac:dyDescent="0.25">
      <c r="A126" s="4">
        <v>43984</v>
      </c>
      <c r="B126">
        <v>11590</v>
      </c>
      <c r="C126">
        <v>273</v>
      </c>
      <c r="D126">
        <v>10467</v>
      </c>
      <c r="F126">
        <f t="shared" si="292"/>
        <v>49</v>
      </c>
      <c r="G126">
        <f t="shared" si="293"/>
        <v>1</v>
      </c>
      <c r="H126">
        <f t="shared" si="294"/>
        <v>21</v>
      </c>
      <c r="I126">
        <f t="shared" si="295"/>
        <v>850</v>
      </c>
      <c r="J126" s="58">
        <f t="shared" si="296"/>
        <v>5.955168004424554E-2</v>
      </c>
      <c r="K126" s="58">
        <f t="shared" si="297"/>
        <v>1.215066828675577E-3</v>
      </c>
      <c r="L126" s="58">
        <f t="shared" si="298"/>
        <v>2.551640340218712E-2</v>
      </c>
      <c r="M126">
        <f t="shared" si="299"/>
        <v>2.2277742125642765</v>
      </c>
      <c r="N126" s="32">
        <f t="shared" si="300"/>
        <v>2.355478861087144E-2</v>
      </c>
      <c r="O126" s="32"/>
      <c r="P126" s="63">
        <f t="shared" si="269"/>
        <v>0.90310612597066442</v>
      </c>
      <c r="Q126" s="86">
        <f t="shared" si="270"/>
        <v>2.355478861087144E-2</v>
      </c>
      <c r="R126" s="67">
        <f t="shared" si="271"/>
        <v>7.3339085418464123E-2</v>
      </c>
      <c r="AB126" s="91">
        <f t="shared" si="291"/>
        <v>46.428571428571431</v>
      </c>
      <c r="AC126" s="91">
        <f t="shared" si="291"/>
        <v>0.5714285714285714</v>
      </c>
    </row>
    <row r="127" spans="1:29" ht="13.8" x14ac:dyDescent="0.25">
      <c r="A127" s="4">
        <v>43985</v>
      </c>
      <c r="B127">
        <v>11629</v>
      </c>
      <c r="C127">
        <v>273</v>
      </c>
      <c r="D127">
        <v>10499</v>
      </c>
      <c r="F127">
        <f t="shared" si="292"/>
        <v>39</v>
      </c>
      <c r="G127">
        <f t="shared" si="293"/>
        <v>0</v>
      </c>
      <c r="H127">
        <f t="shared" si="294"/>
        <v>32</v>
      </c>
      <c r="I127">
        <f t="shared" si="295"/>
        <v>857</v>
      </c>
      <c r="J127" s="58">
        <f t="shared" si="296"/>
        <v>4.5892727529968404E-2</v>
      </c>
      <c r="K127" s="58">
        <f t="shared" si="297"/>
        <v>0</v>
      </c>
      <c r="L127" s="58">
        <f t="shared" si="298"/>
        <v>3.7647058823529408E-2</v>
      </c>
      <c r="M127">
        <f>J127/(K127+L127)</f>
        <v>1.2190255750147858</v>
      </c>
      <c r="N127" s="32">
        <f t="shared" si="300"/>
        <v>2.3475793275432109E-2</v>
      </c>
      <c r="O127" s="32"/>
      <c r="P127" s="63">
        <f t="shared" si="269"/>
        <v>0.9028291340613982</v>
      </c>
      <c r="Q127" s="86">
        <f t="shared" si="270"/>
        <v>2.3475793275432109E-2</v>
      </c>
      <c r="R127" s="67">
        <f t="shared" si="271"/>
        <v>7.3695072663169658E-2</v>
      </c>
      <c r="AB127" s="91">
        <f t="shared" si="291"/>
        <v>40.714285714285715</v>
      </c>
      <c r="AC127" s="91">
        <f t="shared" si="291"/>
        <v>0.5714285714285714</v>
      </c>
    </row>
    <row r="128" spans="1:29" ht="13.8" x14ac:dyDescent="0.25">
      <c r="A128" s="4">
        <v>43986</v>
      </c>
      <c r="B128">
        <v>11668</v>
      </c>
      <c r="C128">
        <v>273</v>
      </c>
      <c r="D128">
        <v>10506</v>
      </c>
      <c r="F128">
        <f t="shared" si="292"/>
        <v>39</v>
      </c>
      <c r="G128">
        <f t="shared" si="293"/>
        <v>0</v>
      </c>
      <c r="H128">
        <f t="shared" si="294"/>
        <v>7</v>
      </c>
      <c r="I128">
        <f t="shared" si="295"/>
        <v>889</v>
      </c>
      <c r="J128" s="58">
        <f t="shared" si="296"/>
        <v>4.5517909079179235E-2</v>
      </c>
      <c r="K128" s="58">
        <f t="shared" si="297"/>
        <v>0</v>
      </c>
      <c r="L128" s="58">
        <f t="shared" si="298"/>
        <v>8.1680280046674443E-3</v>
      </c>
      <c r="M128">
        <f t="shared" si="299"/>
        <v>5.5726925829795153</v>
      </c>
      <c r="N128" s="32">
        <f t="shared" si="300"/>
        <v>2.3397326019883442E-2</v>
      </c>
      <c r="O128" s="32"/>
      <c r="P128" s="63">
        <f t="shared" si="269"/>
        <v>0.90041138155639355</v>
      </c>
      <c r="Q128" s="86">
        <f t="shared" si="270"/>
        <v>2.3397326019883442E-2</v>
      </c>
      <c r="R128" s="67">
        <f t="shared" si="271"/>
        <v>7.6191292423723023E-2</v>
      </c>
      <c r="AB128" s="91">
        <f t="shared" si="291"/>
        <v>38</v>
      </c>
      <c r="AC128" s="91">
        <f t="shared" si="291"/>
        <v>0.5714285714285714</v>
      </c>
    </row>
    <row r="129" spans="1:29" ht="13.8" x14ac:dyDescent="0.25">
      <c r="A129" s="4">
        <v>43987</v>
      </c>
      <c r="B129">
        <v>11719</v>
      </c>
      <c r="C129">
        <v>273</v>
      </c>
      <c r="D129">
        <v>10531</v>
      </c>
      <c r="F129">
        <f t="shared" si="292"/>
        <v>51</v>
      </c>
      <c r="G129">
        <f t="shared" si="293"/>
        <v>0</v>
      </c>
      <c r="H129">
        <f t="shared" si="294"/>
        <v>25</v>
      </c>
      <c r="I129">
        <f t="shared" si="295"/>
        <v>915</v>
      </c>
      <c r="J129" s="58">
        <f t="shared" si="296"/>
        <v>5.7380887941667305E-2</v>
      </c>
      <c r="K129" s="58">
        <f t="shared" si="297"/>
        <v>0</v>
      </c>
      <c r="L129" s="58">
        <f t="shared" si="298"/>
        <v>2.81214848143982E-2</v>
      </c>
      <c r="M129">
        <f t="shared" si="299"/>
        <v>2.0404643752056892</v>
      </c>
      <c r="N129" s="32">
        <f t="shared" si="300"/>
        <v>2.3295503029268708E-2</v>
      </c>
      <c r="O129" s="32"/>
      <c r="P129" s="63">
        <f t="shared" si="269"/>
        <v>0.89862616264186368</v>
      </c>
      <c r="Q129" s="86">
        <f t="shared" si="270"/>
        <v>2.3295503029268708E-2</v>
      </c>
      <c r="R129" s="67">
        <f t="shared" si="271"/>
        <v>7.8078334328867571E-2</v>
      </c>
      <c r="AB129" s="91">
        <f t="shared" si="291"/>
        <v>39.714285714285715</v>
      </c>
      <c r="AC129" s="91">
        <f t="shared" si="291"/>
        <v>0.5714285714285714</v>
      </c>
    </row>
    <row r="130" spans="1:29" ht="13.8" x14ac:dyDescent="0.25">
      <c r="A130" s="4">
        <v>43988</v>
      </c>
      <c r="B130">
        <v>11776</v>
      </c>
      <c r="C130">
        <v>273</v>
      </c>
      <c r="D130">
        <v>10552</v>
      </c>
      <c r="F130">
        <f t="shared" si="292"/>
        <v>57</v>
      </c>
      <c r="G130">
        <f t="shared" si="293"/>
        <v>0</v>
      </c>
      <c r="H130">
        <f t="shared" si="294"/>
        <v>21</v>
      </c>
      <c r="I130">
        <f t="shared" si="295"/>
        <v>951</v>
      </c>
      <c r="J130" s="58">
        <f t="shared" si="296"/>
        <v>6.2309324498546481E-2</v>
      </c>
      <c r="K130" s="58">
        <f t="shared" si="297"/>
        <v>0</v>
      </c>
      <c r="L130" s="58">
        <f t="shared" si="298"/>
        <v>2.2950819672131147E-2</v>
      </c>
      <c r="M130">
        <f t="shared" si="299"/>
        <v>2.7149062817223824</v>
      </c>
      <c r="N130" s="32">
        <f t="shared" si="300"/>
        <v>2.3182744565217392E-2</v>
      </c>
      <c r="O130" s="32"/>
      <c r="P130" s="63">
        <f t="shared" si="269"/>
        <v>0.89605978260869568</v>
      </c>
      <c r="Q130" s="86">
        <f t="shared" si="270"/>
        <v>2.3182744565217392E-2</v>
      </c>
      <c r="R130" s="67">
        <f t="shared" si="271"/>
        <v>8.0757472826086918E-2</v>
      </c>
      <c r="AB130" s="91">
        <f t="shared" si="291"/>
        <v>44</v>
      </c>
      <c r="AC130" s="91">
        <f t="shared" si="291"/>
        <v>0.42857142857142855</v>
      </c>
    </row>
    <row r="131" spans="1:29" ht="13.8" x14ac:dyDescent="0.25">
      <c r="A131" s="4">
        <v>43989</v>
      </c>
      <c r="B131">
        <v>11814</v>
      </c>
      <c r="C131">
        <v>273</v>
      </c>
      <c r="D131">
        <v>10563</v>
      </c>
      <c r="F131">
        <f t="shared" si="292"/>
        <v>38</v>
      </c>
      <c r="G131">
        <f t="shared" si="293"/>
        <v>0</v>
      </c>
      <c r="H131">
        <f t="shared" si="294"/>
        <v>11</v>
      </c>
      <c r="I131">
        <f t="shared" si="295"/>
        <v>978</v>
      </c>
      <c r="J131" s="58">
        <f>F131/I130*$B$2/($B$2-B130)</f>
        <v>3.9967119044248496E-2</v>
      </c>
      <c r="K131" s="58">
        <f t="shared" si="297"/>
        <v>0</v>
      </c>
      <c r="L131" s="58">
        <f t="shared" si="298"/>
        <v>1.1566771819137749E-2</v>
      </c>
      <c r="M131">
        <f t="shared" si="299"/>
        <v>3.4553391100982109</v>
      </c>
      <c r="N131" s="32">
        <f t="shared" si="300"/>
        <v>2.3108176739461656E-2</v>
      </c>
      <c r="O131" s="32"/>
      <c r="P131" s="63">
        <f t="shared" si="269"/>
        <v>0.89410868461147786</v>
      </c>
      <c r="Q131" s="86">
        <f t="shared" si="270"/>
        <v>2.3108176739461656E-2</v>
      </c>
      <c r="R131" s="67">
        <f t="shared" si="271"/>
        <v>8.2783138649060506E-2</v>
      </c>
      <c r="AB131" s="91">
        <f t="shared" si="291"/>
        <v>44.428571428571431</v>
      </c>
      <c r="AC131" s="91">
        <f t="shared" si="291"/>
        <v>0.2857142857142857</v>
      </c>
    </row>
    <row r="132" spans="1:29" ht="13.8" x14ac:dyDescent="0.25">
      <c r="A132" s="4">
        <v>43990</v>
      </c>
      <c r="B132">
        <v>11852</v>
      </c>
      <c r="C132">
        <v>274</v>
      </c>
      <c r="D132">
        <v>10589</v>
      </c>
      <c r="F132">
        <f t="shared" si="292"/>
        <v>38</v>
      </c>
      <c r="G132">
        <f t="shared" si="293"/>
        <v>1</v>
      </c>
      <c r="H132">
        <f t="shared" si="294"/>
        <v>26</v>
      </c>
      <c r="I132">
        <f t="shared" si="295"/>
        <v>989</v>
      </c>
      <c r="J132" s="58">
        <f t="shared" si="296"/>
        <v>3.8863761134059836E-2</v>
      </c>
      <c r="K132" s="58">
        <f>G132/I131</f>
        <v>1.0224948875255625E-3</v>
      </c>
      <c r="L132" s="58">
        <f>H132/I131</f>
        <v>2.6584867075664622E-2</v>
      </c>
      <c r="M132">
        <f>J132/(K132+L132)</f>
        <v>1.4077317921892785</v>
      </c>
      <c r="N132" s="32">
        <f t="shared" si="300"/>
        <v>2.3118461019237261E-2</v>
      </c>
      <c r="O132" s="32"/>
      <c r="P132" s="63">
        <f t="shared" si="269"/>
        <v>0.89343570705366182</v>
      </c>
      <c r="Q132" s="86">
        <f t="shared" si="270"/>
        <v>2.3118461019237261E-2</v>
      </c>
      <c r="R132" s="67">
        <f t="shared" si="271"/>
        <v>8.3445831927100866E-2</v>
      </c>
      <c r="AB132" s="91">
        <f t="shared" si="291"/>
        <v>44.428571428571431</v>
      </c>
      <c r="AC132" s="91">
        <f t="shared" si="291"/>
        <v>0.2857142857142857</v>
      </c>
    </row>
    <row r="133" spans="1:29" ht="13.8" x14ac:dyDescent="0.25">
      <c r="A133" s="4">
        <v>43991</v>
      </c>
      <c r="B133">
        <v>11902</v>
      </c>
      <c r="C133">
        <v>276</v>
      </c>
      <c r="D133">
        <v>10611</v>
      </c>
      <c r="F133">
        <f t="shared" si="292"/>
        <v>50</v>
      </c>
      <c r="G133">
        <f t="shared" si="293"/>
        <v>2</v>
      </c>
      <c r="H133">
        <f t="shared" si="294"/>
        <v>22</v>
      </c>
      <c r="I133">
        <f t="shared" si="295"/>
        <v>1015</v>
      </c>
      <c r="J133" s="58">
        <f t="shared" si="296"/>
        <v>5.0567807151272542E-2</v>
      </c>
      <c r="K133" s="58">
        <f t="shared" si="297"/>
        <v>2.0222446916076846E-3</v>
      </c>
      <c r="L133" s="58">
        <f t="shared" si="298"/>
        <v>2.2244691607684528E-2</v>
      </c>
      <c r="M133">
        <f t="shared" si="299"/>
        <v>2.0838150530253561</v>
      </c>
      <c r="N133" s="32">
        <f t="shared" si="300"/>
        <v>2.3189379936145185E-2</v>
      </c>
      <c r="O133" s="32"/>
      <c r="P133" s="63">
        <f t="shared" si="269"/>
        <v>0.89153083515375564</v>
      </c>
      <c r="Q133" s="86">
        <f t="shared" si="270"/>
        <v>2.3189379936145185E-2</v>
      </c>
      <c r="R133" s="67">
        <f t="shared" si="271"/>
        <v>8.5279784910099132E-2</v>
      </c>
      <c r="AB133" s="91">
        <f t="shared" si="291"/>
        <v>44.571428571428569</v>
      </c>
      <c r="AC133" s="91">
        <f t="shared" si="291"/>
        <v>0.42857142857142855</v>
      </c>
    </row>
    <row r="134" spans="1:29" ht="13.8" x14ac:dyDescent="0.25">
      <c r="A134" s="4">
        <v>43992</v>
      </c>
      <c r="B134">
        <v>11947</v>
      </c>
      <c r="C134">
        <v>276</v>
      </c>
      <c r="D134">
        <v>10654</v>
      </c>
      <c r="F134">
        <f t="shared" si="292"/>
        <v>45</v>
      </c>
      <c r="G134">
        <f t="shared" si="293"/>
        <v>0</v>
      </c>
      <c r="H134">
        <f t="shared" si="294"/>
        <v>43</v>
      </c>
      <c r="I134">
        <f t="shared" si="295"/>
        <v>1017</v>
      </c>
      <c r="J134" s="58">
        <f>F134/I133*$B$2/($B$2-B133)</f>
        <v>4.4345270001673556E-2</v>
      </c>
      <c r="K134" s="58">
        <f t="shared" si="297"/>
        <v>0</v>
      </c>
      <c r="L134" s="58">
        <f t="shared" si="298"/>
        <v>4.2364532019704436E-2</v>
      </c>
      <c r="M134">
        <f t="shared" si="299"/>
        <v>1.0467546291092711</v>
      </c>
      <c r="N134" s="32">
        <f>C134/B134</f>
        <v>2.3102033983426803E-2</v>
      </c>
      <c r="O134" s="32"/>
      <c r="P134" s="63">
        <f t="shared" si="269"/>
        <v>0.89177199296894616</v>
      </c>
      <c r="Q134" s="86">
        <f t="shared" si="270"/>
        <v>2.3102033983426803E-2</v>
      </c>
      <c r="R134" s="67">
        <f t="shared" si="271"/>
        <v>8.5125973047627035E-2</v>
      </c>
      <c r="AB134" s="91">
        <f t="shared" ref="AB134:AB162" si="301">AVERAGE(F128:F134)</f>
        <v>45.428571428571431</v>
      </c>
      <c r="AC134" s="91">
        <f t="shared" ref="AC134:AC162" si="302">AVERAGE(G128:G134)</f>
        <v>0.42857142857142855</v>
      </c>
    </row>
    <row r="135" spans="1:29" ht="13.8" x14ac:dyDescent="0.25">
      <c r="A135" s="4">
        <v>43993</v>
      </c>
      <c r="B135">
        <v>12003</v>
      </c>
      <c r="C135">
        <v>277</v>
      </c>
      <c r="D135">
        <v>10669</v>
      </c>
      <c r="F135">
        <f t="shared" ref="F135:F142" si="303">B135-B134</f>
        <v>56</v>
      </c>
      <c r="G135">
        <f t="shared" ref="G135:G142" si="304">C135-C134</f>
        <v>1</v>
      </c>
      <c r="H135">
        <f t="shared" ref="H135:H142" si="305">D135-D134</f>
        <v>15</v>
      </c>
      <c r="I135">
        <f t="shared" ref="I135:I142" si="306">B135-C135-D135</f>
        <v>1057</v>
      </c>
      <c r="J135" s="58">
        <f t="shared" ref="J135:J142" si="307">F135/I134*$B$2/($B$2-B134)</f>
        <v>5.5076747728161596E-2</v>
      </c>
      <c r="K135" s="58">
        <f t="shared" ref="K135:K142" si="308">G135/I134</f>
        <v>9.8328416912487715E-4</v>
      </c>
      <c r="L135" s="58">
        <f t="shared" ref="L135:L142" si="309">H135/I134</f>
        <v>1.4749262536873156E-2</v>
      </c>
      <c r="M135">
        <f t="shared" ref="M135:M142" si="310">J135/(K135+L135)</f>
        <v>3.5008157774712712</v>
      </c>
      <c r="N135" s="32">
        <f t="shared" ref="N135:N142" si="311">C135/B135</f>
        <v>2.3077563942347747E-2</v>
      </c>
      <c r="O135" s="32"/>
      <c r="P135" s="63">
        <f t="shared" ref="P135:P142" si="312">D135/B135</f>
        <v>0.88886111805381984</v>
      </c>
      <c r="Q135" s="86">
        <f t="shared" ref="Q135:Q142" si="313">N135</f>
        <v>2.3077563942347747E-2</v>
      </c>
      <c r="R135" s="67">
        <f t="shared" ref="R135:R142" si="314">IF(P135="","",1-SUM(P135:Q135))</f>
        <v>8.8061318003832434E-2</v>
      </c>
      <c r="AB135" s="91">
        <f t="shared" si="301"/>
        <v>47.857142857142854</v>
      </c>
      <c r="AC135" s="91">
        <f t="shared" si="302"/>
        <v>0.5714285714285714</v>
      </c>
    </row>
    <row r="136" spans="1:29" ht="13.8" x14ac:dyDescent="0.25">
      <c r="A136" s="4">
        <v>43994</v>
      </c>
      <c r="B136">
        <v>12051</v>
      </c>
      <c r="C136">
        <v>277</v>
      </c>
      <c r="D136">
        <v>10691</v>
      </c>
      <c r="F136">
        <f t="shared" si="303"/>
        <v>48</v>
      </c>
      <c r="G136">
        <f t="shared" si="304"/>
        <v>0</v>
      </c>
      <c r="H136">
        <f t="shared" si="305"/>
        <v>22</v>
      </c>
      <c r="I136">
        <f t="shared" si="306"/>
        <v>1083</v>
      </c>
      <c r="J136" s="58">
        <f t="shared" si="307"/>
        <v>4.542217621473494E-2</v>
      </c>
      <c r="K136" s="58">
        <f t="shared" si="308"/>
        <v>0</v>
      </c>
      <c r="L136" s="58">
        <f t="shared" si="309"/>
        <v>2.0813623462630087E-2</v>
      </c>
      <c r="M136">
        <f t="shared" si="310"/>
        <v>2.1823291026806739</v>
      </c>
      <c r="N136" s="32">
        <f t="shared" si="311"/>
        <v>2.2985644344867644E-2</v>
      </c>
      <c r="O136" s="32"/>
      <c r="P136" s="63">
        <f t="shared" si="312"/>
        <v>0.88714629491328523</v>
      </c>
      <c r="Q136" s="86">
        <f t="shared" si="313"/>
        <v>2.2985644344867644E-2</v>
      </c>
      <c r="R136" s="67">
        <f t="shared" si="314"/>
        <v>8.9868060741847167E-2</v>
      </c>
      <c r="AB136" s="91">
        <f t="shared" si="301"/>
        <v>47.428571428571431</v>
      </c>
      <c r="AC136" s="91">
        <f t="shared" si="302"/>
        <v>0.5714285714285714</v>
      </c>
    </row>
    <row r="137" spans="1:29" ht="13.8" x14ac:dyDescent="0.25">
      <c r="A137" s="4">
        <v>43995</v>
      </c>
      <c r="B137">
        <v>12085</v>
      </c>
      <c r="C137">
        <v>277</v>
      </c>
      <c r="D137">
        <v>10718</v>
      </c>
      <c r="F137">
        <f t="shared" si="303"/>
        <v>34</v>
      </c>
      <c r="G137">
        <f t="shared" si="304"/>
        <v>0</v>
      </c>
      <c r="H137">
        <f t="shared" si="305"/>
        <v>27</v>
      </c>
      <c r="I137">
        <f t="shared" si="306"/>
        <v>1090</v>
      </c>
      <c r="J137" s="58">
        <f t="shared" si="307"/>
        <v>3.1401656229947804E-2</v>
      </c>
      <c r="K137" s="58">
        <f t="shared" si="308"/>
        <v>0</v>
      </c>
      <c r="L137" s="58">
        <f t="shared" si="309"/>
        <v>2.4930747922437674E-2</v>
      </c>
      <c r="M137">
        <f t="shared" si="310"/>
        <v>1.2595553221123508</v>
      </c>
      <c r="N137" s="32">
        <f t="shared" si="311"/>
        <v>2.2920976417045925E-2</v>
      </c>
      <c r="O137" s="32"/>
      <c r="P137" s="63">
        <f t="shared" si="312"/>
        <v>0.886884567645842</v>
      </c>
      <c r="Q137" s="86">
        <f t="shared" si="313"/>
        <v>2.2920976417045925E-2</v>
      </c>
      <c r="R137" s="67">
        <f t="shared" si="314"/>
        <v>9.0194455937112061E-2</v>
      </c>
      <c r="AB137" s="91">
        <f t="shared" si="301"/>
        <v>44.142857142857146</v>
      </c>
      <c r="AC137" s="91">
        <f t="shared" si="302"/>
        <v>0.5714285714285714</v>
      </c>
    </row>
    <row r="138" spans="1:29" ht="13.8" x14ac:dyDescent="0.25">
      <c r="A138" s="4">
        <v>43996</v>
      </c>
      <c r="B138">
        <v>12121</v>
      </c>
      <c r="C138">
        <v>277</v>
      </c>
      <c r="D138">
        <v>10730</v>
      </c>
      <c r="F138">
        <f t="shared" si="303"/>
        <v>36</v>
      </c>
      <c r="G138">
        <f t="shared" si="304"/>
        <v>0</v>
      </c>
      <c r="H138">
        <f t="shared" si="305"/>
        <v>12</v>
      </c>
      <c r="I138">
        <f t="shared" si="306"/>
        <v>1114</v>
      </c>
      <c r="J138" s="58">
        <f t="shared" si="307"/>
        <v>3.3035309908017396E-2</v>
      </c>
      <c r="K138" s="58">
        <f t="shared" si="308"/>
        <v>0</v>
      </c>
      <c r="L138" s="58">
        <f t="shared" si="309"/>
        <v>1.1009174311926606E-2</v>
      </c>
      <c r="M138">
        <f t="shared" si="310"/>
        <v>3.0007073166449132</v>
      </c>
      <c r="N138" s="32">
        <f t="shared" si="311"/>
        <v>2.2852899925748699E-2</v>
      </c>
      <c r="O138" s="32"/>
      <c r="P138" s="63">
        <f t="shared" si="312"/>
        <v>0.88524049170860486</v>
      </c>
      <c r="Q138" s="86">
        <f t="shared" si="313"/>
        <v>2.2852899925748699E-2</v>
      </c>
      <c r="R138" s="67">
        <f t="shared" si="314"/>
        <v>9.1906608365646458E-2</v>
      </c>
      <c r="AB138" s="91">
        <f t="shared" si="301"/>
        <v>43.857142857142854</v>
      </c>
      <c r="AC138" s="91">
        <f t="shared" si="302"/>
        <v>0.5714285714285714</v>
      </c>
    </row>
    <row r="139" spans="1:29" ht="13.8" x14ac:dyDescent="0.25">
      <c r="A139" s="4">
        <v>43997</v>
      </c>
      <c r="B139">
        <v>12155</v>
      </c>
      <c r="C139">
        <v>278</v>
      </c>
      <c r="D139">
        <v>10760</v>
      </c>
      <c r="F139">
        <f t="shared" si="303"/>
        <v>34</v>
      </c>
      <c r="G139">
        <f t="shared" si="304"/>
        <v>1</v>
      </c>
      <c r="H139">
        <f t="shared" si="305"/>
        <v>30</v>
      </c>
      <c r="I139">
        <f t="shared" si="306"/>
        <v>1117</v>
      </c>
      <c r="J139" s="58">
        <f t="shared" si="307"/>
        <v>3.0527863680946656E-2</v>
      </c>
      <c r="K139" s="58">
        <f t="shared" si="308"/>
        <v>8.9766606822262122E-4</v>
      </c>
      <c r="L139" s="58">
        <f t="shared" si="309"/>
        <v>2.6929982046678635E-2</v>
      </c>
      <c r="M139">
        <f t="shared" si="310"/>
        <v>1.0970335529217605</v>
      </c>
      <c r="N139" s="32">
        <f t="shared" si="311"/>
        <v>2.2871246400658164E-2</v>
      </c>
      <c r="O139" s="32"/>
      <c r="P139" s="63">
        <f t="shared" si="312"/>
        <v>0.88523241464417934</v>
      </c>
      <c r="Q139" s="86">
        <f t="shared" si="313"/>
        <v>2.2871246400658164E-2</v>
      </c>
      <c r="R139" s="67">
        <f t="shared" si="314"/>
        <v>9.1896338955162471E-2</v>
      </c>
      <c r="AB139" s="91">
        <f t="shared" si="301"/>
        <v>43.285714285714285</v>
      </c>
      <c r="AC139" s="91">
        <f t="shared" si="302"/>
        <v>0.5714285714285714</v>
      </c>
    </row>
    <row r="140" spans="1:29" ht="13.8" x14ac:dyDescent="0.25">
      <c r="A140" s="4">
        <v>43998</v>
      </c>
      <c r="B140">
        <v>12198</v>
      </c>
      <c r="C140">
        <v>279</v>
      </c>
      <c r="D140">
        <v>10774</v>
      </c>
      <c r="F140">
        <f t="shared" si="303"/>
        <v>43</v>
      </c>
      <c r="G140">
        <f t="shared" si="304"/>
        <v>1</v>
      </c>
      <c r="H140">
        <f t="shared" si="305"/>
        <v>14</v>
      </c>
      <c r="I140">
        <f t="shared" si="306"/>
        <v>1145</v>
      </c>
      <c r="J140" s="58">
        <f t="shared" si="307"/>
        <v>3.8505100217315416E-2</v>
      </c>
      <c r="K140" s="58">
        <f t="shared" si="308"/>
        <v>8.9525514771709937E-4</v>
      </c>
      <c r="L140" s="58">
        <f t="shared" si="309"/>
        <v>1.2533572068039392E-2</v>
      </c>
      <c r="M140">
        <f t="shared" si="310"/>
        <v>2.867346462849421</v>
      </c>
      <c r="N140" s="32">
        <f t="shared" si="311"/>
        <v>2.2872602065912444E-2</v>
      </c>
      <c r="O140" s="32"/>
      <c r="P140" s="63">
        <f t="shared" si="312"/>
        <v>0.88325955074602391</v>
      </c>
      <c r="Q140" s="86">
        <f t="shared" si="313"/>
        <v>2.2872602065912444E-2</v>
      </c>
      <c r="R140" s="67">
        <f t="shared" si="314"/>
        <v>9.3867847188063624E-2</v>
      </c>
      <c r="AB140" s="91">
        <f t="shared" si="301"/>
        <v>42.285714285714285</v>
      </c>
      <c r="AC140" s="91">
        <f t="shared" si="302"/>
        <v>0.42857142857142855</v>
      </c>
    </row>
    <row r="141" spans="1:29" ht="13.8" x14ac:dyDescent="0.25">
      <c r="A141" s="4">
        <v>43999</v>
      </c>
      <c r="B141">
        <v>12257</v>
      </c>
      <c r="C141">
        <v>280</v>
      </c>
      <c r="D141">
        <v>10800</v>
      </c>
      <c r="F141">
        <f t="shared" si="303"/>
        <v>59</v>
      </c>
      <c r="G141">
        <f t="shared" si="304"/>
        <v>1</v>
      </c>
      <c r="H141">
        <f t="shared" si="305"/>
        <v>26</v>
      </c>
      <c r="I141">
        <f t="shared" si="306"/>
        <v>1177</v>
      </c>
      <c r="J141" s="58">
        <f t="shared" si="307"/>
        <v>5.1540646865871106E-2</v>
      </c>
      <c r="K141" s="58">
        <f t="shared" si="308"/>
        <v>8.7336244541484718E-4</v>
      </c>
      <c r="L141" s="58">
        <f t="shared" si="309"/>
        <v>2.2707423580786028E-2</v>
      </c>
      <c r="M141">
        <f t="shared" si="310"/>
        <v>2.1857052096823115</v>
      </c>
      <c r="N141" s="32">
        <f t="shared" si="311"/>
        <v>2.2844089091947458E-2</v>
      </c>
      <c r="O141" s="32"/>
      <c r="P141" s="63">
        <f t="shared" si="312"/>
        <v>0.88112915068940201</v>
      </c>
      <c r="Q141" s="86">
        <f t="shared" si="313"/>
        <v>2.2844089091947458E-2</v>
      </c>
      <c r="R141" s="67">
        <f t="shared" si="314"/>
        <v>9.6026760218650531E-2</v>
      </c>
      <c r="AB141" s="91">
        <f t="shared" si="301"/>
        <v>44.285714285714285</v>
      </c>
      <c r="AC141" s="91">
        <f t="shared" si="302"/>
        <v>0.5714285714285714</v>
      </c>
    </row>
    <row r="142" spans="1:29" ht="13.8" x14ac:dyDescent="0.25">
      <c r="A142" s="4">
        <v>44000</v>
      </c>
      <c r="B142">
        <v>12306</v>
      </c>
      <c r="C142">
        <v>280</v>
      </c>
      <c r="D142">
        <v>10835</v>
      </c>
      <c r="F142">
        <f t="shared" si="303"/>
        <v>49</v>
      </c>
      <c r="G142">
        <f t="shared" si="304"/>
        <v>0</v>
      </c>
      <c r="H142">
        <f t="shared" si="305"/>
        <v>35</v>
      </c>
      <c r="I142">
        <f t="shared" si="306"/>
        <v>1191</v>
      </c>
      <c r="J142" s="58">
        <f t="shared" si="307"/>
        <v>4.1641221158754481E-2</v>
      </c>
      <c r="K142" s="58">
        <f t="shared" si="308"/>
        <v>0</v>
      </c>
      <c r="L142" s="58">
        <f t="shared" si="309"/>
        <v>2.9736618521665252E-2</v>
      </c>
      <c r="M142">
        <f t="shared" si="310"/>
        <v>1.4003347801101149</v>
      </c>
      <c r="N142" s="32">
        <f t="shared" si="311"/>
        <v>2.2753128555176336E-2</v>
      </c>
      <c r="O142" s="32"/>
      <c r="P142" s="63">
        <f t="shared" si="312"/>
        <v>0.88046481391191289</v>
      </c>
      <c r="Q142" s="86">
        <f t="shared" si="313"/>
        <v>2.2753128555176336E-2</v>
      </c>
      <c r="R142" s="67">
        <f t="shared" si="314"/>
        <v>9.6782057532910803E-2</v>
      </c>
      <c r="AB142" s="91">
        <f t="shared" si="301"/>
        <v>43.285714285714285</v>
      </c>
      <c r="AC142" s="91">
        <f t="shared" si="302"/>
        <v>0.42857142857142855</v>
      </c>
    </row>
    <row r="143" spans="1:29" ht="13.8" x14ac:dyDescent="0.25">
      <c r="A143" s="4">
        <v>44001</v>
      </c>
      <c r="B143">
        <v>12373</v>
      </c>
      <c r="C143">
        <v>280</v>
      </c>
      <c r="D143">
        <v>10856</v>
      </c>
      <c r="F143">
        <f t="shared" ref="F143:F162" si="315">B143-B142</f>
        <v>67</v>
      </c>
      <c r="G143">
        <f t="shared" ref="G143:G162" si="316">C143-C142</f>
        <v>0</v>
      </c>
      <c r="H143">
        <f t="shared" ref="H143:H162" si="317">D143-D142</f>
        <v>21</v>
      </c>
      <c r="I143">
        <f t="shared" ref="I143:I162" si="318">B143-C143-D143</f>
        <v>1237</v>
      </c>
      <c r="J143" s="58">
        <f t="shared" ref="J143:J162" si="319">F143/I142*$B$2/($B$2-B142)</f>
        <v>5.6268753723603022E-2</v>
      </c>
      <c r="K143" s="58">
        <f t="shared" ref="K143:K162" si="320">G143/I142</f>
        <v>0</v>
      </c>
      <c r="L143" s="58">
        <f t="shared" ref="L143:L162" si="321">H143/I142</f>
        <v>1.7632241813602016E-2</v>
      </c>
      <c r="M143">
        <f t="shared" ref="M143:M162" si="322">J143/(K143+L143)</f>
        <v>3.1912421754671998</v>
      </c>
      <c r="N143" s="32">
        <f t="shared" ref="N143:N162" si="323">C143/B143</f>
        <v>2.2629919987068616E-2</v>
      </c>
      <c r="O143" s="32"/>
      <c r="P143" s="63">
        <f t="shared" ref="P143:P162" si="324">D143/B143</f>
        <v>0.87739432635577463</v>
      </c>
      <c r="Q143" s="86">
        <f t="shared" ref="Q143:Q162" si="325">N143</f>
        <v>2.2629919987068616E-2</v>
      </c>
      <c r="R143" s="67">
        <f t="shared" ref="R143:R162" si="326">IF(P143="","",1-SUM(P143:Q143))</f>
        <v>9.9975753657156718E-2</v>
      </c>
      <c r="AB143" s="91">
        <f t="shared" si="301"/>
        <v>46</v>
      </c>
      <c r="AC143" s="91">
        <f t="shared" si="302"/>
        <v>0.42857142857142855</v>
      </c>
    </row>
    <row r="144" spans="1:29" ht="13.8" x14ac:dyDescent="0.25">
      <c r="A144" s="4">
        <v>44002</v>
      </c>
      <c r="B144">
        <v>12421</v>
      </c>
      <c r="C144">
        <v>280</v>
      </c>
      <c r="D144">
        <v>10868</v>
      </c>
      <c r="F144">
        <f t="shared" si="315"/>
        <v>48</v>
      </c>
      <c r="G144">
        <f t="shared" si="316"/>
        <v>0</v>
      </c>
      <c r="H144">
        <f t="shared" si="317"/>
        <v>12</v>
      </c>
      <c r="I144">
        <f t="shared" si="318"/>
        <v>1273</v>
      </c>
      <c r="J144" s="58">
        <f t="shared" si="319"/>
        <v>3.8812923872792317E-2</v>
      </c>
      <c r="K144" s="58">
        <f t="shared" si="320"/>
        <v>0</v>
      </c>
      <c r="L144" s="58">
        <f t="shared" si="321"/>
        <v>9.7008892481810841E-3</v>
      </c>
      <c r="M144">
        <f t="shared" si="322"/>
        <v>4.000965569220341</v>
      </c>
      <c r="N144" s="32">
        <f t="shared" si="323"/>
        <v>2.2542468400289832E-2</v>
      </c>
      <c r="O144" s="32"/>
      <c r="P144" s="63">
        <f t="shared" si="324"/>
        <v>0.87496980919410672</v>
      </c>
      <c r="Q144" s="86">
        <f t="shared" si="325"/>
        <v>2.2542468400289832E-2</v>
      </c>
      <c r="R144" s="67">
        <f t="shared" si="326"/>
        <v>0.10248772240560344</v>
      </c>
      <c r="AB144" s="91">
        <f t="shared" si="301"/>
        <v>48</v>
      </c>
      <c r="AC144" s="91">
        <f t="shared" si="302"/>
        <v>0.42857142857142855</v>
      </c>
    </row>
    <row r="145" spans="1:29" ht="13.8" x14ac:dyDescent="0.25">
      <c r="A145" s="4">
        <v>44003</v>
      </c>
      <c r="B145">
        <v>12438</v>
      </c>
      <c r="C145">
        <v>280</v>
      </c>
      <c r="D145">
        <v>10881</v>
      </c>
      <c r="F145">
        <f t="shared" si="315"/>
        <v>17</v>
      </c>
      <c r="G145">
        <f t="shared" si="316"/>
        <v>0</v>
      </c>
      <c r="H145">
        <f t="shared" si="317"/>
        <v>13</v>
      </c>
      <c r="I145">
        <f t="shared" si="318"/>
        <v>1277</v>
      </c>
      <c r="J145" s="58">
        <f t="shared" si="319"/>
        <v>1.3357517354972105E-2</v>
      </c>
      <c r="K145" s="58">
        <f t="shared" si="320"/>
        <v>0</v>
      </c>
      <c r="L145" s="58">
        <f t="shared" si="321"/>
        <v>1.0212097407698351E-2</v>
      </c>
      <c r="M145">
        <f t="shared" si="322"/>
        <v>1.3080091994522685</v>
      </c>
      <c r="N145" s="32">
        <f t="shared" si="323"/>
        <v>2.2511657822801092E-2</v>
      </c>
      <c r="O145" s="32"/>
      <c r="P145" s="63">
        <f t="shared" si="324"/>
        <v>0.87481910274963826</v>
      </c>
      <c r="Q145" s="86">
        <f t="shared" si="325"/>
        <v>2.2511657822801092E-2</v>
      </c>
      <c r="R145" s="67">
        <f t="shared" si="326"/>
        <v>0.10266923942756068</v>
      </c>
      <c r="AB145" s="91">
        <f t="shared" si="301"/>
        <v>45.285714285714285</v>
      </c>
      <c r="AC145" s="91">
        <f t="shared" si="302"/>
        <v>0.42857142857142855</v>
      </c>
    </row>
    <row r="146" spans="1:29" ht="13.8" x14ac:dyDescent="0.25">
      <c r="A146" s="4">
        <v>44004</v>
      </c>
      <c r="B146">
        <v>12484</v>
      </c>
      <c r="C146">
        <v>281</v>
      </c>
      <c r="D146">
        <v>10908</v>
      </c>
      <c r="F146">
        <f t="shared" si="315"/>
        <v>46</v>
      </c>
      <c r="G146">
        <f t="shared" si="316"/>
        <v>1</v>
      </c>
      <c r="H146">
        <f t="shared" si="317"/>
        <v>27</v>
      </c>
      <c r="I146">
        <f t="shared" si="318"/>
        <v>1295</v>
      </c>
      <c r="J146" s="58">
        <f t="shared" si="319"/>
        <v>3.6030667497180181E-2</v>
      </c>
      <c r="K146" s="58">
        <f t="shared" si="320"/>
        <v>7.8308535630383712E-4</v>
      </c>
      <c r="L146" s="58">
        <f t="shared" si="321"/>
        <v>2.1143304620203602E-2</v>
      </c>
      <c r="M146">
        <f t="shared" si="322"/>
        <v>1.6432557997821104</v>
      </c>
      <c r="N146" s="32">
        <f t="shared" si="323"/>
        <v>2.2508811278436399E-2</v>
      </c>
      <c r="O146" s="32"/>
      <c r="P146" s="63">
        <f t="shared" si="324"/>
        <v>0.8737584107657802</v>
      </c>
      <c r="Q146" s="86">
        <f t="shared" si="325"/>
        <v>2.2508811278436399E-2</v>
      </c>
      <c r="R146" s="67">
        <f t="shared" si="326"/>
        <v>0.1037327779557834</v>
      </c>
      <c r="AB146" s="91">
        <f t="shared" si="301"/>
        <v>47</v>
      </c>
      <c r="AC146" s="91">
        <f t="shared" si="302"/>
        <v>0.42857142857142855</v>
      </c>
    </row>
    <row r="147" spans="1:29" ht="13.8" x14ac:dyDescent="0.25">
      <c r="A147" s="4">
        <v>44005</v>
      </c>
      <c r="B147">
        <v>12535</v>
      </c>
      <c r="C147">
        <v>281</v>
      </c>
      <c r="D147">
        <v>10930</v>
      </c>
      <c r="F147">
        <f t="shared" si="315"/>
        <v>51</v>
      </c>
      <c r="G147">
        <f t="shared" si="316"/>
        <v>0</v>
      </c>
      <c r="H147">
        <f t="shared" si="317"/>
        <v>22</v>
      </c>
      <c r="I147">
        <f t="shared" si="318"/>
        <v>1324</v>
      </c>
      <c r="J147" s="58">
        <f t="shared" si="319"/>
        <v>3.9391831257386552E-2</v>
      </c>
      <c r="K147" s="58">
        <f t="shared" si="320"/>
        <v>0</v>
      </c>
      <c r="L147" s="58">
        <f t="shared" si="321"/>
        <v>1.698841698841699E-2</v>
      </c>
      <c r="M147">
        <f t="shared" si="322"/>
        <v>2.3187464308325265</v>
      </c>
      <c r="N147" s="32">
        <f t="shared" si="323"/>
        <v>2.2417231751096927E-2</v>
      </c>
      <c r="O147" s="32"/>
      <c r="P147" s="63">
        <f t="shared" si="324"/>
        <v>0.87195851615476661</v>
      </c>
      <c r="Q147" s="86">
        <f t="shared" si="325"/>
        <v>2.2417231751096927E-2</v>
      </c>
      <c r="R147" s="67">
        <f t="shared" si="326"/>
        <v>0.10562425209413651</v>
      </c>
      <c r="AB147" s="91">
        <f t="shared" si="301"/>
        <v>48.142857142857146</v>
      </c>
      <c r="AC147" s="91">
        <f t="shared" si="302"/>
        <v>0.2857142857142857</v>
      </c>
    </row>
    <row r="148" spans="1:29" ht="13.8" x14ac:dyDescent="0.25">
      <c r="A148" s="4">
        <v>44006</v>
      </c>
      <c r="B148">
        <v>12563</v>
      </c>
      <c r="C148">
        <v>282</v>
      </c>
      <c r="D148">
        <v>10974</v>
      </c>
      <c r="F148">
        <f t="shared" si="315"/>
        <v>28</v>
      </c>
      <c r="G148">
        <f t="shared" si="316"/>
        <v>1</v>
      </c>
      <c r="H148">
        <f t="shared" si="317"/>
        <v>44</v>
      </c>
      <c r="I148">
        <f t="shared" si="318"/>
        <v>1307</v>
      </c>
      <c r="J148" s="58">
        <f t="shared" si="319"/>
        <v>2.1153208082884293E-2</v>
      </c>
      <c r="K148" s="58">
        <f t="shared" si="320"/>
        <v>7.5528700906344411E-4</v>
      </c>
      <c r="L148" s="58">
        <f t="shared" si="321"/>
        <v>3.3232628398791542E-2</v>
      </c>
      <c r="M148">
        <f t="shared" si="322"/>
        <v>0.62237438892752894</v>
      </c>
      <c r="N148" s="32">
        <f t="shared" si="323"/>
        <v>2.2446867786356763E-2</v>
      </c>
      <c r="O148" s="32"/>
      <c r="P148" s="63">
        <f t="shared" si="324"/>
        <v>0.87351747194141527</v>
      </c>
      <c r="Q148" s="86">
        <f t="shared" si="325"/>
        <v>2.2446867786356763E-2</v>
      </c>
      <c r="R148" s="67">
        <f t="shared" si="326"/>
        <v>0.10403566027222799</v>
      </c>
      <c r="AB148" s="91">
        <f t="shared" si="301"/>
        <v>43.714285714285715</v>
      </c>
      <c r="AC148" s="91">
        <f t="shared" si="302"/>
        <v>0.2857142857142857</v>
      </c>
    </row>
    <row r="149" spans="1:29" ht="13.8" x14ac:dyDescent="0.25">
      <c r="A149" s="4">
        <v>44007</v>
      </c>
      <c r="B149">
        <v>12602</v>
      </c>
      <c r="C149">
        <v>282</v>
      </c>
      <c r="D149">
        <v>11172</v>
      </c>
      <c r="F149">
        <f t="shared" si="315"/>
        <v>39</v>
      </c>
      <c r="G149">
        <f t="shared" si="316"/>
        <v>0</v>
      </c>
      <c r="H149">
        <f t="shared" si="317"/>
        <v>198</v>
      </c>
      <c r="I149">
        <f t="shared" si="318"/>
        <v>1148</v>
      </c>
      <c r="J149" s="58">
        <f t="shared" si="319"/>
        <v>2.9846640322480519E-2</v>
      </c>
      <c r="K149" s="58">
        <f t="shared" si="320"/>
        <v>0</v>
      </c>
      <c r="L149" s="58">
        <f t="shared" si="321"/>
        <v>0.15149196633511861</v>
      </c>
      <c r="M149">
        <f t="shared" si="322"/>
        <v>0.19701797424990927</v>
      </c>
      <c r="N149" s="32">
        <f t="shared" si="323"/>
        <v>2.2377400412632916E-2</v>
      </c>
      <c r="O149" s="32"/>
      <c r="P149" s="63">
        <f t="shared" si="324"/>
        <v>0.88652594826218056</v>
      </c>
      <c r="Q149" s="86">
        <f t="shared" si="325"/>
        <v>2.2377400412632916E-2</v>
      </c>
      <c r="R149" s="67">
        <f t="shared" si="326"/>
        <v>9.1096651325186517E-2</v>
      </c>
      <c r="AB149" s="91">
        <f t="shared" si="301"/>
        <v>42.285714285714285</v>
      </c>
      <c r="AC149" s="91">
        <f t="shared" si="302"/>
        <v>0.2857142857142857</v>
      </c>
    </row>
    <row r="150" spans="1:29" ht="13.8" x14ac:dyDescent="0.25">
      <c r="A150" s="4">
        <v>44008</v>
      </c>
      <c r="B150">
        <v>12653</v>
      </c>
      <c r="C150">
        <v>282</v>
      </c>
      <c r="D150">
        <v>11317</v>
      </c>
      <c r="F150">
        <f t="shared" si="315"/>
        <v>51</v>
      </c>
      <c r="G150">
        <f t="shared" si="316"/>
        <v>0</v>
      </c>
      <c r="H150">
        <f t="shared" si="317"/>
        <v>145</v>
      </c>
      <c r="I150">
        <f t="shared" si="318"/>
        <v>1054</v>
      </c>
      <c r="J150" s="58">
        <f t="shared" si="319"/>
        <v>4.4436009508903113E-2</v>
      </c>
      <c r="K150" s="58">
        <f t="shared" si="320"/>
        <v>0</v>
      </c>
      <c r="L150" s="58">
        <f t="shared" si="321"/>
        <v>0.12630662020905922</v>
      </c>
      <c r="M150">
        <f t="shared" si="322"/>
        <v>0.3518106132153157</v>
      </c>
      <c r="N150" s="32">
        <f t="shared" si="323"/>
        <v>2.2287204615506203E-2</v>
      </c>
      <c r="O150" s="32"/>
      <c r="P150" s="63">
        <f t="shared" si="324"/>
        <v>0.89441239231802738</v>
      </c>
      <c r="Q150" s="86">
        <f t="shared" si="325"/>
        <v>2.2287204615506203E-2</v>
      </c>
      <c r="R150" s="67">
        <f t="shared" si="326"/>
        <v>8.3300403066466466E-2</v>
      </c>
      <c r="AB150" s="91">
        <f t="shared" si="301"/>
        <v>40</v>
      </c>
      <c r="AC150" s="91">
        <f t="shared" si="302"/>
        <v>0.2857142857142857</v>
      </c>
    </row>
    <row r="151" spans="1:29" ht="13.8" x14ac:dyDescent="0.25">
      <c r="A151" s="4">
        <v>44009</v>
      </c>
      <c r="B151">
        <v>12715</v>
      </c>
      <c r="C151">
        <v>282</v>
      </c>
      <c r="D151">
        <v>11364</v>
      </c>
      <c r="F151">
        <f t="shared" si="315"/>
        <v>62</v>
      </c>
      <c r="G151">
        <f t="shared" si="316"/>
        <v>0</v>
      </c>
      <c r="H151">
        <f t="shared" si="317"/>
        <v>47</v>
      </c>
      <c r="I151">
        <f t="shared" si="318"/>
        <v>1069</v>
      </c>
      <c r="J151" s="58">
        <f t="shared" si="319"/>
        <v>5.8838050373066712E-2</v>
      </c>
      <c r="K151" s="58">
        <f t="shared" si="320"/>
        <v>0</v>
      </c>
      <c r="L151" s="58">
        <f t="shared" si="321"/>
        <v>4.4592030360531311E-2</v>
      </c>
      <c r="M151">
        <f t="shared" si="322"/>
        <v>1.3194745764513258</v>
      </c>
      <c r="N151" s="32">
        <f t="shared" si="323"/>
        <v>2.2178529296106961E-2</v>
      </c>
      <c r="O151" s="32"/>
      <c r="P151" s="63">
        <f t="shared" si="324"/>
        <v>0.89374754227290598</v>
      </c>
      <c r="Q151" s="86">
        <f t="shared" si="325"/>
        <v>2.2178529296106961E-2</v>
      </c>
      <c r="R151" s="67">
        <f t="shared" si="326"/>
        <v>8.4073928430987044E-2</v>
      </c>
      <c r="AB151" s="91">
        <f t="shared" si="301"/>
        <v>42</v>
      </c>
      <c r="AC151" s="91">
        <f t="shared" si="302"/>
        <v>0.2857142857142857</v>
      </c>
    </row>
    <row r="152" spans="1:29" ht="13.8" x14ac:dyDescent="0.25">
      <c r="A152" s="4">
        <v>44010</v>
      </c>
      <c r="B152">
        <v>12757</v>
      </c>
      <c r="C152">
        <v>282</v>
      </c>
      <c r="D152">
        <v>11429</v>
      </c>
      <c r="F152">
        <f t="shared" si="315"/>
        <v>42</v>
      </c>
      <c r="G152">
        <f t="shared" si="316"/>
        <v>0</v>
      </c>
      <c r="H152">
        <f t="shared" si="317"/>
        <v>65</v>
      </c>
      <c r="I152">
        <f t="shared" si="318"/>
        <v>1046</v>
      </c>
      <c r="J152" s="58">
        <f t="shared" si="319"/>
        <v>3.9298801480124643E-2</v>
      </c>
      <c r="K152" s="58">
        <f t="shared" si="320"/>
        <v>0</v>
      </c>
      <c r="L152" s="58">
        <f t="shared" si="321"/>
        <v>6.0804490177736203E-2</v>
      </c>
      <c r="M152">
        <f t="shared" si="322"/>
        <v>0.64631413511158831</v>
      </c>
      <c r="N152" s="32">
        <f t="shared" si="323"/>
        <v>2.2105510700007838E-2</v>
      </c>
      <c r="O152" s="32"/>
      <c r="P152" s="63">
        <f t="shared" si="324"/>
        <v>0.89590029003684257</v>
      </c>
      <c r="Q152" s="86">
        <f t="shared" si="325"/>
        <v>2.2105510700007838E-2</v>
      </c>
      <c r="R152" s="67">
        <f t="shared" si="326"/>
        <v>8.1994199263149548E-2</v>
      </c>
      <c r="AB152" s="91">
        <f t="shared" si="301"/>
        <v>45.571428571428569</v>
      </c>
      <c r="AC152" s="91">
        <f t="shared" si="302"/>
        <v>0.2857142857142857</v>
      </c>
    </row>
    <row r="153" spans="1:29" ht="13.8" x14ac:dyDescent="0.25">
      <c r="A153" s="4">
        <v>44011</v>
      </c>
      <c r="B153">
        <v>12800</v>
      </c>
      <c r="C153">
        <v>282</v>
      </c>
      <c r="D153">
        <v>11537</v>
      </c>
      <c r="F153">
        <f t="shared" si="315"/>
        <v>43</v>
      </c>
      <c r="G153">
        <f t="shared" si="316"/>
        <v>0</v>
      </c>
      <c r="H153">
        <f t="shared" si="317"/>
        <v>108</v>
      </c>
      <c r="I153">
        <f t="shared" si="318"/>
        <v>981</v>
      </c>
      <c r="J153" s="58">
        <f t="shared" si="319"/>
        <v>4.111921806103537E-2</v>
      </c>
      <c r="K153" s="58">
        <f t="shared" si="320"/>
        <v>0</v>
      </c>
      <c r="L153" s="58">
        <f t="shared" si="321"/>
        <v>0.10325047801147227</v>
      </c>
      <c r="M153">
        <f t="shared" si="322"/>
        <v>0.39824724159113889</v>
      </c>
      <c r="N153" s="32">
        <f t="shared" si="323"/>
        <v>2.2031249999999999E-2</v>
      </c>
      <c r="O153" s="32"/>
      <c r="P153" s="63">
        <f t="shared" si="324"/>
        <v>0.90132812500000004</v>
      </c>
      <c r="Q153" s="86">
        <f t="shared" si="325"/>
        <v>2.2031249999999999E-2</v>
      </c>
      <c r="R153" s="67">
        <f t="shared" si="326"/>
        <v>7.6640625000000018E-2</v>
      </c>
      <c r="AB153" s="91">
        <f t="shared" si="301"/>
        <v>45.142857142857146</v>
      </c>
      <c r="AC153" s="91">
        <f t="shared" si="302"/>
        <v>0.14285714285714285</v>
      </c>
    </row>
    <row r="154" spans="1:29" ht="13.8" x14ac:dyDescent="0.25">
      <c r="A154" s="4">
        <v>44012</v>
      </c>
      <c r="B154">
        <v>12850</v>
      </c>
      <c r="C154">
        <v>282</v>
      </c>
      <c r="D154">
        <v>11613</v>
      </c>
      <c r="F154">
        <f t="shared" si="315"/>
        <v>50</v>
      </c>
      <c r="G154">
        <f t="shared" si="316"/>
        <v>0</v>
      </c>
      <c r="H154">
        <f t="shared" si="317"/>
        <v>76</v>
      </c>
      <c r="I154">
        <f t="shared" si="318"/>
        <v>955</v>
      </c>
      <c r="J154" s="58">
        <f t="shared" si="319"/>
        <v>5.0981127675101032E-2</v>
      </c>
      <c r="K154" s="58">
        <f t="shared" si="320"/>
        <v>0</v>
      </c>
      <c r="L154" s="58">
        <f t="shared" si="321"/>
        <v>7.7471967380224258E-2</v>
      </c>
      <c r="M154">
        <f t="shared" si="322"/>
        <v>0.65805902959571205</v>
      </c>
      <c r="N154" s="32">
        <f t="shared" si="323"/>
        <v>2.1945525291828794E-2</v>
      </c>
      <c r="O154" s="32"/>
      <c r="P154" s="63">
        <f t="shared" si="324"/>
        <v>0.90373540856031132</v>
      </c>
      <c r="Q154" s="86">
        <f t="shared" si="325"/>
        <v>2.1945525291828794E-2</v>
      </c>
      <c r="R154" s="67">
        <f t="shared" si="326"/>
        <v>7.431906614785988E-2</v>
      </c>
      <c r="AB154" s="91">
        <f t="shared" si="301"/>
        <v>45</v>
      </c>
      <c r="AC154" s="91">
        <f t="shared" si="302"/>
        <v>0.14285714285714285</v>
      </c>
    </row>
    <row r="155" spans="1:29" ht="13.8" x14ac:dyDescent="0.25">
      <c r="A155" s="4">
        <v>44013</v>
      </c>
      <c r="B155">
        <v>12904</v>
      </c>
      <c r="C155">
        <v>282</v>
      </c>
      <c r="D155">
        <v>11684</v>
      </c>
      <c r="F155">
        <f t="shared" si="315"/>
        <v>54</v>
      </c>
      <c r="G155">
        <f t="shared" si="316"/>
        <v>0</v>
      </c>
      <c r="H155">
        <f t="shared" si="317"/>
        <v>71</v>
      </c>
      <c r="I155">
        <f t="shared" si="318"/>
        <v>938</v>
      </c>
      <c r="J155" s="58">
        <f t="shared" si="319"/>
        <v>5.6558678365221125E-2</v>
      </c>
      <c r="K155" s="58">
        <f t="shared" si="320"/>
        <v>0</v>
      </c>
      <c r="L155" s="58">
        <f t="shared" si="321"/>
        <v>7.4345549738219899E-2</v>
      </c>
      <c r="M155">
        <f t="shared" si="322"/>
        <v>0.76075405406741092</v>
      </c>
      <c r="N155" s="32">
        <f t="shared" si="323"/>
        <v>2.1853688778673278E-2</v>
      </c>
      <c r="O155" s="32"/>
      <c r="P155" s="63">
        <f t="shared" si="324"/>
        <v>0.90545567265964044</v>
      </c>
      <c r="Q155" s="86">
        <f t="shared" si="325"/>
        <v>2.1853688778673278E-2</v>
      </c>
      <c r="R155" s="67">
        <f t="shared" si="326"/>
        <v>7.2690638561686227E-2</v>
      </c>
      <c r="AB155" s="91">
        <f t="shared" si="301"/>
        <v>48.714285714285715</v>
      </c>
      <c r="AC155" s="91">
        <f t="shared" si="302"/>
        <v>0</v>
      </c>
    </row>
    <row r="156" spans="1:29" ht="13.8" x14ac:dyDescent="0.25">
      <c r="A156" s="4">
        <v>44014</v>
      </c>
      <c r="B156">
        <v>12967</v>
      </c>
      <c r="C156">
        <v>282</v>
      </c>
      <c r="D156">
        <v>11759</v>
      </c>
      <c r="F156">
        <f t="shared" si="315"/>
        <v>63</v>
      </c>
      <c r="G156">
        <f t="shared" si="316"/>
        <v>0</v>
      </c>
      <c r="H156">
        <f t="shared" si="317"/>
        <v>75</v>
      </c>
      <c r="I156">
        <f t="shared" si="318"/>
        <v>926</v>
      </c>
      <c r="J156" s="58">
        <f t="shared" si="319"/>
        <v>6.7181087989598723E-2</v>
      </c>
      <c r="K156" s="58">
        <f t="shared" si="320"/>
        <v>0</v>
      </c>
      <c r="L156" s="58">
        <f t="shared" si="321"/>
        <v>7.9957356076759065E-2</v>
      </c>
      <c r="M156">
        <f t="shared" si="322"/>
        <v>0.84021147378991468</v>
      </c>
      <c r="N156" s="32">
        <f t="shared" si="323"/>
        <v>2.1747512917405721E-2</v>
      </c>
      <c r="O156" s="32"/>
      <c r="P156" s="63">
        <f t="shared" si="324"/>
        <v>0.90684044111976558</v>
      </c>
      <c r="Q156" s="86">
        <f t="shared" si="325"/>
        <v>2.1747512917405721E-2</v>
      </c>
      <c r="R156" s="67">
        <f t="shared" si="326"/>
        <v>7.1412045962828685E-2</v>
      </c>
      <c r="AB156" s="91">
        <f t="shared" si="301"/>
        <v>52.142857142857146</v>
      </c>
      <c r="AC156" s="91">
        <f t="shared" si="302"/>
        <v>0</v>
      </c>
    </row>
    <row r="157" spans="1:29" ht="13.8" x14ac:dyDescent="0.25">
      <c r="A157" s="4">
        <v>44015</v>
      </c>
      <c r="B157">
        <v>13030</v>
      </c>
      <c r="C157">
        <v>283</v>
      </c>
      <c r="D157">
        <v>11811</v>
      </c>
      <c r="F157">
        <f t="shared" si="315"/>
        <v>63</v>
      </c>
      <c r="G157">
        <f t="shared" si="316"/>
        <v>1</v>
      </c>
      <c r="H157">
        <f t="shared" si="317"/>
        <v>52</v>
      </c>
      <c r="I157">
        <f t="shared" si="318"/>
        <v>936</v>
      </c>
      <c r="J157" s="58">
        <f t="shared" si="319"/>
        <v>6.8051768885794423E-2</v>
      </c>
      <c r="K157" s="58">
        <f t="shared" si="320"/>
        <v>1.0799136069114472E-3</v>
      </c>
      <c r="L157" s="58">
        <f t="shared" si="321"/>
        <v>5.6155507559395246E-2</v>
      </c>
      <c r="M157">
        <f t="shared" si="322"/>
        <v>1.1889799620423704</v>
      </c>
      <c r="N157" s="32">
        <f t="shared" si="323"/>
        <v>2.1719109746738297E-2</v>
      </c>
      <c r="O157" s="32"/>
      <c r="P157" s="63">
        <f t="shared" si="324"/>
        <v>0.90644666155026865</v>
      </c>
      <c r="Q157" s="86">
        <f t="shared" si="325"/>
        <v>2.1719109746738297E-2</v>
      </c>
      <c r="R157" s="67">
        <f t="shared" si="326"/>
        <v>7.1834228702993053E-2</v>
      </c>
      <c r="AB157" s="91">
        <f t="shared" si="301"/>
        <v>53.857142857142854</v>
      </c>
      <c r="AC157" s="91">
        <f t="shared" si="302"/>
        <v>0.14285714285714285</v>
      </c>
    </row>
    <row r="158" spans="1:29" ht="13.8" x14ac:dyDescent="0.25">
      <c r="A158" s="4">
        <v>44016</v>
      </c>
      <c r="B158">
        <v>13091</v>
      </c>
      <c r="C158">
        <v>283</v>
      </c>
      <c r="D158">
        <v>11832</v>
      </c>
      <c r="F158">
        <f t="shared" si="315"/>
        <v>61</v>
      </c>
      <c r="G158">
        <f t="shared" si="316"/>
        <v>0</v>
      </c>
      <c r="H158">
        <f t="shared" si="317"/>
        <v>21</v>
      </c>
      <c r="I158">
        <f t="shared" si="318"/>
        <v>976</v>
      </c>
      <c r="J158" s="58">
        <f t="shared" si="319"/>
        <v>6.5187507495399602E-2</v>
      </c>
      <c r="K158" s="58">
        <f t="shared" si="320"/>
        <v>0</v>
      </c>
      <c r="L158" s="58">
        <f t="shared" si="321"/>
        <v>2.2435897435897436E-2</v>
      </c>
      <c r="M158">
        <f t="shared" si="322"/>
        <v>2.905500334080668</v>
      </c>
      <c r="N158" s="32">
        <f t="shared" si="323"/>
        <v>2.1617905431212284E-2</v>
      </c>
      <c r="O158" s="32"/>
      <c r="P158" s="63">
        <f t="shared" si="324"/>
        <v>0.90382705675655028</v>
      </c>
      <c r="Q158" s="86">
        <f t="shared" si="325"/>
        <v>2.1617905431212284E-2</v>
      </c>
      <c r="R158" s="67">
        <f t="shared" si="326"/>
        <v>7.4555037812237379E-2</v>
      </c>
      <c r="AB158" s="91">
        <f t="shared" si="301"/>
        <v>53.714285714285715</v>
      </c>
      <c r="AC158" s="91">
        <f t="shared" si="302"/>
        <v>0.14285714285714285</v>
      </c>
    </row>
    <row r="159" spans="1:29" ht="13.8" x14ac:dyDescent="0.25">
      <c r="A159" s="4">
        <v>44017</v>
      </c>
      <c r="B159">
        <v>13137</v>
      </c>
      <c r="C159">
        <v>284</v>
      </c>
      <c r="D159">
        <v>11848</v>
      </c>
      <c r="F159">
        <f t="shared" si="315"/>
        <v>46</v>
      </c>
      <c r="G159">
        <f t="shared" si="316"/>
        <v>1</v>
      </c>
      <c r="H159">
        <f t="shared" si="317"/>
        <v>16</v>
      </c>
      <c r="I159">
        <f t="shared" si="318"/>
        <v>1005</v>
      </c>
      <c r="J159" s="58">
        <f t="shared" si="319"/>
        <v>4.7143185014078194E-2</v>
      </c>
      <c r="K159" s="58">
        <f t="shared" si="320"/>
        <v>1.0245901639344263E-3</v>
      </c>
      <c r="L159" s="58">
        <f t="shared" si="321"/>
        <v>1.6393442622950821E-2</v>
      </c>
      <c r="M159">
        <f t="shared" si="322"/>
        <v>2.7065734455141359</v>
      </c>
      <c r="N159" s="32">
        <f t="shared" si="323"/>
        <v>2.1618329907893735E-2</v>
      </c>
      <c r="O159" s="32"/>
      <c r="P159" s="63">
        <f t="shared" si="324"/>
        <v>0.9018801857349471</v>
      </c>
      <c r="Q159" s="86">
        <f t="shared" si="325"/>
        <v>2.1618329907893735E-2</v>
      </c>
      <c r="R159" s="67">
        <f t="shared" si="326"/>
        <v>7.65014843571592E-2</v>
      </c>
      <c r="AB159" s="91">
        <f t="shared" si="301"/>
        <v>54.285714285714285</v>
      </c>
      <c r="AC159" s="91">
        <f t="shared" si="302"/>
        <v>0.2857142857142857</v>
      </c>
    </row>
    <row r="160" spans="1:29" ht="13.8" x14ac:dyDescent="0.25">
      <c r="A160" s="4">
        <v>44018</v>
      </c>
      <c r="B160">
        <v>13181</v>
      </c>
      <c r="C160">
        <v>285</v>
      </c>
      <c r="D160">
        <v>11914</v>
      </c>
      <c r="F160">
        <f t="shared" si="315"/>
        <v>44</v>
      </c>
      <c r="G160">
        <f t="shared" si="316"/>
        <v>1</v>
      </c>
      <c r="H160">
        <f t="shared" si="317"/>
        <v>66</v>
      </c>
      <c r="I160">
        <f t="shared" si="318"/>
        <v>982</v>
      </c>
      <c r="J160" s="58">
        <f t="shared" si="319"/>
        <v>4.3792315685865418E-2</v>
      </c>
      <c r="K160" s="58">
        <f t="shared" si="320"/>
        <v>9.9502487562189048E-4</v>
      </c>
      <c r="L160" s="58">
        <f t="shared" si="321"/>
        <v>6.5671641791044774E-2</v>
      </c>
      <c r="M160">
        <f t="shared" si="322"/>
        <v>0.6568847352879813</v>
      </c>
      <c r="N160" s="32">
        <f t="shared" si="323"/>
        <v>2.1622031712313177E-2</v>
      </c>
      <c r="O160" s="32"/>
      <c r="P160" s="63">
        <f t="shared" si="324"/>
        <v>0.90387679235262874</v>
      </c>
      <c r="Q160" s="86">
        <f t="shared" si="325"/>
        <v>2.1622031712313177E-2</v>
      </c>
      <c r="R160" s="67">
        <f t="shared" si="326"/>
        <v>7.4501175935058117E-2</v>
      </c>
      <c r="AB160" s="91">
        <f t="shared" si="301"/>
        <v>54.428571428571431</v>
      </c>
      <c r="AC160" s="91">
        <f t="shared" si="302"/>
        <v>0.42857142857142855</v>
      </c>
    </row>
    <row r="161" spans="1:29" ht="13.8" x14ac:dyDescent="0.25">
      <c r="A161" s="4">
        <v>44019</v>
      </c>
      <c r="B161">
        <v>13244</v>
      </c>
      <c r="C161">
        <v>285</v>
      </c>
      <c r="D161">
        <v>11970</v>
      </c>
      <c r="F161">
        <f t="shared" si="315"/>
        <v>63</v>
      </c>
      <c r="G161">
        <f t="shared" si="316"/>
        <v>0</v>
      </c>
      <c r="H161">
        <f t="shared" si="317"/>
        <v>56</v>
      </c>
      <c r="I161">
        <f t="shared" si="318"/>
        <v>989</v>
      </c>
      <c r="J161" s="58">
        <f t="shared" si="319"/>
        <v>6.4171284203043494E-2</v>
      </c>
      <c r="K161" s="58">
        <f t="shared" si="320"/>
        <v>0</v>
      </c>
      <c r="L161" s="58">
        <f t="shared" si="321"/>
        <v>5.7026476578411409E-2</v>
      </c>
      <c r="M161">
        <f t="shared" si="322"/>
        <v>1.1252893051319413</v>
      </c>
      <c r="N161" s="32">
        <f t="shared" si="323"/>
        <v>2.1519178495922681E-2</v>
      </c>
      <c r="O161" s="32"/>
      <c r="P161" s="63">
        <f t="shared" si="324"/>
        <v>0.90380549682875266</v>
      </c>
      <c r="Q161" s="86">
        <f t="shared" si="325"/>
        <v>2.1519178495922681E-2</v>
      </c>
      <c r="R161" s="67">
        <f t="shared" si="326"/>
        <v>7.4675324675324672E-2</v>
      </c>
      <c r="AB161" s="91">
        <f t="shared" si="301"/>
        <v>56.285714285714285</v>
      </c>
      <c r="AC161" s="91">
        <f t="shared" si="302"/>
        <v>0.42857142857142855</v>
      </c>
    </row>
    <row r="162" spans="1:29" ht="13.8" x14ac:dyDescent="0.25">
      <c r="A162" s="4">
        <v>44020</v>
      </c>
      <c r="B162">
        <v>13293</v>
      </c>
      <c r="C162">
        <v>287</v>
      </c>
      <c r="D162">
        <v>12019</v>
      </c>
      <c r="F162">
        <f t="shared" si="315"/>
        <v>49</v>
      </c>
      <c r="G162">
        <f t="shared" si="316"/>
        <v>2</v>
      </c>
      <c r="H162">
        <f t="shared" si="317"/>
        <v>49</v>
      </c>
      <c r="I162">
        <f t="shared" si="318"/>
        <v>987</v>
      </c>
      <c r="J162" s="58">
        <f t="shared" si="319"/>
        <v>4.9557796853791192E-2</v>
      </c>
      <c r="K162" s="58">
        <f t="shared" si="320"/>
        <v>2.0222446916076846E-3</v>
      </c>
      <c r="L162" s="58">
        <f t="shared" si="321"/>
        <v>4.9544994944388271E-2</v>
      </c>
      <c r="M162">
        <f t="shared" si="322"/>
        <v>0.96103257036077427</v>
      </c>
      <c r="N162" s="32">
        <f t="shared" si="323"/>
        <v>2.1590310689836755E-2</v>
      </c>
      <c r="O162" s="32"/>
      <c r="P162" s="63">
        <f t="shared" si="324"/>
        <v>0.90416008425487093</v>
      </c>
      <c r="Q162" s="86">
        <f t="shared" si="325"/>
        <v>2.1590310689836755E-2</v>
      </c>
      <c r="R162" s="67">
        <f t="shared" si="326"/>
        <v>7.4249605055292323E-2</v>
      </c>
      <c r="AB162" s="91">
        <f t="shared" si="301"/>
        <v>55.571428571428569</v>
      </c>
      <c r="AC162" s="91">
        <f t="shared" si="302"/>
        <v>0.7142857142857143</v>
      </c>
    </row>
    <row r="163" spans="1:29" ht="13.8" x14ac:dyDescent="0.25">
      <c r="A163" s="4">
        <v>44021</v>
      </c>
      <c r="B163">
        <v>13338</v>
      </c>
      <c r="C163">
        <v>288</v>
      </c>
      <c r="D163">
        <v>12065</v>
      </c>
      <c r="F163">
        <f t="shared" ref="F163:F169" si="327">B163-B162</f>
        <v>45</v>
      </c>
      <c r="G163">
        <f t="shared" ref="G163:G169" si="328">C163-C162</f>
        <v>1</v>
      </c>
      <c r="H163">
        <f t="shared" ref="H163:H169" si="329">D163-D162</f>
        <v>46</v>
      </c>
      <c r="I163">
        <f t="shared" ref="I163:I169" si="330">B163-C163-D163</f>
        <v>985</v>
      </c>
      <c r="J163" s="58">
        <f t="shared" ref="J163:J169" si="331">F163/I162*$B$2/($B$2-B162)</f>
        <v>4.5604529443488397E-2</v>
      </c>
      <c r="K163" s="58">
        <f t="shared" ref="K163:K169" si="332">G163/I162</f>
        <v>1.0131712259371835E-3</v>
      </c>
      <c r="L163" s="58">
        <f t="shared" ref="L163:L169" si="333">H163/I162</f>
        <v>4.6605876393110438E-2</v>
      </c>
      <c r="M163">
        <f t="shared" ref="M163:M169" si="334">J163/(K163+L163)</f>
        <v>0.95769511831325627</v>
      </c>
      <c r="N163" s="32">
        <f t="shared" ref="N163:N169" si="335">C163/B163</f>
        <v>2.1592442645074223E-2</v>
      </c>
      <c r="O163" s="32"/>
      <c r="P163" s="63">
        <f t="shared" ref="P163:P169" si="336">D163/B163</f>
        <v>0.90455840455840453</v>
      </c>
      <c r="Q163" s="86">
        <f t="shared" ref="Q163:Q169" si="337">N163</f>
        <v>2.1592442645074223E-2</v>
      </c>
      <c r="R163" s="67">
        <f t="shared" ref="R163:R169" si="338">IF(P163="","",1-SUM(P163:Q163))</f>
        <v>7.3849152796521267E-2</v>
      </c>
      <c r="AB163" s="91">
        <f t="shared" ref="AB163:AB169" si="339">AVERAGE(F157:F163)</f>
        <v>53</v>
      </c>
      <c r="AC163" s="91">
        <f t="shared" ref="AC163:AC169" si="340">AVERAGE(G157:G163)</f>
        <v>0.8571428571428571</v>
      </c>
    </row>
    <row r="164" spans="1:29" ht="13.8" x14ac:dyDescent="0.25">
      <c r="A164" s="4">
        <v>44022</v>
      </c>
      <c r="B164">
        <v>13373</v>
      </c>
      <c r="C164">
        <v>288</v>
      </c>
      <c r="D164">
        <v>12144</v>
      </c>
      <c r="F164">
        <f t="shared" si="327"/>
        <v>35</v>
      </c>
      <c r="G164">
        <f t="shared" si="328"/>
        <v>0</v>
      </c>
      <c r="H164">
        <f t="shared" si="329"/>
        <v>79</v>
      </c>
      <c r="I164">
        <f t="shared" si="330"/>
        <v>941</v>
      </c>
      <c r="J164" s="58">
        <f t="shared" si="331"/>
        <v>3.5542241460868457E-2</v>
      </c>
      <c r="K164" s="58">
        <f t="shared" si="332"/>
        <v>0</v>
      </c>
      <c r="L164" s="58">
        <f t="shared" si="333"/>
        <v>8.0203045685279181E-2</v>
      </c>
      <c r="M164">
        <f t="shared" si="334"/>
        <v>0.44315326378424597</v>
      </c>
      <c r="N164" s="32">
        <f t="shared" si="335"/>
        <v>2.1535930606445822E-2</v>
      </c>
      <c r="O164" s="32"/>
      <c r="P164" s="63">
        <f t="shared" si="336"/>
        <v>0.90809840723846558</v>
      </c>
      <c r="Q164" s="86">
        <f t="shared" si="337"/>
        <v>2.1535930606445822E-2</v>
      </c>
      <c r="R164" s="67">
        <f t="shared" si="338"/>
        <v>7.0365662155088549E-2</v>
      </c>
      <c r="AB164" s="91">
        <f t="shared" si="339"/>
        <v>49</v>
      </c>
      <c r="AC164" s="91">
        <f t="shared" si="340"/>
        <v>0.7142857142857143</v>
      </c>
    </row>
    <row r="165" spans="1:29" ht="13.8" x14ac:dyDescent="0.25">
      <c r="A165" s="4">
        <v>44023</v>
      </c>
      <c r="B165">
        <v>13417</v>
      </c>
      <c r="C165">
        <v>289</v>
      </c>
      <c r="D165">
        <v>12178</v>
      </c>
      <c r="F165">
        <f t="shared" si="327"/>
        <v>44</v>
      </c>
      <c r="G165">
        <f t="shared" si="328"/>
        <v>1</v>
      </c>
      <c r="H165">
        <f t="shared" si="329"/>
        <v>34</v>
      </c>
      <c r="I165">
        <f t="shared" si="330"/>
        <v>950</v>
      </c>
      <c r="J165" s="58">
        <f t="shared" si="331"/>
        <v>4.6770966958425655E-2</v>
      </c>
      <c r="K165" s="58">
        <f t="shared" si="332"/>
        <v>1.0626992561105207E-3</v>
      </c>
      <c r="L165" s="58">
        <f t="shared" si="333"/>
        <v>3.6131774707757705E-2</v>
      </c>
      <c r="M165">
        <f t="shared" si="334"/>
        <v>1.2574708545108155</v>
      </c>
      <c r="N165" s="32">
        <f t="shared" si="335"/>
        <v>2.1539837519564731E-2</v>
      </c>
      <c r="O165" s="32"/>
      <c r="P165" s="63">
        <f t="shared" si="336"/>
        <v>0.90765446821196993</v>
      </c>
      <c r="Q165" s="86">
        <f t="shared" si="337"/>
        <v>2.1539837519564731E-2</v>
      </c>
      <c r="R165" s="67">
        <f t="shared" si="338"/>
        <v>7.0805694268465391E-2</v>
      </c>
      <c r="AB165" s="91">
        <f t="shared" si="339"/>
        <v>46.571428571428569</v>
      </c>
      <c r="AC165" s="91">
        <f t="shared" si="340"/>
        <v>0.8571428571428571</v>
      </c>
    </row>
    <row r="166" spans="1:29" ht="13.8" x14ac:dyDescent="0.25">
      <c r="A166" s="4">
        <v>44024</v>
      </c>
      <c r="B166">
        <v>13479</v>
      </c>
      <c r="C166">
        <v>289</v>
      </c>
      <c r="D166">
        <v>12204</v>
      </c>
      <c r="F166">
        <f t="shared" si="327"/>
        <v>62</v>
      </c>
      <c r="G166">
        <f t="shared" si="328"/>
        <v>0</v>
      </c>
      <c r="H166">
        <f t="shared" si="329"/>
        <v>26</v>
      </c>
      <c r="I166">
        <f t="shared" si="330"/>
        <v>986</v>
      </c>
      <c r="J166" s="58">
        <f t="shared" si="331"/>
        <v>6.5280241548414095E-2</v>
      </c>
      <c r="K166" s="58">
        <f t="shared" si="332"/>
        <v>0</v>
      </c>
      <c r="L166" s="58">
        <f t="shared" si="333"/>
        <v>2.736842105263158E-2</v>
      </c>
      <c r="M166">
        <f t="shared" si="334"/>
        <v>2.385239595038207</v>
      </c>
      <c r="N166" s="32">
        <f t="shared" si="335"/>
        <v>2.1440759700274502E-2</v>
      </c>
      <c r="O166" s="32"/>
      <c r="P166" s="63">
        <f t="shared" si="336"/>
        <v>0.90540841308702424</v>
      </c>
      <c r="Q166" s="86">
        <f t="shared" si="337"/>
        <v>2.1440759700274502E-2</v>
      </c>
      <c r="R166" s="67">
        <f t="shared" si="338"/>
        <v>7.3150827212701275E-2</v>
      </c>
      <c r="AB166" s="91">
        <f t="shared" si="339"/>
        <v>48.857142857142854</v>
      </c>
      <c r="AC166" s="91">
        <f t="shared" si="340"/>
        <v>0.7142857142857143</v>
      </c>
    </row>
    <row r="167" spans="1:29" ht="13.8" x14ac:dyDescent="0.25">
      <c r="A167" s="4">
        <v>44025</v>
      </c>
      <c r="B167">
        <v>13512</v>
      </c>
      <c r="C167">
        <v>289</v>
      </c>
      <c r="D167">
        <v>12282</v>
      </c>
      <c r="F167">
        <f t="shared" si="327"/>
        <v>33</v>
      </c>
      <c r="G167">
        <f t="shared" si="328"/>
        <v>0</v>
      </c>
      <c r="H167">
        <f t="shared" si="329"/>
        <v>78</v>
      </c>
      <c r="I167">
        <f t="shared" si="330"/>
        <v>941</v>
      </c>
      <c r="J167" s="58">
        <f t="shared" si="331"/>
        <v>3.3477361252307339E-2</v>
      </c>
      <c r="K167" s="58">
        <f t="shared" si="332"/>
        <v>0</v>
      </c>
      <c r="L167" s="58">
        <f t="shared" si="333"/>
        <v>7.9107505070993914E-2</v>
      </c>
      <c r="M167">
        <f t="shared" si="334"/>
        <v>0.42318818198429536</v>
      </c>
      <c r="N167" s="32">
        <f t="shared" si="335"/>
        <v>2.1388395500296035E-2</v>
      </c>
      <c r="O167" s="32"/>
      <c r="P167" s="63">
        <f t="shared" si="336"/>
        <v>0.90896980461811727</v>
      </c>
      <c r="Q167" s="86">
        <f t="shared" si="337"/>
        <v>2.1388395500296035E-2</v>
      </c>
      <c r="R167" s="67">
        <f t="shared" si="338"/>
        <v>6.9641799881586697E-2</v>
      </c>
      <c r="AB167" s="91">
        <f t="shared" si="339"/>
        <v>47.285714285714285</v>
      </c>
      <c r="AC167" s="91">
        <f t="shared" si="340"/>
        <v>0.5714285714285714</v>
      </c>
    </row>
    <row r="168" spans="1:29" ht="13.8" x14ac:dyDescent="0.25">
      <c r="A168" s="4">
        <v>44026</v>
      </c>
      <c r="B168">
        <v>13551</v>
      </c>
      <c r="C168">
        <v>289</v>
      </c>
      <c r="D168">
        <v>12348</v>
      </c>
      <c r="F168">
        <f t="shared" si="327"/>
        <v>39</v>
      </c>
      <c r="G168">
        <f t="shared" si="328"/>
        <v>0</v>
      </c>
      <c r="H168">
        <f t="shared" si="329"/>
        <v>66</v>
      </c>
      <c r="I168">
        <f t="shared" si="330"/>
        <v>914</v>
      </c>
      <c r="J168" s="58">
        <f t="shared" si="331"/>
        <v>4.1456196774058825E-2</v>
      </c>
      <c r="K168" s="58">
        <f t="shared" si="332"/>
        <v>0</v>
      </c>
      <c r="L168" s="58">
        <f t="shared" si="333"/>
        <v>7.0138150903294366E-2</v>
      </c>
      <c r="M168">
        <f t="shared" si="334"/>
        <v>0.5910648661271114</v>
      </c>
      <c r="N168" s="32">
        <f t="shared" si="335"/>
        <v>2.1326839347649621E-2</v>
      </c>
      <c r="O168" s="32"/>
      <c r="P168" s="63">
        <f t="shared" si="336"/>
        <v>0.91122426389196365</v>
      </c>
      <c r="Q168" s="86">
        <f t="shared" si="337"/>
        <v>2.1326839347649621E-2</v>
      </c>
      <c r="R168" s="67">
        <f t="shared" si="338"/>
        <v>6.7448896760386678E-2</v>
      </c>
      <c r="AB168" s="91">
        <f t="shared" si="339"/>
        <v>43.857142857142854</v>
      </c>
      <c r="AC168" s="91">
        <f t="shared" si="340"/>
        <v>0.5714285714285714</v>
      </c>
    </row>
    <row r="169" spans="1:29" ht="13.8" x14ac:dyDescent="0.25">
      <c r="A169" s="4">
        <v>44027</v>
      </c>
      <c r="B169">
        <v>13612</v>
      </c>
      <c r="C169">
        <v>291</v>
      </c>
      <c r="D169">
        <v>12396</v>
      </c>
      <c r="F169">
        <f t="shared" si="327"/>
        <v>61</v>
      </c>
      <c r="G169">
        <f t="shared" si="328"/>
        <v>2</v>
      </c>
      <c r="H169">
        <f t="shared" si="329"/>
        <v>48</v>
      </c>
      <c r="I169">
        <f t="shared" si="330"/>
        <v>925</v>
      </c>
      <c r="J169" s="58">
        <f t="shared" si="331"/>
        <v>6.6757250790184769E-2</v>
      </c>
      <c r="K169" s="58">
        <f t="shared" si="332"/>
        <v>2.1881838074398249E-3</v>
      </c>
      <c r="L169" s="58">
        <f t="shared" si="333"/>
        <v>5.2516411378555797E-2</v>
      </c>
      <c r="M169">
        <f t="shared" si="334"/>
        <v>1.2203225444445776</v>
      </c>
      <c r="N169" s="32">
        <f t="shared" si="335"/>
        <v>2.1378195709667942E-2</v>
      </c>
      <c r="O169" s="32"/>
      <c r="P169" s="63">
        <f t="shared" si="336"/>
        <v>0.91066705847781371</v>
      </c>
      <c r="Q169" s="86">
        <f t="shared" si="337"/>
        <v>2.1378195709667942E-2</v>
      </c>
      <c r="R169" s="67">
        <f t="shared" si="338"/>
        <v>6.7954745812518369E-2</v>
      </c>
      <c r="AB169" s="91">
        <f t="shared" si="339"/>
        <v>45.571428571428569</v>
      </c>
      <c r="AC169" s="91">
        <f t="shared" si="340"/>
        <v>0.5714285714285714</v>
      </c>
    </row>
  </sheetData>
  <hyperlinks>
    <hyperlink ref="D2" r:id="rId1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69"/>
  <sheetViews>
    <sheetView workbookViewId="0">
      <pane xSplit="1" ySplit="3" topLeftCell="Q109" activePane="bottomRight" state="frozen"/>
      <selection pane="topRight" activeCell="B1" sqref="B1"/>
      <selection pane="bottomLeft" activeCell="A4" sqref="A4"/>
      <selection pane="bottomRight" activeCell="AB3" sqref="AB3:AC162"/>
    </sheetView>
  </sheetViews>
  <sheetFormatPr defaultColWidth="10.6640625" defaultRowHeight="13.2" x14ac:dyDescent="0.25"/>
  <sheetData>
    <row r="1" spans="1:29" x14ac:dyDescent="0.25">
      <c r="A1" s="2" t="s">
        <v>29</v>
      </c>
      <c r="B1" s="69">
        <f>B134/B2</f>
        <v>3.8993694963827259E-3</v>
      </c>
      <c r="C1" s="69">
        <f>C134/B2</f>
        <v>5.6422377981108277E-4</v>
      </c>
      <c r="D1" t="s">
        <v>186</v>
      </c>
    </row>
    <row r="2" spans="1:29" x14ac:dyDescent="0.25">
      <c r="A2" t="s">
        <v>70</v>
      </c>
      <c r="B2">
        <v>60461826</v>
      </c>
      <c r="D2" s="24" t="s">
        <v>71</v>
      </c>
      <c r="E2" s="24"/>
      <c r="N2" s="45">
        <f>N99/'Country Statistics'!$D$30</f>
        <v>5.3380227720361004</v>
      </c>
      <c r="O2" s="45"/>
    </row>
    <row r="3" spans="1:29" s="2" customFormat="1" x14ac:dyDescent="0.25">
      <c r="A3" s="2" t="s">
        <v>20</v>
      </c>
      <c r="B3" s="2" t="s">
        <v>21</v>
      </c>
      <c r="C3" s="2" t="s">
        <v>22</v>
      </c>
      <c r="D3" s="2" t="s">
        <v>8</v>
      </c>
      <c r="E3" s="2" t="s">
        <v>152</v>
      </c>
      <c r="F3" s="2" t="s">
        <v>23</v>
      </c>
      <c r="G3" s="2" t="s">
        <v>24</v>
      </c>
      <c r="H3" s="2" t="s">
        <v>25</v>
      </c>
      <c r="I3" s="2" t="s">
        <v>53</v>
      </c>
      <c r="J3" s="2" t="s">
        <v>26</v>
      </c>
      <c r="K3" s="2" t="s">
        <v>27</v>
      </c>
      <c r="L3" s="2" t="s">
        <v>28</v>
      </c>
      <c r="M3" s="2" t="s">
        <v>69</v>
      </c>
      <c r="N3" s="2" t="s">
        <v>66</v>
      </c>
      <c r="P3" s="61" t="s">
        <v>195</v>
      </c>
      <c r="Q3" s="64" t="s">
        <v>196</v>
      </c>
      <c r="R3" s="68" t="s">
        <v>197</v>
      </c>
      <c r="AA3" s="89"/>
      <c r="AB3" s="89" t="s">
        <v>21</v>
      </c>
      <c r="AC3" s="89" t="s">
        <v>22</v>
      </c>
    </row>
    <row r="4" spans="1:29" ht="13.8" x14ac:dyDescent="0.25">
      <c r="A4" s="4">
        <v>43862</v>
      </c>
      <c r="B4">
        <v>2</v>
      </c>
      <c r="C4">
        <v>0</v>
      </c>
      <c r="D4">
        <v>0</v>
      </c>
      <c r="I4">
        <f>B4-C4-D4</f>
        <v>2</v>
      </c>
      <c r="J4" s="58"/>
      <c r="K4" s="58"/>
      <c r="L4" s="58"/>
      <c r="P4" s="62"/>
      <c r="Q4" s="65"/>
      <c r="R4" s="67" t="str">
        <f>IF(P4="","",1-SUM(P4:Q4))</f>
        <v/>
      </c>
      <c r="AA4" s="90"/>
      <c r="AB4" s="90"/>
      <c r="AC4" s="90"/>
    </row>
    <row r="5" spans="1:29" ht="13.8" x14ac:dyDescent="0.25">
      <c r="A5" s="4">
        <v>43863</v>
      </c>
      <c r="B5">
        <v>2</v>
      </c>
      <c r="C5">
        <v>0</v>
      </c>
      <c r="D5">
        <v>0</v>
      </c>
      <c r="F5">
        <f t="shared" ref="F5:F41" si="0">B5-B4</f>
        <v>0</v>
      </c>
      <c r="G5">
        <f t="shared" ref="G5:G41" si="1">C5-C4</f>
        <v>0</v>
      </c>
      <c r="H5">
        <f t="shared" ref="H5:H41" si="2">D5-D4</f>
        <v>0</v>
      </c>
      <c r="I5">
        <f t="shared" ref="I5:I55" si="3">B5-C5-D5</f>
        <v>2</v>
      </c>
      <c r="J5" s="58"/>
      <c r="K5" s="58"/>
      <c r="L5" s="58"/>
      <c r="P5" s="63"/>
      <c r="Q5" s="66"/>
      <c r="R5" s="67" t="str">
        <f t="shared" ref="R5:R32" si="4">IF(P5="","",1-SUM(P5:Q5))</f>
        <v/>
      </c>
      <c r="AA5" s="90"/>
      <c r="AB5" s="90"/>
      <c r="AC5" s="90"/>
    </row>
    <row r="6" spans="1:29" ht="13.8" x14ac:dyDescent="0.25">
      <c r="A6" s="4">
        <v>43864</v>
      </c>
      <c r="B6">
        <v>2</v>
      </c>
      <c r="C6">
        <v>0</v>
      </c>
      <c r="D6">
        <v>0</v>
      </c>
      <c r="F6">
        <f t="shared" si="0"/>
        <v>0</v>
      </c>
      <c r="G6">
        <f t="shared" si="1"/>
        <v>0</v>
      </c>
      <c r="H6">
        <f t="shared" si="2"/>
        <v>0</v>
      </c>
      <c r="I6">
        <f t="shared" si="3"/>
        <v>2</v>
      </c>
      <c r="J6" s="58"/>
      <c r="K6" s="58"/>
      <c r="L6" s="58"/>
      <c r="P6" s="63"/>
      <c r="Q6" s="66"/>
      <c r="R6" s="67" t="str">
        <f t="shared" si="4"/>
        <v/>
      </c>
      <c r="AA6" s="90"/>
      <c r="AB6" s="90"/>
      <c r="AC6" s="90"/>
    </row>
    <row r="7" spans="1:29" ht="13.8" x14ac:dyDescent="0.25">
      <c r="A7" s="4">
        <v>43865</v>
      </c>
      <c r="B7">
        <v>2</v>
      </c>
      <c r="C7">
        <v>0</v>
      </c>
      <c r="D7">
        <v>0</v>
      </c>
      <c r="F7">
        <f t="shared" si="0"/>
        <v>0</v>
      </c>
      <c r="G7">
        <f t="shared" si="1"/>
        <v>0</v>
      </c>
      <c r="H7">
        <f t="shared" si="2"/>
        <v>0</v>
      </c>
      <c r="I7">
        <f t="shared" si="3"/>
        <v>2</v>
      </c>
      <c r="J7" s="58"/>
      <c r="K7" s="58"/>
      <c r="L7" s="58"/>
      <c r="P7" s="63"/>
      <c r="Q7" s="66"/>
      <c r="R7" s="67" t="str">
        <f t="shared" si="4"/>
        <v/>
      </c>
      <c r="AA7" s="90"/>
      <c r="AB7" s="90"/>
      <c r="AC7" s="90"/>
    </row>
    <row r="8" spans="1:29" ht="13.8" x14ac:dyDescent="0.25">
      <c r="A8" s="4">
        <v>43866</v>
      </c>
      <c r="B8">
        <v>2</v>
      </c>
      <c r="C8">
        <v>0</v>
      </c>
      <c r="D8">
        <v>0</v>
      </c>
      <c r="F8">
        <f t="shared" si="0"/>
        <v>0</v>
      </c>
      <c r="G8">
        <f t="shared" si="1"/>
        <v>0</v>
      </c>
      <c r="H8">
        <f t="shared" si="2"/>
        <v>0</v>
      </c>
      <c r="I8">
        <f t="shared" si="3"/>
        <v>2</v>
      </c>
      <c r="J8" s="58"/>
      <c r="K8" s="58"/>
      <c r="L8" s="58"/>
      <c r="P8" s="63"/>
      <c r="Q8" s="66"/>
      <c r="R8" s="67" t="str">
        <f t="shared" si="4"/>
        <v/>
      </c>
      <c r="AA8" s="90"/>
      <c r="AB8" s="90"/>
      <c r="AC8" s="90"/>
    </row>
    <row r="9" spans="1:29" ht="13.8" x14ac:dyDescent="0.25">
      <c r="A9" s="4">
        <v>43867</v>
      </c>
      <c r="B9">
        <v>2</v>
      </c>
      <c r="C9">
        <v>0</v>
      </c>
      <c r="D9">
        <v>0</v>
      </c>
      <c r="F9">
        <f t="shared" si="0"/>
        <v>0</v>
      </c>
      <c r="G9">
        <f t="shared" si="1"/>
        <v>0</v>
      </c>
      <c r="H9">
        <f t="shared" si="2"/>
        <v>0</v>
      </c>
      <c r="I9">
        <f t="shared" si="3"/>
        <v>2</v>
      </c>
      <c r="J9" s="58"/>
      <c r="K9" s="58"/>
      <c r="L9" s="58"/>
      <c r="P9" s="63"/>
      <c r="Q9" s="66"/>
      <c r="R9" s="67" t="str">
        <f t="shared" si="4"/>
        <v/>
      </c>
      <c r="AA9" s="90"/>
      <c r="AB9" s="90"/>
      <c r="AC9" s="90"/>
    </row>
    <row r="10" spans="1:29" ht="13.8" x14ac:dyDescent="0.25">
      <c r="A10" s="4">
        <v>43868</v>
      </c>
      <c r="B10">
        <v>3</v>
      </c>
      <c r="C10">
        <v>0</v>
      </c>
      <c r="D10">
        <v>0</v>
      </c>
      <c r="F10">
        <f t="shared" si="0"/>
        <v>1</v>
      </c>
      <c r="G10">
        <f t="shared" si="1"/>
        <v>0</v>
      </c>
      <c r="H10">
        <f t="shared" si="2"/>
        <v>0</v>
      </c>
      <c r="I10">
        <f t="shared" si="3"/>
        <v>3</v>
      </c>
      <c r="J10" s="58"/>
      <c r="K10" s="58"/>
      <c r="L10" s="58"/>
      <c r="P10" s="63"/>
      <c r="Q10" s="66"/>
      <c r="R10" s="67" t="str">
        <f t="shared" si="4"/>
        <v/>
      </c>
      <c r="AA10" s="90"/>
      <c r="AB10" s="90"/>
      <c r="AC10" s="90"/>
    </row>
    <row r="11" spans="1:29" ht="13.8" x14ac:dyDescent="0.25">
      <c r="A11" s="4">
        <v>43869</v>
      </c>
      <c r="B11">
        <v>3</v>
      </c>
      <c r="C11">
        <v>0</v>
      </c>
      <c r="D11">
        <v>0</v>
      </c>
      <c r="F11">
        <f t="shared" si="0"/>
        <v>0</v>
      </c>
      <c r="G11">
        <f t="shared" si="1"/>
        <v>0</v>
      </c>
      <c r="H11">
        <f t="shared" si="2"/>
        <v>0</v>
      </c>
      <c r="I11">
        <f t="shared" si="3"/>
        <v>3</v>
      </c>
      <c r="J11" s="58"/>
      <c r="K11" s="58"/>
      <c r="L11" s="58"/>
      <c r="P11" s="63"/>
      <c r="Q11" s="66"/>
      <c r="R11" s="67" t="str">
        <f t="shared" si="4"/>
        <v/>
      </c>
      <c r="AA11" s="91"/>
      <c r="AB11" s="91">
        <f>AVERAGE(F5:F11)</f>
        <v>0.14285714285714285</v>
      </c>
      <c r="AC11" s="91">
        <f>AVERAGE(G5:G11)</f>
        <v>0</v>
      </c>
    </row>
    <row r="12" spans="1:29" ht="13.8" x14ac:dyDescent="0.25">
      <c r="A12" s="4">
        <v>43870</v>
      </c>
      <c r="B12">
        <v>3</v>
      </c>
      <c r="C12">
        <v>0</v>
      </c>
      <c r="D12">
        <v>0</v>
      </c>
      <c r="F12">
        <f t="shared" si="0"/>
        <v>0</v>
      </c>
      <c r="G12">
        <f t="shared" si="1"/>
        <v>0</v>
      </c>
      <c r="H12">
        <f t="shared" si="2"/>
        <v>0</v>
      </c>
      <c r="I12">
        <f t="shared" si="3"/>
        <v>3</v>
      </c>
      <c r="J12" s="58"/>
      <c r="K12" s="58"/>
      <c r="L12" s="58"/>
      <c r="P12" s="63"/>
      <c r="Q12" s="66"/>
      <c r="R12" s="67" t="str">
        <f t="shared" si="4"/>
        <v/>
      </c>
      <c r="AA12" s="91"/>
      <c r="AB12" s="91">
        <f t="shared" ref="AB12:AC27" si="5">AVERAGE(F6:F12)</f>
        <v>0.14285714285714285</v>
      </c>
      <c r="AC12" s="91">
        <f t="shared" si="5"/>
        <v>0</v>
      </c>
    </row>
    <row r="13" spans="1:29" ht="13.8" x14ac:dyDescent="0.25">
      <c r="A13" s="4">
        <v>43871</v>
      </c>
      <c r="B13">
        <v>3</v>
      </c>
      <c r="C13">
        <v>0</v>
      </c>
      <c r="D13">
        <v>0</v>
      </c>
      <c r="F13">
        <f t="shared" si="0"/>
        <v>0</v>
      </c>
      <c r="G13">
        <f t="shared" si="1"/>
        <v>0</v>
      </c>
      <c r="H13">
        <f t="shared" si="2"/>
        <v>0</v>
      </c>
      <c r="I13">
        <f t="shared" si="3"/>
        <v>3</v>
      </c>
      <c r="J13" s="58"/>
      <c r="K13" s="58"/>
      <c r="L13" s="58"/>
      <c r="P13" s="63"/>
      <c r="Q13" s="66"/>
      <c r="R13" s="67" t="str">
        <f t="shared" si="4"/>
        <v/>
      </c>
      <c r="AA13" s="91"/>
      <c r="AB13" s="91">
        <f t="shared" si="5"/>
        <v>0.14285714285714285</v>
      </c>
      <c r="AC13" s="91">
        <f t="shared" si="5"/>
        <v>0</v>
      </c>
    </row>
    <row r="14" spans="1:29" ht="13.8" x14ac:dyDescent="0.25">
      <c r="A14" s="4">
        <v>43872</v>
      </c>
      <c r="B14">
        <v>3</v>
      </c>
      <c r="C14">
        <v>0</v>
      </c>
      <c r="D14">
        <v>0</v>
      </c>
      <c r="F14">
        <f t="shared" si="0"/>
        <v>0</v>
      </c>
      <c r="G14">
        <f t="shared" si="1"/>
        <v>0</v>
      </c>
      <c r="H14">
        <f t="shared" si="2"/>
        <v>0</v>
      </c>
      <c r="I14">
        <f t="shared" si="3"/>
        <v>3</v>
      </c>
      <c r="J14" s="58"/>
      <c r="K14" s="58"/>
      <c r="L14" s="58"/>
      <c r="P14" s="63"/>
      <c r="Q14" s="66"/>
      <c r="R14" s="67" t="str">
        <f t="shared" si="4"/>
        <v/>
      </c>
      <c r="AA14" s="91"/>
      <c r="AB14" s="91">
        <f t="shared" si="5"/>
        <v>0.14285714285714285</v>
      </c>
      <c r="AC14" s="91">
        <f t="shared" si="5"/>
        <v>0</v>
      </c>
    </row>
    <row r="15" spans="1:29" ht="13.8" x14ac:dyDescent="0.25">
      <c r="A15" s="4">
        <v>43873</v>
      </c>
      <c r="B15">
        <v>3</v>
      </c>
      <c r="C15">
        <v>0</v>
      </c>
      <c r="D15">
        <v>0</v>
      </c>
      <c r="F15">
        <f t="shared" si="0"/>
        <v>0</v>
      </c>
      <c r="G15">
        <f t="shared" si="1"/>
        <v>0</v>
      </c>
      <c r="H15">
        <f t="shared" si="2"/>
        <v>0</v>
      </c>
      <c r="I15">
        <f t="shared" si="3"/>
        <v>3</v>
      </c>
      <c r="J15" s="58"/>
      <c r="K15" s="58"/>
      <c r="L15" s="58"/>
      <c r="P15" s="63"/>
      <c r="Q15" s="66"/>
      <c r="R15" s="67" t="str">
        <f t="shared" si="4"/>
        <v/>
      </c>
      <c r="AA15" s="91"/>
      <c r="AB15" s="91">
        <f t="shared" si="5"/>
        <v>0.14285714285714285</v>
      </c>
      <c r="AC15" s="91">
        <f t="shared" si="5"/>
        <v>0</v>
      </c>
    </row>
    <row r="16" spans="1:29" ht="13.8" x14ac:dyDescent="0.25">
      <c r="A16" s="4">
        <v>43874</v>
      </c>
      <c r="B16">
        <v>3</v>
      </c>
      <c r="C16">
        <v>0</v>
      </c>
      <c r="D16">
        <v>0</v>
      </c>
      <c r="F16">
        <f t="shared" si="0"/>
        <v>0</v>
      </c>
      <c r="G16">
        <f t="shared" si="1"/>
        <v>0</v>
      </c>
      <c r="H16">
        <f t="shared" si="2"/>
        <v>0</v>
      </c>
      <c r="I16">
        <f t="shared" si="3"/>
        <v>3</v>
      </c>
      <c r="J16" s="58"/>
      <c r="K16" s="58"/>
      <c r="L16" s="58"/>
      <c r="P16" s="63"/>
      <c r="Q16" s="66"/>
      <c r="R16" s="67" t="str">
        <f t="shared" si="4"/>
        <v/>
      </c>
      <c r="AA16" s="91"/>
      <c r="AB16" s="91">
        <f t="shared" si="5"/>
        <v>0.14285714285714285</v>
      </c>
      <c r="AC16" s="91">
        <f t="shared" si="5"/>
        <v>0</v>
      </c>
    </row>
    <row r="17" spans="1:29" ht="13.8" x14ac:dyDescent="0.25">
      <c r="A17" s="4">
        <v>43875</v>
      </c>
      <c r="B17">
        <v>3</v>
      </c>
      <c r="C17">
        <v>0</v>
      </c>
      <c r="D17">
        <v>0</v>
      </c>
      <c r="F17">
        <f t="shared" si="0"/>
        <v>0</v>
      </c>
      <c r="G17">
        <f t="shared" si="1"/>
        <v>0</v>
      </c>
      <c r="H17">
        <f t="shared" si="2"/>
        <v>0</v>
      </c>
      <c r="I17">
        <f t="shared" si="3"/>
        <v>3</v>
      </c>
      <c r="J17" s="58"/>
      <c r="K17" s="58"/>
      <c r="L17" s="58"/>
      <c r="P17" s="63"/>
      <c r="Q17" s="66"/>
      <c r="R17" s="67" t="str">
        <f t="shared" si="4"/>
        <v/>
      </c>
      <c r="AA17" s="91"/>
      <c r="AB17" s="91">
        <f t="shared" si="5"/>
        <v>0</v>
      </c>
      <c r="AC17" s="91">
        <f t="shared" si="5"/>
        <v>0</v>
      </c>
    </row>
    <row r="18" spans="1:29" ht="13.8" x14ac:dyDescent="0.25">
      <c r="A18" s="4">
        <v>43876</v>
      </c>
      <c r="B18">
        <v>3</v>
      </c>
      <c r="C18">
        <v>0</v>
      </c>
      <c r="D18">
        <v>0</v>
      </c>
      <c r="F18">
        <f t="shared" si="0"/>
        <v>0</v>
      </c>
      <c r="G18">
        <f t="shared" si="1"/>
        <v>0</v>
      </c>
      <c r="H18">
        <f t="shared" si="2"/>
        <v>0</v>
      </c>
      <c r="I18">
        <f t="shared" si="3"/>
        <v>3</v>
      </c>
      <c r="J18" s="58"/>
      <c r="K18" s="58"/>
      <c r="L18" s="58"/>
      <c r="P18" s="63"/>
      <c r="Q18" s="66"/>
      <c r="R18" s="67" t="str">
        <f t="shared" si="4"/>
        <v/>
      </c>
      <c r="AA18" s="91"/>
      <c r="AB18" s="91">
        <f t="shared" si="5"/>
        <v>0</v>
      </c>
      <c r="AC18" s="91">
        <f t="shared" si="5"/>
        <v>0</v>
      </c>
    </row>
    <row r="19" spans="1:29" ht="13.8" x14ac:dyDescent="0.25">
      <c r="A19" s="4">
        <v>43877</v>
      </c>
      <c r="B19">
        <v>3</v>
      </c>
      <c r="C19">
        <v>0</v>
      </c>
      <c r="D19">
        <v>0</v>
      </c>
      <c r="F19">
        <f t="shared" si="0"/>
        <v>0</v>
      </c>
      <c r="G19">
        <f t="shared" si="1"/>
        <v>0</v>
      </c>
      <c r="H19">
        <f t="shared" si="2"/>
        <v>0</v>
      </c>
      <c r="I19">
        <f t="shared" si="3"/>
        <v>3</v>
      </c>
      <c r="J19" s="58"/>
      <c r="K19" s="58"/>
      <c r="L19" s="58"/>
      <c r="P19" s="63"/>
      <c r="Q19" s="66"/>
      <c r="R19" s="67" t="str">
        <f t="shared" si="4"/>
        <v/>
      </c>
      <c r="AA19" s="91"/>
      <c r="AB19" s="91">
        <f t="shared" si="5"/>
        <v>0</v>
      </c>
      <c r="AC19" s="91">
        <f t="shared" si="5"/>
        <v>0</v>
      </c>
    </row>
    <row r="20" spans="1:29" ht="13.8" x14ac:dyDescent="0.25">
      <c r="A20" s="4">
        <v>43878</v>
      </c>
      <c r="B20">
        <v>3</v>
      </c>
      <c r="C20">
        <v>0</v>
      </c>
      <c r="D20">
        <v>0</v>
      </c>
      <c r="F20">
        <f t="shared" si="0"/>
        <v>0</v>
      </c>
      <c r="G20">
        <f t="shared" si="1"/>
        <v>0</v>
      </c>
      <c r="H20">
        <f t="shared" si="2"/>
        <v>0</v>
      </c>
      <c r="I20">
        <f t="shared" si="3"/>
        <v>3</v>
      </c>
      <c r="J20" s="58"/>
      <c r="K20" s="58"/>
      <c r="L20" s="58"/>
      <c r="P20" s="63"/>
      <c r="Q20" s="66"/>
      <c r="R20" s="67" t="str">
        <f t="shared" si="4"/>
        <v/>
      </c>
      <c r="AA20" s="91"/>
      <c r="AB20" s="91">
        <f t="shared" si="5"/>
        <v>0</v>
      </c>
      <c r="AC20" s="91">
        <f t="shared" si="5"/>
        <v>0</v>
      </c>
    </row>
    <row r="21" spans="1:29" ht="13.8" x14ac:dyDescent="0.25">
      <c r="A21" s="4">
        <v>43879</v>
      </c>
      <c r="B21">
        <v>3</v>
      </c>
      <c r="C21">
        <v>0</v>
      </c>
      <c r="D21">
        <v>0</v>
      </c>
      <c r="F21">
        <f t="shared" si="0"/>
        <v>0</v>
      </c>
      <c r="G21">
        <f t="shared" si="1"/>
        <v>0</v>
      </c>
      <c r="H21">
        <f t="shared" si="2"/>
        <v>0</v>
      </c>
      <c r="I21">
        <f t="shared" si="3"/>
        <v>3</v>
      </c>
      <c r="J21" s="58"/>
      <c r="K21" s="58"/>
      <c r="L21" s="58"/>
      <c r="P21" s="63"/>
      <c r="Q21" s="66"/>
      <c r="R21" s="67" t="str">
        <f t="shared" si="4"/>
        <v/>
      </c>
      <c r="AA21" s="91"/>
      <c r="AB21" s="91">
        <f t="shared" si="5"/>
        <v>0</v>
      </c>
      <c r="AC21" s="91">
        <f t="shared" si="5"/>
        <v>0</v>
      </c>
    </row>
    <row r="22" spans="1:29" ht="13.8" x14ac:dyDescent="0.25">
      <c r="A22" s="4">
        <v>43880</v>
      </c>
      <c r="B22">
        <v>3</v>
      </c>
      <c r="C22">
        <v>0</v>
      </c>
      <c r="D22">
        <v>0</v>
      </c>
      <c r="F22">
        <f t="shared" si="0"/>
        <v>0</v>
      </c>
      <c r="G22">
        <f t="shared" si="1"/>
        <v>0</v>
      </c>
      <c r="H22">
        <f t="shared" si="2"/>
        <v>0</v>
      </c>
      <c r="I22">
        <f t="shared" si="3"/>
        <v>3</v>
      </c>
      <c r="J22" s="58"/>
      <c r="K22" s="58"/>
      <c r="L22" s="58"/>
      <c r="P22" s="63"/>
      <c r="Q22" s="66"/>
      <c r="R22" s="67" t="str">
        <f t="shared" si="4"/>
        <v/>
      </c>
      <c r="AA22" s="91"/>
      <c r="AB22" s="91">
        <f t="shared" si="5"/>
        <v>0</v>
      </c>
      <c r="AC22" s="91">
        <f t="shared" si="5"/>
        <v>0</v>
      </c>
    </row>
    <row r="23" spans="1:29" ht="13.8" x14ac:dyDescent="0.25">
      <c r="A23" s="4">
        <v>43881</v>
      </c>
      <c r="B23">
        <v>3</v>
      </c>
      <c r="C23">
        <v>0</v>
      </c>
      <c r="D23">
        <v>0</v>
      </c>
      <c r="F23">
        <f t="shared" si="0"/>
        <v>0</v>
      </c>
      <c r="G23">
        <f t="shared" si="1"/>
        <v>0</v>
      </c>
      <c r="H23">
        <f t="shared" si="2"/>
        <v>0</v>
      </c>
      <c r="I23">
        <f t="shared" si="3"/>
        <v>3</v>
      </c>
      <c r="J23" s="58"/>
      <c r="K23" s="58"/>
      <c r="L23" s="58"/>
      <c r="P23" s="63"/>
      <c r="Q23" s="66"/>
      <c r="R23" s="67" t="str">
        <f t="shared" si="4"/>
        <v/>
      </c>
      <c r="AA23" s="91"/>
      <c r="AB23" s="91">
        <f t="shared" si="5"/>
        <v>0</v>
      </c>
      <c r="AC23" s="91">
        <f t="shared" si="5"/>
        <v>0</v>
      </c>
    </row>
    <row r="24" spans="1:29" ht="13.8" x14ac:dyDescent="0.25">
      <c r="A24" s="4">
        <v>43882</v>
      </c>
      <c r="B24">
        <v>20</v>
      </c>
      <c r="C24">
        <v>1</v>
      </c>
      <c r="D24">
        <v>0</v>
      </c>
      <c r="F24">
        <f t="shared" si="0"/>
        <v>17</v>
      </c>
      <c r="G24">
        <f t="shared" si="1"/>
        <v>1</v>
      </c>
      <c r="H24">
        <f t="shared" si="2"/>
        <v>0</v>
      </c>
      <c r="I24">
        <f t="shared" si="3"/>
        <v>19</v>
      </c>
      <c r="J24" s="58"/>
      <c r="K24" s="58"/>
      <c r="L24" s="58"/>
      <c r="P24" s="63"/>
      <c r="Q24" s="66"/>
      <c r="R24" s="67" t="str">
        <f t="shared" si="4"/>
        <v/>
      </c>
      <c r="AA24" s="91"/>
      <c r="AB24" s="91">
        <f t="shared" si="5"/>
        <v>2.4285714285714284</v>
      </c>
      <c r="AC24" s="91">
        <f t="shared" si="5"/>
        <v>0.14285714285714285</v>
      </c>
    </row>
    <row r="25" spans="1:29" ht="13.8" x14ac:dyDescent="0.25">
      <c r="A25" s="4">
        <v>43883</v>
      </c>
      <c r="B25">
        <v>62</v>
      </c>
      <c r="C25">
        <v>2</v>
      </c>
      <c r="D25">
        <v>1</v>
      </c>
      <c r="F25">
        <f t="shared" si="0"/>
        <v>42</v>
      </c>
      <c r="G25">
        <f t="shared" si="1"/>
        <v>1</v>
      </c>
      <c r="H25">
        <f t="shared" si="2"/>
        <v>1</v>
      </c>
      <c r="I25">
        <f t="shared" si="3"/>
        <v>59</v>
      </c>
      <c r="J25" s="58"/>
      <c r="K25" s="58"/>
      <c r="L25" s="58"/>
      <c r="P25" s="63"/>
      <c r="Q25" s="66"/>
      <c r="R25" s="67" t="str">
        <f t="shared" si="4"/>
        <v/>
      </c>
      <c r="AA25" s="91"/>
      <c r="AB25" s="91">
        <f t="shared" si="5"/>
        <v>8.4285714285714288</v>
      </c>
      <c r="AC25" s="91">
        <f t="shared" si="5"/>
        <v>0.2857142857142857</v>
      </c>
    </row>
    <row r="26" spans="1:29" ht="13.8" x14ac:dyDescent="0.25">
      <c r="A26" s="4">
        <v>43884</v>
      </c>
      <c r="B26">
        <v>155</v>
      </c>
      <c r="C26">
        <v>3</v>
      </c>
      <c r="D26">
        <v>2</v>
      </c>
      <c r="F26">
        <f t="shared" si="0"/>
        <v>93</v>
      </c>
      <c r="G26">
        <f t="shared" si="1"/>
        <v>1</v>
      </c>
      <c r="H26">
        <f t="shared" si="2"/>
        <v>1</v>
      </c>
      <c r="I26">
        <f t="shared" si="3"/>
        <v>150</v>
      </c>
      <c r="J26" s="58"/>
      <c r="K26" s="58"/>
      <c r="L26" s="58"/>
      <c r="P26" s="63"/>
      <c r="Q26" s="66"/>
      <c r="R26" s="67" t="str">
        <f t="shared" si="4"/>
        <v/>
      </c>
      <c r="AA26" s="91"/>
      <c r="AB26" s="91">
        <f t="shared" si="5"/>
        <v>21.714285714285715</v>
      </c>
      <c r="AC26" s="91">
        <f t="shared" si="5"/>
        <v>0.42857142857142855</v>
      </c>
    </row>
    <row r="27" spans="1:29" ht="13.8" x14ac:dyDescent="0.25">
      <c r="A27" s="4">
        <v>43885</v>
      </c>
      <c r="B27">
        <v>229</v>
      </c>
      <c r="C27">
        <v>7</v>
      </c>
      <c r="D27">
        <v>1</v>
      </c>
      <c r="F27">
        <f t="shared" si="0"/>
        <v>74</v>
      </c>
      <c r="G27">
        <f t="shared" si="1"/>
        <v>4</v>
      </c>
      <c r="H27">
        <f t="shared" si="2"/>
        <v>-1</v>
      </c>
      <c r="I27">
        <f t="shared" si="3"/>
        <v>221</v>
      </c>
      <c r="J27" s="58"/>
      <c r="K27" s="58"/>
      <c r="L27" s="58"/>
      <c r="P27" s="63"/>
      <c r="Q27" s="66"/>
      <c r="R27" s="67" t="str">
        <f t="shared" si="4"/>
        <v/>
      </c>
      <c r="AA27" s="91"/>
      <c r="AB27" s="91">
        <f t="shared" si="5"/>
        <v>32.285714285714285</v>
      </c>
      <c r="AC27" s="91">
        <f t="shared" si="5"/>
        <v>1</v>
      </c>
    </row>
    <row r="28" spans="1:29" ht="13.8" x14ac:dyDescent="0.25">
      <c r="A28" s="4">
        <v>43886</v>
      </c>
      <c r="B28">
        <v>322</v>
      </c>
      <c r="C28">
        <v>10</v>
      </c>
      <c r="D28">
        <v>1</v>
      </c>
      <c r="F28">
        <f t="shared" si="0"/>
        <v>93</v>
      </c>
      <c r="G28">
        <f t="shared" si="1"/>
        <v>3</v>
      </c>
      <c r="H28">
        <f t="shared" si="2"/>
        <v>0</v>
      </c>
      <c r="I28">
        <f t="shared" si="3"/>
        <v>311</v>
      </c>
      <c r="J28" s="58"/>
      <c r="K28" s="58"/>
      <c r="L28" s="58"/>
      <c r="P28" s="63"/>
      <c r="Q28" s="66"/>
      <c r="R28" s="67" t="str">
        <f t="shared" si="4"/>
        <v/>
      </c>
      <c r="AA28" s="91"/>
      <c r="AB28" s="91">
        <f t="shared" ref="AB28:AC43" si="6">AVERAGE(F22:F28)</f>
        <v>45.571428571428569</v>
      </c>
      <c r="AC28" s="91">
        <f t="shared" si="6"/>
        <v>1.4285714285714286</v>
      </c>
    </row>
    <row r="29" spans="1:29" ht="13.8" x14ac:dyDescent="0.25">
      <c r="A29" s="4">
        <v>43887</v>
      </c>
      <c r="B29">
        <v>453</v>
      </c>
      <c r="C29">
        <v>12</v>
      </c>
      <c r="D29">
        <v>3</v>
      </c>
      <c r="F29">
        <f t="shared" si="0"/>
        <v>131</v>
      </c>
      <c r="G29">
        <f t="shared" si="1"/>
        <v>2</v>
      </c>
      <c r="H29">
        <f t="shared" si="2"/>
        <v>2</v>
      </c>
      <c r="I29">
        <f t="shared" si="3"/>
        <v>438</v>
      </c>
      <c r="J29" s="58"/>
      <c r="K29" s="58"/>
      <c r="L29" s="58"/>
      <c r="P29" s="63"/>
      <c r="Q29" s="66"/>
      <c r="R29" s="67" t="str">
        <f t="shared" si="4"/>
        <v/>
      </c>
      <c r="AA29" s="91"/>
      <c r="AB29" s="91">
        <f t="shared" si="6"/>
        <v>64.285714285714292</v>
      </c>
      <c r="AC29" s="91">
        <f t="shared" si="6"/>
        <v>1.7142857142857142</v>
      </c>
    </row>
    <row r="30" spans="1:29" ht="13.8" x14ac:dyDescent="0.25">
      <c r="A30" s="4">
        <v>43888</v>
      </c>
      <c r="B30">
        <v>655</v>
      </c>
      <c r="C30">
        <v>17</v>
      </c>
      <c r="D30">
        <v>45</v>
      </c>
      <c r="F30">
        <f t="shared" si="0"/>
        <v>202</v>
      </c>
      <c r="G30">
        <f t="shared" si="1"/>
        <v>5</v>
      </c>
      <c r="H30">
        <f t="shared" si="2"/>
        <v>42</v>
      </c>
      <c r="I30">
        <f t="shared" si="3"/>
        <v>593</v>
      </c>
      <c r="J30" s="58"/>
      <c r="K30" s="58"/>
      <c r="L30" s="58"/>
      <c r="P30" s="63"/>
      <c r="Q30" s="66"/>
      <c r="R30" s="67" t="str">
        <f t="shared" si="4"/>
        <v/>
      </c>
      <c r="AA30" s="91"/>
      <c r="AB30" s="91">
        <f t="shared" si="6"/>
        <v>93.142857142857139</v>
      </c>
      <c r="AC30" s="91">
        <f t="shared" si="6"/>
        <v>2.4285714285714284</v>
      </c>
    </row>
    <row r="31" spans="1:29" ht="13.8" x14ac:dyDescent="0.25">
      <c r="A31" s="4">
        <v>43889</v>
      </c>
      <c r="B31">
        <v>888</v>
      </c>
      <c r="C31">
        <v>21</v>
      </c>
      <c r="D31">
        <v>46</v>
      </c>
      <c r="F31">
        <f t="shared" si="0"/>
        <v>233</v>
      </c>
      <c r="G31">
        <f t="shared" si="1"/>
        <v>4</v>
      </c>
      <c r="H31">
        <f t="shared" si="2"/>
        <v>1</v>
      </c>
      <c r="I31">
        <f t="shared" si="3"/>
        <v>821</v>
      </c>
      <c r="J31" s="58"/>
      <c r="K31" s="58"/>
      <c r="L31" s="58"/>
      <c r="P31" s="63"/>
      <c r="Q31" s="66"/>
      <c r="R31" s="67" t="str">
        <f t="shared" si="4"/>
        <v/>
      </c>
      <c r="AA31" s="91"/>
      <c r="AB31" s="91">
        <f t="shared" si="6"/>
        <v>124</v>
      </c>
      <c r="AC31" s="91">
        <f t="shared" si="6"/>
        <v>2.8571428571428572</v>
      </c>
    </row>
    <row r="32" spans="1:29" ht="13.8" x14ac:dyDescent="0.25">
      <c r="A32" s="4">
        <v>43890</v>
      </c>
      <c r="B32">
        <v>1128</v>
      </c>
      <c r="C32">
        <v>29</v>
      </c>
      <c r="D32">
        <v>46</v>
      </c>
      <c r="F32">
        <f t="shared" si="0"/>
        <v>240</v>
      </c>
      <c r="G32">
        <f t="shared" si="1"/>
        <v>8</v>
      </c>
      <c r="H32">
        <f t="shared" si="2"/>
        <v>0</v>
      </c>
      <c r="I32">
        <f t="shared" si="3"/>
        <v>1053</v>
      </c>
      <c r="J32" s="58"/>
      <c r="K32" s="58"/>
      <c r="L32" s="58"/>
      <c r="P32" s="63"/>
      <c r="Q32" s="66"/>
      <c r="R32" s="67" t="str">
        <f t="shared" si="4"/>
        <v/>
      </c>
      <c r="AA32" s="91"/>
      <c r="AB32" s="91">
        <f t="shared" si="6"/>
        <v>152.28571428571428</v>
      </c>
      <c r="AC32" s="91">
        <f t="shared" si="6"/>
        <v>3.8571428571428572</v>
      </c>
    </row>
    <row r="33" spans="1:29" ht="13.8" x14ac:dyDescent="0.25">
      <c r="A33" s="4">
        <v>43891</v>
      </c>
      <c r="B33">
        <v>1694</v>
      </c>
      <c r="C33">
        <v>34</v>
      </c>
      <c r="D33">
        <v>83</v>
      </c>
      <c r="F33">
        <f t="shared" si="0"/>
        <v>566</v>
      </c>
      <c r="G33">
        <f t="shared" si="1"/>
        <v>5</v>
      </c>
      <c r="H33">
        <f t="shared" si="2"/>
        <v>37</v>
      </c>
      <c r="I33">
        <f t="shared" si="3"/>
        <v>1577</v>
      </c>
      <c r="J33" s="58">
        <f>F33/I32*$B$2/($B$2-B32)</f>
        <v>0.53752189906866776</v>
      </c>
      <c r="K33" s="58">
        <f>G33/I32</f>
        <v>4.7483380816714148E-3</v>
      </c>
      <c r="L33" s="58">
        <f>H33/I32</f>
        <v>3.5137701804368468E-2</v>
      </c>
      <c r="M33">
        <f>J33/(K33+L33)</f>
        <v>13.476441898078741</v>
      </c>
      <c r="N33" s="32">
        <f>C33/B33</f>
        <v>2.0070838252656435E-2</v>
      </c>
      <c r="O33" s="32"/>
      <c r="P33" s="63">
        <f>D33/B33</f>
        <v>4.8996458087367176E-2</v>
      </c>
      <c r="Q33" s="86">
        <f>N33</f>
        <v>2.0070838252656435E-2</v>
      </c>
      <c r="R33" s="67">
        <f t="shared" ref="R33" si="7">IF(P33="","",1-SUM(P33:Q33))</f>
        <v>0.93093270365997638</v>
      </c>
      <c r="AA33" s="91"/>
      <c r="AB33" s="91">
        <f t="shared" si="6"/>
        <v>219.85714285714286</v>
      </c>
      <c r="AC33" s="91">
        <f t="shared" si="6"/>
        <v>4.4285714285714288</v>
      </c>
    </row>
    <row r="34" spans="1:29" ht="13.8" x14ac:dyDescent="0.25">
      <c r="A34" s="4">
        <v>43892</v>
      </c>
      <c r="B34">
        <v>2036</v>
      </c>
      <c r="C34">
        <v>52</v>
      </c>
      <c r="D34">
        <v>149</v>
      </c>
      <c r="F34">
        <f t="shared" si="0"/>
        <v>342</v>
      </c>
      <c r="G34">
        <f t="shared" si="1"/>
        <v>18</v>
      </c>
      <c r="H34">
        <f t="shared" si="2"/>
        <v>66</v>
      </c>
      <c r="I34">
        <f t="shared" si="3"/>
        <v>1835</v>
      </c>
      <c r="J34" s="58">
        <f t="shared" ref="J34:J72" si="8">F34/I33*$B$2/($B$2-B33)</f>
        <v>0.21687354617280133</v>
      </c>
      <c r="K34" s="58">
        <f t="shared" ref="K34:K69" si="9">G34/I33</f>
        <v>1.1414077362079899E-2</v>
      </c>
      <c r="L34" s="58">
        <f t="shared" ref="L34:L69" si="10">H34/I33</f>
        <v>4.1851616994292962E-2</v>
      </c>
      <c r="M34">
        <f t="shared" ref="M34:M65" si="11">J34/(K34+L34)</f>
        <v>4.0715426466012818</v>
      </c>
      <c r="N34" s="32">
        <f t="shared" ref="N34:N82" si="12">C34/B34</f>
        <v>2.5540275049115914E-2</v>
      </c>
      <c r="O34" s="32"/>
      <c r="P34" s="63">
        <f t="shared" ref="P34:P97" si="13">D34/B34</f>
        <v>7.3182711198428285E-2</v>
      </c>
      <c r="Q34" s="86">
        <f t="shared" ref="Q34:Q97" si="14">N34</f>
        <v>2.5540275049115914E-2</v>
      </c>
      <c r="R34" s="67">
        <f t="shared" ref="R34:R97" si="15">IF(P34="","",1-SUM(P34:Q34))</f>
        <v>0.90127701375245584</v>
      </c>
      <c r="AA34" s="91"/>
      <c r="AB34" s="91">
        <f t="shared" si="6"/>
        <v>258.14285714285717</v>
      </c>
      <c r="AC34" s="91">
        <f t="shared" si="6"/>
        <v>6.4285714285714288</v>
      </c>
    </row>
    <row r="35" spans="1:29" ht="13.8" x14ac:dyDescent="0.25">
      <c r="A35" s="4">
        <v>43893</v>
      </c>
      <c r="B35">
        <v>2502</v>
      </c>
      <c r="C35">
        <v>79</v>
      </c>
      <c r="D35">
        <v>160</v>
      </c>
      <c r="F35">
        <f t="shared" si="0"/>
        <v>466</v>
      </c>
      <c r="G35">
        <f t="shared" si="1"/>
        <v>27</v>
      </c>
      <c r="H35">
        <f t="shared" si="2"/>
        <v>11</v>
      </c>
      <c r="I35">
        <f t="shared" si="3"/>
        <v>2263</v>
      </c>
      <c r="J35" s="58">
        <f t="shared" si="8"/>
        <v>0.25395950554644597</v>
      </c>
      <c r="K35" s="58">
        <f t="shared" si="9"/>
        <v>1.4713896457765668E-2</v>
      </c>
      <c r="L35" s="58">
        <f t="shared" si="10"/>
        <v>5.9945504087193461E-3</v>
      </c>
      <c r="M35">
        <f t="shared" si="11"/>
        <v>12.26357085994022</v>
      </c>
      <c r="N35" s="32">
        <f t="shared" si="12"/>
        <v>3.1574740207833733E-2</v>
      </c>
      <c r="O35" s="32"/>
      <c r="P35" s="63">
        <f t="shared" si="13"/>
        <v>6.3948840927258194E-2</v>
      </c>
      <c r="Q35" s="86">
        <f t="shared" si="14"/>
        <v>3.1574740207833733E-2</v>
      </c>
      <c r="R35" s="67">
        <f t="shared" si="15"/>
        <v>0.90447641886490804</v>
      </c>
      <c r="AA35" s="91"/>
      <c r="AB35" s="91">
        <f t="shared" si="6"/>
        <v>311.42857142857144</v>
      </c>
      <c r="AC35" s="91">
        <f t="shared" si="6"/>
        <v>9.8571428571428577</v>
      </c>
    </row>
    <row r="36" spans="1:29" ht="13.8" x14ac:dyDescent="0.25">
      <c r="A36" s="4">
        <v>43894</v>
      </c>
      <c r="B36">
        <v>3089</v>
      </c>
      <c r="C36">
        <v>107</v>
      </c>
      <c r="D36">
        <v>276</v>
      </c>
      <c r="F36">
        <f t="shared" si="0"/>
        <v>587</v>
      </c>
      <c r="G36">
        <f t="shared" si="1"/>
        <v>28</v>
      </c>
      <c r="H36">
        <f t="shared" si="2"/>
        <v>116</v>
      </c>
      <c r="I36">
        <f t="shared" si="3"/>
        <v>2706</v>
      </c>
      <c r="J36" s="58">
        <f t="shared" si="8"/>
        <v>0.25940092440809404</v>
      </c>
      <c r="K36" s="58">
        <f t="shared" si="9"/>
        <v>1.2372956252761821E-2</v>
      </c>
      <c r="L36" s="58">
        <f t="shared" si="10"/>
        <v>5.1259390190013257E-2</v>
      </c>
      <c r="M36">
        <f t="shared" si="11"/>
        <v>4.0765575828855338</v>
      </c>
      <c r="N36" s="32">
        <f t="shared" si="12"/>
        <v>3.463904176108773E-2</v>
      </c>
      <c r="O36" s="32"/>
      <c r="P36" s="63">
        <f t="shared" si="13"/>
        <v>8.9349303981871159E-2</v>
      </c>
      <c r="Q36" s="86">
        <f t="shared" si="14"/>
        <v>3.463904176108773E-2</v>
      </c>
      <c r="R36" s="67">
        <f t="shared" si="15"/>
        <v>0.87601165425704108</v>
      </c>
      <c r="AA36" s="91"/>
      <c r="AB36" s="91">
        <f t="shared" si="6"/>
        <v>376.57142857142856</v>
      </c>
      <c r="AC36" s="91">
        <f t="shared" si="6"/>
        <v>13.571428571428571</v>
      </c>
    </row>
    <row r="37" spans="1:29" ht="13.8" x14ac:dyDescent="0.25">
      <c r="A37" s="4">
        <v>43895</v>
      </c>
      <c r="B37">
        <v>3858</v>
      </c>
      <c r="C37">
        <v>148</v>
      </c>
      <c r="D37">
        <v>414</v>
      </c>
      <c r="E37" s="21" t="s">
        <v>154</v>
      </c>
      <c r="F37">
        <f t="shared" si="0"/>
        <v>769</v>
      </c>
      <c r="G37">
        <f t="shared" si="1"/>
        <v>41</v>
      </c>
      <c r="H37">
        <f t="shared" si="2"/>
        <v>138</v>
      </c>
      <c r="I37">
        <f t="shared" si="3"/>
        <v>3296</v>
      </c>
      <c r="J37" s="58">
        <f t="shared" si="8"/>
        <v>0.2841978160697991</v>
      </c>
      <c r="K37" s="58">
        <f t="shared" si="9"/>
        <v>1.5151515151515152E-2</v>
      </c>
      <c r="L37" s="58">
        <f t="shared" si="10"/>
        <v>5.0997782705099776E-2</v>
      </c>
      <c r="M37">
        <f t="shared" si="11"/>
        <v>4.2963088842730528</v>
      </c>
      <c r="N37" s="32">
        <f t="shared" si="12"/>
        <v>3.8361845515811302E-2</v>
      </c>
      <c r="O37" s="32"/>
      <c r="P37" s="63">
        <f t="shared" si="13"/>
        <v>0.10730948678071539</v>
      </c>
      <c r="Q37" s="86">
        <f t="shared" si="14"/>
        <v>3.8361845515811302E-2</v>
      </c>
      <c r="R37" s="67">
        <f t="shared" si="15"/>
        <v>0.85432866770347338</v>
      </c>
      <c r="AA37" s="91"/>
      <c r="AB37" s="91">
        <f t="shared" si="6"/>
        <v>457.57142857142856</v>
      </c>
      <c r="AC37" s="91">
        <f t="shared" si="6"/>
        <v>18.714285714285715</v>
      </c>
    </row>
    <row r="38" spans="1:29" ht="13.8" x14ac:dyDescent="0.25">
      <c r="A38" s="4">
        <v>43896</v>
      </c>
      <c r="B38">
        <v>4636</v>
      </c>
      <c r="C38">
        <v>197</v>
      </c>
      <c r="D38">
        <v>523</v>
      </c>
      <c r="F38">
        <f t="shared" si="0"/>
        <v>778</v>
      </c>
      <c r="G38">
        <f t="shared" si="1"/>
        <v>49</v>
      </c>
      <c r="H38">
        <f t="shared" si="2"/>
        <v>109</v>
      </c>
      <c r="I38">
        <f t="shared" si="3"/>
        <v>3916</v>
      </c>
      <c r="J38" s="58">
        <f t="shared" si="8"/>
        <v>0.23605875195949985</v>
      </c>
      <c r="K38" s="58">
        <f t="shared" si="9"/>
        <v>1.4866504854368932E-2</v>
      </c>
      <c r="L38" s="58">
        <f t="shared" si="10"/>
        <v>3.3070388349514562E-2</v>
      </c>
      <c r="M38">
        <f t="shared" si="11"/>
        <v>4.9243648510032374</v>
      </c>
      <c r="N38" s="32">
        <f t="shared" si="12"/>
        <v>4.2493528904227786E-2</v>
      </c>
      <c r="O38" s="32"/>
      <c r="P38" s="63">
        <f t="shared" si="13"/>
        <v>0.11281276962899051</v>
      </c>
      <c r="Q38" s="86">
        <f t="shared" si="14"/>
        <v>4.2493528904227786E-2</v>
      </c>
      <c r="R38" s="67">
        <f t="shared" si="15"/>
        <v>0.84469370146678169</v>
      </c>
      <c r="AA38" s="91"/>
      <c r="AB38" s="91">
        <f t="shared" si="6"/>
        <v>535.42857142857144</v>
      </c>
      <c r="AC38" s="91">
        <f t="shared" si="6"/>
        <v>25.142857142857142</v>
      </c>
    </row>
    <row r="39" spans="1:29" ht="13.8" x14ac:dyDescent="0.25">
      <c r="A39" s="4">
        <v>43897</v>
      </c>
      <c r="B39">
        <v>5883</v>
      </c>
      <c r="C39">
        <v>233</v>
      </c>
      <c r="D39">
        <v>589</v>
      </c>
      <c r="F39">
        <f t="shared" si="0"/>
        <v>1247</v>
      </c>
      <c r="G39">
        <f t="shared" si="1"/>
        <v>36</v>
      </c>
      <c r="H39">
        <f t="shared" si="2"/>
        <v>66</v>
      </c>
      <c r="I39">
        <f t="shared" si="3"/>
        <v>5061</v>
      </c>
      <c r="J39" s="58">
        <f t="shared" si="8"/>
        <v>0.31846159931122353</v>
      </c>
      <c r="K39" s="58">
        <f t="shared" si="9"/>
        <v>9.1930541368743617E-3</v>
      </c>
      <c r="L39" s="58">
        <f t="shared" si="10"/>
        <v>1.6853932584269662E-2</v>
      </c>
      <c r="M39">
        <f t="shared" si="11"/>
        <v>12.22642767551717</v>
      </c>
      <c r="N39" s="32">
        <f t="shared" si="12"/>
        <v>3.9605643379228284E-2</v>
      </c>
      <c r="O39" s="32"/>
      <c r="P39" s="63">
        <f t="shared" si="13"/>
        <v>0.10011898691143974</v>
      </c>
      <c r="Q39" s="86">
        <f t="shared" si="14"/>
        <v>3.9605643379228284E-2</v>
      </c>
      <c r="R39" s="67">
        <f t="shared" si="15"/>
        <v>0.86027536970933194</v>
      </c>
      <c r="AA39" s="91"/>
      <c r="AB39" s="91">
        <f t="shared" si="6"/>
        <v>679.28571428571433</v>
      </c>
      <c r="AC39" s="91">
        <f t="shared" si="6"/>
        <v>29.142857142857142</v>
      </c>
    </row>
    <row r="40" spans="1:29" ht="13.8" x14ac:dyDescent="0.25">
      <c r="A40" s="4">
        <v>43898</v>
      </c>
      <c r="B40">
        <v>7375</v>
      </c>
      <c r="C40">
        <v>366</v>
      </c>
      <c r="D40">
        <v>622</v>
      </c>
      <c r="F40">
        <f t="shared" si="0"/>
        <v>1492</v>
      </c>
      <c r="G40">
        <f t="shared" si="1"/>
        <v>133</v>
      </c>
      <c r="H40">
        <f t="shared" si="2"/>
        <v>33</v>
      </c>
      <c r="I40">
        <f t="shared" si="3"/>
        <v>6387</v>
      </c>
      <c r="J40" s="58">
        <f t="shared" si="8"/>
        <v>0.29483208601350308</v>
      </c>
      <c r="K40" s="58">
        <f t="shared" si="9"/>
        <v>2.6279391424619641E-2</v>
      </c>
      <c r="L40" s="58">
        <f t="shared" si="10"/>
        <v>6.5204505038529937E-3</v>
      </c>
      <c r="M40">
        <f t="shared" si="11"/>
        <v>8.9888264296044511</v>
      </c>
      <c r="N40" s="32">
        <f t="shared" si="12"/>
        <v>4.9627118644067797E-2</v>
      </c>
      <c r="O40" s="32"/>
      <c r="P40" s="63">
        <f t="shared" si="13"/>
        <v>8.4338983050847458E-2</v>
      </c>
      <c r="Q40" s="86">
        <f t="shared" si="14"/>
        <v>4.9627118644067797E-2</v>
      </c>
      <c r="R40" s="67">
        <f t="shared" si="15"/>
        <v>0.86603389830508481</v>
      </c>
      <c r="AA40" s="91"/>
      <c r="AB40" s="91">
        <f t="shared" si="6"/>
        <v>811.57142857142856</v>
      </c>
      <c r="AC40" s="91">
        <f t="shared" si="6"/>
        <v>47.428571428571431</v>
      </c>
    </row>
    <row r="41" spans="1:29" ht="13.8" x14ac:dyDescent="0.25">
      <c r="A41" s="4">
        <v>43899</v>
      </c>
      <c r="B41">
        <v>9172</v>
      </c>
      <c r="C41">
        <v>463</v>
      </c>
      <c r="D41">
        <v>724</v>
      </c>
      <c r="E41" s="21" t="s">
        <v>173</v>
      </c>
      <c r="F41">
        <f t="shared" si="0"/>
        <v>1797</v>
      </c>
      <c r="G41">
        <f t="shared" si="1"/>
        <v>97</v>
      </c>
      <c r="H41">
        <f t="shared" si="2"/>
        <v>102</v>
      </c>
      <c r="I41">
        <f t="shared" si="3"/>
        <v>7985</v>
      </c>
      <c r="J41" s="58">
        <f t="shared" si="8"/>
        <v>0.28138707074232561</v>
      </c>
      <c r="K41" s="58">
        <f t="shared" si="9"/>
        <v>1.5187098794426179E-2</v>
      </c>
      <c r="L41" s="58">
        <f t="shared" si="10"/>
        <v>1.5969938938468764E-2</v>
      </c>
      <c r="M41">
        <f t="shared" si="11"/>
        <v>9.0312523659860986</v>
      </c>
      <c r="N41" s="32">
        <f t="shared" si="12"/>
        <v>5.0479720889664195E-2</v>
      </c>
      <c r="O41" s="32"/>
      <c r="P41" s="63">
        <f t="shared" si="13"/>
        <v>7.8935891844744879E-2</v>
      </c>
      <c r="Q41" s="86">
        <f t="shared" si="14"/>
        <v>5.0479720889664195E-2</v>
      </c>
      <c r="R41" s="67">
        <f t="shared" si="15"/>
        <v>0.87058438726559095</v>
      </c>
      <c r="AA41" s="91"/>
      <c r="AB41" s="91">
        <f t="shared" si="6"/>
        <v>1019.4285714285714</v>
      </c>
      <c r="AC41" s="91">
        <f t="shared" si="6"/>
        <v>58.714285714285715</v>
      </c>
    </row>
    <row r="42" spans="1:29" ht="13.8" x14ac:dyDescent="0.25">
      <c r="A42" s="4">
        <v>43900</v>
      </c>
      <c r="B42">
        <v>10149</v>
      </c>
      <c r="C42">
        <v>631</v>
      </c>
      <c r="D42" s="19">
        <v>724</v>
      </c>
      <c r="E42" s="19"/>
      <c r="F42">
        <f>B42-B41</f>
        <v>977</v>
      </c>
      <c r="G42">
        <f>C42-C41</f>
        <v>168</v>
      </c>
      <c r="H42" s="19">
        <f>321/2</f>
        <v>160.5</v>
      </c>
      <c r="I42">
        <f t="shared" si="3"/>
        <v>8794</v>
      </c>
      <c r="J42" s="58">
        <f t="shared" si="8"/>
        <v>0.12237297838863734</v>
      </c>
      <c r="K42" s="58">
        <f t="shared" si="9"/>
        <v>2.1039448966812774E-2</v>
      </c>
      <c r="L42" s="58">
        <f t="shared" si="10"/>
        <v>2.0100187852222919E-2</v>
      </c>
      <c r="M42">
        <f t="shared" si="11"/>
        <v>2.9745760500251723</v>
      </c>
      <c r="N42" s="32">
        <f t="shared" si="12"/>
        <v>6.2173613163858506E-2</v>
      </c>
      <c r="O42" s="32"/>
      <c r="P42" s="63">
        <f t="shared" si="13"/>
        <v>7.1337077544585667E-2</v>
      </c>
      <c r="Q42" s="86">
        <f t="shared" si="14"/>
        <v>6.2173613163858506E-2</v>
      </c>
      <c r="R42" s="67">
        <f t="shared" si="15"/>
        <v>0.86648930929155576</v>
      </c>
      <c r="AA42" s="91"/>
      <c r="AB42" s="91">
        <f t="shared" si="6"/>
        <v>1092.4285714285713</v>
      </c>
      <c r="AC42" s="91">
        <f t="shared" si="6"/>
        <v>78.857142857142861</v>
      </c>
    </row>
    <row r="43" spans="1:29" ht="13.8" x14ac:dyDescent="0.25">
      <c r="A43" s="4">
        <v>43901</v>
      </c>
      <c r="B43">
        <v>12462</v>
      </c>
      <c r="C43">
        <v>827</v>
      </c>
      <c r="D43">
        <v>1045</v>
      </c>
      <c r="E43" s="21" t="s">
        <v>174</v>
      </c>
      <c r="F43">
        <f>B43-B42</f>
        <v>2313</v>
      </c>
      <c r="G43">
        <f>C43-C42</f>
        <v>196</v>
      </c>
      <c r="H43" s="19">
        <f>321/2</f>
        <v>160.5</v>
      </c>
      <c r="I43">
        <f t="shared" si="3"/>
        <v>10590</v>
      </c>
      <c r="J43" s="58">
        <f t="shared" si="8"/>
        <v>0.26306439853209601</v>
      </c>
      <c r="K43" s="58">
        <f t="shared" si="9"/>
        <v>2.2287923584261998E-2</v>
      </c>
      <c r="L43" s="58">
        <f t="shared" si="10"/>
        <v>1.8251080282010463E-2</v>
      </c>
      <c r="M43">
        <f t="shared" si="11"/>
        <v>6.489167799975462</v>
      </c>
      <c r="N43" s="32">
        <f t="shared" si="12"/>
        <v>6.6361739688653512E-2</v>
      </c>
      <c r="O43" s="32"/>
      <c r="P43" s="63">
        <f t="shared" si="13"/>
        <v>8.3854918953619004E-2</v>
      </c>
      <c r="Q43" s="86">
        <f t="shared" si="14"/>
        <v>6.6361739688653512E-2</v>
      </c>
      <c r="R43" s="67">
        <f t="shared" si="15"/>
        <v>0.84978334135772748</v>
      </c>
      <c r="AA43" s="91"/>
      <c r="AB43" s="91">
        <f t="shared" si="6"/>
        <v>1339</v>
      </c>
      <c r="AC43" s="91">
        <f t="shared" si="6"/>
        <v>102.85714285714286</v>
      </c>
    </row>
    <row r="44" spans="1:29" ht="13.8" x14ac:dyDescent="0.25">
      <c r="A44" s="4">
        <v>43902</v>
      </c>
      <c r="B44" s="19">
        <v>15113</v>
      </c>
      <c r="C44" s="19">
        <f>C43+G44</f>
        <v>1046.5</v>
      </c>
      <c r="D44" s="19">
        <v>1045</v>
      </c>
      <c r="E44" s="19"/>
      <c r="F44" s="19">
        <f>5198/2</f>
        <v>2599</v>
      </c>
      <c r="G44" s="19">
        <f>439/2</f>
        <v>219.5</v>
      </c>
      <c r="H44" s="19">
        <f>394/2</f>
        <v>197</v>
      </c>
      <c r="I44">
        <f t="shared" si="3"/>
        <v>13021.5</v>
      </c>
      <c r="J44" s="58">
        <f t="shared" si="8"/>
        <v>0.24547080259521711</v>
      </c>
      <c r="K44" s="58">
        <f t="shared" si="9"/>
        <v>2.0727101038715768E-2</v>
      </c>
      <c r="L44" s="58">
        <f t="shared" si="10"/>
        <v>1.8602455146364494E-2</v>
      </c>
      <c r="M44">
        <f t="shared" si="11"/>
        <v>6.2413824717487385</v>
      </c>
      <c r="N44" s="32">
        <f t="shared" si="12"/>
        <v>6.9245020842982868E-2</v>
      </c>
      <c r="O44" s="32"/>
      <c r="P44" s="63">
        <f t="shared" si="13"/>
        <v>6.9145768543637923E-2</v>
      </c>
      <c r="Q44" s="86">
        <f t="shared" si="14"/>
        <v>6.9245020842982868E-2</v>
      </c>
      <c r="R44" s="67">
        <f t="shared" si="15"/>
        <v>0.86160921061337925</v>
      </c>
      <c r="AA44" s="91"/>
      <c r="AB44" s="91">
        <f t="shared" ref="AB44:AC59" si="16">AVERAGE(F38:F44)</f>
        <v>1600.4285714285713</v>
      </c>
      <c r="AC44" s="91">
        <f t="shared" si="16"/>
        <v>128.35714285714286</v>
      </c>
    </row>
    <row r="45" spans="1:29" ht="13.8" x14ac:dyDescent="0.25">
      <c r="A45" s="4">
        <v>43903</v>
      </c>
      <c r="B45">
        <v>17660</v>
      </c>
      <c r="C45">
        <v>1266</v>
      </c>
      <c r="D45">
        <v>1439</v>
      </c>
      <c r="F45" s="19">
        <f>5198/2</f>
        <v>2599</v>
      </c>
      <c r="G45" s="19">
        <f>439/2</f>
        <v>219.5</v>
      </c>
      <c r="H45" s="19">
        <f>394/2</f>
        <v>197</v>
      </c>
      <c r="I45">
        <f t="shared" si="3"/>
        <v>14955</v>
      </c>
      <c r="J45" s="58">
        <f t="shared" si="8"/>
        <v>0.19964288344896419</v>
      </c>
      <c r="K45" s="58">
        <f t="shared" si="9"/>
        <v>1.6856736935068926E-2</v>
      </c>
      <c r="L45" s="58">
        <f t="shared" si="10"/>
        <v>1.5128825404139307E-2</v>
      </c>
      <c r="M45">
        <f t="shared" si="11"/>
        <v>6.2416561988731987</v>
      </c>
      <c r="N45" s="32">
        <f t="shared" si="12"/>
        <v>7.1687429218573046E-2</v>
      </c>
      <c r="O45" s="32"/>
      <c r="P45" s="63">
        <f t="shared" si="13"/>
        <v>8.1483578708946777E-2</v>
      </c>
      <c r="Q45" s="86">
        <f t="shared" si="14"/>
        <v>7.1687429218573046E-2</v>
      </c>
      <c r="R45" s="67">
        <f t="shared" si="15"/>
        <v>0.84682899207248019</v>
      </c>
      <c r="AA45" s="91"/>
      <c r="AB45" s="91">
        <f t="shared" si="16"/>
        <v>1860.5714285714287</v>
      </c>
      <c r="AC45" s="91">
        <f t="shared" si="16"/>
        <v>152.71428571428572</v>
      </c>
    </row>
    <row r="46" spans="1:29" ht="13.8" x14ac:dyDescent="0.25">
      <c r="A46" s="4">
        <v>43904</v>
      </c>
      <c r="B46">
        <v>21157</v>
      </c>
      <c r="C46">
        <v>1441</v>
      </c>
      <c r="D46">
        <v>1966</v>
      </c>
      <c r="F46">
        <f t="shared" ref="F46" si="17">B46-B45</f>
        <v>3497</v>
      </c>
      <c r="G46">
        <f t="shared" ref="F46:H51" si="18">C46-C45</f>
        <v>175</v>
      </c>
      <c r="H46">
        <f t="shared" si="18"/>
        <v>527</v>
      </c>
      <c r="I46">
        <f t="shared" si="3"/>
        <v>17750</v>
      </c>
      <c r="J46" s="58">
        <f t="shared" si="8"/>
        <v>0.23390315747984525</v>
      </c>
      <c r="K46" s="59">
        <f t="shared" si="9"/>
        <v>1.170177198261451E-2</v>
      </c>
      <c r="L46" s="59">
        <f t="shared" si="10"/>
        <v>3.5239050484787697E-2</v>
      </c>
      <c r="M46">
        <f t="shared" si="11"/>
        <v>4.9829369232351644</v>
      </c>
      <c r="N46" s="32">
        <f t="shared" si="12"/>
        <v>6.8109845441225128E-2</v>
      </c>
      <c r="O46" s="32"/>
      <c r="P46" s="63">
        <f t="shared" si="13"/>
        <v>9.2924327645696456E-2</v>
      </c>
      <c r="Q46" s="86">
        <f t="shared" si="14"/>
        <v>6.8109845441225128E-2</v>
      </c>
      <c r="R46" s="67">
        <f t="shared" si="15"/>
        <v>0.83896582691307842</v>
      </c>
      <c r="AA46" s="91"/>
      <c r="AB46" s="91">
        <f t="shared" si="16"/>
        <v>2182</v>
      </c>
      <c r="AC46" s="91">
        <f t="shared" si="16"/>
        <v>172.57142857142858</v>
      </c>
    </row>
    <row r="47" spans="1:29" ht="13.8" x14ac:dyDescent="0.25">
      <c r="A47" s="4">
        <v>43905</v>
      </c>
      <c r="B47">
        <v>24747</v>
      </c>
      <c r="C47">
        <v>1809</v>
      </c>
      <c r="D47">
        <v>2335</v>
      </c>
      <c r="F47">
        <f t="shared" si="18"/>
        <v>3590</v>
      </c>
      <c r="G47">
        <f t="shared" si="18"/>
        <v>368</v>
      </c>
      <c r="H47">
        <f t="shared" si="18"/>
        <v>369</v>
      </c>
      <c r="I47">
        <f t="shared" si="3"/>
        <v>20603</v>
      </c>
      <c r="J47" s="60">
        <f t="shared" si="8"/>
        <v>0.20232431911456045</v>
      </c>
      <c r="K47" s="60">
        <f t="shared" si="9"/>
        <v>2.0732394366197181E-2</v>
      </c>
      <c r="L47" s="60">
        <f t="shared" si="10"/>
        <v>2.0788732394366197E-2</v>
      </c>
      <c r="M47">
        <f t="shared" si="11"/>
        <v>4.8728041577794405</v>
      </c>
      <c r="N47" s="32">
        <f t="shared" si="12"/>
        <v>7.3099769669050796E-2</v>
      </c>
      <c r="O47" s="32"/>
      <c r="P47" s="63">
        <f t="shared" si="13"/>
        <v>9.4354871297531021E-2</v>
      </c>
      <c r="Q47" s="86">
        <f t="shared" si="14"/>
        <v>7.3099769669050796E-2</v>
      </c>
      <c r="R47" s="67">
        <f t="shared" si="15"/>
        <v>0.8325453590334182</v>
      </c>
      <c r="AA47" s="91"/>
      <c r="AB47" s="91">
        <f t="shared" si="16"/>
        <v>2481.7142857142858</v>
      </c>
      <c r="AC47" s="91">
        <f t="shared" si="16"/>
        <v>206.14285714285714</v>
      </c>
    </row>
    <row r="48" spans="1:29" ht="13.8" x14ac:dyDescent="0.25">
      <c r="A48" s="4">
        <v>43906</v>
      </c>
      <c r="B48">
        <v>27980</v>
      </c>
      <c r="C48">
        <v>2158</v>
      </c>
      <c r="D48">
        <v>2749</v>
      </c>
      <c r="F48">
        <f t="shared" si="18"/>
        <v>3233</v>
      </c>
      <c r="G48">
        <f t="shared" si="18"/>
        <v>349</v>
      </c>
      <c r="H48">
        <f t="shared" si="18"/>
        <v>414</v>
      </c>
      <c r="I48">
        <f t="shared" si="3"/>
        <v>23073</v>
      </c>
      <c r="J48" s="58">
        <f t="shared" si="8"/>
        <v>0.15698314844326525</v>
      </c>
      <c r="K48" s="59">
        <f t="shared" si="9"/>
        <v>1.6939280687278551E-2</v>
      </c>
      <c r="L48" s="59">
        <f t="shared" si="10"/>
        <v>2.0094161044508081E-2</v>
      </c>
      <c r="M48">
        <f t="shared" si="11"/>
        <v>4.2389564972170302</v>
      </c>
      <c r="N48" s="32">
        <f t="shared" si="12"/>
        <v>7.7126518942101499E-2</v>
      </c>
      <c r="O48" s="32"/>
      <c r="P48" s="63">
        <f t="shared" si="13"/>
        <v>9.8248749106504649E-2</v>
      </c>
      <c r="Q48" s="86">
        <f t="shared" si="14"/>
        <v>7.7126518942101499E-2</v>
      </c>
      <c r="R48" s="67">
        <f t="shared" si="15"/>
        <v>0.82462473195139385</v>
      </c>
      <c r="AA48" s="91"/>
      <c r="AB48" s="91">
        <f t="shared" si="16"/>
        <v>2686.8571428571427</v>
      </c>
      <c r="AC48" s="91">
        <f t="shared" si="16"/>
        <v>242.14285714285714</v>
      </c>
    </row>
    <row r="49" spans="1:29" ht="13.8" x14ac:dyDescent="0.25">
      <c r="A49" s="4">
        <v>43907</v>
      </c>
      <c r="B49">
        <v>31506</v>
      </c>
      <c r="C49">
        <v>2503</v>
      </c>
      <c r="D49">
        <v>2941</v>
      </c>
      <c r="F49">
        <f t="shared" si="18"/>
        <v>3526</v>
      </c>
      <c r="G49">
        <f t="shared" si="18"/>
        <v>345</v>
      </c>
      <c r="H49">
        <f t="shared" si="18"/>
        <v>192</v>
      </c>
      <c r="I49">
        <f t="shared" si="3"/>
        <v>26062</v>
      </c>
      <c r="J49" s="58">
        <f t="shared" si="8"/>
        <v>0.15289006575648195</v>
      </c>
      <c r="K49" s="59">
        <f t="shared" si="9"/>
        <v>1.4952541932128461E-2</v>
      </c>
      <c r="L49" s="59">
        <f t="shared" si="10"/>
        <v>8.3214146404888834E-3</v>
      </c>
      <c r="M49">
        <f t="shared" si="11"/>
        <v>6.5691480208553221</v>
      </c>
      <c r="N49" s="32">
        <f t="shared" si="12"/>
        <v>7.9445185044118585E-2</v>
      </c>
      <c r="O49" s="32"/>
      <c r="P49" s="63">
        <f t="shared" si="13"/>
        <v>9.3347298927188474E-2</v>
      </c>
      <c r="Q49" s="86">
        <f t="shared" si="14"/>
        <v>7.9445185044118585E-2</v>
      </c>
      <c r="R49" s="67">
        <f t="shared" si="15"/>
        <v>0.82720751602869291</v>
      </c>
      <c r="AA49" s="91"/>
      <c r="AB49" s="91">
        <f t="shared" si="16"/>
        <v>3051</v>
      </c>
      <c r="AC49" s="91">
        <f t="shared" si="16"/>
        <v>267.42857142857144</v>
      </c>
    </row>
    <row r="50" spans="1:29" ht="13.8" x14ac:dyDescent="0.25">
      <c r="A50" s="4">
        <v>43908</v>
      </c>
      <c r="B50">
        <v>35713</v>
      </c>
      <c r="C50">
        <v>2978</v>
      </c>
      <c r="D50">
        <v>4025</v>
      </c>
      <c r="F50">
        <f t="shared" si="18"/>
        <v>4207</v>
      </c>
      <c r="G50">
        <f t="shared" si="18"/>
        <v>475</v>
      </c>
      <c r="H50">
        <f t="shared" si="18"/>
        <v>1084</v>
      </c>
      <c r="I50">
        <f t="shared" si="3"/>
        <v>28710</v>
      </c>
      <c r="J50" s="58">
        <f t="shared" si="8"/>
        <v>0.16150692060805119</v>
      </c>
      <c r="K50" s="59">
        <f t="shared" si="9"/>
        <v>1.822576931931548E-2</v>
      </c>
      <c r="L50" s="59">
        <f t="shared" si="10"/>
        <v>4.1593124088711533E-2</v>
      </c>
      <c r="M50">
        <f t="shared" si="11"/>
        <v>2.6999316003123992</v>
      </c>
      <c r="N50" s="32">
        <f t="shared" si="12"/>
        <v>8.3387001932069549E-2</v>
      </c>
      <c r="O50" s="32"/>
      <c r="P50" s="63">
        <f t="shared" si="13"/>
        <v>0.11270405734606447</v>
      </c>
      <c r="Q50" s="86">
        <f t="shared" si="14"/>
        <v>8.3387001932069549E-2</v>
      </c>
      <c r="R50" s="67">
        <f t="shared" si="15"/>
        <v>0.80390894072186603</v>
      </c>
      <c r="AA50" s="91"/>
      <c r="AB50" s="91">
        <f t="shared" si="16"/>
        <v>3321.5714285714284</v>
      </c>
      <c r="AC50" s="91">
        <f t="shared" si="16"/>
        <v>307.28571428571428</v>
      </c>
    </row>
    <row r="51" spans="1:29" ht="13.8" x14ac:dyDescent="0.25">
      <c r="A51" s="4">
        <v>43909</v>
      </c>
      <c r="B51">
        <v>41035</v>
      </c>
      <c r="C51">
        <v>3405</v>
      </c>
      <c r="D51">
        <v>4440</v>
      </c>
      <c r="F51">
        <f t="shared" si="18"/>
        <v>5322</v>
      </c>
      <c r="G51">
        <f t="shared" si="18"/>
        <v>427</v>
      </c>
      <c r="H51">
        <f t="shared" si="18"/>
        <v>415</v>
      </c>
      <c r="I51">
        <f t="shared" si="3"/>
        <v>33190</v>
      </c>
      <c r="J51" s="58">
        <f t="shared" si="8"/>
        <v>0.18548050870087285</v>
      </c>
      <c r="K51" s="59">
        <f t="shared" si="9"/>
        <v>1.4872866597004528E-2</v>
      </c>
      <c r="L51" s="59">
        <f t="shared" si="10"/>
        <v>1.4454893765238593E-2</v>
      </c>
      <c r="M51">
        <f t="shared" si="11"/>
        <v>6.3244007182922326</v>
      </c>
      <c r="N51" s="32">
        <f t="shared" si="12"/>
        <v>8.297794565614719E-2</v>
      </c>
      <c r="O51" s="32"/>
      <c r="P51" s="63">
        <f t="shared" si="13"/>
        <v>0.10820031680272937</v>
      </c>
      <c r="Q51" s="86">
        <f t="shared" si="14"/>
        <v>8.297794565614719E-2</v>
      </c>
      <c r="R51" s="67">
        <f t="shared" si="15"/>
        <v>0.80882173754112341</v>
      </c>
      <c r="AA51" s="91"/>
      <c r="AB51" s="91">
        <f t="shared" si="16"/>
        <v>3710.5714285714284</v>
      </c>
      <c r="AC51" s="91">
        <f t="shared" si="16"/>
        <v>336.92857142857144</v>
      </c>
    </row>
    <row r="52" spans="1:29" ht="13.8" x14ac:dyDescent="0.25">
      <c r="A52" s="4">
        <v>43910</v>
      </c>
      <c r="B52">
        <v>47021</v>
      </c>
      <c r="C52">
        <v>4032</v>
      </c>
      <c r="D52" s="19">
        <v>4440</v>
      </c>
      <c r="E52" s="19"/>
      <c r="F52">
        <f t="shared" ref="F52:G55" si="19">B52-B51</f>
        <v>5986</v>
      </c>
      <c r="G52">
        <f t="shared" si="19"/>
        <v>627</v>
      </c>
      <c r="H52" s="19">
        <f>1632/2</f>
        <v>816</v>
      </c>
      <c r="I52">
        <f t="shared" si="3"/>
        <v>38549</v>
      </c>
      <c r="J52" s="58">
        <f t="shared" si="8"/>
        <v>0.18047801788717191</v>
      </c>
      <c r="K52" s="59">
        <f t="shared" si="9"/>
        <v>1.8891232298885206E-2</v>
      </c>
      <c r="L52" s="59">
        <f t="shared" si="10"/>
        <v>2.4585718589936727E-2</v>
      </c>
      <c r="M52">
        <f t="shared" si="11"/>
        <v>4.1511194827964211</v>
      </c>
      <c r="N52" s="32">
        <f t="shared" si="12"/>
        <v>8.5748920695008612E-2</v>
      </c>
      <c r="O52" s="32"/>
      <c r="P52" s="63">
        <f t="shared" si="13"/>
        <v>9.4425894812955907E-2</v>
      </c>
      <c r="Q52" s="86">
        <f t="shared" si="14"/>
        <v>8.5748920695008612E-2</v>
      </c>
      <c r="R52" s="67">
        <f t="shared" si="15"/>
        <v>0.81982518449203545</v>
      </c>
      <c r="AA52" s="91"/>
      <c r="AB52" s="91">
        <f t="shared" si="16"/>
        <v>4194.4285714285716</v>
      </c>
      <c r="AC52" s="91">
        <f t="shared" si="16"/>
        <v>395.14285714285717</v>
      </c>
    </row>
    <row r="53" spans="1:29" ht="13.8" x14ac:dyDescent="0.25">
      <c r="A53" s="4">
        <v>43911</v>
      </c>
      <c r="B53">
        <v>53578</v>
      </c>
      <c r="C53">
        <v>4825</v>
      </c>
      <c r="D53">
        <v>6072</v>
      </c>
      <c r="F53">
        <f t="shared" si="19"/>
        <v>6557</v>
      </c>
      <c r="G53">
        <f t="shared" si="19"/>
        <v>793</v>
      </c>
      <c r="H53" s="19">
        <f>1632/2</f>
        <v>816</v>
      </c>
      <c r="I53">
        <f t="shared" si="3"/>
        <v>42681</v>
      </c>
      <c r="J53" s="58">
        <f t="shared" si="8"/>
        <v>0.17022758904689672</v>
      </c>
      <c r="K53" s="59">
        <f t="shared" si="9"/>
        <v>2.0571221043347427E-2</v>
      </c>
      <c r="L53" s="59">
        <f t="shared" si="10"/>
        <v>2.1167864276634932E-2</v>
      </c>
      <c r="M53">
        <f t="shared" si="11"/>
        <v>4.0783737291291624</v>
      </c>
      <c r="N53" s="32">
        <f t="shared" si="12"/>
        <v>9.0055619843965803E-2</v>
      </c>
      <c r="O53" s="32"/>
      <c r="P53" s="63">
        <f t="shared" si="13"/>
        <v>0.11333009817462392</v>
      </c>
      <c r="Q53" s="86">
        <f t="shared" si="14"/>
        <v>9.0055619843965803E-2</v>
      </c>
      <c r="R53" s="67">
        <f t="shared" si="15"/>
        <v>0.79661428198141027</v>
      </c>
      <c r="AA53" s="91"/>
      <c r="AB53" s="91">
        <f t="shared" si="16"/>
        <v>4631.5714285714284</v>
      </c>
      <c r="AC53" s="91">
        <f t="shared" si="16"/>
        <v>483.42857142857144</v>
      </c>
    </row>
    <row r="54" spans="1:29" ht="13.8" x14ac:dyDescent="0.25">
      <c r="A54" s="4">
        <v>43912</v>
      </c>
      <c r="B54">
        <v>59138</v>
      </c>
      <c r="C54">
        <v>5476</v>
      </c>
      <c r="D54">
        <v>7024</v>
      </c>
      <c r="F54">
        <f t="shared" si="19"/>
        <v>5560</v>
      </c>
      <c r="G54">
        <f t="shared" si="19"/>
        <v>651</v>
      </c>
      <c r="H54">
        <f>D54-D53</f>
        <v>952</v>
      </c>
      <c r="I54">
        <f t="shared" si="3"/>
        <v>46638</v>
      </c>
      <c r="J54" s="58">
        <f t="shared" si="8"/>
        <v>0.13038427734035929</v>
      </c>
      <c r="K54" s="58">
        <f t="shared" si="9"/>
        <v>1.5252688549940255E-2</v>
      </c>
      <c r="L54" s="58">
        <f t="shared" si="10"/>
        <v>2.2305006911740588E-2</v>
      </c>
      <c r="M54">
        <f t="shared" si="11"/>
        <v>3.4715728890604334</v>
      </c>
      <c r="N54" s="32">
        <f t="shared" si="12"/>
        <v>9.2596976563292632E-2</v>
      </c>
      <c r="O54" s="32"/>
      <c r="P54" s="63">
        <f t="shared" si="13"/>
        <v>0.11877303933173256</v>
      </c>
      <c r="Q54" s="86">
        <f t="shared" si="14"/>
        <v>9.2596976563292632E-2</v>
      </c>
      <c r="R54" s="67">
        <f t="shared" si="15"/>
        <v>0.78862998410497487</v>
      </c>
      <c r="AA54" s="91"/>
      <c r="AB54" s="91">
        <f t="shared" si="16"/>
        <v>4913</v>
      </c>
      <c r="AC54" s="91">
        <f t="shared" si="16"/>
        <v>523.85714285714289</v>
      </c>
    </row>
    <row r="55" spans="1:29" ht="13.8" x14ac:dyDescent="0.25">
      <c r="A55" s="4">
        <v>43913</v>
      </c>
      <c r="B55">
        <v>63927</v>
      </c>
      <c r="C55">
        <v>6077</v>
      </c>
      <c r="D55">
        <v>7024</v>
      </c>
      <c r="F55">
        <f t="shared" si="19"/>
        <v>4789</v>
      </c>
      <c r="G55">
        <f t="shared" si="19"/>
        <v>601</v>
      </c>
      <c r="H55">
        <f>D55-D54</f>
        <v>0</v>
      </c>
      <c r="I55">
        <f t="shared" si="3"/>
        <v>50826</v>
      </c>
      <c r="J55" s="58">
        <f t="shared" si="8"/>
        <v>0.10278504073458784</v>
      </c>
      <c r="K55" s="58">
        <f t="shared" si="9"/>
        <v>1.2886487413696985E-2</v>
      </c>
      <c r="L55" s="58">
        <f t="shared" si="10"/>
        <v>0</v>
      </c>
      <c r="M55">
        <f t="shared" si="11"/>
        <v>7.976187570348932</v>
      </c>
      <c r="N55" s="32">
        <f t="shared" si="12"/>
        <v>9.5061554585699315E-2</v>
      </c>
      <c r="O55" s="32"/>
      <c r="P55" s="63">
        <f t="shared" si="13"/>
        <v>0.10987532654433964</v>
      </c>
      <c r="Q55" s="86">
        <f t="shared" si="14"/>
        <v>9.5061554585699315E-2</v>
      </c>
      <c r="R55" s="67">
        <f t="shared" si="15"/>
        <v>0.79506311886996106</v>
      </c>
      <c r="AA55" s="91"/>
      <c r="AB55" s="91">
        <f t="shared" si="16"/>
        <v>5135.2857142857147</v>
      </c>
      <c r="AC55" s="91">
        <f t="shared" si="16"/>
        <v>559.85714285714289</v>
      </c>
    </row>
    <row r="56" spans="1:29" ht="13.8" x14ac:dyDescent="0.25">
      <c r="A56" s="4">
        <v>43914</v>
      </c>
      <c r="B56">
        <v>69176</v>
      </c>
      <c r="C56">
        <v>6820</v>
      </c>
      <c r="D56">
        <v>8326</v>
      </c>
      <c r="F56">
        <f t="shared" ref="F56:F61" si="20">B56-B55</f>
        <v>5249</v>
      </c>
      <c r="G56">
        <f t="shared" ref="G56:G61" si="21">C56-C55</f>
        <v>743</v>
      </c>
      <c r="H56">
        <f t="shared" ref="H56:H61" si="22">D56-D55</f>
        <v>1302</v>
      </c>
      <c r="I56">
        <f t="shared" ref="I56:I61" si="23">B56-C56-D56</f>
        <v>54030</v>
      </c>
      <c r="J56" s="58">
        <f t="shared" si="8"/>
        <v>0.10338322322371288</v>
      </c>
      <c r="K56" s="58">
        <f t="shared" si="9"/>
        <v>1.4618502341321371E-2</v>
      </c>
      <c r="L56" s="58">
        <f t="shared" si="10"/>
        <v>2.5616810293944043E-2</v>
      </c>
      <c r="M56">
        <f t="shared" si="11"/>
        <v>2.5694648917205041</v>
      </c>
      <c r="N56" s="32">
        <f t="shared" si="12"/>
        <v>9.8589106048340466E-2</v>
      </c>
      <c r="O56" s="32"/>
      <c r="P56" s="63">
        <f t="shared" si="13"/>
        <v>0.12035966231062796</v>
      </c>
      <c r="Q56" s="86">
        <f t="shared" si="14"/>
        <v>9.8589106048340466E-2</v>
      </c>
      <c r="R56" s="67">
        <f t="shared" si="15"/>
        <v>0.78105123164103163</v>
      </c>
      <c r="AA56" s="91"/>
      <c r="AB56" s="91">
        <f t="shared" si="16"/>
        <v>5381.4285714285716</v>
      </c>
      <c r="AC56" s="91">
        <f t="shared" si="16"/>
        <v>616.71428571428567</v>
      </c>
    </row>
    <row r="57" spans="1:29" ht="13.8" x14ac:dyDescent="0.25">
      <c r="A57" s="4">
        <v>43915</v>
      </c>
      <c r="B57">
        <v>74386</v>
      </c>
      <c r="C57">
        <v>7503</v>
      </c>
      <c r="D57">
        <v>9362</v>
      </c>
      <c r="F57">
        <f t="shared" si="20"/>
        <v>5210</v>
      </c>
      <c r="G57">
        <f t="shared" si="21"/>
        <v>683</v>
      </c>
      <c r="H57">
        <f t="shared" si="22"/>
        <v>1036</v>
      </c>
      <c r="I57">
        <f t="shared" si="23"/>
        <v>57521</v>
      </c>
      <c r="J57" s="58">
        <f t="shared" si="8"/>
        <v>9.6538362555143836E-2</v>
      </c>
      <c r="K57" s="58">
        <f t="shared" si="9"/>
        <v>1.2641125300758838E-2</v>
      </c>
      <c r="L57" s="58">
        <f t="shared" si="10"/>
        <v>1.9174532667036833E-2</v>
      </c>
      <c r="M57">
        <f t="shared" si="11"/>
        <v>3.0343035071869813</v>
      </c>
      <c r="N57" s="32">
        <f t="shared" si="12"/>
        <v>0.10086575430860646</v>
      </c>
      <c r="O57" s="32"/>
      <c r="P57" s="63">
        <f t="shared" si="13"/>
        <v>0.12585701610518107</v>
      </c>
      <c r="Q57" s="86">
        <f t="shared" si="14"/>
        <v>0.10086575430860646</v>
      </c>
      <c r="R57" s="67">
        <f t="shared" si="15"/>
        <v>0.77327722958621248</v>
      </c>
      <c r="AA57" s="91"/>
      <c r="AB57" s="91">
        <f t="shared" si="16"/>
        <v>5524.7142857142853</v>
      </c>
      <c r="AC57" s="91">
        <f t="shared" si="16"/>
        <v>646.42857142857144</v>
      </c>
    </row>
    <row r="58" spans="1:29" ht="13.8" x14ac:dyDescent="0.25">
      <c r="A58" s="4">
        <v>43916</v>
      </c>
      <c r="B58">
        <v>80589</v>
      </c>
      <c r="C58">
        <v>8215</v>
      </c>
      <c r="D58">
        <v>10361</v>
      </c>
      <c r="F58">
        <f t="shared" si="20"/>
        <v>6203</v>
      </c>
      <c r="G58">
        <f t="shared" si="21"/>
        <v>712</v>
      </c>
      <c r="H58">
        <f t="shared" si="22"/>
        <v>999</v>
      </c>
      <c r="I58">
        <f t="shared" si="23"/>
        <v>62013</v>
      </c>
      <c r="J58" s="58">
        <f t="shared" si="8"/>
        <v>0.10797171350610484</v>
      </c>
      <c r="K58" s="58">
        <f t="shared" si="9"/>
        <v>1.2378088002642514E-2</v>
      </c>
      <c r="L58" s="58">
        <f t="shared" si="10"/>
        <v>1.7367570104831278E-2</v>
      </c>
      <c r="M58">
        <f t="shared" si="11"/>
        <v>3.6298310535269764</v>
      </c>
      <c r="N58" s="32">
        <f t="shared" si="12"/>
        <v>0.10193698891908325</v>
      </c>
      <c r="O58" s="32"/>
      <c r="P58" s="63">
        <f t="shared" si="13"/>
        <v>0.12856593331596122</v>
      </c>
      <c r="Q58" s="86">
        <f t="shared" si="14"/>
        <v>0.10193698891908325</v>
      </c>
      <c r="R58" s="67">
        <f t="shared" si="15"/>
        <v>0.76949707776495546</v>
      </c>
      <c r="AA58" s="91"/>
      <c r="AB58" s="91">
        <f t="shared" si="16"/>
        <v>5650.5714285714284</v>
      </c>
      <c r="AC58" s="91">
        <f t="shared" si="16"/>
        <v>687.14285714285711</v>
      </c>
    </row>
    <row r="59" spans="1:29" ht="13.8" x14ac:dyDescent="0.25">
      <c r="A59" s="4">
        <v>43917</v>
      </c>
      <c r="B59">
        <v>86498</v>
      </c>
      <c r="C59">
        <v>9134</v>
      </c>
      <c r="D59">
        <v>10950</v>
      </c>
      <c r="F59">
        <f t="shared" si="20"/>
        <v>5909</v>
      </c>
      <c r="G59">
        <f t="shared" si="21"/>
        <v>919</v>
      </c>
      <c r="H59">
        <f t="shared" si="22"/>
        <v>589</v>
      </c>
      <c r="I59">
        <f t="shared" si="23"/>
        <v>66414</v>
      </c>
      <c r="J59" s="58">
        <f t="shared" si="8"/>
        <v>9.5413648146776275E-2</v>
      </c>
      <c r="K59" s="58">
        <f t="shared" si="9"/>
        <v>1.481947333623595E-2</v>
      </c>
      <c r="L59" s="58">
        <f t="shared" si="10"/>
        <v>9.4980084820924637E-3</v>
      </c>
      <c r="M59">
        <f t="shared" si="11"/>
        <v>3.9236648292612979</v>
      </c>
      <c r="N59" s="32">
        <f t="shared" si="12"/>
        <v>0.10559781729057319</v>
      </c>
      <c r="O59" s="32"/>
      <c r="P59" s="63">
        <f t="shared" si="13"/>
        <v>0.12659252237045943</v>
      </c>
      <c r="Q59" s="86">
        <f t="shared" si="14"/>
        <v>0.10559781729057319</v>
      </c>
      <c r="R59" s="67">
        <f t="shared" si="15"/>
        <v>0.76780966033896736</v>
      </c>
      <c r="AA59" s="91"/>
      <c r="AB59" s="91">
        <f t="shared" si="16"/>
        <v>5639.5714285714284</v>
      </c>
      <c r="AC59" s="91">
        <f t="shared" si="16"/>
        <v>728.85714285714289</v>
      </c>
    </row>
    <row r="60" spans="1:29" ht="13.8" x14ac:dyDescent="0.25">
      <c r="A60" s="4">
        <v>43918</v>
      </c>
      <c r="B60">
        <v>92472</v>
      </c>
      <c r="C60">
        <v>10023</v>
      </c>
      <c r="D60">
        <v>12384</v>
      </c>
      <c r="F60">
        <f t="shared" si="20"/>
        <v>5974</v>
      </c>
      <c r="G60">
        <f t="shared" si="21"/>
        <v>889</v>
      </c>
      <c r="H60">
        <f t="shared" si="22"/>
        <v>1434</v>
      </c>
      <c r="I60">
        <f t="shared" si="23"/>
        <v>70065</v>
      </c>
      <c r="J60" s="58">
        <f t="shared" si="8"/>
        <v>9.0079784057284104E-2</v>
      </c>
      <c r="K60" s="58">
        <f t="shared" si="9"/>
        <v>1.338573192399193E-2</v>
      </c>
      <c r="L60" s="58">
        <f t="shared" si="10"/>
        <v>2.1591833047249074E-2</v>
      </c>
      <c r="M60">
        <f t="shared" si="11"/>
        <v>2.5753589231082503</v>
      </c>
      <c r="N60" s="32">
        <f t="shared" si="12"/>
        <v>0.10838956657150273</v>
      </c>
      <c r="O60" s="32"/>
      <c r="P60" s="63">
        <f t="shared" si="13"/>
        <v>0.13392161951725928</v>
      </c>
      <c r="Q60" s="86">
        <f t="shared" si="14"/>
        <v>0.10838956657150273</v>
      </c>
      <c r="R60" s="67">
        <f t="shared" si="15"/>
        <v>0.75768881391123799</v>
      </c>
      <c r="AA60" s="91"/>
      <c r="AB60" s="91">
        <f t="shared" ref="AB60:AC75" si="24">AVERAGE(F54:F60)</f>
        <v>5556.2857142857147</v>
      </c>
      <c r="AC60" s="91">
        <f t="shared" si="24"/>
        <v>742.57142857142856</v>
      </c>
    </row>
    <row r="61" spans="1:29" ht="13.8" x14ac:dyDescent="0.25">
      <c r="A61" s="4">
        <v>43919</v>
      </c>
      <c r="B61">
        <v>97689</v>
      </c>
      <c r="C61">
        <v>10779</v>
      </c>
      <c r="D61">
        <v>13030</v>
      </c>
      <c r="F61">
        <f t="shared" si="20"/>
        <v>5217</v>
      </c>
      <c r="G61">
        <f t="shared" si="21"/>
        <v>756</v>
      </c>
      <c r="H61">
        <f t="shared" si="22"/>
        <v>646</v>
      </c>
      <c r="I61">
        <f t="shared" si="23"/>
        <v>73880</v>
      </c>
      <c r="J61" s="58">
        <f t="shared" si="8"/>
        <v>7.4573485293400243E-2</v>
      </c>
      <c r="K61" s="58">
        <f t="shared" si="9"/>
        <v>1.0789980732177264E-2</v>
      </c>
      <c r="L61" s="58">
        <f t="shared" si="10"/>
        <v>9.2200099907229008E-3</v>
      </c>
      <c r="M61">
        <f t="shared" si="11"/>
        <v>3.7268125870770956</v>
      </c>
      <c r="N61" s="32">
        <f t="shared" si="12"/>
        <v>0.1103399563922243</v>
      </c>
      <c r="O61" s="32"/>
      <c r="P61" s="63">
        <f t="shared" si="13"/>
        <v>0.13338246885524471</v>
      </c>
      <c r="Q61" s="86">
        <f t="shared" si="14"/>
        <v>0.1103399563922243</v>
      </c>
      <c r="R61" s="67">
        <f t="shared" si="15"/>
        <v>0.75627757475253099</v>
      </c>
      <c r="AA61" s="91"/>
      <c r="AB61" s="91">
        <f t="shared" si="24"/>
        <v>5507.2857142857147</v>
      </c>
      <c r="AC61" s="91">
        <f t="shared" si="24"/>
        <v>757.57142857142856</v>
      </c>
    </row>
    <row r="62" spans="1:29" ht="13.8" x14ac:dyDescent="0.25">
      <c r="A62" s="4">
        <v>43920</v>
      </c>
      <c r="B62">
        <v>101739</v>
      </c>
      <c r="C62">
        <v>11591</v>
      </c>
      <c r="D62">
        <v>14620</v>
      </c>
      <c r="F62">
        <f t="shared" ref="F62" si="25">B62-B61</f>
        <v>4050</v>
      </c>
      <c r="G62">
        <f t="shared" ref="G62" si="26">C62-C61</f>
        <v>812</v>
      </c>
      <c r="H62">
        <f t="shared" ref="H62" si="27">D62-D61</f>
        <v>1590</v>
      </c>
      <c r="I62">
        <f t="shared" ref="I62" si="28">B62-C62-D62</f>
        <v>75528</v>
      </c>
      <c r="J62" s="58">
        <f t="shared" si="8"/>
        <v>5.4907339336824582E-2</v>
      </c>
      <c r="K62" s="58">
        <f t="shared" si="9"/>
        <v>1.0990795885219274E-2</v>
      </c>
      <c r="L62" s="58">
        <f t="shared" si="10"/>
        <v>2.1521386031402273E-2</v>
      </c>
      <c r="M62">
        <f t="shared" si="11"/>
        <v>1.6888235762716906</v>
      </c>
      <c r="N62" s="32">
        <f t="shared" si="12"/>
        <v>0.11392877854116908</v>
      </c>
      <c r="O62" s="32"/>
      <c r="P62" s="63">
        <f t="shared" si="13"/>
        <v>0.14370103893295591</v>
      </c>
      <c r="Q62" s="86">
        <f t="shared" si="14"/>
        <v>0.11392877854116908</v>
      </c>
      <c r="R62" s="67">
        <f t="shared" si="15"/>
        <v>0.74237018252587506</v>
      </c>
      <c r="AA62" s="91"/>
      <c r="AB62" s="91">
        <f t="shared" si="24"/>
        <v>5401.7142857142853</v>
      </c>
      <c r="AC62" s="91">
        <f t="shared" si="24"/>
        <v>787.71428571428567</v>
      </c>
    </row>
    <row r="63" spans="1:29" ht="13.8" x14ac:dyDescent="0.25">
      <c r="A63" s="4">
        <v>43921</v>
      </c>
      <c r="B63">
        <v>105792</v>
      </c>
      <c r="C63">
        <v>12428</v>
      </c>
      <c r="D63">
        <v>15729</v>
      </c>
      <c r="F63">
        <f t="shared" ref="F63:F64" si="29">B63-B62</f>
        <v>4053</v>
      </c>
      <c r="G63">
        <f t="shared" ref="G63:G64" si="30">C63-C62</f>
        <v>837</v>
      </c>
      <c r="H63">
        <f t="shared" ref="H63:H64" si="31">D63-D62</f>
        <v>1109</v>
      </c>
      <c r="I63">
        <f t="shared" ref="I63:I64" si="32">B63-C63-D63</f>
        <v>77635</v>
      </c>
      <c r="J63" s="58">
        <f t="shared" si="8"/>
        <v>5.3752667497087799E-2</v>
      </c>
      <c r="K63" s="58">
        <f t="shared" si="9"/>
        <v>1.1081982840800763E-2</v>
      </c>
      <c r="L63" s="58">
        <f t="shared" si="10"/>
        <v>1.4683296260989302E-2</v>
      </c>
      <c r="M63">
        <f t="shared" si="11"/>
        <v>2.0862443323330151</v>
      </c>
      <c r="N63" s="32">
        <f t="shared" si="12"/>
        <v>0.11747580157289776</v>
      </c>
      <c r="O63" s="32"/>
      <c r="P63" s="63">
        <f t="shared" si="13"/>
        <v>0.1486785390199637</v>
      </c>
      <c r="Q63" s="86">
        <f t="shared" si="14"/>
        <v>0.11747580157289776</v>
      </c>
      <c r="R63" s="67">
        <f t="shared" si="15"/>
        <v>0.73384565940713853</v>
      </c>
      <c r="AA63" s="91"/>
      <c r="AB63" s="91">
        <f t="shared" si="24"/>
        <v>5230.8571428571431</v>
      </c>
      <c r="AC63" s="91">
        <f t="shared" si="24"/>
        <v>801.14285714285711</v>
      </c>
    </row>
    <row r="64" spans="1:29" ht="13.8" x14ac:dyDescent="0.25">
      <c r="A64" s="4">
        <v>43922</v>
      </c>
      <c r="B64">
        <v>110574</v>
      </c>
      <c r="C64">
        <v>13155</v>
      </c>
      <c r="D64">
        <v>16847</v>
      </c>
      <c r="F64">
        <f t="shared" si="29"/>
        <v>4782</v>
      </c>
      <c r="G64">
        <f t="shared" si="30"/>
        <v>727</v>
      </c>
      <c r="H64">
        <f t="shared" si="31"/>
        <v>1118</v>
      </c>
      <c r="I64">
        <f t="shared" si="32"/>
        <v>80572</v>
      </c>
      <c r="J64" s="58">
        <f t="shared" si="8"/>
        <v>6.1703894958869278E-2</v>
      </c>
      <c r="K64" s="58">
        <f t="shared" si="9"/>
        <v>9.3643330971855485E-3</v>
      </c>
      <c r="L64" s="58">
        <f t="shared" si="10"/>
        <v>1.4400721324145037E-2</v>
      </c>
      <c r="M64">
        <f t="shared" si="11"/>
        <v>2.5964129458709033</v>
      </c>
      <c r="N64" s="32">
        <f t="shared" si="12"/>
        <v>0.11897010147050843</v>
      </c>
      <c r="O64" s="32"/>
      <c r="P64" s="63">
        <f t="shared" si="13"/>
        <v>0.1523595058512851</v>
      </c>
      <c r="Q64" s="86">
        <f t="shared" si="14"/>
        <v>0.11897010147050843</v>
      </c>
      <c r="R64" s="67">
        <f t="shared" si="15"/>
        <v>0.72867039267820644</v>
      </c>
      <c r="AA64" s="91"/>
      <c r="AB64" s="91">
        <f t="shared" si="24"/>
        <v>5169.7142857142853</v>
      </c>
      <c r="AC64" s="91">
        <f t="shared" si="24"/>
        <v>807.42857142857144</v>
      </c>
    </row>
    <row r="65" spans="1:29" ht="13.8" x14ac:dyDescent="0.25">
      <c r="A65" s="4">
        <v>43923</v>
      </c>
      <c r="B65">
        <v>115242</v>
      </c>
      <c r="C65">
        <v>13915</v>
      </c>
      <c r="D65">
        <v>18278</v>
      </c>
      <c r="F65">
        <f t="shared" ref="F65" si="33">B65-B64</f>
        <v>4668</v>
      </c>
      <c r="G65">
        <f t="shared" ref="G65" si="34">C65-C64</f>
        <v>760</v>
      </c>
      <c r="H65">
        <f t="shared" ref="H65" si="35">D65-D64</f>
        <v>1431</v>
      </c>
      <c r="I65">
        <f t="shared" ref="I65" si="36">B65-C65-D65</f>
        <v>83049</v>
      </c>
      <c r="J65" s="58">
        <f t="shared" si="8"/>
        <v>5.804190771776311E-2</v>
      </c>
      <c r="K65" s="58">
        <f t="shared" si="9"/>
        <v>9.4325572159062697E-3</v>
      </c>
      <c r="L65" s="58">
        <f t="shared" si="10"/>
        <v>1.7760512336791937E-2</v>
      </c>
      <c r="M65">
        <f t="shared" si="11"/>
        <v>2.1344375119286214</v>
      </c>
      <c r="N65" s="32">
        <f t="shared" si="12"/>
        <v>0.12074590860970827</v>
      </c>
      <c r="O65" s="32"/>
      <c r="P65" s="63">
        <f t="shared" si="13"/>
        <v>0.158605369570122</v>
      </c>
      <c r="Q65" s="86">
        <f t="shared" si="14"/>
        <v>0.12074590860970827</v>
      </c>
      <c r="R65" s="67">
        <f t="shared" si="15"/>
        <v>0.7206487218201697</v>
      </c>
      <c r="AA65" s="91"/>
      <c r="AB65" s="91">
        <f t="shared" si="24"/>
        <v>4950.4285714285716</v>
      </c>
      <c r="AC65" s="91">
        <f t="shared" si="24"/>
        <v>814.28571428571433</v>
      </c>
    </row>
    <row r="66" spans="1:29" ht="13.8" x14ac:dyDescent="0.25">
      <c r="A66" s="4">
        <v>43924</v>
      </c>
      <c r="B66">
        <v>119827</v>
      </c>
      <c r="C66">
        <v>14681</v>
      </c>
      <c r="D66">
        <v>19758</v>
      </c>
      <c r="F66">
        <f t="shared" ref="F66:F67" si="37">B66-B65</f>
        <v>4585</v>
      </c>
      <c r="G66">
        <f t="shared" ref="G66:G67" si="38">C66-C65</f>
        <v>766</v>
      </c>
      <c r="H66">
        <f t="shared" ref="H66:H67" si="39">D66-D65</f>
        <v>1480</v>
      </c>
      <c r="I66">
        <f t="shared" ref="I66:I67" si="40">B66-C66-D66</f>
        <v>85388</v>
      </c>
      <c r="J66" s="58">
        <f t="shared" si="8"/>
        <v>5.5313800675628168E-2</v>
      </c>
      <c r="K66" s="58">
        <f t="shared" si="9"/>
        <v>9.2234704812821349E-3</v>
      </c>
      <c r="L66" s="58">
        <f t="shared" si="10"/>
        <v>1.7820804585244855E-2</v>
      </c>
      <c r="M66">
        <f t="shared" ref="M66:M67" si="41">J66/(K66+L66)</f>
        <v>2.0453053572173836</v>
      </c>
      <c r="N66" s="32">
        <f t="shared" si="12"/>
        <v>0.1225182972118137</v>
      </c>
      <c r="O66" s="32"/>
      <c r="P66" s="63">
        <f t="shared" si="13"/>
        <v>0.16488771311974765</v>
      </c>
      <c r="Q66" s="86">
        <f t="shared" si="14"/>
        <v>0.1225182972118137</v>
      </c>
      <c r="R66" s="67">
        <f t="shared" si="15"/>
        <v>0.71259398966843868</v>
      </c>
      <c r="AA66" s="91"/>
      <c r="AB66" s="91">
        <f t="shared" si="24"/>
        <v>4761.2857142857147</v>
      </c>
      <c r="AC66" s="91">
        <f t="shared" si="24"/>
        <v>792.42857142857144</v>
      </c>
    </row>
    <row r="67" spans="1:29" ht="13.8" x14ac:dyDescent="0.25">
      <c r="A67" s="4">
        <v>43925</v>
      </c>
      <c r="B67">
        <v>124632</v>
      </c>
      <c r="C67">
        <v>15362</v>
      </c>
      <c r="D67">
        <v>20996</v>
      </c>
      <c r="F67">
        <f t="shared" si="37"/>
        <v>4805</v>
      </c>
      <c r="G67">
        <f t="shared" si="38"/>
        <v>681</v>
      </c>
      <c r="H67">
        <f t="shared" si="39"/>
        <v>1238</v>
      </c>
      <c r="I67">
        <f t="shared" si="40"/>
        <v>88274</v>
      </c>
      <c r="J67" s="58">
        <f t="shared" si="8"/>
        <v>5.6384290037515106E-2</v>
      </c>
      <c r="K67" s="58">
        <f t="shared" si="9"/>
        <v>7.9753595352976998E-3</v>
      </c>
      <c r="L67" s="58">
        <f t="shared" si="10"/>
        <v>1.4498524382817258E-2</v>
      </c>
      <c r="M67">
        <f t="shared" si="41"/>
        <v>2.508880540762553</v>
      </c>
      <c r="N67" s="32">
        <f t="shared" si="12"/>
        <v>0.12325887412542526</v>
      </c>
      <c r="O67" s="32"/>
      <c r="P67" s="63">
        <f t="shared" si="13"/>
        <v>0.16846395789203414</v>
      </c>
      <c r="Q67" s="86">
        <f t="shared" si="14"/>
        <v>0.12325887412542526</v>
      </c>
      <c r="R67" s="67">
        <f t="shared" si="15"/>
        <v>0.70827716798254059</v>
      </c>
      <c r="AA67" s="91"/>
      <c r="AB67" s="91">
        <f t="shared" si="24"/>
        <v>4594.2857142857147</v>
      </c>
      <c r="AC67" s="91">
        <f t="shared" si="24"/>
        <v>762.71428571428567</v>
      </c>
    </row>
    <row r="68" spans="1:29" ht="13.8" x14ac:dyDescent="0.25">
      <c r="A68" s="4">
        <v>43926</v>
      </c>
      <c r="B68">
        <v>128948</v>
      </c>
      <c r="C68">
        <v>15887</v>
      </c>
      <c r="D68">
        <v>21815</v>
      </c>
      <c r="F68">
        <f t="shared" ref="F68" si="42">B68-B67</f>
        <v>4316</v>
      </c>
      <c r="G68">
        <f t="shared" ref="G68" si="43">C68-C67</f>
        <v>525</v>
      </c>
      <c r="H68">
        <f t="shared" ref="H68" si="44">D68-D67</f>
        <v>819</v>
      </c>
      <c r="I68">
        <f t="shared" ref="I68" si="45">B68-C68-D68</f>
        <v>91246</v>
      </c>
      <c r="J68" s="58">
        <f t="shared" si="8"/>
        <v>4.8994212262584075E-2</v>
      </c>
      <c r="K68" s="58">
        <f t="shared" si="9"/>
        <v>5.9473910777805465E-3</v>
      </c>
      <c r="L68" s="58">
        <f t="shared" si="10"/>
        <v>9.2779300813376538E-3</v>
      </c>
      <c r="M68">
        <f t="shared" ref="M68" si="46">J68/(K68+L68)</f>
        <v>3.2179427777286804</v>
      </c>
      <c r="N68" s="32">
        <f t="shared" si="12"/>
        <v>0.12320470267084406</v>
      </c>
      <c r="O68" s="32"/>
      <c r="P68" s="63">
        <f t="shared" si="13"/>
        <v>0.16917672239972703</v>
      </c>
      <c r="Q68" s="86">
        <f t="shared" si="14"/>
        <v>0.12320470267084406</v>
      </c>
      <c r="R68" s="67">
        <f t="shared" si="15"/>
        <v>0.70761857492942892</v>
      </c>
      <c r="AA68" s="91"/>
      <c r="AB68" s="91">
        <f t="shared" si="24"/>
        <v>4465.5714285714284</v>
      </c>
      <c r="AC68" s="91">
        <f t="shared" si="24"/>
        <v>729.71428571428567</v>
      </c>
    </row>
    <row r="69" spans="1:29" ht="13.8" x14ac:dyDescent="0.25">
      <c r="A69" s="4">
        <v>43927</v>
      </c>
      <c r="B69">
        <v>132547</v>
      </c>
      <c r="C69">
        <v>16523</v>
      </c>
      <c r="D69">
        <v>22837</v>
      </c>
      <c r="F69">
        <f t="shared" ref="F69" si="47">B69-B68</f>
        <v>3599</v>
      </c>
      <c r="G69">
        <f t="shared" ref="G69" si="48">C69-C68</f>
        <v>636</v>
      </c>
      <c r="H69">
        <f t="shared" ref="H69" si="49">D69-D68</f>
        <v>1022</v>
      </c>
      <c r="I69">
        <f t="shared" ref="I69" si="50">B69-C69-D69</f>
        <v>93187</v>
      </c>
      <c r="J69" s="58">
        <f t="shared" si="8"/>
        <v>3.9527125086015906E-2</v>
      </c>
      <c r="K69" s="58">
        <f t="shared" si="9"/>
        <v>6.9701685553339322E-3</v>
      </c>
      <c r="L69" s="58">
        <f t="shared" si="10"/>
        <v>1.1200490980426539E-2</v>
      </c>
      <c r="M69">
        <f t="shared" ref="M69" si="51">J69/(K69+L69)</f>
        <v>2.1753269334129119</v>
      </c>
      <c r="N69" s="32">
        <f t="shared" si="12"/>
        <v>0.12465766860057187</v>
      </c>
      <c r="O69" s="32"/>
      <c r="P69" s="63">
        <f t="shared" si="13"/>
        <v>0.17229360151493434</v>
      </c>
      <c r="Q69" s="86">
        <f t="shared" si="14"/>
        <v>0.12465766860057187</v>
      </c>
      <c r="R69" s="67">
        <f t="shared" si="15"/>
        <v>0.70304872988449385</v>
      </c>
      <c r="AA69" s="91"/>
      <c r="AB69" s="91">
        <f t="shared" si="24"/>
        <v>4401.1428571428569</v>
      </c>
      <c r="AC69" s="91">
        <f t="shared" si="24"/>
        <v>704.57142857142856</v>
      </c>
    </row>
    <row r="70" spans="1:29" ht="13.8" x14ac:dyDescent="0.25">
      <c r="A70" s="4">
        <v>43928</v>
      </c>
      <c r="B70">
        <v>135586</v>
      </c>
      <c r="C70">
        <v>17127</v>
      </c>
      <c r="D70">
        <v>24392</v>
      </c>
      <c r="F70">
        <f t="shared" ref="F70" si="52">B70-B69</f>
        <v>3039</v>
      </c>
      <c r="G70">
        <f t="shared" ref="G70" si="53">C70-C69</f>
        <v>604</v>
      </c>
      <c r="H70">
        <f t="shared" ref="H70" si="54">D70-D69</f>
        <v>1555</v>
      </c>
      <c r="I70">
        <f t="shared" ref="I70" si="55">B70-C70-D70</f>
        <v>94067</v>
      </c>
      <c r="J70" s="58">
        <f t="shared" si="8"/>
        <v>3.2683495155299926E-2</v>
      </c>
      <c r="K70" s="58">
        <f t="shared" ref="K70" si="56">G70/I69</f>
        <v>6.4815907798298046E-3</v>
      </c>
      <c r="L70" s="58">
        <f t="shared" ref="L70" si="57">H70/I69</f>
        <v>1.6686876924892957E-2</v>
      </c>
      <c r="M70">
        <f t="shared" ref="M70" si="58">J70/(K70+L70)</f>
        <v>1.410688681351058</v>
      </c>
      <c r="N70" s="32">
        <f t="shared" si="12"/>
        <v>0.12631835145221484</v>
      </c>
      <c r="O70" s="32"/>
      <c r="P70" s="63">
        <f t="shared" si="13"/>
        <v>0.17990057970586934</v>
      </c>
      <c r="Q70" s="86">
        <f t="shared" si="14"/>
        <v>0.12631835145221484</v>
      </c>
      <c r="R70" s="67">
        <f t="shared" si="15"/>
        <v>0.69378106884191582</v>
      </c>
      <c r="AA70" s="91"/>
      <c r="AB70" s="91">
        <f t="shared" si="24"/>
        <v>4256.2857142857147</v>
      </c>
      <c r="AC70" s="91">
        <f t="shared" si="24"/>
        <v>671.28571428571433</v>
      </c>
    </row>
    <row r="71" spans="1:29" ht="13.8" x14ac:dyDescent="0.25">
      <c r="A71" s="4">
        <v>43929</v>
      </c>
      <c r="B71">
        <v>139422</v>
      </c>
      <c r="C71">
        <v>17669</v>
      </c>
      <c r="D71">
        <v>26491</v>
      </c>
      <c r="F71">
        <f t="shared" ref="F71" si="59">B71-B70</f>
        <v>3836</v>
      </c>
      <c r="G71">
        <f t="shared" ref="G71" si="60">C71-C70</f>
        <v>542</v>
      </c>
      <c r="H71">
        <f t="shared" ref="H71" si="61">D71-D70</f>
        <v>2099</v>
      </c>
      <c r="I71">
        <f t="shared" ref="I71" si="62">B71-C71-D71</f>
        <v>95262</v>
      </c>
      <c r="J71" s="58">
        <f t="shared" si="8"/>
        <v>4.0871098116169374E-2</v>
      </c>
      <c r="K71" s="58">
        <f t="shared" ref="K71" si="63">G71/I70</f>
        <v>5.7618505958518928E-3</v>
      </c>
      <c r="L71" s="58">
        <f t="shared" ref="L71" si="64">H71/I70</f>
        <v>2.2313882658105393E-2</v>
      </c>
      <c r="M71">
        <f t="shared" ref="M71" si="65">J71/(K71+L71)</f>
        <v>1.4557446370669083</v>
      </c>
      <c r="N71" s="32">
        <f t="shared" si="12"/>
        <v>0.12673035819311157</v>
      </c>
      <c r="O71" s="32"/>
      <c r="P71" s="63">
        <f t="shared" si="13"/>
        <v>0.19000588142473929</v>
      </c>
      <c r="Q71" s="86">
        <f t="shared" si="14"/>
        <v>0.12673035819311157</v>
      </c>
      <c r="R71" s="67">
        <f t="shared" si="15"/>
        <v>0.6832637603821492</v>
      </c>
      <c r="AA71" s="91"/>
      <c r="AB71" s="91">
        <f t="shared" si="24"/>
        <v>4121.1428571428569</v>
      </c>
      <c r="AC71" s="91">
        <f t="shared" si="24"/>
        <v>644.85714285714289</v>
      </c>
    </row>
    <row r="72" spans="1:29" ht="13.8" x14ac:dyDescent="0.25">
      <c r="A72" s="4">
        <v>43930</v>
      </c>
      <c r="B72">
        <v>143626</v>
      </c>
      <c r="C72">
        <v>18279</v>
      </c>
      <c r="D72">
        <v>28470</v>
      </c>
      <c r="F72">
        <f t="shared" ref="F72" si="66">B72-B71</f>
        <v>4204</v>
      </c>
      <c r="G72">
        <f t="shared" ref="G72" si="67">C72-C71</f>
        <v>610</v>
      </c>
      <c r="H72">
        <f t="shared" ref="H72" si="68">D72-D71</f>
        <v>1979</v>
      </c>
      <c r="I72">
        <f t="shared" ref="I72" si="69">B72-C72-D72</f>
        <v>96877</v>
      </c>
      <c r="J72" s="58">
        <f t="shared" si="8"/>
        <v>4.423292208325786E-2</v>
      </c>
      <c r="K72" s="58">
        <f t="shared" ref="K72" si="70">G72/I71</f>
        <v>6.403392748420147E-3</v>
      </c>
      <c r="L72" s="58">
        <f t="shared" ref="L72" si="71">H72/I71</f>
        <v>2.077428565430077E-2</v>
      </c>
      <c r="M72">
        <f t="shared" ref="M72" si="72">J72/(K72+L72)</f>
        <v>1.6275460113925495</v>
      </c>
      <c r="N72" s="32">
        <f t="shared" si="12"/>
        <v>0.12726804339047249</v>
      </c>
      <c r="O72" s="32"/>
      <c r="P72" s="63">
        <f t="shared" si="13"/>
        <v>0.19822316293707268</v>
      </c>
      <c r="Q72" s="86">
        <f t="shared" si="14"/>
        <v>0.12726804339047249</v>
      </c>
      <c r="R72" s="67">
        <f t="shared" si="15"/>
        <v>0.67450879367245486</v>
      </c>
      <c r="AA72" s="91"/>
      <c r="AB72" s="91">
        <f t="shared" si="24"/>
        <v>4054.8571428571427</v>
      </c>
      <c r="AC72" s="91">
        <f t="shared" si="24"/>
        <v>623.42857142857144</v>
      </c>
    </row>
    <row r="73" spans="1:29" ht="13.8" x14ac:dyDescent="0.25">
      <c r="A73" s="4">
        <v>43931</v>
      </c>
      <c r="B73">
        <v>147577</v>
      </c>
      <c r="C73">
        <v>18849</v>
      </c>
      <c r="D73">
        <v>30455</v>
      </c>
      <c r="F73">
        <f t="shared" ref="F73" si="73">B73-B72</f>
        <v>3951</v>
      </c>
      <c r="G73">
        <f t="shared" ref="G73" si="74">C73-C72</f>
        <v>570</v>
      </c>
      <c r="H73">
        <f t="shared" ref="H73" si="75">D73-D72</f>
        <v>1985</v>
      </c>
      <c r="I73">
        <f t="shared" ref="I73" si="76">B73-C73-D73</f>
        <v>98273</v>
      </c>
      <c r="J73" s="58">
        <f t="shared" ref="J73" si="77">F73/I72*$B$2/($B$2-B72)</f>
        <v>4.0880785728106779E-2</v>
      </c>
      <c r="K73" s="58">
        <f t="shared" ref="K73" si="78">G73/I72</f>
        <v>5.8837494967845828E-3</v>
      </c>
      <c r="L73" s="58">
        <f t="shared" ref="L73" si="79">H73/I72</f>
        <v>2.0489899563363854E-2</v>
      </c>
      <c r="M73">
        <f t="shared" ref="M73" si="80">J73/(K73+L73)</f>
        <v>1.5500617921650881</v>
      </c>
      <c r="N73" s="32">
        <f t="shared" si="12"/>
        <v>0.12772315469212683</v>
      </c>
      <c r="O73" s="32"/>
      <c r="P73" s="63">
        <f t="shared" si="13"/>
        <v>0.20636684578220182</v>
      </c>
      <c r="Q73" s="86">
        <f t="shared" si="14"/>
        <v>0.12772315469212683</v>
      </c>
      <c r="R73" s="67">
        <f t="shared" si="15"/>
        <v>0.66590999952567131</v>
      </c>
      <c r="AA73" s="91"/>
      <c r="AB73" s="91">
        <f t="shared" si="24"/>
        <v>3964.2857142857142</v>
      </c>
      <c r="AC73" s="91">
        <f t="shared" si="24"/>
        <v>595.42857142857144</v>
      </c>
    </row>
    <row r="74" spans="1:29" ht="13.8" x14ac:dyDescent="0.25">
      <c r="A74" s="4">
        <v>43932</v>
      </c>
      <c r="B74">
        <v>152271</v>
      </c>
      <c r="C74">
        <v>19468</v>
      </c>
      <c r="D74">
        <v>32534</v>
      </c>
      <c r="F74">
        <f t="shared" ref="F74" si="81">B74-B73</f>
        <v>4694</v>
      </c>
      <c r="G74">
        <f t="shared" ref="G74" si="82">C74-C73</f>
        <v>619</v>
      </c>
      <c r="H74">
        <f t="shared" ref="H74" si="83">D74-D73</f>
        <v>2079</v>
      </c>
      <c r="I74">
        <f t="shared" ref="I74" si="84">B74-C74-D74</f>
        <v>100269</v>
      </c>
      <c r="J74" s="58">
        <f t="shared" ref="J74" si="85">F74/I73*$B$2/($B$2-B73)</f>
        <v>4.7881771052435546E-2</v>
      </c>
      <c r="K74" s="58">
        <f t="shared" ref="K74" si="86">G74/I73</f>
        <v>6.2987799293803999E-3</v>
      </c>
      <c r="L74" s="58">
        <f t="shared" ref="L74" si="87">H74/I73</f>
        <v>2.1155352945366478E-2</v>
      </c>
      <c r="M74">
        <f t="shared" ref="M74" si="88">J74/(K74+L74)</f>
        <v>1.7440642278117118</v>
      </c>
      <c r="N74" s="32">
        <f t="shared" si="12"/>
        <v>0.12785100248898346</v>
      </c>
      <c r="O74" s="32"/>
      <c r="P74" s="63">
        <f t="shared" si="13"/>
        <v>0.21365854299242798</v>
      </c>
      <c r="Q74" s="86">
        <f t="shared" si="14"/>
        <v>0.12785100248898346</v>
      </c>
      <c r="R74" s="67">
        <f t="shared" si="15"/>
        <v>0.65849045451858856</v>
      </c>
      <c r="AA74" s="91"/>
      <c r="AB74" s="91">
        <f t="shared" si="24"/>
        <v>3948.4285714285716</v>
      </c>
      <c r="AC74" s="91">
        <f t="shared" si="24"/>
        <v>586.57142857142856</v>
      </c>
    </row>
    <row r="75" spans="1:29" ht="13.8" x14ac:dyDescent="0.25">
      <c r="A75" s="4">
        <v>43933</v>
      </c>
      <c r="B75">
        <v>156363</v>
      </c>
      <c r="C75">
        <v>19899</v>
      </c>
      <c r="D75">
        <v>34211</v>
      </c>
      <c r="F75">
        <f t="shared" ref="F75" si="89">B75-B74</f>
        <v>4092</v>
      </c>
      <c r="G75">
        <f t="shared" ref="G75" si="90">C75-C74</f>
        <v>431</v>
      </c>
      <c r="H75">
        <f t="shared" ref="H75" si="91">D75-D74</f>
        <v>1677</v>
      </c>
      <c r="I75">
        <f t="shared" ref="I75" si="92">B75-C75-D75</f>
        <v>102253</v>
      </c>
      <c r="J75" s="58">
        <f t="shared" ref="J75" si="93">F75/I74*$B$2/($B$2-B74)</f>
        <v>4.09132591229696E-2</v>
      </c>
      <c r="K75" s="58">
        <f t="shared" ref="K75" si="94">G75/I74</f>
        <v>4.2984372039214513E-3</v>
      </c>
      <c r="L75" s="58">
        <f t="shared" ref="L75" si="95">H75/I74</f>
        <v>1.6725009723842863E-2</v>
      </c>
      <c r="M75">
        <f t="shared" ref="M75" si="96">J75/(K75+L75)</f>
        <v>1.9460775991466028</v>
      </c>
      <c r="N75" s="32">
        <f t="shared" si="12"/>
        <v>0.12726156443659944</v>
      </c>
      <c r="O75" s="32"/>
      <c r="P75" s="63">
        <f t="shared" si="13"/>
        <v>0.21879216950301542</v>
      </c>
      <c r="Q75" s="86">
        <f t="shared" si="14"/>
        <v>0.12726156443659944</v>
      </c>
      <c r="R75" s="67">
        <f t="shared" si="15"/>
        <v>0.6539462660603852</v>
      </c>
      <c r="AA75" s="91"/>
      <c r="AB75" s="91">
        <f t="shared" si="24"/>
        <v>3916.4285714285716</v>
      </c>
      <c r="AC75" s="91">
        <f t="shared" si="24"/>
        <v>573.14285714285711</v>
      </c>
    </row>
    <row r="76" spans="1:29" ht="13.8" x14ac:dyDescent="0.25">
      <c r="A76" s="4">
        <v>43934</v>
      </c>
      <c r="B76">
        <v>159516</v>
      </c>
      <c r="C76">
        <v>20465</v>
      </c>
      <c r="D76">
        <v>35435</v>
      </c>
      <c r="F76">
        <f t="shared" ref="F76" si="97">B76-B75</f>
        <v>3153</v>
      </c>
      <c r="G76">
        <f t="shared" ref="G76" si="98">C76-C75</f>
        <v>566</v>
      </c>
      <c r="H76">
        <f t="shared" ref="H76" si="99">D76-D75</f>
        <v>1224</v>
      </c>
      <c r="I76">
        <f t="shared" ref="I76" si="100">B76-C76-D76</f>
        <v>103616</v>
      </c>
      <c r="J76" s="58">
        <f t="shared" ref="J76" si="101">F76/I75*$B$2/($B$2-B75)</f>
        <v>3.0915232364996052E-2</v>
      </c>
      <c r="K76" s="58">
        <f t="shared" ref="K76" si="102">G76/I75</f>
        <v>5.5352899181442105E-3</v>
      </c>
      <c r="L76" s="58">
        <f t="shared" ref="L76" si="103">H76/I75</f>
        <v>1.1970308939591015E-2</v>
      </c>
      <c r="M76">
        <f t="shared" ref="M76" si="104">J76/(K76+L76)</f>
        <v>1.7660196955407492</v>
      </c>
      <c r="N76" s="32">
        <f t="shared" si="12"/>
        <v>0.12829434037964843</v>
      </c>
      <c r="O76" s="32"/>
      <c r="P76" s="63">
        <f t="shared" si="13"/>
        <v>0.22214072569522805</v>
      </c>
      <c r="Q76" s="86">
        <f t="shared" si="14"/>
        <v>0.12829434037964843</v>
      </c>
      <c r="R76" s="67">
        <f t="shared" si="15"/>
        <v>0.64956493392512349</v>
      </c>
      <c r="AA76" s="91"/>
      <c r="AB76" s="91">
        <f t="shared" ref="AB76:AC91" si="105">AVERAGE(F70:F76)</f>
        <v>3852.7142857142858</v>
      </c>
      <c r="AC76" s="91">
        <f t="shared" si="105"/>
        <v>563.14285714285711</v>
      </c>
    </row>
    <row r="77" spans="1:29" ht="13.8" x14ac:dyDescent="0.25">
      <c r="A77" s="4">
        <v>43935</v>
      </c>
      <c r="B77">
        <v>162488</v>
      </c>
      <c r="C77">
        <v>21067</v>
      </c>
      <c r="D77">
        <v>37130</v>
      </c>
      <c r="F77">
        <f t="shared" ref="F77" si="106">B77-B76</f>
        <v>2972</v>
      </c>
      <c r="G77">
        <f t="shared" ref="G77" si="107">C77-C76</f>
        <v>602</v>
      </c>
      <c r="H77">
        <f t="shared" ref="H77" si="108">D77-D76</f>
        <v>1695</v>
      </c>
      <c r="I77">
        <f t="shared" ref="I77" si="109">B77-C77-D77</f>
        <v>104291</v>
      </c>
      <c r="J77" s="58">
        <f t="shared" ref="J77" si="110">F77/I76*$B$2/($B$2-B76)</f>
        <v>2.8758702785127696E-2</v>
      </c>
      <c r="K77" s="58">
        <f t="shared" ref="K77" si="111">G77/I76</f>
        <v>5.8099135268684376E-3</v>
      </c>
      <c r="L77" s="58">
        <f t="shared" ref="L77" si="112">H77/I76</f>
        <v>1.6358477455219272E-2</v>
      </c>
      <c r="M77">
        <f t="shared" ref="M77" si="113">J77/(K77+L77)</f>
        <v>1.2972841740460563</v>
      </c>
      <c r="N77" s="32">
        <f t="shared" si="12"/>
        <v>0.12965265127270936</v>
      </c>
      <c r="O77" s="32"/>
      <c r="P77" s="63">
        <f t="shared" si="13"/>
        <v>0.22850918221653291</v>
      </c>
      <c r="Q77" s="86">
        <f t="shared" si="14"/>
        <v>0.12965265127270936</v>
      </c>
      <c r="R77" s="67">
        <f t="shared" si="15"/>
        <v>0.64183816651075776</v>
      </c>
      <c r="AA77" s="91"/>
      <c r="AB77" s="91">
        <f t="shared" si="105"/>
        <v>3843.1428571428573</v>
      </c>
      <c r="AC77" s="91">
        <f t="shared" si="105"/>
        <v>562.85714285714289</v>
      </c>
    </row>
    <row r="78" spans="1:29" ht="13.8" x14ac:dyDescent="0.25">
      <c r="A78" s="4">
        <v>43936</v>
      </c>
      <c r="B78">
        <v>165155</v>
      </c>
      <c r="C78">
        <v>21645</v>
      </c>
      <c r="D78">
        <v>38092</v>
      </c>
      <c r="F78">
        <f t="shared" ref="F78" si="114">B78-B77</f>
        <v>2667</v>
      </c>
      <c r="G78">
        <f t="shared" ref="G78" si="115">C78-C77</f>
        <v>578</v>
      </c>
      <c r="H78">
        <f t="shared" ref="H78" si="116">D78-D77</f>
        <v>962</v>
      </c>
      <c r="I78">
        <f t="shared" ref="I78" si="117">B78-C78-D78</f>
        <v>105418</v>
      </c>
      <c r="J78" s="58">
        <f t="shared" ref="J78" si="118">F78/I77*$B$2/($B$2-B77)</f>
        <v>2.5641586879094354E-2</v>
      </c>
      <c r="K78" s="58">
        <f t="shared" ref="K78" si="119">G78/I77</f>
        <v>5.5421848481652302E-3</v>
      </c>
      <c r="L78" s="58">
        <f t="shared" ref="L78" si="120">H78/I77</f>
        <v>9.2241900068078739E-3</v>
      </c>
      <c r="M78">
        <f t="shared" ref="M78" si="121">J78/(K78+L78)</f>
        <v>1.7364848942906683</v>
      </c>
      <c r="N78" s="32">
        <f t="shared" si="12"/>
        <v>0.13105870243104961</v>
      </c>
      <c r="O78" s="32"/>
      <c r="P78" s="63">
        <f t="shared" si="13"/>
        <v>0.2306439405407042</v>
      </c>
      <c r="Q78" s="86">
        <f t="shared" si="14"/>
        <v>0.13105870243104961</v>
      </c>
      <c r="R78" s="67">
        <f t="shared" si="15"/>
        <v>0.63829735702824619</v>
      </c>
      <c r="AA78" s="91"/>
      <c r="AB78" s="91">
        <f t="shared" si="105"/>
        <v>3676.1428571428573</v>
      </c>
      <c r="AC78" s="91">
        <f t="shared" si="105"/>
        <v>568</v>
      </c>
    </row>
    <row r="79" spans="1:29" ht="13.8" x14ac:dyDescent="0.25">
      <c r="A79" s="4">
        <v>43937</v>
      </c>
      <c r="B79">
        <v>168941</v>
      </c>
      <c r="C79">
        <v>22170</v>
      </c>
      <c r="D79">
        <v>40164</v>
      </c>
      <c r="F79">
        <f t="shared" ref="F79" si="122">B79-B78</f>
        <v>3786</v>
      </c>
      <c r="G79">
        <f t="shared" ref="G79" si="123">C79-C78</f>
        <v>525</v>
      </c>
      <c r="H79">
        <f t="shared" ref="H79" si="124">D79-D78</f>
        <v>2072</v>
      </c>
      <c r="I79">
        <f t="shared" ref="I79" si="125">B79-C79-D79</f>
        <v>106607</v>
      </c>
      <c r="J79" s="58">
        <f t="shared" ref="J79" si="126">F79/I78*$B$2/($B$2-B78)</f>
        <v>3.6012540608181938E-2</v>
      </c>
      <c r="K79" s="58">
        <f t="shared" ref="K79" si="127">G79/I78</f>
        <v>4.9801741638050429E-3</v>
      </c>
      <c r="L79" s="58">
        <f t="shared" ref="L79" si="128">H79/I78</f>
        <v>1.9655087366483904E-2</v>
      </c>
      <c r="M79">
        <f t="shared" ref="M79" si="129">J79/(K79+L79)</f>
        <v>1.4618290357463701</v>
      </c>
      <c r="N79" s="32">
        <f t="shared" si="12"/>
        <v>0.1312292457130004</v>
      </c>
      <c r="O79" s="32"/>
      <c r="P79" s="63">
        <f t="shared" si="13"/>
        <v>0.23773980265299721</v>
      </c>
      <c r="Q79" s="86">
        <f t="shared" si="14"/>
        <v>0.1312292457130004</v>
      </c>
      <c r="R79" s="67">
        <f t="shared" si="15"/>
        <v>0.63103095163400236</v>
      </c>
      <c r="AA79" s="91"/>
      <c r="AB79" s="91">
        <f t="shared" si="105"/>
        <v>3616.4285714285716</v>
      </c>
      <c r="AC79" s="91">
        <f t="shared" si="105"/>
        <v>555.85714285714289</v>
      </c>
    </row>
    <row r="80" spans="1:29" ht="13.8" x14ac:dyDescent="0.25">
      <c r="A80" s="4">
        <v>43938</v>
      </c>
      <c r="B80">
        <v>172434</v>
      </c>
      <c r="C80">
        <v>22745</v>
      </c>
      <c r="D80">
        <v>42727</v>
      </c>
      <c r="F80">
        <f t="shared" ref="F80" si="130">B80-B79</f>
        <v>3493</v>
      </c>
      <c r="G80">
        <f t="shared" ref="G80" si="131">C80-C79</f>
        <v>575</v>
      </c>
      <c r="H80">
        <f t="shared" ref="H80" si="132">D80-D79</f>
        <v>2563</v>
      </c>
      <c r="I80">
        <f t="shared" ref="I80" si="133">B80-C80-D80</f>
        <v>106962</v>
      </c>
      <c r="J80" s="58">
        <f t="shared" ref="J80" si="134">F80/I79*$B$2/($B$2-B79)</f>
        <v>3.2857011317072096E-2</v>
      </c>
      <c r="K80" s="58">
        <f t="shared" ref="K80" si="135">G80/I79</f>
        <v>5.3936420685320851E-3</v>
      </c>
      <c r="L80" s="58">
        <f t="shared" ref="L80" si="136">H80/I79</f>
        <v>2.4041573255039538E-2</v>
      </c>
      <c r="M80">
        <f t="shared" ref="M80" si="137">J80/(K80+L80)</f>
        <v>1.1162483765070443</v>
      </c>
      <c r="N80" s="32">
        <f t="shared" si="12"/>
        <v>0.1319055406706334</v>
      </c>
      <c r="O80" s="32"/>
      <c r="P80" s="63">
        <f t="shared" si="13"/>
        <v>0.24778755929805027</v>
      </c>
      <c r="Q80" s="86">
        <f t="shared" si="14"/>
        <v>0.1319055406706334</v>
      </c>
      <c r="R80" s="67">
        <f t="shared" si="15"/>
        <v>0.62030690003131639</v>
      </c>
      <c r="AA80" s="91"/>
      <c r="AB80" s="91">
        <f t="shared" si="105"/>
        <v>3551</v>
      </c>
      <c r="AC80" s="91">
        <f t="shared" si="105"/>
        <v>556.57142857142856</v>
      </c>
    </row>
    <row r="81" spans="1:29" ht="13.8" x14ac:dyDescent="0.25">
      <c r="A81" s="4">
        <v>43939</v>
      </c>
      <c r="B81">
        <v>175925</v>
      </c>
      <c r="C81">
        <v>23227</v>
      </c>
      <c r="D81">
        <v>44927</v>
      </c>
      <c r="F81">
        <f t="shared" ref="F81" si="138">B81-B80</f>
        <v>3491</v>
      </c>
      <c r="G81">
        <f t="shared" ref="G81" si="139">C81-C80</f>
        <v>482</v>
      </c>
      <c r="H81">
        <f t="shared" ref="H81" si="140">D81-D80</f>
        <v>2200</v>
      </c>
      <c r="I81">
        <f t="shared" ref="I81" si="141">B81-C81-D81</f>
        <v>107771</v>
      </c>
      <c r="J81" s="58">
        <f t="shared" ref="J81" si="142">F81/I80*$B$2/($B$2-B80)</f>
        <v>3.2731106627090258E-2</v>
      </c>
      <c r="K81" s="58">
        <f t="shared" ref="K81" si="143">G81/I80</f>
        <v>4.506273255922664E-3</v>
      </c>
      <c r="L81" s="58">
        <f t="shared" ref="L81" si="144">H81/I80</f>
        <v>2.0568052205456145E-2</v>
      </c>
      <c r="M81">
        <f t="shared" ref="M81" si="145">J81/(K81+L81)</f>
        <v>1.3053633956177584</v>
      </c>
      <c r="N81" s="32">
        <f t="shared" si="12"/>
        <v>0.13202785277817253</v>
      </c>
      <c r="O81" s="32"/>
      <c r="P81" s="63">
        <f t="shared" si="13"/>
        <v>0.25537587039931792</v>
      </c>
      <c r="Q81" s="86">
        <f t="shared" si="14"/>
        <v>0.13202785277817253</v>
      </c>
      <c r="R81" s="67">
        <f t="shared" si="15"/>
        <v>0.6125962768225095</v>
      </c>
      <c r="AA81" s="91"/>
      <c r="AB81" s="91">
        <f t="shared" si="105"/>
        <v>3379.1428571428573</v>
      </c>
      <c r="AC81" s="91">
        <f t="shared" si="105"/>
        <v>537</v>
      </c>
    </row>
    <row r="82" spans="1:29" ht="13.8" x14ac:dyDescent="0.25">
      <c r="A82" s="4">
        <v>43940</v>
      </c>
      <c r="B82">
        <v>178972</v>
      </c>
      <c r="C82">
        <v>23660</v>
      </c>
      <c r="D82">
        <v>47055</v>
      </c>
      <c r="F82">
        <f t="shared" ref="F82" si="146">B82-B81</f>
        <v>3047</v>
      </c>
      <c r="G82">
        <f t="shared" ref="G82" si="147">C82-C81</f>
        <v>433</v>
      </c>
      <c r="H82">
        <f t="shared" ref="H82" si="148">D82-D81</f>
        <v>2128</v>
      </c>
      <c r="I82">
        <f t="shared" ref="I82" si="149">B82-C82-D82</f>
        <v>108257</v>
      </c>
      <c r="J82" s="58">
        <f t="shared" ref="J82" si="150">F82/I81*$B$2/($B$2-B81)</f>
        <v>2.835541740237171E-2</v>
      </c>
      <c r="K82" s="58">
        <f t="shared" ref="K82" si="151">G82/I81</f>
        <v>4.0177784376130869E-3</v>
      </c>
      <c r="L82" s="58">
        <f t="shared" ref="L82" si="152">H82/I81</f>
        <v>1.9745571628731293E-2</v>
      </c>
      <c r="M82">
        <f t="shared" ref="M82" si="153">J82/(K82+L82)</f>
        <v>1.1932415809726675</v>
      </c>
      <c r="N82" s="32">
        <f t="shared" si="12"/>
        <v>0.13219945019332632</v>
      </c>
      <c r="O82" s="32"/>
      <c r="P82" s="63">
        <f t="shared" si="13"/>
        <v>0.26291822184475783</v>
      </c>
      <c r="Q82" s="86">
        <f t="shared" si="14"/>
        <v>0.13219945019332632</v>
      </c>
      <c r="R82" s="67">
        <f t="shared" si="15"/>
        <v>0.60488232796191588</v>
      </c>
      <c r="AA82" s="91"/>
      <c r="AB82" s="91">
        <f t="shared" si="105"/>
        <v>3229.8571428571427</v>
      </c>
      <c r="AC82" s="91">
        <f t="shared" si="105"/>
        <v>537.28571428571433</v>
      </c>
    </row>
    <row r="83" spans="1:29" ht="13.8" x14ac:dyDescent="0.25">
      <c r="A83" s="20">
        <v>43941</v>
      </c>
      <c r="B83" s="21">
        <v>181228</v>
      </c>
      <c r="C83" s="21">
        <v>24114</v>
      </c>
      <c r="D83" s="21">
        <v>48877</v>
      </c>
      <c r="E83" s="21"/>
      <c r="F83" s="21">
        <f t="shared" ref="F83:F84" si="154">B83-B82</f>
        <v>2256</v>
      </c>
      <c r="G83" s="21">
        <f t="shared" ref="G83:G84" si="155">C83-C82</f>
        <v>454</v>
      </c>
      <c r="H83" s="21">
        <f t="shared" ref="H83:H84" si="156">D83-D82</f>
        <v>1822</v>
      </c>
      <c r="I83" s="21">
        <f t="shared" ref="I83:I84" si="157">B83-C83-D83</f>
        <v>108237</v>
      </c>
      <c r="J83" s="58">
        <f t="shared" ref="J83:J84" si="158">F83/I82*$B$2/($B$2-B82)</f>
        <v>2.0901168260143762E-2</v>
      </c>
      <c r="K83" s="58">
        <f t="shared" ref="K83:K84" si="159">G83/I82</f>
        <v>4.1937241933547023E-3</v>
      </c>
      <c r="L83" s="58">
        <f t="shared" ref="L83:L84" si="160">H83/I82</f>
        <v>1.6830320441172397E-2</v>
      </c>
      <c r="M83" s="21">
        <f t="shared" ref="M83:M84" si="161">J83/(K83+L83)</f>
        <v>0.99415543600104705</v>
      </c>
      <c r="N83" s="46">
        <f t="shared" ref="N83:N87" si="162">C83/B83</f>
        <v>0.13305890921932592</v>
      </c>
      <c r="O83" s="46"/>
      <c r="P83" s="63">
        <f t="shared" si="13"/>
        <v>0.26969894276822565</v>
      </c>
      <c r="Q83" s="86">
        <f t="shared" si="14"/>
        <v>0.13305890921932592</v>
      </c>
      <c r="R83" s="67">
        <f t="shared" si="15"/>
        <v>0.59724214801244846</v>
      </c>
      <c r="AA83" s="91"/>
      <c r="AB83" s="91">
        <f t="shared" si="105"/>
        <v>3101.7142857142858</v>
      </c>
      <c r="AC83" s="91">
        <f t="shared" si="105"/>
        <v>521.28571428571433</v>
      </c>
    </row>
    <row r="84" spans="1:29" ht="13.8" x14ac:dyDescent="0.25">
      <c r="A84" s="4">
        <v>43942</v>
      </c>
      <c r="B84">
        <v>183957</v>
      </c>
      <c r="C84">
        <v>24648</v>
      </c>
      <c r="D84">
        <v>51600</v>
      </c>
      <c r="F84">
        <f t="shared" si="154"/>
        <v>2729</v>
      </c>
      <c r="G84">
        <f t="shared" si="155"/>
        <v>534</v>
      </c>
      <c r="H84">
        <f t="shared" si="156"/>
        <v>2723</v>
      </c>
      <c r="I84">
        <f t="shared" si="157"/>
        <v>107709</v>
      </c>
      <c r="J84" s="58">
        <f t="shared" si="158"/>
        <v>2.5288990679427414E-2</v>
      </c>
      <c r="K84" s="58">
        <f t="shared" si="159"/>
        <v>4.9336178940658001E-3</v>
      </c>
      <c r="L84" s="58">
        <f t="shared" si="160"/>
        <v>2.5157755665807441E-2</v>
      </c>
      <c r="M84">
        <f t="shared" si="161"/>
        <v>0.84040665771236867</v>
      </c>
      <c r="N84" s="32">
        <f t="shared" si="162"/>
        <v>0.13398783411340695</v>
      </c>
      <c r="O84" s="32"/>
      <c r="P84" s="63">
        <f t="shared" si="13"/>
        <v>0.2805003343172589</v>
      </c>
      <c r="Q84" s="86">
        <f t="shared" si="14"/>
        <v>0.13398783411340695</v>
      </c>
      <c r="R84" s="67">
        <f t="shared" si="15"/>
        <v>0.58551183156933417</v>
      </c>
      <c r="AA84" s="91"/>
      <c r="AB84" s="91">
        <f t="shared" si="105"/>
        <v>3067</v>
      </c>
      <c r="AC84" s="91">
        <f t="shared" si="105"/>
        <v>511.57142857142856</v>
      </c>
    </row>
    <row r="85" spans="1:29" ht="13.8" x14ac:dyDescent="0.25">
      <c r="A85" s="4">
        <v>43943</v>
      </c>
      <c r="B85">
        <v>187327</v>
      </c>
      <c r="C85">
        <v>25085</v>
      </c>
      <c r="D85">
        <v>54543</v>
      </c>
      <c r="F85">
        <f t="shared" ref="F85" si="163">B85-B84</f>
        <v>3370</v>
      </c>
      <c r="G85">
        <f t="shared" ref="G85" si="164">C85-C84</f>
        <v>437</v>
      </c>
      <c r="H85">
        <f t="shared" ref="H85:H87" si="165">D85-D84</f>
        <v>2943</v>
      </c>
      <c r="I85">
        <f t="shared" ref="I85" si="166">B85-C85-D85</f>
        <v>107699</v>
      </c>
      <c r="J85" s="58">
        <f t="shared" ref="J85" si="167">F85/I84*$B$2/($B$2-B84)</f>
        <v>3.1383492761732176E-2</v>
      </c>
      <c r="K85" s="58">
        <f t="shared" ref="K85" si="168">G85/I84</f>
        <v>4.0572282724749094E-3</v>
      </c>
      <c r="L85" s="58">
        <f t="shared" ref="L85" si="169">H85/I84</f>
        <v>2.7323621981450018E-2</v>
      </c>
      <c r="M85">
        <f t="shared" ref="M85" si="170">J85/(K85+L85)</f>
        <v>1.0000842076548555</v>
      </c>
      <c r="N85" s="32">
        <f t="shared" si="162"/>
        <v>0.13391022116406071</v>
      </c>
      <c r="O85" s="32"/>
      <c r="P85" s="63">
        <f t="shared" si="13"/>
        <v>0.29116464791514302</v>
      </c>
      <c r="Q85" s="86">
        <f t="shared" si="14"/>
        <v>0.13391022116406071</v>
      </c>
      <c r="R85" s="67">
        <f t="shared" si="15"/>
        <v>0.57492513092079633</v>
      </c>
      <c r="AA85" s="91"/>
      <c r="AB85" s="91">
        <f t="shared" si="105"/>
        <v>3167.4285714285716</v>
      </c>
      <c r="AC85" s="91">
        <f t="shared" si="105"/>
        <v>491.42857142857144</v>
      </c>
    </row>
    <row r="86" spans="1:29" ht="13.8" x14ac:dyDescent="0.25">
      <c r="A86" s="4">
        <v>43944</v>
      </c>
      <c r="B86">
        <v>189973</v>
      </c>
      <c r="C86">
        <v>25549</v>
      </c>
      <c r="D86">
        <v>57576</v>
      </c>
      <c r="F86">
        <f t="shared" ref="F86" si="171">B86-B85</f>
        <v>2646</v>
      </c>
      <c r="G86">
        <f t="shared" ref="G86" si="172">C86-C85</f>
        <v>464</v>
      </c>
      <c r="H86">
        <f t="shared" si="165"/>
        <v>3033</v>
      </c>
      <c r="I86">
        <f t="shared" ref="I86" si="173">B86-C86-D86</f>
        <v>106848</v>
      </c>
      <c r="J86" s="58">
        <f t="shared" ref="J86" si="174">F86/I85*$B$2/($B$2-B85)</f>
        <v>2.4644829555819352E-2</v>
      </c>
      <c r="K86" s="58">
        <f t="shared" ref="K86" si="175">G86/I85</f>
        <v>4.308303698270179E-3</v>
      </c>
      <c r="L86" s="58">
        <f t="shared" ref="L86" si="176">H86/I85</f>
        <v>2.8161821372528994E-2</v>
      </c>
      <c r="M86">
        <f t="shared" ref="M86" si="177">J86/(K86+L86)</f>
        <v>0.75900014250277048</v>
      </c>
      <c r="N86" s="32">
        <f t="shared" si="162"/>
        <v>0.13448753243882025</v>
      </c>
      <c r="O86" s="32"/>
      <c r="P86" s="63">
        <f t="shared" si="13"/>
        <v>0.30307464744990076</v>
      </c>
      <c r="Q86" s="86">
        <f t="shared" si="14"/>
        <v>0.13448753243882025</v>
      </c>
      <c r="R86" s="67">
        <f t="shared" si="15"/>
        <v>0.56243782011127896</v>
      </c>
      <c r="AA86" s="91"/>
      <c r="AB86" s="91">
        <f t="shared" si="105"/>
        <v>3004.5714285714284</v>
      </c>
      <c r="AC86" s="91">
        <f t="shared" si="105"/>
        <v>482.71428571428572</v>
      </c>
    </row>
    <row r="87" spans="1:29" ht="13.8" x14ac:dyDescent="0.25">
      <c r="A87" s="4">
        <v>43945</v>
      </c>
      <c r="B87">
        <v>192994</v>
      </c>
      <c r="C87">
        <v>25969</v>
      </c>
      <c r="D87">
        <v>60498</v>
      </c>
      <c r="F87">
        <f t="shared" ref="F87" si="178">B87-B86</f>
        <v>3021</v>
      </c>
      <c r="G87">
        <f t="shared" ref="G87" si="179">C87-C86</f>
        <v>420</v>
      </c>
      <c r="H87">
        <f t="shared" si="165"/>
        <v>2922</v>
      </c>
      <c r="I87">
        <f t="shared" ref="I87" si="180">B87-C87-D87</f>
        <v>106527</v>
      </c>
      <c r="J87" s="58">
        <f t="shared" ref="J87" si="181">F87/I86*$B$2/($B$2-B86)</f>
        <v>2.8362926750994603E-2</v>
      </c>
      <c r="K87" s="58">
        <f t="shared" ref="K87" si="182">G87/I86</f>
        <v>3.9308176100628931E-3</v>
      </c>
      <c r="L87" s="58">
        <f t="shared" ref="L87" si="183">H87/I86</f>
        <v>2.7347259658580415E-2</v>
      </c>
      <c r="M87">
        <f t="shared" ref="M87" si="184">J87/(K87+L87)</f>
        <v>0.90679892204975199</v>
      </c>
      <c r="N87" s="32">
        <f t="shared" si="162"/>
        <v>0.13455858731359524</v>
      </c>
      <c r="O87" s="32"/>
      <c r="P87" s="63">
        <f t="shared" si="13"/>
        <v>0.31347088510523641</v>
      </c>
      <c r="Q87" s="86">
        <f t="shared" si="14"/>
        <v>0.13455858731359524</v>
      </c>
      <c r="R87" s="67">
        <f t="shared" si="15"/>
        <v>0.55197052758116838</v>
      </c>
      <c r="AA87" s="91"/>
      <c r="AB87" s="91">
        <f t="shared" si="105"/>
        <v>2937.1428571428573</v>
      </c>
      <c r="AC87" s="91">
        <f t="shared" si="105"/>
        <v>460.57142857142856</v>
      </c>
    </row>
    <row r="88" spans="1:29" ht="13.8" x14ac:dyDescent="0.25">
      <c r="A88" s="4">
        <v>43946</v>
      </c>
      <c r="B88">
        <v>195351</v>
      </c>
      <c r="C88">
        <v>26384</v>
      </c>
      <c r="D88">
        <v>63120</v>
      </c>
      <c r="F88">
        <f t="shared" ref="F88" si="185">B88-B87</f>
        <v>2357</v>
      </c>
      <c r="G88">
        <f t="shared" ref="G88" si="186">C88-C87</f>
        <v>415</v>
      </c>
      <c r="H88">
        <f t="shared" ref="H88" si="187">D88-D87</f>
        <v>2622</v>
      </c>
      <c r="I88">
        <f t="shared" ref="I88" si="188">B88-C88-D88</f>
        <v>105847</v>
      </c>
      <c r="J88" s="58">
        <f t="shared" ref="J88" si="189">F88/I87*$B$2/($B$2-B87)</f>
        <v>2.2196697834582071E-2</v>
      </c>
      <c r="K88" s="58">
        <f t="shared" ref="K88" si="190">G88/I87</f>
        <v>3.895725966186976E-3</v>
      </c>
      <c r="L88" s="58">
        <f t="shared" ref="L88" si="191">H88/I87</f>
        <v>2.4613478273113859E-2</v>
      </c>
      <c r="M88">
        <f t="shared" ref="M88" si="192">J88/(K88+L88)</f>
        <v>0.77858005605022196</v>
      </c>
      <c r="N88" s="32">
        <f t="shared" ref="N88" si="193">C88/B88</f>
        <v>0.13505945707982042</v>
      </c>
      <c r="O88" s="32"/>
      <c r="P88" s="63">
        <f t="shared" si="13"/>
        <v>0.32311070841715683</v>
      </c>
      <c r="Q88" s="86">
        <f t="shared" si="14"/>
        <v>0.13505945707982042</v>
      </c>
      <c r="R88" s="67">
        <f t="shared" si="15"/>
        <v>0.5418298345030228</v>
      </c>
      <c r="AA88" s="91"/>
      <c r="AB88" s="91">
        <f t="shared" si="105"/>
        <v>2775.1428571428573</v>
      </c>
      <c r="AC88" s="91">
        <f t="shared" si="105"/>
        <v>451</v>
      </c>
    </row>
    <row r="89" spans="1:29" ht="13.8" x14ac:dyDescent="0.25">
      <c r="A89" s="4">
        <v>43947</v>
      </c>
      <c r="B89">
        <v>197675</v>
      </c>
      <c r="C89">
        <v>26644</v>
      </c>
      <c r="D89">
        <v>64928</v>
      </c>
      <c r="F89">
        <f t="shared" ref="F89" si="194">B89-B88</f>
        <v>2324</v>
      </c>
      <c r="G89">
        <f t="shared" ref="G89" si="195">C89-C88</f>
        <v>260</v>
      </c>
      <c r="H89">
        <f t="shared" ref="H89" si="196">D89-D88</f>
        <v>1808</v>
      </c>
      <c r="I89">
        <f t="shared" ref="I89" si="197">B89-C89-D89</f>
        <v>106103</v>
      </c>
      <c r="J89" s="58">
        <f t="shared" ref="J89" si="198">F89/I88*$B$2/($B$2-B88)</f>
        <v>2.2027389900961723E-2</v>
      </c>
      <c r="K89" s="58">
        <f t="shared" ref="K89" si="199">G89/I88</f>
        <v>2.4563757121127665E-3</v>
      </c>
      <c r="L89" s="58">
        <f t="shared" ref="L89" si="200">H89/I88</f>
        <v>1.7081258798076468E-2</v>
      </c>
      <c r="M89">
        <f t="shared" ref="M89" si="201">J89/(K89+L89)</f>
        <v>1.1274338195585567</v>
      </c>
      <c r="N89" s="32">
        <f t="shared" ref="N89" si="202">C89/B89</f>
        <v>0.13478689768559504</v>
      </c>
      <c r="O89" s="32"/>
      <c r="P89" s="63">
        <f t="shared" si="13"/>
        <v>0.32845832806374098</v>
      </c>
      <c r="Q89" s="86">
        <f t="shared" si="14"/>
        <v>0.13478689768559504</v>
      </c>
      <c r="R89" s="67">
        <f t="shared" si="15"/>
        <v>0.53675477425066398</v>
      </c>
      <c r="AA89" s="91"/>
      <c r="AB89" s="91">
        <f t="shared" si="105"/>
        <v>2671.8571428571427</v>
      </c>
      <c r="AC89" s="91">
        <f t="shared" si="105"/>
        <v>426.28571428571428</v>
      </c>
    </row>
    <row r="90" spans="1:29" ht="13.8" x14ac:dyDescent="0.25">
      <c r="A90" s="4">
        <v>43948</v>
      </c>
      <c r="B90">
        <v>199414</v>
      </c>
      <c r="C90">
        <v>26977</v>
      </c>
      <c r="D90">
        <v>66624</v>
      </c>
      <c r="E90" s="42" t="s">
        <v>191</v>
      </c>
      <c r="F90">
        <f t="shared" ref="F90" si="203">B90-B89</f>
        <v>1739</v>
      </c>
      <c r="G90">
        <f t="shared" ref="G90" si="204">C90-C89</f>
        <v>333</v>
      </c>
      <c r="H90">
        <f t="shared" ref="H90" si="205">D90-D89</f>
        <v>1696</v>
      </c>
      <c r="I90">
        <f t="shared" ref="I90" si="206">B90-C90-D90</f>
        <v>105813</v>
      </c>
      <c r="J90" s="58">
        <f t="shared" ref="J90" si="207">F90/I89*$B$2/($B$2-B89)</f>
        <v>1.6443495167179023E-2</v>
      </c>
      <c r="K90" s="58">
        <f t="shared" ref="K90" si="208">G90/I89</f>
        <v>3.1384597984976861E-3</v>
      </c>
      <c r="L90" s="58">
        <f t="shared" ref="L90" si="209">H90/I89</f>
        <v>1.5984467922678908E-2</v>
      </c>
      <c r="M90">
        <f t="shared" ref="M90" si="210">J90/(K90+L90)</f>
        <v>0.85988376920808063</v>
      </c>
      <c r="N90" s="32">
        <f t="shared" ref="N90" si="211">C90/B90</f>
        <v>0.13528137442707133</v>
      </c>
      <c r="O90" s="32"/>
      <c r="P90" s="63">
        <f t="shared" si="13"/>
        <v>0.33409890980573081</v>
      </c>
      <c r="Q90" s="86">
        <f t="shared" si="14"/>
        <v>0.13528137442707133</v>
      </c>
      <c r="R90" s="67">
        <f t="shared" si="15"/>
        <v>0.53061971576719791</v>
      </c>
      <c r="AA90" s="91"/>
      <c r="AB90" s="91">
        <f t="shared" si="105"/>
        <v>2598</v>
      </c>
      <c r="AC90" s="91">
        <f t="shared" si="105"/>
        <v>409</v>
      </c>
    </row>
    <row r="91" spans="1:29" ht="13.8" x14ac:dyDescent="0.25">
      <c r="A91" s="4">
        <v>43949</v>
      </c>
      <c r="B91">
        <v>201505</v>
      </c>
      <c r="C91">
        <v>27359</v>
      </c>
      <c r="D91">
        <v>68941</v>
      </c>
      <c r="F91">
        <f t="shared" ref="F91" si="212">B91-B90</f>
        <v>2091</v>
      </c>
      <c r="G91">
        <f t="shared" ref="G91" si="213">C91-C90</f>
        <v>382</v>
      </c>
      <c r="H91">
        <f t="shared" ref="H91" si="214">D91-D90</f>
        <v>2317</v>
      </c>
      <c r="I91">
        <f t="shared" ref="I91" si="215">B91-C91-D91</f>
        <v>105205</v>
      </c>
      <c r="J91" s="58">
        <f t="shared" ref="J91" si="216">F91/I90*$B$2/($B$2-B90)</f>
        <v>1.9826668897400628E-2</v>
      </c>
      <c r="K91" s="58">
        <f t="shared" ref="K91" si="217">G91/I90</f>
        <v>3.6101424210635744E-3</v>
      </c>
      <c r="L91" s="58">
        <f t="shared" ref="L91" si="218">H91/I90</f>
        <v>2.1897120391634297E-2</v>
      </c>
      <c r="M91">
        <f t="shared" ref="M91" si="219">J91/(K91+L91)</f>
        <v>0.77729504114140524</v>
      </c>
      <c r="N91" s="32">
        <f t="shared" ref="N91" si="220">C91/B91</f>
        <v>0.13577330587330338</v>
      </c>
      <c r="O91" s="32"/>
      <c r="P91" s="63">
        <f t="shared" si="13"/>
        <v>0.34213046822659487</v>
      </c>
      <c r="Q91" s="86">
        <f t="shared" si="14"/>
        <v>0.13577330587330338</v>
      </c>
      <c r="R91" s="67">
        <f t="shared" si="15"/>
        <v>0.52209622590010174</v>
      </c>
      <c r="AA91" s="91"/>
      <c r="AB91" s="91">
        <f t="shared" si="105"/>
        <v>2506.8571428571427</v>
      </c>
      <c r="AC91" s="91">
        <f t="shared" si="105"/>
        <v>387.28571428571428</v>
      </c>
    </row>
    <row r="92" spans="1:29" ht="13.8" x14ac:dyDescent="0.25">
      <c r="A92" s="4">
        <v>43950</v>
      </c>
      <c r="B92">
        <v>203591</v>
      </c>
      <c r="C92">
        <v>27682</v>
      </c>
      <c r="D92">
        <v>71252</v>
      </c>
      <c r="F92">
        <f t="shared" ref="F92" si="221">B92-B91</f>
        <v>2086</v>
      </c>
      <c r="G92">
        <f t="shared" ref="G92" si="222">C92-C91</f>
        <v>323</v>
      </c>
      <c r="H92">
        <f t="shared" ref="H92" si="223">D92-D91</f>
        <v>2311</v>
      </c>
      <c r="I92">
        <f t="shared" ref="I92" si="224">B92-C92-D92</f>
        <v>104657</v>
      </c>
      <c r="J92" s="58">
        <f t="shared" ref="J92" si="225">F92/I91*$B$2/($B$2-B91)</f>
        <v>1.9894257812315824E-2</v>
      </c>
      <c r="K92" s="58">
        <f t="shared" ref="K92" si="226">G92/I91</f>
        <v>3.0701962834466042E-3</v>
      </c>
      <c r="L92" s="58">
        <f t="shared" ref="L92" si="227">H92/I91</f>
        <v>2.1966636566703102E-2</v>
      </c>
      <c r="M92">
        <f t="shared" ref="M92" si="228">J92/(K92+L92)</f>
        <v>0.79459961774665389</v>
      </c>
      <c r="N92" s="32">
        <f t="shared" ref="N92" si="229">C92/B92</f>
        <v>0.13596868230913942</v>
      </c>
      <c r="O92" s="32"/>
      <c r="P92" s="63">
        <f t="shared" si="13"/>
        <v>0.34997617772887801</v>
      </c>
      <c r="Q92" s="86">
        <f t="shared" si="14"/>
        <v>0.13596868230913942</v>
      </c>
      <c r="R92" s="67">
        <f t="shared" si="15"/>
        <v>0.5140551399619826</v>
      </c>
      <c r="AA92" s="91"/>
      <c r="AB92" s="91">
        <f t="shared" ref="AB92:AC107" si="230">AVERAGE(F86:F92)</f>
        <v>2323.4285714285716</v>
      </c>
      <c r="AC92" s="91">
        <f t="shared" si="230"/>
        <v>371</v>
      </c>
    </row>
    <row r="93" spans="1:29" ht="13.8" x14ac:dyDescent="0.25">
      <c r="A93" s="4">
        <v>43951</v>
      </c>
      <c r="B93">
        <v>205463</v>
      </c>
      <c r="C93">
        <v>27967</v>
      </c>
      <c r="D93">
        <v>75945</v>
      </c>
      <c r="F93">
        <f t="shared" ref="F93" si="231">B93-B92</f>
        <v>1872</v>
      </c>
      <c r="G93">
        <f t="shared" ref="G93" si="232">C93-C92</f>
        <v>285</v>
      </c>
      <c r="H93">
        <f t="shared" ref="H93" si="233">D93-D92</f>
        <v>4693</v>
      </c>
      <c r="I93">
        <f t="shared" ref="I93" si="234">B93-C93-D93</f>
        <v>101551</v>
      </c>
      <c r="J93" s="58">
        <f t="shared" ref="J93" si="235">F93/I92*$B$2/($B$2-B92)</f>
        <v>1.7947436078921023E-2</v>
      </c>
      <c r="K93" s="58">
        <f t="shared" ref="K93" si="236">G93/I92</f>
        <v>2.7231814403241065E-3</v>
      </c>
      <c r="L93" s="58">
        <f t="shared" ref="L93" si="237">H93/I92</f>
        <v>4.4841721050670282E-2</v>
      </c>
      <c r="M93">
        <f t="shared" ref="M93" si="238">J93/(K93+L93)</f>
        <v>0.37732519439767731</v>
      </c>
      <c r="N93" s="32">
        <f t="shared" ref="N93" si="239">C93/B93</f>
        <v>0.13611696509833887</v>
      </c>
      <c r="O93" s="32"/>
      <c r="P93" s="63">
        <f t="shared" si="13"/>
        <v>0.36962859492950068</v>
      </c>
      <c r="Q93" s="86">
        <f t="shared" si="14"/>
        <v>0.13611696509833887</v>
      </c>
      <c r="R93" s="67">
        <f t="shared" si="15"/>
        <v>0.49425443997216045</v>
      </c>
      <c r="AA93" s="91"/>
      <c r="AB93" s="91">
        <f t="shared" si="230"/>
        <v>2212.8571428571427</v>
      </c>
      <c r="AC93" s="91">
        <f t="shared" si="230"/>
        <v>345.42857142857144</v>
      </c>
    </row>
    <row r="94" spans="1:29" ht="13.8" x14ac:dyDescent="0.25">
      <c r="A94" s="4">
        <v>43952</v>
      </c>
      <c r="B94">
        <v>207428</v>
      </c>
      <c r="C94">
        <v>28236</v>
      </c>
      <c r="D94">
        <v>78249</v>
      </c>
      <c r="F94">
        <f t="shared" ref="F94" si="240">B94-B93</f>
        <v>1965</v>
      </c>
      <c r="G94">
        <f t="shared" ref="G94" si="241">C94-C93</f>
        <v>269</v>
      </c>
      <c r="H94">
        <f t="shared" ref="H94" si="242">D94-D93</f>
        <v>2304</v>
      </c>
      <c r="I94">
        <f t="shared" ref="I94" si="243">B94-C94-D94</f>
        <v>100943</v>
      </c>
      <c r="J94" s="58">
        <f t="shared" ref="J94" si="244">F94/I93*$B$2/($B$2-B93)</f>
        <v>1.9415862816036571E-2</v>
      </c>
      <c r="K94" s="58">
        <f t="shared" ref="K94" si="245">G94/I93</f>
        <v>2.6489153233350731E-3</v>
      </c>
      <c r="L94" s="58">
        <f t="shared" ref="L94" si="246">H94/I93</f>
        <v>2.2688107453397801E-2</v>
      </c>
      <c r="M94">
        <f t="shared" ref="M94" si="247">J94/(K94+L94)</f>
        <v>0.76630403607902442</v>
      </c>
      <c r="N94" s="32">
        <f t="shared" ref="N94" si="248">C94/B94</f>
        <v>0.13612434194033593</v>
      </c>
      <c r="O94" s="32"/>
      <c r="P94" s="63">
        <f t="shared" si="13"/>
        <v>0.37723451028790711</v>
      </c>
      <c r="Q94" s="86">
        <f t="shared" si="14"/>
        <v>0.13612434194033593</v>
      </c>
      <c r="R94" s="67">
        <f t="shared" si="15"/>
        <v>0.48664114777175693</v>
      </c>
      <c r="AA94" s="91"/>
      <c r="AB94" s="91">
        <f t="shared" si="230"/>
        <v>2062</v>
      </c>
      <c r="AC94" s="91">
        <f t="shared" si="230"/>
        <v>323.85714285714283</v>
      </c>
    </row>
    <row r="95" spans="1:29" ht="13.8" x14ac:dyDescent="0.25">
      <c r="A95" s="4">
        <v>43953</v>
      </c>
      <c r="B95">
        <v>209328</v>
      </c>
      <c r="C95">
        <v>28710</v>
      </c>
      <c r="D95">
        <v>79914</v>
      </c>
      <c r="F95">
        <f t="shared" ref="F95" si="249">B95-B94</f>
        <v>1900</v>
      </c>
      <c r="G95">
        <f t="shared" ref="G95" si="250">C95-C94</f>
        <v>474</v>
      </c>
      <c r="H95">
        <f t="shared" ref="H95" si="251">D95-D94</f>
        <v>1665</v>
      </c>
      <c r="I95">
        <f t="shared" ref="I95" si="252">B95-C95-D95</f>
        <v>100704</v>
      </c>
      <c r="J95" s="58">
        <f t="shared" ref="J95" si="253">F95/I94*$B$2/($B$2-B94)</f>
        <v>1.8887300956703854E-2</v>
      </c>
      <c r="K95" s="58">
        <f t="shared" ref="K95" si="254">G95/I94</f>
        <v>4.6957193663750832E-3</v>
      </c>
      <c r="L95" s="58">
        <f t="shared" ref="L95" si="255">H95/I94</f>
        <v>1.6494457267963107E-2</v>
      </c>
      <c r="M95">
        <f t="shared" ref="M95" si="256">J95/(K95+L95)</f>
        <v>0.89132343173097572</v>
      </c>
      <c r="N95" s="32">
        <f t="shared" ref="N95" si="257">C95/B95</f>
        <v>0.13715317587709241</v>
      </c>
      <c r="O95" s="32"/>
      <c r="P95" s="63">
        <f t="shared" si="13"/>
        <v>0.38176450355423069</v>
      </c>
      <c r="Q95" s="86">
        <f t="shared" si="14"/>
        <v>0.13715317587709241</v>
      </c>
      <c r="R95" s="67">
        <f t="shared" si="15"/>
        <v>0.48108232056867695</v>
      </c>
      <c r="AA95" s="91"/>
      <c r="AB95" s="91">
        <f t="shared" si="230"/>
        <v>1996.7142857142858</v>
      </c>
      <c r="AC95" s="91">
        <f t="shared" si="230"/>
        <v>332.28571428571428</v>
      </c>
    </row>
    <row r="96" spans="1:29" ht="13.8" x14ac:dyDescent="0.25">
      <c r="A96" s="4">
        <v>43954</v>
      </c>
      <c r="B96">
        <v>210717</v>
      </c>
      <c r="C96">
        <v>28884</v>
      </c>
      <c r="D96">
        <v>81654</v>
      </c>
      <c r="F96">
        <f t="shared" ref="F96" si="258">B96-B95</f>
        <v>1389</v>
      </c>
      <c r="G96">
        <f t="shared" ref="G96" si="259">C96-C95</f>
        <v>174</v>
      </c>
      <c r="H96">
        <f t="shared" ref="H96" si="260">D96-D95</f>
        <v>1740</v>
      </c>
      <c r="I96">
        <f t="shared" ref="I96" si="261">B96-C96-D96</f>
        <v>100179</v>
      </c>
      <c r="J96" s="58">
        <f t="shared" ref="J96" si="262">F96/I95*$B$2/($B$2-B95)</f>
        <v>1.3840817003080484E-2</v>
      </c>
      <c r="K96" s="58">
        <f t="shared" ref="K96" si="263">G96/I95</f>
        <v>1.7278360343183986E-3</v>
      </c>
      <c r="L96" s="58">
        <f t="shared" ref="L96" si="264">H96/I95</f>
        <v>1.7278360343183984E-2</v>
      </c>
      <c r="M96">
        <f t="shared" ref="M96" si="265">J96/(K96+L96)</f>
        <v>0.72822655981098072</v>
      </c>
      <c r="N96" s="32">
        <f t="shared" ref="N96" si="266">C96/B96</f>
        <v>0.1370748444596307</v>
      </c>
      <c r="O96" s="32"/>
      <c r="P96" s="63">
        <f t="shared" si="13"/>
        <v>0.38750551687808765</v>
      </c>
      <c r="Q96" s="86">
        <f t="shared" si="14"/>
        <v>0.1370748444596307</v>
      </c>
      <c r="R96" s="67">
        <f t="shared" si="15"/>
        <v>0.47541963866228165</v>
      </c>
      <c r="AA96" s="91"/>
      <c r="AB96" s="91">
        <f t="shared" si="230"/>
        <v>1863.1428571428571</v>
      </c>
      <c r="AC96" s="91">
        <f t="shared" si="230"/>
        <v>320</v>
      </c>
    </row>
    <row r="97" spans="1:29" ht="13.8" x14ac:dyDescent="0.25">
      <c r="A97" s="4">
        <v>43955</v>
      </c>
      <c r="B97">
        <v>211938</v>
      </c>
      <c r="C97">
        <v>29079</v>
      </c>
      <c r="D97">
        <v>82879</v>
      </c>
      <c r="F97">
        <f t="shared" ref="F97" si="267">B97-B96</f>
        <v>1221</v>
      </c>
      <c r="G97">
        <f t="shared" ref="G97" si="268">C97-C96</f>
        <v>195</v>
      </c>
      <c r="H97">
        <f t="shared" ref="H97" si="269">D97-D96</f>
        <v>1225</v>
      </c>
      <c r="I97">
        <f t="shared" ref="I97" si="270">B97-C97-D97</f>
        <v>99980</v>
      </c>
      <c r="J97" s="58">
        <f t="shared" ref="J97" si="271">F97/I96*$B$2/($B$2-B96)</f>
        <v>1.223080904621833E-2</v>
      </c>
      <c r="K97" s="58">
        <f t="shared" ref="K97" si="272">G97/I96</f>
        <v>1.9465157368310723E-3</v>
      </c>
      <c r="L97" s="58">
        <f t="shared" ref="L97" si="273">H97/I96</f>
        <v>1.2228111680092635E-2</v>
      </c>
      <c r="M97">
        <f t="shared" ref="M97" si="274">J97/(K97+L97)</f>
        <v>0.86286635171908876</v>
      </c>
      <c r="N97" s="32">
        <f t="shared" ref="N97" si="275">C97/B97</f>
        <v>0.13720522039464372</v>
      </c>
      <c r="O97" s="32"/>
      <c r="P97" s="63">
        <f t="shared" si="13"/>
        <v>0.39105304381470052</v>
      </c>
      <c r="Q97" s="86">
        <f t="shared" si="14"/>
        <v>0.13720522039464372</v>
      </c>
      <c r="R97" s="67">
        <f t="shared" si="15"/>
        <v>0.4717417357906557</v>
      </c>
      <c r="AA97" s="91"/>
      <c r="AB97" s="91">
        <f t="shared" si="230"/>
        <v>1789.1428571428571</v>
      </c>
      <c r="AC97" s="91">
        <f t="shared" si="230"/>
        <v>300.28571428571428</v>
      </c>
    </row>
    <row r="98" spans="1:29" ht="13.8" x14ac:dyDescent="0.25">
      <c r="A98" s="4">
        <v>43956</v>
      </c>
      <c r="B98">
        <v>213013</v>
      </c>
      <c r="C98">
        <v>29315</v>
      </c>
      <c r="D98">
        <v>85231</v>
      </c>
      <c r="F98">
        <f t="shared" ref="F98" si="276">B98-B97</f>
        <v>1075</v>
      </c>
      <c r="G98">
        <f t="shared" ref="G98" si="277">C98-C97</f>
        <v>236</v>
      </c>
      <c r="H98">
        <f t="shared" ref="H98" si="278">D98-D97</f>
        <v>2352</v>
      </c>
      <c r="I98">
        <f t="shared" ref="I98" si="279">B98-C98-D98</f>
        <v>98467</v>
      </c>
      <c r="J98" s="58">
        <f t="shared" ref="J98" si="280">F98/I97*$B$2/($B$2-B97)</f>
        <v>1.0789972728740773E-2</v>
      </c>
      <c r="K98" s="58">
        <f t="shared" ref="K98" si="281">G98/I97</f>
        <v>2.3604720944188839E-3</v>
      </c>
      <c r="L98" s="58">
        <f t="shared" ref="L98" si="282">H98/I97</f>
        <v>2.3524704940988198E-2</v>
      </c>
      <c r="M98">
        <f t="shared" ref="M98" si="283">J98/(K98+L98)</f>
        <v>0.41683982744184794</v>
      </c>
      <c r="N98" s="32">
        <f t="shared" ref="N98" si="284">C98/B98</f>
        <v>0.13762070859525005</v>
      </c>
      <c r="O98" s="32"/>
      <c r="P98" s="63">
        <f t="shared" ref="P98:P134" si="285">D98/B98</f>
        <v>0.40012111936830147</v>
      </c>
      <c r="Q98" s="86">
        <f t="shared" ref="Q98:Q134" si="286">N98</f>
        <v>0.13762070859525005</v>
      </c>
      <c r="R98" s="67">
        <f t="shared" ref="R98:R134" si="287">IF(P98="","",1-SUM(P98:Q98))</f>
        <v>0.46225817203644848</v>
      </c>
      <c r="AA98" s="91"/>
      <c r="AB98" s="91">
        <f t="shared" si="230"/>
        <v>1644</v>
      </c>
      <c r="AC98" s="91">
        <f t="shared" si="230"/>
        <v>279.42857142857144</v>
      </c>
    </row>
    <row r="99" spans="1:29" ht="13.8" x14ac:dyDescent="0.25">
      <c r="A99" s="4">
        <v>43957</v>
      </c>
      <c r="B99">
        <v>214457</v>
      </c>
      <c r="C99">
        <v>29684</v>
      </c>
      <c r="D99">
        <v>93245</v>
      </c>
      <c r="F99">
        <f t="shared" ref="F99" si="288">B99-B98</f>
        <v>1444</v>
      </c>
      <c r="G99">
        <f t="shared" ref="G99" si="289">C99-C98</f>
        <v>369</v>
      </c>
      <c r="H99">
        <f t="shared" ref="H99" si="290">D99-D98</f>
        <v>8014</v>
      </c>
      <c r="I99">
        <f t="shared" ref="I99" si="291">B99-C99-D99</f>
        <v>91528</v>
      </c>
      <c r="J99" s="58">
        <f t="shared" ref="J99" si="292">F99/I98*$B$2/($B$2-B98)</f>
        <v>1.4716659811009074E-2</v>
      </c>
      <c r="K99" s="58">
        <f t="shared" ref="K99" si="293">G99/I98</f>
        <v>3.7474483837224653E-3</v>
      </c>
      <c r="L99" s="58">
        <f t="shared" ref="L99" si="294">H99/I98</f>
        <v>8.138767302751175E-2</v>
      </c>
      <c r="M99">
        <f t="shared" ref="M99" si="295">J99/(K99+L99)</f>
        <v>0.17286238120131581</v>
      </c>
      <c r="N99" s="32">
        <f t="shared" ref="N99" si="296">C99/B99</f>
        <v>0.13841469385471214</v>
      </c>
      <c r="O99" s="32"/>
      <c r="P99" s="63">
        <f t="shared" si="285"/>
        <v>0.43479578656793672</v>
      </c>
      <c r="Q99" s="86">
        <f t="shared" si="286"/>
        <v>0.13841469385471214</v>
      </c>
      <c r="R99" s="67">
        <f t="shared" si="287"/>
        <v>0.42678951957735112</v>
      </c>
      <c r="AA99" s="91"/>
      <c r="AB99" s="91">
        <f t="shared" si="230"/>
        <v>1552.2857142857142</v>
      </c>
      <c r="AC99" s="91">
        <f t="shared" si="230"/>
        <v>286</v>
      </c>
    </row>
    <row r="100" spans="1:29" ht="13.8" x14ac:dyDescent="0.25">
      <c r="A100" s="4">
        <v>43958</v>
      </c>
      <c r="B100">
        <v>215858</v>
      </c>
      <c r="C100">
        <v>29958</v>
      </c>
      <c r="D100">
        <v>96276</v>
      </c>
      <c r="F100">
        <f t="shared" ref="F100:F124" si="297">B100-B99</f>
        <v>1401</v>
      </c>
      <c r="G100">
        <f t="shared" ref="G100:G124" si="298">C100-C99</f>
        <v>274</v>
      </c>
      <c r="H100">
        <f t="shared" ref="H100:H124" si="299">D100-D99</f>
        <v>3031</v>
      </c>
      <c r="I100">
        <f t="shared" ref="I100:I124" si="300">B100-C100-D100</f>
        <v>89624</v>
      </c>
      <c r="J100" s="58">
        <f t="shared" ref="J100:J124" si="301">F100/I99*$B$2/($B$2-B99)</f>
        <v>1.5361277537150622E-2</v>
      </c>
      <c r="K100" s="58">
        <f t="shared" ref="K100:K124" si="302">G100/I99</f>
        <v>2.9936194388602397E-3</v>
      </c>
      <c r="L100" s="58">
        <f t="shared" ref="L100:L124" si="303">H100/I99</f>
        <v>3.311554934009265E-2</v>
      </c>
      <c r="M100">
        <f t="shared" ref="M100:M124" si="304">J100/(K100+L100)</f>
        <v>0.42541210602732887</v>
      </c>
      <c r="N100" s="32">
        <f t="shared" ref="N100:N124" si="305">C100/B100</f>
        <v>0.13878568318060946</v>
      </c>
      <c r="O100" s="32"/>
      <c r="P100" s="63">
        <f t="shared" si="285"/>
        <v>0.44601543607371513</v>
      </c>
      <c r="Q100" s="86">
        <f t="shared" si="286"/>
        <v>0.13878568318060946</v>
      </c>
      <c r="R100" s="67">
        <f t="shared" si="287"/>
        <v>0.41519888074567546</v>
      </c>
      <c r="AA100" s="91"/>
      <c r="AB100" s="91">
        <f t="shared" si="230"/>
        <v>1485</v>
      </c>
      <c r="AC100" s="91">
        <f t="shared" si="230"/>
        <v>284.42857142857144</v>
      </c>
    </row>
    <row r="101" spans="1:29" ht="13.8" x14ac:dyDescent="0.25">
      <c r="A101" s="4">
        <v>43959</v>
      </c>
      <c r="B101">
        <v>217185</v>
      </c>
      <c r="C101">
        <v>30201</v>
      </c>
      <c r="D101">
        <v>99023</v>
      </c>
      <c r="F101">
        <f t="shared" si="297"/>
        <v>1327</v>
      </c>
      <c r="G101">
        <f t="shared" si="298"/>
        <v>243</v>
      </c>
      <c r="H101">
        <f t="shared" si="299"/>
        <v>2747</v>
      </c>
      <c r="I101">
        <f t="shared" si="300"/>
        <v>87961</v>
      </c>
      <c r="J101" s="58">
        <f t="shared" si="301"/>
        <v>1.485935205122871E-2</v>
      </c>
      <c r="K101" s="58">
        <f t="shared" si="302"/>
        <v>2.7113273230384718E-3</v>
      </c>
      <c r="L101" s="58">
        <f t="shared" si="303"/>
        <v>3.0650272248504865E-2</v>
      </c>
      <c r="M101">
        <f t="shared" si="304"/>
        <v>0.4454028656318802</v>
      </c>
      <c r="N101" s="32">
        <f t="shared" si="305"/>
        <v>0.1390565646798812</v>
      </c>
      <c r="O101" s="32"/>
      <c r="P101" s="63">
        <f t="shared" si="285"/>
        <v>0.4559384856228561</v>
      </c>
      <c r="Q101" s="86">
        <f t="shared" si="286"/>
        <v>0.1390565646798812</v>
      </c>
      <c r="R101" s="67">
        <f t="shared" si="287"/>
        <v>0.40500494969726275</v>
      </c>
      <c r="AA101" s="91"/>
      <c r="AB101" s="91">
        <f t="shared" si="230"/>
        <v>1393.8571428571429</v>
      </c>
      <c r="AC101" s="91">
        <f>AVERAGE(G95:G101)</f>
        <v>280.71428571428572</v>
      </c>
    </row>
    <row r="102" spans="1:29" ht="13.8" x14ac:dyDescent="0.25">
      <c r="A102" s="4">
        <v>43960</v>
      </c>
      <c r="B102">
        <v>218268</v>
      </c>
      <c r="C102">
        <v>30395</v>
      </c>
      <c r="D102">
        <v>103031</v>
      </c>
      <c r="F102">
        <f t="shared" si="297"/>
        <v>1083</v>
      </c>
      <c r="G102">
        <f t="shared" si="298"/>
        <v>194</v>
      </c>
      <c r="H102">
        <f t="shared" si="299"/>
        <v>4008</v>
      </c>
      <c r="I102">
        <f t="shared" si="300"/>
        <v>84842</v>
      </c>
      <c r="J102" s="58">
        <f t="shared" si="301"/>
        <v>1.2356661135889837E-2</v>
      </c>
      <c r="K102" s="58">
        <f t="shared" si="302"/>
        <v>2.2055229021952913E-3</v>
      </c>
      <c r="L102" s="58">
        <f t="shared" si="303"/>
        <v>4.5565648412364573E-2</v>
      </c>
      <c r="M102">
        <f t="shared" si="304"/>
        <v>0.25866355787101519</v>
      </c>
      <c r="N102" s="32">
        <f t="shared" si="305"/>
        <v>0.13925541077940881</v>
      </c>
      <c r="O102" s="32"/>
      <c r="P102" s="63">
        <f t="shared" si="285"/>
        <v>0.47203896127696227</v>
      </c>
      <c r="Q102" s="86">
        <f t="shared" si="286"/>
        <v>0.13925541077940881</v>
      </c>
      <c r="R102" s="67">
        <f t="shared" si="287"/>
        <v>0.38870562794362895</v>
      </c>
      <c r="AA102" s="91"/>
      <c r="AB102" s="91">
        <f t="shared" si="230"/>
        <v>1277.1428571428571</v>
      </c>
      <c r="AC102" s="91">
        <f t="shared" si="230"/>
        <v>240.71428571428572</v>
      </c>
    </row>
    <row r="103" spans="1:29" ht="13.8" x14ac:dyDescent="0.25">
      <c r="A103" s="4">
        <v>43961</v>
      </c>
      <c r="B103">
        <v>219070</v>
      </c>
      <c r="C103">
        <v>30560</v>
      </c>
      <c r="D103">
        <v>105186</v>
      </c>
      <c r="F103">
        <f t="shared" si="297"/>
        <v>802</v>
      </c>
      <c r="G103">
        <f t="shared" si="298"/>
        <v>165</v>
      </c>
      <c r="H103">
        <f t="shared" si="299"/>
        <v>2155</v>
      </c>
      <c r="I103">
        <f t="shared" si="300"/>
        <v>83324</v>
      </c>
      <c r="J103" s="58">
        <f t="shared" si="301"/>
        <v>9.4871139342441613E-3</v>
      </c>
      <c r="K103" s="58">
        <f t="shared" si="302"/>
        <v>1.9447914947785295E-3</v>
      </c>
      <c r="L103" s="58">
        <f t="shared" si="303"/>
        <v>2.5400155583319581E-2</v>
      </c>
      <c r="M103">
        <f t="shared" si="304"/>
        <v>0.34694212086601001</v>
      </c>
      <c r="N103" s="32">
        <f t="shared" si="305"/>
        <v>0.13949879034098689</v>
      </c>
      <c r="O103" s="32"/>
      <c r="P103" s="63">
        <f t="shared" si="285"/>
        <v>0.48014789793216778</v>
      </c>
      <c r="Q103" s="86">
        <f t="shared" si="286"/>
        <v>0.13949879034098689</v>
      </c>
      <c r="R103" s="67">
        <f t="shared" si="287"/>
        <v>0.38035331172684539</v>
      </c>
      <c r="AA103" s="91"/>
      <c r="AB103" s="91">
        <f t="shared" si="230"/>
        <v>1193.2857142857142</v>
      </c>
      <c r="AC103" s="91">
        <f t="shared" si="230"/>
        <v>239.42857142857142</v>
      </c>
    </row>
    <row r="104" spans="1:29" ht="13.8" x14ac:dyDescent="0.25">
      <c r="A104" s="4">
        <v>43962</v>
      </c>
      <c r="B104">
        <v>219814</v>
      </c>
      <c r="C104">
        <v>30739</v>
      </c>
      <c r="D104">
        <v>106587</v>
      </c>
      <c r="F104">
        <f t="shared" si="297"/>
        <v>744</v>
      </c>
      <c r="G104">
        <f t="shared" si="298"/>
        <v>179</v>
      </c>
      <c r="H104">
        <f t="shared" si="299"/>
        <v>1401</v>
      </c>
      <c r="I104">
        <f t="shared" si="300"/>
        <v>82488</v>
      </c>
      <c r="J104" s="58">
        <f t="shared" si="301"/>
        <v>8.9614699443115245E-3</v>
      </c>
      <c r="K104" s="58">
        <f t="shared" si="302"/>
        <v>2.1482406029475301E-3</v>
      </c>
      <c r="L104" s="58">
        <f t="shared" si="303"/>
        <v>1.6813883154913351E-2</v>
      </c>
      <c r="M104">
        <f t="shared" si="304"/>
        <v>0.47259843141760338</v>
      </c>
      <c r="N104" s="32">
        <f t="shared" si="305"/>
        <v>0.13984095644499439</v>
      </c>
      <c r="O104" s="32"/>
      <c r="P104" s="63">
        <f t="shared" si="285"/>
        <v>0.48489632143539541</v>
      </c>
      <c r="Q104" s="86">
        <f t="shared" si="286"/>
        <v>0.13984095644499439</v>
      </c>
      <c r="R104" s="67">
        <f t="shared" si="287"/>
        <v>0.3752627221196102</v>
      </c>
      <c r="AA104" s="91"/>
      <c r="AB104" s="91">
        <f t="shared" si="230"/>
        <v>1125.1428571428571</v>
      </c>
      <c r="AC104" s="91">
        <f t="shared" si="230"/>
        <v>237.14285714285714</v>
      </c>
    </row>
    <row r="105" spans="1:29" ht="13.8" x14ac:dyDescent="0.25">
      <c r="A105" s="4">
        <v>43963</v>
      </c>
      <c r="B105">
        <v>221216</v>
      </c>
      <c r="C105">
        <v>30911</v>
      </c>
      <c r="D105">
        <v>109039</v>
      </c>
      <c r="F105">
        <f t="shared" si="297"/>
        <v>1402</v>
      </c>
      <c r="G105">
        <f t="shared" si="298"/>
        <v>172</v>
      </c>
      <c r="H105">
        <f t="shared" si="299"/>
        <v>2452</v>
      </c>
      <c r="I105">
        <f t="shared" si="300"/>
        <v>81266</v>
      </c>
      <c r="J105" s="58">
        <f t="shared" si="301"/>
        <v>1.7058428937250913E-2</v>
      </c>
      <c r="K105" s="58">
        <f t="shared" si="302"/>
        <v>2.085151779652798E-3</v>
      </c>
      <c r="L105" s="58">
        <f t="shared" si="303"/>
        <v>2.972553583551547E-2</v>
      </c>
      <c r="M105">
        <f t="shared" si="304"/>
        <v>0.53624835601217735</v>
      </c>
      <c r="N105" s="32">
        <f t="shared" si="305"/>
        <v>0.13973220743526688</v>
      </c>
      <c r="O105" s="32"/>
      <c r="P105" s="63">
        <f t="shared" si="285"/>
        <v>0.49290738463763922</v>
      </c>
      <c r="Q105" s="86">
        <f t="shared" si="286"/>
        <v>0.13973220743526688</v>
      </c>
      <c r="R105" s="67">
        <f t="shared" si="287"/>
        <v>0.3673604079270939</v>
      </c>
      <c r="AA105" s="91"/>
      <c r="AB105" s="91">
        <f t="shared" si="230"/>
        <v>1171.8571428571429</v>
      </c>
      <c r="AC105" s="91">
        <f t="shared" si="230"/>
        <v>228</v>
      </c>
    </row>
    <row r="106" spans="1:29" ht="13.8" x14ac:dyDescent="0.25">
      <c r="A106" s="4">
        <v>43964</v>
      </c>
      <c r="B106">
        <v>222104</v>
      </c>
      <c r="C106">
        <v>31106</v>
      </c>
      <c r="D106">
        <v>112541</v>
      </c>
      <c r="F106">
        <f t="shared" si="297"/>
        <v>888</v>
      </c>
      <c r="G106">
        <f t="shared" si="298"/>
        <v>195</v>
      </c>
      <c r="H106">
        <f t="shared" si="299"/>
        <v>3502</v>
      </c>
      <c r="I106">
        <f t="shared" si="300"/>
        <v>78457</v>
      </c>
      <c r="J106" s="58">
        <f t="shared" si="301"/>
        <v>1.0967205472983091E-2</v>
      </c>
      <c r="K106" s="58">
        <f t="shared" si="302"/>
        <v>2.3995274776659366E-3</v>
      </c>
      <c r="L106" s="58">
        <f t="shared" si="303"/>
        <v>4.309305244505697E-2</v>
      </c>
      <c r="M106">
        <f t="shared" si="304"/>
        <v>0.24107679739449392</v>
      </c>
      <c r="N106" s="32">
        <f t="shared" si="305"/>
        <v>0.14005150740193784</v>
      </c>
      <c r="O106" s="32"/>
      <c r="P106" s="63">
        <f t="shared" si="285"/>
        <v>0.50670406656341171</v>
      </c>
      <c r="Q106" s="86">
        <f t="shared" si="286"/>
        <v>0.14005150740193784</v>
      </c>
      <c r="R106" s="67">
        <f t="shared" si="287"/>
        <v>0.35324442603465045</v>
      </c>
      <c r="AA106" s="91"/>
      <c r="AB106" s="91">
        <f t="shared" si="230"/>
        <v>1092.4285714285713</v>
      </c>
      <c r="AC106" s="91">
        <f t="shared" si="230"/>
        <v>203.14285714285714</v>
      </c>
    </row>
    <row r="107" spans="1:29" ht="13.8" x14ac:dyDescent="0.25">
      <c r="A107" s="4">
        <v>43965</v>
      </c>
      <c r="B107">
        <v>223096</v>
      </c>
      <c r="C107">
        <v>31368</v>
      </c>
      <c r="D107">
        <v>115288</v>
      </c>
      <c r="F107">
        <f t="shared" si="297"/>
        <v>992</v>
      </c>
      <c r="G107">
        <f t="shared" si="298"/>
        <v>262</v>
      </c>
      <c r="H107">
        <f t="shared" si="299"/>
        <v>2747</v>
      </c>
      <c r="I107">
        <f t="shared" si="300"/>
        <v>76440</v>
      </c>
      <c r="J107" s="58">
        <f t="shared" si="301"/>
        <v>1.2690486589948161E-2</v>
      </c>
      <c r="K107" s="58">
        <f t="shared" si="302"/>
        <v>3.3394088481588642E-3</v>
      </c>
      <c r="L107" s="58">
        <f t="shared" si="303"/>
        <v>3.5012809564474806E-2</v>
      </c>
      <c r="M107">
        <f t="shared" si="304"/>
        <v>0.33089315599453734</v>
      </c>
      <c r="N107" s="32">
        <f t="shared" si="305"/>
        <v>0.14060314842041094</v>
      </c>
      <c r="O107" s="32"/>
      <c r="P107" s="63">
        <f t="shared" si="285"/>
        <v>0.51676408362319359</v>
      </c>
      <c r="Q107" s="86">
        <f t="shared" si="286"/>
        <v>0.14060314842041094</v>
      </c>
      <c r="R107" s="67">
        <f t="shared" si="287"/>
        <v>0.34263276795639541</v>
      </c>
      <c r="AA107" s="91"/>
      <c r="AB107" s="91">
        <f t="shared" si="230"/>
        <v>1034</v>
      </c>
      <c r="AC107" s="91">
        <f t="shared" si="230"/>
        <v>201.42857142857142</v>
      </c>
    </row>
    <row r="108" spans="1:29" ht="13.8" x14ac:dyDescent="0.25">
      <c r="A108" s="4">
        <v>43966</v>
      </c>
      <c r="B108">
        <v>223885</v>
      </c>
      <c r="C108">
        <v>31610</v>
      </c>
      <c r="D108">
        <v>120205</v>
      </c>
      <c r="F108">
        <f t="shared" si="297"/>
        <v>789</v>
      </c>
      <c r="G108">
        <f t="shared" si="298"/>
        <v>242</v>
      </c>
      <c r="H108">
        <f t="shared" si="299"/>
        <v>4917</v>
      </c>
      <c r="I108">
        <f t="shared" si="300"/>
        <v>72070</v>
      </c>
      <c r="J108" s="58">
        <f t="shared" si="301"/>
        <v>1.0360048219612632E-2</v>
      </c>
      <c r="K108" s="58">
        <f t="shared" si="302"/>
        <v>3.1658817373103089E-3</v>
      </c>
      <c r="L108" s="58">
        <f t="shared" si="303"/>
        <v>6.4324960753532182E-2</v>
      </c>
      <c r="M108">
        <f t="shared" si="304"/>
        <v>0.15350302111013561</v>
      </c>
      <c r="N108" s="32">
        <f t="shared" si="305"/>
        <v>0.14118855662505303</v>
      </c>
      <c r="O108" s="32"/>
      <c r="P108" s="63">
        <f t="shared" si="285"/>
        <v>0.53690510753288523</v>
      </c>
      <c r="Q108" s="86">
        <f t="shared" si="286"/>
        <v>0.14118855662505303</v>
      </c>
      <c r="R108" s="67">
        <f t="shared" si="287"/>
        <v>0.32190633584206174</v>
      </c>
      <c r="AA108" s="91"/>
      <c r="AB108" s="91">
        <f t="shared" ref="AB108:AC123" si="306">AVERAGE(F102:F108)</f>
        <v>957.14285714285711</v>
      </c>
      <c r="AC108" s="91">
        <f t="shared" si="306"/>
        <v>201.28571428571428</v>
      </c>
    </row>
    <row r="109" spans="1:29" ht="13.8" x14ac:dyDescent="0.25">
      <c r="A109" s="4">
        <v>43967</v>
      </c>
      <c r="B109">
        <v>224760</v>
      </c>
      <c r="C109">
        <v>31763</v>
      </c>
      <c r="D109">
        <v>122810</v>
      </c>
      <c r="F109">
        <f t="shared" si="297"/>
        <v>875</v>
      </c>
      <c r="G109">
        <f t="shared" si="298"/>
        <v>153</v>
      </c>
      <c r="H109">
        <f t="shared" si="299"/>
        <v>2605</v>
      </c>
      <c r="I109">
        <f t="shared" si="300"/>
        <v>70187</v>
      </c>
      <c r="J109" s="58">
        <f t="shared" si="301"/>
        <v>1.2186098138102761E-2</v>
      </c>
      <c r="K109" s="58">
        <f t="shared" si="302"/>
        <v>2.1229360344109894E-3</v>
      </c>
      <c r="L109" s="58">
        <f t="shared" si="303"/>
        <v>3.6145414180657691E-2</v>
      </c>
      <c r="M109">
        <f t="shared" si="304"/>
        <v>0.31843803220198191</v>
      </c>
      <c r="N109" s="32">
        <f t="shared" si="305"/>
        <v>0.14131962982737142</v>
      </c>
      <c r="O109" s="32"/>
      <c r="P109" s="63">
        <f t="shared" si="285"/>
        <v>0.54640505428012098</v>
      </c>
      <c r="Q109" s="86">
        <f t="shared" si="286"/>
        <v>0.14131962982737142</v>
      </c>
      <c r="R109" s="67">
        <f t="shared" si="287"/>
        <v>0.31227531589250757</v>
      </c>
      <c r="AA109" s="91"/>
      <c r="AB109" s="91">
        <f t="shared" si="306"/>
        <v>927.42857142857144</v>
      </c>
      <c r="AC109" s="91">
        <f t="shared" si="306"/>
        <v>195.42857142857142</v>
      </c>
    </row>
    <row r="110" spans="1:29" ht="13.8" x14ac:dyDescent="0.25">
      <c r="A110" s="4">
        <v>43968</v>
      </c>
      <c r="B110">
        <v>225435</v>
      </c>
      <c r="C110">
        <v>31908</v>
      </c>
      <c r="D110">
        <v>125176</v>
      </c>
      <c r="F110">
        <f t="shared" si="297"/>
        <v>675</v>
      </c>
      <c r="G110">
        <f t="shared" si="298"/>
        <v>145</v>
      </c>
      <c r="H110">
        <f t="shared" si="299"/>
        <v>2366</v>
      </c>
      <c r="I110">
        <f t="shared" si="300"/>
        <v>68351</v>
      </c>
      <c r="J110" s="58">
        <f t="shared" si="301"/>
        <v>9.6530496924561796E-3</v>
      </c>
      <c r="K110" s="58">
        <f t="shared" si="302"/>
        <v>2.0659096413865818E-3</v>
      </c>
      <c r="L110" s="58">
        <f t="shared" si="303"/>
        <v>3.3709946286349324E-2</v>
      </c>
      <c r="M110">
        <f t="shared" si="304"/>
        <v>0.26982023049160569</v>
      </c>
      <c r="N110" s="32">
        <f t="shared" si="305"/>
        <v>0.14153968993279659</v>
      </c>
      <c r="O110" s="32"/>
      <c r="P110" s="63">
        <f t="shared" si="285"/>
        <v>0.55526426686184482</v>
      </c>
      <c r="Q110" s="86">
        <f t="shared" si="286"/>
        <v>0.14153968993279659</v>
      </c>
      <c r="R110" s="67">
        <f t="shared" si="287"/>
        <v>0.30319604320535865</v>
      </c>
      <c r="AA110" s="91"/>
      <c r="AB110" s="91">
        <f t="shared" si="306"/>
        <v>909.28571428571433</v>
      </c>
      <c r="AC110" s="91">
        <f t="shared" si="306"/>
        <v>192.57142857142858</v>
      </c>
    </row>
    <row r="111" spans="1:29" ht="13.8" x14ac:dyDescent="0.25">
      <c r="A111" s="4">
        <v>43969</v>
      </c>
      <c r="B111">
        <v>225886</v>
      </c>
      <c r="C111">
        <v>32007</v>
      </c>
      <c r="D111">
        <v>127326</v>
      </c>
      <c r="F111">
        <f t="shared" si="297"/>
        <v>451</v>
      </c>
      <c r="G111">
        <f t="shared" si="298"/>
        <v>99</v>
      </c>
      <c r="H111">
        <f t="shared" si="299"/>
        <v>2150</v>
      </c>
      <c r="I111">
        <f t="shared" si="300"/>
        <v>66553</v>
      </c>
      <c r="J111" s="58">
        <f t="shared" si="301"/>
        <v>6.6229882488359126E-3</v>
      </c>
      <c r="K111" s="58">
        <f t="shared" si="302"/>
        <v>1.4484060218577636E-3</v>
      </c>
      <c r="L111" s="58">
        <f t="shared" si="303"/>
        <v>3.1455282292870625E-2</v>
      </c>
      <c r="M111">
        <f t="shared" si="304"/>
        <v>0.20128406838425231</v>
      </c>
      <c r="N111" s="32">
        <f t="shared" si="305"/>
        <v>0.14169536846019673</v>
      </c>
      <c r="O111" s="32"/>
      <c r="P111" s="63">
        <f t="shared" si="285"/>
        <v>0.56367371151819945</v>
      </c>
      <c r="Q111" s="86">
        <f t="shared" si="286"/>
        <v>0.14169536846019673</v>
      </c>
      <c r="R111" s="67">
        <f t="shared" si="287"/>
        <v>0.29463092002160385</v>
      </c>
      <c r="AA111" s="91"/>
      <c r="AB111" s="91">
        <f t="shared" si="306"/>
        <v>867.42857142857144</v>
      </c>
      <c r="AC111" s="91">
        <f t="shared" si="306"/>
        <v>181.14285714285714</v>
      </c>
    </row>
    <row r="112" spans="1:29" ht="13.8" x14ac:dyDescent="0.25">
      <c r="A112" s="4">
        <v>43970</v>
      </c>
      <c r="B112">
        <v>226699</v>
      </c>
      <c r="C112">
        <v>32169</v>
      </c>
      <c r="D112">
        <v>129401</v>
      </c>
      <c r="F112">
        <f t="shared" si="297"/>
        <v>813</v>
      </c>
      <c r="G112">
        <f t="shared" si="298"/>
        <v>162</v>
      </c>
      <c r="H112">
        <f t="shared" si="299"/>
        <v>2075</v>
      </c>
      <c r="I112">
        <f t="shared" si="300"/>
        <v>65129</v>
      </c>
      <c r="J112" s="58">
        <f t="shared" si="301"/>
        <v>1.2261637590097125E-2</v>
      </c>
      <c r="K112" s="58">
        <f t="shared" si="302"/>
        <v>2.4341502261355612E-3</v>
      </c>
      <c r="L112" s="58">
        <f t="shared" si="303"/>
        <v>3.1178158760686973E-2</v>
      </c>
      <c r="M112">
        <f t="shared" si="304"/>
        <v>0.36479605119970221</v>
      </c>
      <c r="N112" s="32">
        <f t="shared" si="305"/>
        <v>0.14190181694670026</v>
      </c>
      <c r="O112" s="32"/>
      <c r="P112" s="63">
        <f t="shared" si="285"/>
        <v>0.57080534100282754</v>
      </c>
      <c r="Q112" s="86">
        <f t="shared" si="286"/>
        <v>0.14190181694670026</v>
      </c>
      <c r="R112" s="67">
        <f t="shared" si="287"/>
        <v>0.28729284205047223</v>
      </c>
      <c r="AA112" s="91"/>
      <c r="AB112" s="91">
        <f t="shared" si="306"/>
        <v>783.28571428571433</v>
      </c>
      <c r="AC112" s="91">
        <f t="shared" si="306"/>
        <v>179.71428571428572</v>
      </c>
    </row>
    <row r="113" spans="1:29" ht="13.8" x14ac:dyDescent="0.25">
      <c r="A113" s="4">
        <v>43971</v>
      </c>
      <c r="B113">
        <v>227364</v>
      </c>
      <c r="C113">
        <v>32330</v>
      </c>
      <c r="D113">
        <v>132282</v>
      </c>
      <c r="F113">
        <f t="shared" si="297"/>
        <v>665</v>
      </c>
      <c r="G113">
        <f t="shared" si="298"/>
        <v>161</v>
      </c>
      <c r="H113">
        <f t="shared" si="299"/>
        <v>2881</v>
      </c>
      <c r="I113">
        <f t="shared" si="300"/>
        <v>62752</v>
      </c>
      <c r="J113" s="58">
        <f t="shared" si="301"/>
        <v>1.0248933236486934E-2</v>
      </c>
      <c r="K113" s="58">
        <f t="shared" si="302"/>
        <v>2.4720170738073669E-3</v>
      </c>
      <c r="L113" s="58">
        <f t="shared" si="303"/>
        <v>4.4235286892167852E-2</v>
      </c>
      <c r="M113">
        <f t="shared" si="304"/>
        <v>0.21942891938170858</v>
      </c>
      <c r="N113" s="32">
        <f t="shared" si="305"/>
        <v>0.14219489453035661</v>
      </c>
      <c r="O113" s="32"/>
      <c r="P113" s="63">
        <f t="shared" si="285"/>
        <v>0.58180714625006602</v>
      </c>
      <c r="Q113" s="86">
        <f t="shared" si="286"/>
        <v>0.14219489453035661</v>
      </c>
      <c r="R113" s="67">
        <f t="shared" si="287"/>
        <v>0.27599795921957737</v>
      </c>
      <c r="AA113" s="91"/>
      <c r="AB113" s="91">
        <f t="shared" si="306"/>
        <v>751.42857142857144</v>
      </c>
      <c r="AC113" s="91">
        <f t="shared" si="306"/>
        <v>174.85714285714286</v>
      </c>
    </row>
    <row r="114" spans="1:29" ht="13.8" x14ac:dyDescent="0.25">
      <c r="A114" s="4">
        <v>43972</v>
      </c>
      <c r="B114">
        <v>228006</v>
      </c>
      <c r="C114">
        <v>32486</v>
      </c>
      <c r="D114">
        <v>134560</v>
      </c>
      <c r="F114">
        <f t="shared" si="297"/>
        <v>642</v>
      </c>
      <c r="G114">
        <f t="shared" si="298"/>
        <v>156</v>
      </c>
      <c r="H114">
        <f t="shared" si="299"/>
        <v>2278</v>
      </c>
      <c r="I114">
        <f t="shared" si="300"/>
        <v>60960</v>
      </c>
      <c r="J114" s="58">
        <f t="shared" si="301"/>
        <v>1.0269367114549727E-2</v>
      </c>
      <c r="K114" s="58">
        <f t="shared" si="302"/>
        <v>2.4859765425803162E-3</v>
      </c>
      <c r="L114" s="58">
        <f t="shared" si="303"/>
        <v>3.6301631820499745E-2</v>
      </c>
      <c r="M114">
        <f t="shared" si="304"/>
        <v>0.26475896679220395</v>
      </c>
      <c r="N114" s="32">
        <f t="shared" si="305"/>
        <v>0.14247870670070087</v>
      </c>
      <c r="O114" s="32"/>
      <c r="P114" s="63">
        <f t="shared" si="285"/>
        <v>0.59015990807259455</v>
      </c>
      <c r="Q114" s="86">
        <f t="shared" si="286"/>
        <v>0.14247870670070087</v>
      </c>
      <c r="R114" s="67">
        <f t="shared" si="287"/>
        <v>0.26736138522670461</v>
      </c>
      <c r="AA114" s="91"/>
      <c r="AB114" s="91">
        <f t="shared" si="306"/>
        <v>701.42857142857144</v>
      </c>
      <c r="AC114" s="91">
        <f t="shared" si="306"/>
        <v>159.71428571428572</v>
      </c>
    </row>
    <row r="115" spans="1:29" ht="13.8" x14ac:dyDescent="0.25">
      <c r="A115" s="4">
        <v>43973</v>
      </c>
      <c r="B115">
        <v>228658</v>
      </c>
      <c r="C115">
        <v>32616</v>
      </c>
      <c r="D115">
        <v>136720</v>
      </c>
      <c r="F115">
        <f t="shared" si="297"/>
        <v>652</v>
      </c>
      <c r="G115">
        <f t="shared" si="298"/>
        <v>130</v>
      </c>
      <c r="H115">
        <f t="shared" si="299"/>
        <v>2160</v>
      </c>
      <c r="I115">
        <f t="shared" si="300"/>
        <v>59322</v>
      </c>
      <c r="J115" s="58">
        <f t="shared" si="301"/>
        <v>1.0736024396653276E-2</v>
      </c>
      <c r="K115" s="58">
        <f t="shared" si="302"/>
        <v>2.1325459317585302E-3</v>
      </c>
      <c r="L115" s="58">
        <f t="shared" si="303"/>
        <v>3.5433070866141732E-2</v>
      </c>
      <c r="M115">
        <f t="shared" si="304"/>
        <v>0.28579390708296232</v>
      </c>
      <c r="N115" s="32">
        <f t="shared" si="305"/>
        <v>0.14264097473082071</v>
      </c>
      <c r="O115" s="32"/>
      <c r="P115" s="63">
        <f t="shared" si="285"/>
        <v>0.59792353646056551</v>
      </c>
      <c r="Q115" s="86">
        <f t="shared" si="286"/>
        <v>0.14264097473082071</v>
      </c>
      <c r="R115" s="67">
        <f t="shared" si="287"/>
        <v>0.25943548880861378</v>
      </c>
      <c r="AA115" s="91"/>
      <c r="AB115" s="91">
        <f t="shared" si="306"/>
        <v>681.85714285714289</v>
      </c>
      <c r="AC115" s="91">
        <f t="shared" si="306"/>
        <v>143.71428571428572</v>
      </c>
    </row>
    <row r="116" spans="1:29" ht="13.8" x14ac:dyDescent="0.25">
      <c r="A116" s="4">
        <v>43974</v>
      </c>
      <c r="B116">
        <v>229327</v>
      </c>
      <c r="C116">
        <v>32735</v>
      </c>
      <c r="D116">
        <v>138840</v>
      </c>
      <c r="F116">
        <f t="shared" si="297"/>
        <v>669</v>
      </c>
      <c r="G116">
        <f t="shared" si="298"/>
        <v>119</v>
      </c>
      <c r="H116">
        <f t="shared" si="299"/>
        <v>2120</v>
      </c>
      <c r="I116">
        <f t="shared" si="300"/>
        <v>57752</v>
      </c>
      <c r="J116" s="58">
        <f t="shared" si="301"/>
        <v>1.1320246573186706E-2</v>
      </c>
      <c r="K116" s="58">
        <f t="shared" si="302"/>
        <v>2.0060011462863692E-3</v>
      </c>
      <c r="L116" s="58">
        <f t="shared" si="303"/>
        <v>3.5737163278379017E-2</v>
      </c>
      <c r="M116">
        <f t="shared" si="304"/>
        <v>0.29992839089530221</v>
      </c>
      <c r="N116" s="32">
        <f t="shared" si="305"/>
        <v>0.14274376763311777</v>
      </c>
      <c r="O116" s="32"/>
      <c r="P116" s="63">
        <f t="shared" si="285"/>
        <v>0.60542369629393833</v>
      </c>
      <c r="Q116" s="86">
        <f t="shared" si="286"/>
        <v>0.14274376763311777</v>
      </c>
      <c r="R116" s="67">
        <f t="shared" si="287"/>
        <v>0.25183253607294387</v>
      </c>
      <c r="AA116" s="91"/>
      <c r="AB116" s="91">
        <f t="shared" si="306"/>
        <v>652.42857142857144</v>
      </c>
      <c r="AC116" s="91">
        <f t="shared" si="306"/>
        <v>138.85714285714286</v>
      </c>
    </row>
    <row r="117" spans="1:29" ht="13.8" x14ac:dyDescent="0.25">
      <c r="A117" s="4">
        <v>43975</v>
      </c>
      <c r="B117">
        <v>229858</v>
      </c>
      <c r="C117">
        <v>32785</v>
      </c>
      <c r="D117">
        <v>140479</v>
      </c>
      <c r="F117">
        <f t="shared" si="297"/>
        <v>531</v>
      </c>
      <c r="G117">
        <f t="shared" si="298"/>
        <v>50</v>
      </c>
      <c r="H117">
        <f t="shared" si="299"/>
        <v>1639</v>
      </c>
      <c r="I117">
        <f t="shared" si="300"/>
        <v>56594</v>
      </c>
      <c r="J117" s="58">
        <f t="shared" si="301"/>
        <v>9.2294935215749309E-3</v>
      </c>
      <c r="K117" s="58">
        <f t="shared" si="302"/>
        <v>8.6577088239368338E-4</v>
      </c>
      <c r="L117" s="58">
        <f t="shared" si="303"/>
        <v>2.8379969524864941E-2</v>
      </c>
      <c r="M117">
        <f t="shared" si="304"/>
        <v>0.31558419766607188</v>
      </c>
      <c r="N117" s="32">
        <f t="shared" si="305"/>
        <v>0.14263153773199105</v>
      </c>
      <c r="O117" s="32"/>
      <c r="P117" s="63">
        <f t="shared" si="285"/>
        <v>0.61115558301212047</v>
      </c>
      <c r="Q117" s="86">
        <f t="shared" si="286"/>
        <v>0.14263153773199105</v>
      </c>
      <c r="R117" s="67">
        <f t="shared" si="287"/>
        <v>0.24621287925588842</v>
      </c>
      <c r="AA117" s="91"/>
      <c r="AB117" s="91">
        <f t="shared" si="306"/>
        <v>631.85714285714289</v>
      </c>
      <c r="AC117" s="91">
        <f>AVERAGE(G111:G117)</f>
        <v>125.28571428571429</v>
      </c>
    </row>
    <row r="118" spans="1:29" ht="13.8" x14ac:dyDescent="0.25">
      <c r="A118" s="4">
        <v>43976</v>
      </c>
      <c r="B118">
        <v>230158</v>
      </c>
      <c r="C118">
        <v>32877</v>
      </c>
      <c r="D118">
        <v>141981</v>
      </c>
      <c r="F118">
        <f t="shared" si="297"/>
        <v>300</v>
      </c>
      <c r="G118">
        <f t="shared" si="298"/>
        <v>92</v>
      </c>
      <c r="H118">
        <f t="shared" si="299"/>
        <v>1502</v>
      </c>
      <c r="I118">
        <f t="shared" si="300"/>
        <v>55300</v>
      </c>
      <c r="J118" s="58">
        <f t="shared" si="301"/>
        <v>5.3211447115221692E-3</v>
      </c>
      <c r="K118" s="58">
        <f t="shared" si="302"/>
        <v>1.6256140226879174E-3</v>
      </c>
      <c r="L118" s="58">
        <f t="shared" si="303"/>
        <v>2.6539915892144043E-2</v>
      </c>
      <c r="M118">
        <f t="shared" si="304"/>
        <v>0.18892400489578773</v>
      </c>
      <c r="N118" s="32">
        <f t="shared" si="305"/>
        <v>0.14284534971628185</v>
      </c>
      <c r="O118" s="32"/>
      <c r="P118" s="63">
        <f t="shared" si="285"/>
        <v>0.61688492253147842</v>
      </c>
      <c r="Q118" s="86">
        <f t="shared" si="286"/>
        <v>0.14284534971628185</v>
      </c>
      <c r="R118" s="67">
        <f t="shared" si="287"/>
        <v>0.24026972775223976</v>
      </c>
      <c r="AA118" s="91"/>
      <c r="AB118" s="91">
        <f t="shared" si="306"/>
        <v>610.28571428571433</v>
      </c>
      <c r="AC118" s="91">
        <f t="shared" si="306"/>
        <v>124.28571428571429</v>
      </c>
    </row>
    <row r="119" spans="1:29" ht="13.8" x14ac:dyDescent="0.25">
      <c r="A119" s="4">
        <v>43977</v>
      </c>
      <c r="B119">
        <v>230555</v>
      </c>
      <c r="C119">
        <v>32955</v>
      </c>
      <c r="D119">
        <v>144658</v>
      </c>
      <c r="F119">
        <f t="shared" si="297"/>
        <v>397</v>
      </c>
      <c r="G119">
        <f t="shared" si="298"/>
        <v>78</v>
      </c>
      <c r="H119">
        <f t="shared" si="299"/>
        <v>2677</v>
      </c>
      <c r="I119">
        <f t="shared" si="300"/>
        <v>52942</v>
      </c>
      <c r="J119" s="58">
        <f t="shared" si="301"/>
        <v>7.2064560821877791E-3</v>
      </c>
      <c r="K119" s="58">
        <f t="shared" si="302"/>
        <v>1.4104882459312839E-3</v>
      </c>
      <c r="L119" s="58">
        <f t="shared" si="303"/>
        <v>4.8408679927667272E-2</v>
      </c>
      <c r="M119">
        <f t="shared" si="304"/>
        <v>0.14465227635026648</v>
      </c>
      <c r="N119" s="32">
        <f t="shared" si="305"/>
        <v>0.14293769382576826</v>
      </c>
      <c r="O119" s="32"/>
      <c r="P119" s="63">
        <f t="shared" si="285"/>
        <v>0.62743380104530377</v>
      </c>
      <c r="Q119" s="86">
        <f t="shared" si="286"/>
        <v>0.14293769382576826</v>
      </c>
      <c r="R119" s="67">
        <f t="shared" si="287"/>
        <v>0.22962850512892796</v>
      </c>
      <c r="AA119" s="91"/>
      <c r="AB119" s="91">
        <f t="shared" si="306"/>
        <v>550.85714285714289</v>
      </c>
      <c r="AC119" s="91">
        <f t="shared" si="306"/>
        <v>112.28571428571429</v>
      </c>
    </row>
    <row r="120" spans="1:29" ht="13.8" x14ac:dyDescent="0.25">
      <c r="A120" s="4">
        <v>43978</v>
      </c>
      <c r="B120">
        <v>231139</v>
      </c>
      <c r="C120">
        <v>33072</v>
      </c>
      <c r="D120">
        <v>147101</v>
      </c>
      <c r="F120">
        <f t="shared" si="297"/>
        <v>584</v>
      </c>
      <c r="G120">
        <f t="shared" si="298"/>
        <v>117</v>
      </c>
      <c r="H120">
        <f t="shared" si="299"/>
        <v>2443</v>
      </c>
      <c r="I120">
        <f t="shared" si="300"/>
        <v>50966</v>
      </c>
      <c r="J120" s="58">
        <f t="shared" si="301"/>
        <v>1.1073164067835917E-2</v>
      </c>
      <c r="K120" s="58">
        <f t="shared" si="302"/>
        <v>2.2099656227569792E-3</v>
      </c>
      <c r="L120" s="58">
        <f t="shared" si="303"/>
        <v>4.6144837746968377E-2</v>
      </c>
      <c r="M120">
        <f t="shared" si="304"/>
        <v>0.2289982234685036</v>
      </c>
      <c r="N120" s="32">
        <f t="shared" si="305"/>
        <v>0.14308273376626185</v>
      </c>
      <c r="O120" s="32"/>
      <c r="P120" s="63">
        <f t="shared" si="285"/>
        <v>0.63641791303068718</v>
      </c>
      <c r="Q120" s="86">
        <f t="shared" si="286"/>
        <v>0.14308273376626185</v>
      </c>
      <c r="R120" s="67">
        <f t="shared" si="287"/>
        <v>0.22049935320305103</v>
      </c>
      <c r="AA120" s="91"/>
      <c r="AB120" s="91">
        <f t="shared" si="306"/>
        <v>539.28571428571433</v>
      </c>
      <c r="AC120" s="91">
        <f t="shared" si="306"/>
        <v>106</v>
      </c>
    </row>
    <row r="121" spans="1:29" ht="13.8" x14ac:dyDescent="0.25">
      <c r="A121" s="4">
        <v>43979</v>
      </c>
      <c r="B121">
        <v>231732</v>
      </c>
      <c r="C121">
        <v>33142</v>
      </c>
      <c r="D121">
        <v>150604</v>
      </c>
      <c r="F121">
        <f t="shared" si="297"/>
        <v>593</v>
      </c>
      <c r="G121">
        <f t="shared" si="298"/>
        <v>70</v>
      </c>
      <c r="H121">
        <f t="shared" si="299"/>
        <v>3503</v>
      </c>
      <c r="I121">
        <f t="shared" si="300"/>
        <v>47986</v>
      </c>
      <c r="J121" s="58">
        <f t="shared" si="301"/>
        <v>1.1679858617680007E-2</v>
      </c>
      <c r="K121" s="58">
        <f t="shared" si="302"/>
        <v>1.3734646627163206E-3</v>
      </c>
      <c r="L121" s="58">
        <f t="shared" si="303"/>
        <v>6.8732095907075311E-2</v>
      </c>
      <c r="M121">
        <f t="shared" si="304"/>
        <v>0.16660388309786714</v>
      </c>
      <c r="N121" s="32">
        <f t="shared" si="305"/>
        <v>0.14301865948595791</v>
      </c>
      <c r="O121" s="32"/>
      <c r="P121" s="63">
        <f t="shared" si="285"/>
        <v>0.64990592581085049</v>
      </c>
      <c r="Q121" s="86">
        <f t="shared" si="286"/>
        <v>0.14301865948595791</v>
      </c>
      <c r="R121" s="67">
        <f t="shared" si="287"/>
        <v>0.20707541470319157</v>
      </c>
      <c r="AA121" s="91"/>
      <c r="AB121" s="91">
        <f t="shared" si="306"/>
        <v>532.28571428571433</v>
      </c>
      <c r="AC121" s="91">
        <f t="shared" si="306"/>
        <v>93.714285714285708</v>
      </c>
    </row>
    <row r="122" spans="1:29" ht="13.8" x14ac:dyDescent="0.25">
      <c r="A122" s="4">
        <v>43980</v>
      </c>
      <c r="B122">
        <v>232248</v>
      </c>
      <c r="C122">
        <v>33229</v>
      </c>
      <c r="D122">
        <v>152844</v>
      </c>
      <c r="F122">
        <f t="shared" si="297"/>
        <v>516</v>
      </c>
      <c r="G122">
        <f t="shared" si="298"/>
        <v>87</v>
      </c>
      <c r="H122">
        <f t="shared" si="299"/>
        <v>2240</v>
      </c>
      <c r="I122">
        <f t="shared" si="300"/>
        <v>46175</v>
      </c>
      <c r="J122" s="58">
        <f t="shared" si="301"/>
        <v>1.0794508436682814E-2</v>
      </c>
      <c r="K122" s="58">
        <f t="shared" si="302"/>
        <v>1.813028800066686E-3</v>
      </c>
      <c r="L122" s="58">
        <f t="shared" si="303"/>
        <v>4.6680281748843415E-2</v>
      </c>
      <c r="M122">
        <f t="shared" si="304"/>
        <v>0.22259788648159068</v>
      </c>
      <c r="N122" s="32">
        <f t="shared" si="305"/>
        <v>0.14307550549412698</v>
      </c>
      <c r="O122" s="32"/>
      <c r="P122" s="63">
        <f t="shared" si="285"/>
        <v>0.65810685129688951</v>
      </c>
      <c r="Q122" s="86">
        <f t="shared" si="286"/>
        <v>0.14307550549412698</v>
      </c>
      <c r="R122" s="67">
        <f t="shared" si="287"/>
        <v>0.19881764320898354</v>
      </c>
      <c r="AA122" s="91"/>
      <c r="AB122" s="91">
        <f t="shared" si="306"/>
        <v>512.85714285714289</v>
      </c>
      <c r="AC122" s="91">
        <f t="shared" si="306"/>
        <v>87.571428571428569</v>
      </c>
    </row>
    <row r="123" spans="1:29" ht="13.8" x14ac:dyDescent="0.25">
      <c r="A123" s="4">
        <v>43981</v>
      </c>
      <c r="B123">
        <v>232664</v>
      </c>
      <c r="C123">
        <v>33340</v>
      </c>
      <c r="D123">
        <v>155633</v>
      </c>
      <c r="F123">
        <f t="shared" si="297"/>
        <v>416</v>
      </c>
      <c r="G123">
        <f t="shared" si="298"/>
        <v>111</v>
      </c>
      <c r="H123">
        <f t="shared" si="299"/>
        <v>2789</v>
      </c>
      <c r="I123">
        <f t="shared" si="300"/>
        <v>43691</v>
      </c>
      <c r="J123" s="58">
        <f t="shared" si="301"/>
        <v>9.0439440167811944E-3</v>
      </c>
      <c r="K123" s="58">
        <f t="shared" si="302"/>
        <v>2.4038982133188953E-3</v>
      </c>
      <c r="L123" s="58">
        <f t="shared" si="303"/>
        <v>6.0400649702219818E-2</v>
      </c>
      <c r="M123">
        <f t="shared" si="304"/>
        <v>0.14400141895685228</v>
      </c>
      <c r="N123" s="32">
        <f t="shared" si="305"/>
        <v>0.14329677130969981</v>
      </c>
      <c r="O123" s="32"/>
      <c r="P123" s="63">
        <f t="shared" si="285"/>
        <v>0.66891740879551631</v>
      </c>
      <c r="Q123" s="86">
        <f t="shared" si="286"/>
        <v>0.14329677130969981</v>
      </c>
      <c r="R123" s="67">
        <f t="shared" si="287"/>
        <v>0.18778581989478393</v>
      </c>
      <c r="AA123" s="91"/>
      <c r="AB123" s="91">
        <f t="shared" si="306"/>
        <v>476.71428571428572</v>
      </c>
      <c r="AC123" s="91">
        <f t="shared" si="306"/>
        <v>86.428571428571431</v>
      </c>
    </row>
    <row r="124" spans="1:29" ht="13.8" x14ac:dyDescent="0.25">
      <c r="A124" s="4">
        <v>43982</v>
      </c>
      <c r="B124">
        <v>232997</v>
      </c>
      <c r="C124">
        <v>33415</v>
      </c>
      <c r="D124">
        <v>157507</v>
      </c>
      <c r="F124">
        <f t="shared" si="297"/>
        <v>333</v>
      </c>
      <c r="G124">
        <f t="shared" si="298"/>
        <v>75</v>
      </c>
      <c r="H124">
        <f t="shared" si="299"/>
        <v>1874</v>
      </c>
      <c r="I124">
        <f t="shared" si="300"/>
        <v>42075</v>
      </c>
      <c r="J124" s="58">
        <f t="shared" si="301"/>
        <v>7.6511494832661644E-3</v>
      </c>
      <c r="K124" s="58">
        <f t="shared" si="302"/>
        <v>1.7166006729074637E-3</v>
      </c>
      <c r="L124" s="58">
        <f t="shared" si="303"/>
        <v>4.2892128813714493E-2</v>
      </c>
      <c r="M124">
        <f t="shared" si="304"/>
        <v>0.17151686612282299</v>
      </c>
      <c r="N124" s="32">
        <f t="shared" si="305"/>
        <v>0.14341386369781586</v>
      </c>
      <c r="O124" s="32"/>
      <c r="P124" s="63">
        <f t="shared" si="285"/>
        <v>0.67600441207397521</v>
      </c>
      <c r="Q124" s="86">
        <f t="shared" si="286"/>
        <v>0.14341386369781586</v>
      </c>
      <c r="R124" s="67">
        <f t="shared" si="287"/>
        <v>0.18058172422820895</v>
      </c>
      <c r="AA124" s="91"/>
      <c r="AB124" s="91">
        <f t="shared" ref="AB124:AC139" si="307">AVERAGE(F118:F124)</f>
        <v>448.42857142857144</v>
      </c>
      <c r="AC124" s="91">
        <f t="shared" si="307"/>
        <v>90</v>
      </c>
    </row>
    <row r="125" spans="1:29" ht="13.8" x14ac:dyDescent="0.25">
      <c r="A125" s="4">
        <v>43983</v>
      </c>
      <c r="B125">
        <v>233197</v>
      </c>
      <c r="C125">
        <v>33475</v>
      </c>
      <c r="D125">
        <v>158355</v>
      </c>
      <c r="F125">
        <f t="shared" ref="F125:F134" si="308">B125-B124</f>
        <v>200</v>
      </c>
      <c r="G125">
        <f t="shared" ref="G125:G134" si="309">C125-C124</f>
        <v>60</v>
      </c>
      <c r="H125">
        <f t="shared" ref="H125:H134" si="310">D125-D124</f>
        <v>848</v>
      </c>
      <c r="I125">
        <f t="shared" ref="I125:I134" si="311">B125-C125-D125</f>
        <v>41367</v>
      </c>
      <c r="J125" s="58">
        <f t="shared" ref="J125:J134" si="312">F125/I124*$B$2/($B$2-B124)</f>
        <v>4.7718052500114591E-3</v>
      </c>
      <c r="K125" s="58">
        <f t="shared" ref="K125:K134" si="313">G125/I124</f>
        <v>1.4260249554367201E-3</v>
      </c>
      <c r="L125" s="58">
        <f t="shared" ref="L125:L134" si="314">H125/I124</f>
        <v>2.0154486036838979E-2</v>
      </c>
      <c r="M125">
        <f t="shared" ref="M125:M134" si="315">J125/(K125+L125)</f>
        <v>0.22111641618307504</v>
      </c>
      <c r="N125" s="32">
        <f t="shared" ref="N125:N134" si="316">C125/B125</f>
        <v>0.14354815885281544</v>
      </c>
      <c r="O125" s="32"/>
      <c r="P125" s="63">
        <f t="shared" si="285"/>
        <v>0.67906105138573825</v>
      </c>
      <c r="Q125" s="86">
        <f t="shared" si="286"/>
        <v>0.14354815885281544</v>
      </c>
      <c r="R125" s="67">
        <f t="shared" si="287"/>
        <v>0.17739078976144629</v>
      </c>
      <c r="AA125" s="91"/>
      <c r="AB125" s="91">
        <f t="shared" si="307"/>
        <v>434.14285714285717</v>
      </c>
      <c r="AC125" s="91">
        <f t="shared" si="307"/>
        <v>85.428571428571431</v>
      </c>
    </row>
    <row r="126" spans="1:29" ht="13.8" x14ac:dyDescent="0.25">
      <c r="A126" s="4">
        <v>43984</v>
      </c>
      <c r="B126">
        <v>233515</v>
      </c>
      <c r="C126">
        <v>33530</v>
      </c>
      <c r="D126">
        <v>160092</v>
      </c>
      <c r="F126">
        <f t="shared" si="308"/>
        <v>318</v>
      </c>
      <c r="G126">
        <f t="shared" si="309"/>
        <v>55</v>
      </c>
      <c r="H126">
        <f t="shared" si="310"/>
        <v>1737</v>
      </c>
      <c r="I126">
        <f t="shared" si="311"/>
        <v>39893</v>
      </c>
      <c r="J126" s="58">
        <f t="shared" si="312"/>
        <v>7.7170510898330663E-3</v>
      </c>
      <c r="K126" s="58">
        <f t="shared" si="313"/>
        <v>1.3295622114245654E-3</v>
      </c>
      <c r="L126" s="58">
        <f t="shared" si="314"/>
        <v>4.1989992022626731E-2</v>
      </c>
      <c r="M126">
        <f t="shared" si="315"/>
        <v>0.17814243997384177</v>
      </c>
      <c r="N126" s="32">
        <f t="shared" si="316"/>
        <v>0.14358820632507549</v>
      </c>
      <c r="O126" s="32"/>
      <c r="P126" s="63">
        <f t="shared" si="285"/>
        <v>0.68557480247521574</v>
      </c>
      <c r="Q126" s="86">
        <f t="shared" si="286"/>
        <v>0.14358820632507549</v>
      </c>
      <c r="R126" s="67">
        <f t="shared" si="287"/>
        <v>0.17083699119970874</v>
      </c>
      <c r="AA126" s="91"/>
      <c r="AB126" s="91">
        <f t="shared" si="307"/>
        <v>422.85714285714283</v>
      </c>
      <c r="AC126" s="91">
        <f t="shared" si="307"/>
        <v>82.142857142857139</v>
      </c>
    </row>
    <row r="127" spans="1:29" ht="13.8" x14ac:dyDescent="0.25">
      <c r="A127" s="4">
        <v>43985</v>
      </c>
      <c r="B127">
        <v>233836</v>
      </c>
      <c r="C127">
        <v>33601</v>
      </c>
      <c r="D127">
        <v>160938</v>
      </c>
      <c r="F127">
        <f t="shared" si="308"/>
        <v>321</v>
      </c>
      <c r="G127">
        <f t="shared" si="309"/>
        <v>71</v>
      </c>
      <c r="H127">
        <f t="shared" si="310"/>
        <v>846</v>
      </c>
      <c r="I127">
        <f t="shared" si="311"/>
        <v>39297</v>
      </c>
      <c r="J127" s="58">
        <f t="shared" si="312"/>
        <v>8.0777221426096887E-3</v>
      </c>
      <c r="K127" s="58">
        <f t="shared" si="313"/>
        <v>1.7797608603013059E-3</v>
      </c>
      <c r="L127" s="58">
        <f t="shared" si="314"/>
        <v>2.1206727997393027E-2</v>
      </c>
      <c r="M127">
        <f t="shared" si="315"/>
        <v>0.35141174420406579</v>
      </c>
      <c r="N127" s="32">
        <f t="shared" si="316"/>
        <v>0.14369472621837528</v>
      </c>
      <c r="O127" s="32"/>
      <c r="P127" s="63">
        <f t="shared" si="285"/>
        <v>0.68825159513505196</v>
      </c>
      <c r="Q127" s="86">
        <f t="shared" si="286"/>
        <v>0.14369472621837528</v>
      </c>
      <c r="R127" s="67">
        <f t="shared" si="287"/>
        <v>0.16805367864657272</v>
      </c>
      <c r="AA127" s="91"/>
      <c r="AB127" s="91">
        <f t="shared" si="307"/>
        <v>385.28571428571428</v>
      </c>
      <c r="AC127" s="91">
        <f t="shared" si="307"/>
        <v>75.571428571428569</v>
      </c>
    </row>
    <row r="128" spans="1:29" ht="13.8" x14ac:dyDescent="0.25">
      <c r="A128" s="4">
        <v>43986</v>
      </c>
      <c r="B128">
        <v>234013</v>
      </c>
      <c r="C128">
        <v>33689</v>
      </c>
      <c r="D128">
        <v>161895</v>
      </c>
      <c r="F128">
        <f t="shared" si="308"/>
        <v>177</v>
      </c>
      <c r="G128">
        <f t="shared" si="309"/>
        <v>88</v>
      </c>
      <c r="H128">
        <f t="shared" si="310"/>
        <v>957</v>
      </c>
      <c r="I128">
        <f t="shared" si="311"/>
        <v>38429</v>
      </c>
      <c r="J128" s="58">
        <f t="shared" si="312"/>
        <v>4.5216480885507341E-3</v>
      </c>
      <c r="K128" s="58">
        <f t="shared" si="313"/>
        <v>2.2393566938952083E-3</v>
      </c>
      <c r="L128" s="58">
        <f t="shared" si="314"/>
        <v>2.4353004046110391E-2</v>
      </c>
      <c r="M128">
        <f t="shared" si="315"/>
        <v>0.17003560280935712</v>
      </c>
      <c r="N128" s="32">
        <f t="shared" si="316"/>
        <v>0.14396208757633122</v>
      </c>
      <c r="O128" s="32"/>
      <c r="P128" s="63">
        <f t="shared" si="285"/>
        <v>0.69182053988453629</v>
      </c>
      <c r="Q128" s="86">
        <f t="shared" si="286"/>
        <v>0.14396208757633122</v>
      </c>
      <c r="R128" s="67">
        <f t="shared" si="287"/>
        <v>0.16421737253913249</v>
      </c>
      <c r="AA128" s="91"/>
      <c r="AB128" s="91">
        <f t="shared" si="307"/>
        <v>325.85714285714283</v>
      </c>
      <c r="AC128" s="91">
        <f t="shared" si="307"/>
        <v>78.142857142857139</v>
      </c>
    </row>
    <row r="129" spans="1:29" ht="13.8" x14ac:dyDescent="0.25">
      <c r="A129" s="4">
        <v>43987</v>
      </c>
      <c r="B129">
        <v>234531</v>
      </c>
      <c r="C129">
        <v>33774</v>
      </c>
      <c r="D129">
        <v>163781</v>
      </c>
      <c r="F129">
        <f t="shared" si="308"/>
        <v>518</v>
      </c>
      <c r="G129">
        <f t="shared" si="309"/>
        <v>85</v>
      </c>
      <c r="H129">
        <f t="shared" si="310"/>
        <v>1886</v>
      </c>
      <c r="I129">
        <f t="shared" si="311"/>
        <v>36976</v>
      </c>
      <c r="J129" s="58">
        <f t="shared" si="312"/>
        <v>1.3531777312935348E-2</v>
      </c>
      <c r="K129" s="58">
        <f t="shared" si="313"/>
        <v>2.2118712430716386E-3</v>
      </c>
      <c r="L129" s="58">
        <f t="shared" si="314"/>
        <v>4.9077519581566004E-2</v>
      </c>
      <c r="M129">
        <f t="shared" si="315"/>
        <v>0.26383189769598808</v>
      </c>
      <c r="N129" s="32">
        <f t="shared" si="316"/>
        <v>0.14400654924082532</v>
      </c>
      <c r="O129" s="32"/>
      <c r="P129" s="63">
        <f t="shared" si="285"/>
        <v>0.69833412214163582</v>
      </c>
      <c r="Q129" s="86">
        <f t="shared" si="286"/>
        <v>0.14400654924082532</v>
      </c>
      <c r="R129" s="67">
        <f t="shared" si="287"/>
        <v>0.15765932861753884</v>
      </c>
      <c r="AA129" s="91"/>
      <c r="AB129" s="91">
        <f t="shared" si="307"/>
        <v>326.14285714285717</v>
      </c>
      <c r="AC129" s="91">
        <f t="shared" si="307"/>
        <v>77.857142857142861</v>
      </c>
    </row>
    <row r="130" spans="1:29" ht="13.8" x14ac:dyDescent="0.25">
      <c r="A130" s="4">
        <v>43988</v>
      </c>
      <c r="B130">
        <v>234801</v>
      </c>
      <c r="C130">
        <v>33846</v>
      </c>
      <c r="D130">
        <v>165078</v>
      </c>
      <c r="F130">
        <f t="shared" si="308"/>
        <v>270</v>
      </c>
      <c r="G130">
        <f t="shared" si="309"/>
        <v>72</v>
      </c>
      <c r="H130">
        <f t="shared" si="310"/>
        <v>1297</v>
      </c>
      <c r="I130">
        <f t="shared" si="311"/>
        <v>35877</v>
      </c>
      <c r="J130" s="58">
        <f t="shared" si="312"/>
        <v>7.3304685879838592E-3</v>
      </c>
      <c r="K130" s="58">
        <f t="shared" si="313"/>
        <v>1.9472090004327132E-3</v>
      </c>
      <c r="L130" s="58">
        <f t="shared" si="314"/>
        <v>3.5076806577239293E-2</v>
      </c>
      <c r="M130">
        <f t="shared" si="315"/>
        <v>0.19799226187676489</v>
      </c>
      <c r="N130" s="32">
        <f t="shared" si="316"/>
        <v>0.14414759732709825</v>
      </c>
      <c r="O130" s="32"/>
      <c r="P130" s="63">
        <f t="shared" si="285"/>
        <v>0.7030549273640232</v>
      </c>
      <c r="Q130" s="86">
        <f t="shared" si="286"/>
        <v>0.14414759732709825</v>
      </c>
      <c r="R130" s="67">
        <f t="shared" si="287"/>
        <v>0.15279747530887855</v>
      </c>
      <c r="AA130" s="91"/>
      <c r="AB130" s="91">
        <f t="shared" si="307"/>
        <v>305.28571428571428</v>
      </c>
      <c r="AC130" s="91">
        <f t="shared" si="307"/>
        <v>72.285714285714292</v>
      </c>
    </row>
    <row r="131" spans="1:29" ht="13.8" x14ac:dyDescent="0.25">
      <c r="A131" s="4">
        <v>43989</v>
      </c>
      <c r="B131">
        <v>234998</v>
      </c>
      <c r="C131">
        <v>33899</v>
      </c>
      <c r="D131">
        <v>165837</v>
      </c>
      <c r="F131">
        <f t="shared" si="308"/>
        <v>197</v>
      </c>
      <c r="G131">
        <f t="shared" si="309"/>
        <v>53</v>
      </c>
      <c r="H131">
        <f t="shared" si="310"/>
        <v>759</v>
      </c>
      <c r="I131">
        <f t="shared" si="311"/>
        <v>35262</v>
      </c>
      <c r="J131" s="58">
        <f t="shared" si="312"/>
        <v>5.512390220459326E-3</v>
      </c>
      <c r="K131" s="58">
        <f t="shared" si="313"/>
        <v>1.4772695598851632E-3</v>
      </c>
      <c r="L131" s="58">
        <f t="shared" si="314"/>
        <v>2.115561501797809E-2</v>
      </c>
      <c r="M131">
        <f t="shared" si="315"/>
        <v>0.24355667972834885</v>
      </c>
      <c r="N131" s="32">
        <f t="shared" si="316"/>
        <v>0.1442522915088639</v>
      </c>
      <c r="O131" s="32"/>
      <c r="P131" s="63">
        <f t="shared" si="285"/>
        <v>0.70569536762014995</v>
      </c>
      <c r="Q131" s="86">
        <f t="shared" si="286"/>
        <v>0.1442522915088639</v>
      </c>
      <c r="R131" s="67">
        <f t="shared" si="287"/>
        <v>0.15005234087098618</v>
      </c>
      <c r="AA131" s="91"/>
      <c r="AB131" s="91">
        <f t="shared" si="307"/>
        <v>285.85714285714283</v>
      </c>
      <c r="AC131" s="91">
        <f t="shared" si="307"/>
        <v>69.142857142857139</v>
      </c>
    </row>
    <row r="132" spans="1:29" ht="13.8" x14ac:dyDescent="0.25">
      <c r="A132" s="4">
        <v>43990</v>
      </c>
      <c r="B132">
        <v>235278</v>
      </c>
      <c r="C132">
        <v>33964</v>
      </c>
      <c r="D132">
        <v>166584</v>
      </c>
      <c r="F132">
        <f t="shared" si="308"/>
        <v>280</v>
      </c>
      <c r="G132">
        <f t="shared" si="309"/>
        <v>65</v>
      </c>
      <c r="H132">
        <f t="shared" si="310"/>
        <v>747</v>
      </c>
      <c r="I132">
        <f t="shared" si="311"/>
        <v>34730</v>
      </c>
      <c r="J132" s="58">
        <f t="shared" si="312"/>
        <v>7.9715423705733774E-3</v>
      </c>
      <c r="K132" s="58">
        <f t="shared" si="313"/>
        <v>1.8433441098065907E-3</v>
      </c>
      <c r="L132" s="58">
        <f t="shared" si="314"/>
        <v>2.1184277692700357E-2</v>
      </c>
      <c r="M132">
        <f t="shared" si="315"/>
        <v>0.3461730628955153</v>
      </c>
      <c r="N132" s="32">
        <f t="shared" si="316"/>
        <v>0.14435688844685862</v>
      </c>
      <c r="O132" s="32"/>
      <c r="P132" s="63">
        <f t="shared" si="285"/>
        <v>0.70803050008925617</v>
      </c>
      <c r="Q132" s="86">
        <f t="shared" si="286"/>
        <v>0.14435688844685862</v>
      </c>
      <c r="R132" s="67">
        <f t="shared" si="287"/>
        <v>0.14761261146388516</v>
      </c>
      <c r="AA132" s="91"/>
      <c r="AB132" s="91">
        <f t="shared" si="307"/>
        <v>297.28571428571428</v>
      </c>
      <c r="AC132" s="91">
        <f t="shared" si="307"/>
        <v>69.857142857142861</v>
      </c>
    </row>
    <row r="133" spans="1:29" ht="13.8" x14ac:dyDescent="0.25">
      <c r="A133" s="4">
        <v>43991</v>
      </c>
      <c r="B133">
        <v>235561</v>
      </c>
      <c r="C133">
        <v>34043</v>
      </c>
      <c r="D133">
        <v>168646</v>
      </c>
      <c r="F133">
        <f t="shared" si="308"/>
        <v>283</v>
      </c>
      <c r="G133">
        <f t="shared" si="309"/>
        <v>79</v>
      </c>
      <c r="H133">
        <f t="shared" si="310"/>
        <v>2062</v>
      </c>
      <c r="I133">
        <f t="shared" si="311"/>
        <v>32872</v>
      </c>
      <c r="J133" s="58">
        <f t="shared" si="312"/>
        <v>8.180407530979053E-3</v>
      </c>
      <c r="K133" s="58">
        <f t="shared" si="313"/>
        <v>2.2746904693348689E-3</v>
      </c>
      <c r="L133" s="58">
        <f t="shared" si="314"/>
        <v>5.9372300604664557E-2</v>
      </c>
      <c r="M133">
        <f t="shared" si="315"/>
        <v>0.13269759624049626</v>
      </c>
      <c r="N133" s="32">
        <f t="shared" si="316"/>
        <v>0.14451882951761963</v>
      </c>
      <c r="O133" s="32"/>
      <c r="P133" s="63">
        <f t="shared" si="285"/>
        <v>0.71593345248152285</v>
      </c>
      <c r="Q133" s="86">
        <f t="shared" si="286"/>
        <v>0.14451882951761963</v>
      </c>
      <c r="R133" s="67">
        <f t="shared" si="287"/>
        <v>0.13954771800085752</v>
      </c>
      <c r="AA133" s="91"/>
      <c r="AB133" s="91">
        <f t="shared" si="307"/>
        <v>292.28571428571428</v>
      </c>
      <c r="AC133" s="91">
        <f t="shared" si="307"/>
        <v>73.285714285714292</v>
      </c>
    </row>
    <row r="134" spans="1:29" ht="13.8" x14ac:dyDescent="0.25">
      <c r="A134" s="4">
        <v>43992</v>
      </c>
      <c r="B134">
        <v>235763</v>
      </c>
      <c r="C134">
        <v>34114</v>
      </c>
      <c r="D134">
        <v>169939</v>
      </c>
      <c r="F134">
        <f t="shared" si="308"/>
        <v>202</v>
      </c>
      <c r="G134">
        <f t="shared" si="309"/>
        <v>71</v>
      </c>
      <c r="H134">
        <f t="shared" si="310"/>
        <v>1293</v>
      </c>
      <c r="I134">
        <f t="shared" si="311"/>
        <v>31710</v>
      </c>
      <c r="J134" s="58">
        <f t="shared" si="312"/>
        <v>6.1690823778448424E-3</v>
      </c>
      <c r="K134" s="58">
        <f t="shared" si="313"/>
        <v>2.1598929179849112E-3</v>
      </c>
      <c r="L134" s="58">
        <f t="shared" si="314"/>
        <v>3.9334387928936482E-2</v>
      </c>
      <c r="M134">
        <f t="shared" si="315"/>
        <v>0.14867307619099387</v>
      </c>
      <c r="N134" s="32">
        <f t="shared" si="316"/>
        <v>0.14469615673366898</v>
      </c>
      <c r="O134" s="32"/>
      <c r="P134" s="63">
        <f t="shared" si="285"/>
        <v>0.72080436709746654</v>
      </c>
      <c r="Q134" s="86">
        <f t="shared" si="286"/>
        <v>0.14469615673366898</v>
      </c>
      <c r="R134" s="67">
        <f t="shared" si="287"/>
        <v>0.13449947616886448</v>
      </c>
      <c r="AA134" s="91"/>
      <c r="AB134" s="91">
        <f t="shared" si="307"/>
        <v>275.28571428571428</v>
      </c>
      <c r="AC134" s="91">
        <f t="shared" si="307"/>
        <v>73.285714285714292</v>
      </c>
    </row>
    <row r="135" spans="1:29" ht="13.8" x14ac:dyDescent="0.25">
      <c r="A135" s="4">
        <v>43993</v>
      </c>
      <c r="B135">
        <v>236142</v>
      </c>
      <c r="C135">
        <v>34167</v>
      </c>
      <c r="D135">
        <v>171338</v>
      </c>
      <c r="F135">
        <f t="shared" ref="F135:F147" si="317">B135-B134</f>
        <v>379</v>
      </c>
      <c r="G135">
        <f t="shared" ref="G135:G147" si="318">C135-C134</f>
        <v>53</v>
      </c>
      <c r="H135">
        <f t="shared" ref="H135:H147" si="319">D135-D134</f>
        <v>1399</v>
      </c>
      <c r="I135">
        <f t="shared" ref="I135:I147" si="320">B135-C135-D135</f>
        <v>30637</v>
      </c>
      <c r="J135" s="58">
        <f t="shared" ref="J135:J147" si="321">F135/I134*$B$2/($B$2-B134)</f>
        <v>1.1998853558005351E-2</v>
      </c>
      <c r="K135" s="58">
        <f t="shared" ref="K135:K147" si="322">G135/I134</f>
        <v>1.6713970356354462E-3</v>
      </c>
      <c r="L135" s="58">
        <f t="shared" ref="L135:L147" si="323">H135/I134</f>
        <v>4.4118574582150738E-2</v>
      </c>
      <c r="M135">
        <f t="shared" ref="M135:M147" si="324">J135/(K135+L135)</f>
        <v>0.26204107873577803</v>
      </c>
      <c r="N135" s="32">
        <f t="shared" ref="N135:N147" si="325">C135/B135</f>
        <v>0.14468836547501079</v>
      </c>
      <c r="O135" s="32"/>
      <c r="P135" s="63">
        <f t="shared" ref="P135:P147" si="326">D135/B135</f>
        <v>0.7255719016523956</v>
      </c>
      <c r="Q135" s="86">
        <f t="shared" ref="Q135:Q147" si="327">N135</f>
        <v>0.14468836547501079</v>
      </c>
      <c r="R135" s="67">
        <f t="shared" ref="R135:R147" si="328">IF(P135="","",1-SUM(P135:Q135))</f>
        <v>0.12973973287259355</v>
      </c>
      <c r="AA135" s="91"/>
      <c r="AB135" s="91">
        <f t="shared" si="307"/>
        <v>304.14285714285717</v>
      </c>
      <c r="AC135" s="91">
        <f t="shared" si="307"/>
        <v>68.285714285714292</v>
      </c>
    </row>
    <row r="136" spans="1:29" ht="13.8" x14ac:dyDescent="0.25">
      <c r="A136" s="4">
        <v>43994</v>
      </c>
      <c r="B136">
        <v>236305</v>
      </c>
      <c r="C136">
        <v>34223</v>
      </c>
      <c r="D136">
        <v>173085</v>
      </c>
      <c r="F136">
        <f t="shared" si="317"/>
        <v>163</v>
      </c>
      <c r="G136">
        <f t="shared" si="318"/>
        <v>56</v>
      </c>
      <c r="H136">
        <f t="shared" si="319"/>
        <v>1747</v>
      </c>
      <c r="I136">
        <f t="shared" si="320"/>
        <v>28997</v>
      </c>
      <c r="J136" s="58">
        <f t="shared" si="321"/>
        <v>5.3412251569129226E-3</v>
      </c>
      <c r="K136" s="58">
        <f t="shared" si="322"/>
        <v>1.8278552077553285E-3</v>
      </c>
      <c r="L136" s="58">
        <f t="shared" si="323"/>
        <v>5.702255442765284E-2</v>
      </c>
      <c r="M136">
        <f t="shared" si="324"/>
        <v>9.0759353928087191E-2</v>
      </c>
      <c r="N136" s="32">
        <f t="shared" si="325"/>
        <v>0.14482554325977021</v>
      </c>
      <c r="O136" s="32"/>
      <c r="P136" s="63">
        <f t="shared" si="326"/>
        <v>0.73246439982226363</v>
      </c>
      <c r="Q136" s="86">
        <f t="shared" si="327"/>
        <v>0.14482554325977021</v>
      </c>
      <c r="R136" s="67">
        <f t="shared" si="328"/>
        <v>0.12271005691796621</v>
      </c>
      <c r="AA136" s="91"/>
      <c r="AB136" s="91">
        <f t="shared" si="307"/>
        <v>253.42857142857142</v>
      </c>
      <c r="AC136" s="91">
        <f t="shared" si="307"/>
        <v>64.142857142857139</v>
      </c>
    </row>
    <row r="137" spans="1:29" ht="13.8" x14ac:dyDescent="0.25">
      <c r="A137" s="4">
        <v>43995</v>
      </c>
      <c r="B137">
        <v>236651</v>
      </c>
      <c r="C137">
        <v>34301</v>
      </c>
      <c r="D137">
        <v>174865</v>
      </c>
      <c r="F137">
        <f t="shared" si="317"/>
        <v>346</v>
      </c>
      <c r="G137">
        <f t="shared" si="318"/>
        <v>78</v>
      </c>
      <c r="H137">
        <f t="shared" si="319"/>
        <v>1780</v>
      </c>
      <c r="I137">
        <f t="shared" si="320"/>
        <v>27485</v>
      </c>
      <c r="J137" s="58">
        <f t="shared" si="321"/>
        <v>1.1979087126873397E-2</v>
      </c>
      <c r="K137" s="58">
        <f t="shared" si="322"/>
        <v>2.6899334413904886E-3</v>
      </c>
      <c r="L137" s="58">
        <f t="shared" si="323"/>
        <v>6.1385660585577817E-2</v>
      </c>
      <c r="M137">
        <f t="shared" si="324"/>
        <v>0.18695241626369641</v>
      </c>
      <c r="N137" s="32">
        <f t="shared" si="325"/>
        <v>0.14494339766153533</v>
      </c>
      <c r="O137" s="32"/>
      <c r="P137" s="63">
        <f t="shared" si="326"/>
        <v>0.73891511128201448</v>
      </c>
      <c r="Q137" s="86">
        <f t="shared" si="327"/>
        <v>0.14494339766153533</v>
      </c>
      <c r="R137" s="67">
        <f t="shared" si="328"/>
        <v>0.11614149105645022</v>
      </c>
      <c r="AA137" s="91"/>
      <c r="AB137" s="91">
        <f t="shared" si="307"/>
        <v>264.28571428571428</v>
      </c>
      <c r="AC137" s="91">
        <f t="shared" si="307"/>
        <v>65</v>
      </c>
    </row>
    <row r="138" spans="1:29" ht="13.8" x14ac:dyDescent="0.25">
      <c r="A138" s="4">
        <v>43996</v>
      </c>
      <c r="B138">
        <v>236989</v>
      </c>
      <c r="C138">
        <v>34345</v>
      </c>
      <c r="D138">
        <v>176370</v>
      </c>
      <c r="F138">
        <f t="shared" si="317"/>
        <v>338</v>
      </c>
      <c r="G138">
        <f t="shared" si="318"/>
        <v>44</v>
      </c>
      <c r="H138">
        <f t="shared" si="319"/>
        <v>1505</v>
      </c>
      <c r="I138">
        <f t="shared" si="320"/>
        <v>26274</v>
      </c>
      <c r="J138" s="58">
        <f t="shared" si="321"/>
        <v>1.2345939586398095E-2</v>
      </c>
      <c r="K138" s="58">
        <f t="shared" si="322"/>
        <v>1.6008732035655813E-3</v>
      </c>
      <c r="L138" s="58">
        <f t="shared" si="323"/>
        <v>5.475714025832272E-2</v>
      </c>
      <c r="M138">
        <f t="shared" si="324"/>
        <v>0.21906271758047233</v>
      </c>
      <c r="N138" s="32">
        <f t="shared" si="325"/>
        <v>0.14492233816759428</v>
      </c>
      <c r="O138" s="32"/>
      <c r="P138" s="63">
        <f t="shared" si="326"/>
        <v>0.74421175666381145</v>
      </c>
      <c r="Q138" s="86">
        <f t="shared" si="327"/>
        <v>0.14492233816759428</v>
      </c>
      <c r="R138" s="67">
        <f t="shared" si="328"/>
        <v>0.11086590516859429</v>
      </c>
      <c r="AA138" s="91"/>
      <c r="AB138" s="91">
        <f t="shared" si="307"/>
        <v>284.42857142857144</v>
      </c>
      <c r="AC138" s="91">
        <f t="shared" si="307"/>
        <v>63.714285714285715</v>
      </c>
    </row>
    <row r="139" spans="1:29" ht="13.8" x14ac:dyDescent="0.25">
      <c r="A139" s="4">
        <v>43997</v>
      </c>
      <c r="B139">
        <v>237290</v>
      </c>
      <c r="C139">
        <v>34371</v>
      </c>
      <c r="D139">
        <v>177010</v>
      </c>
      <c r="F139">
        <f t="shared" si="317"/>
        <v>301</v>
      </c>
      <c r="G139">
        <f t="shared" si="318"/>
        <v>26</v>
      </c>
      <c r="H139">
        <f t="shared" si="319"/>
        <v>640</v>
      </c>
      <c r="I139">
        <f t="shared" si="320"/>
        <v>25909</v>
      </c>
      <c r="J139" s="58">
        <f t="shared" si="321"/>
        <v>1.1501273362382112E-2</v>
      </c>
      <c r="K139" s="58">
        <f t="shared" si="322"/>
        <v>9.8957143944584003E-4</v>
      </c>
      <c r="L139" s="58">
        <f t="shared" si="323"/>
        <v>2.4358681586359138E-2</v>
      </c>
      <c r="M139">
        <f t="shared" si="324"/>
        <v>0.45373041489974114</v>
      </c>
      <c r="N139" s="32">
        <f t="shared" si="325"/>
        <v>0.14484807619368706</v>
      </c>
      <c r="O139" s="32"/>
      <c r="P139" s="63">
        <f t="shared" si="326"/>
        <v>0.74596485313329686</v>
      </c>
      <c r="Q139" s="86">
        <f t="shared" si="327"/>
        <v>0.14484807619368706</v>
      </c>
      <c r="R139" s="67">
        <f t="shared" si="328"/>
        <v>0.10918707067301603</v>
      </c>
      <c r="AA139" s="91"/>
      <c r="AB139" s="91">
        <f t="shared" si="307"/>
        <v>287.42857142857144</v>
      </c>
      <c r="AC139" s="91">
        <f t="shared" si="307"/>
        <v>58.142857142857146</v>
      </c>
    </row>
    <row r="140" spans="1:29" ht="13.8" x14ac:dyDescent="0.25">
      <c r="A140" s="4">
        <v>43998</v>
      </c>
      <c r="B140">
        <v>237500</v>
      </c>
      <c r="C140">
        <v>34405</v>
      </c>
      <c r="D140">
        <v>178526</v>
      </c>
      <c r="F140">
        <f t="shared" si="317"/>
        <v>210</v>
      </c>
      <c r="G140">
        <f t="shared" si="318"/>
        <v>34</v>
      </c>
      <c r="H140">
        <f t="shared" si="319"/>
        <v>1516</v>
      </c>
      <c r="I140">
        <f t="shared" si="320"/>
        <v>24569</v>
      </c>
      <c r="J140" s="58">
        <f t="shared" si="321"/>
        <v>8.1372271634965569E-3</v>
      </c>
      <c r="K140" s="58">
        <f t="shared" si="322"/>
        <v>1.3122853062642326E-3</v>
      </c>
      <c r="L140" s="58">
        <f t="shared" si="323"/>
        <v>5.8512486008722837E-2</v>
      </c>
      <c r="M140">
        <f t="shared" si="324"/>
        <v>0.13601768940582729</v>
      </c>
      <c r="N140" s="32">
        <f t="shared" si="325"/>
        <v>0.14486315789473683</v>
      </c>
      <c r="O140" s="32"/>
      <c r="P140" s="63">
        <f t="shared" si="326"/>
        <v>0.75168842105263156</v>
      </c>
      <c r="Q140" s="86">
        <f t="shared" si="327"/>
        <v>0.14486315789473683</v>
      </c>
      <c r="R140" s="67">
        <f t="shared" si="328"/>
        <v>0.10344842105263163</v>
      </c>
      <c r="AA140" s="91"/>
      <c r="AB140" s="91">
        <f t="shared" ref="AB140:AC162" si="329">AVERAGE(F134:F140)</f>
        <v>277</v>
      </c>
      <c r="AC140" s="91">
        <f t="shared" si="329"/>
        <v>51.714285714285715</v>
      </c>
    </row>
    <row r="141" spans="1:29" ht="13.8" x14ac:dyDescent="0.25">
      <c r="A141" s="4">
        <v>43999</v>
      </c>
      <c r="B141">
        <v>237828</v>
      </c>
      <c r="C141">
        <v>34448</v>
      </c>
      <c r="D141">
        <v>179455</v>
      </c>
      <c r="F141">
        <f t="shared" si="317"/>
        <v>328</v>
      </c>
      <c r="G141">
        <f t="shared" si="318"/>
        <v>43</v>
      </c>
      <c r="H141">
        <f t="shared" si="319"/>
        <v>929</v>
      </c>
      <c r="I141">
        <f t="shared" si="320"/>
        <v>23925</v>
      </c>
      <c r="J141" s="58">
        <f t="shared" si="321"/>
        <v>1.3402804234968277E-2</v>
      </c>
      <c r="K141" s="58">
        <f t="shared" si="322"/>
        <v>1.7501729822133583E-3</v>
      </c>
      <c r="L141" s="58">
        <f t="shared" si="323"/>
        <v>3.7811876755260695E-2</v>
      </c>
      <c r="M141">
        <f t="shared" si="324"/>
        <v>0.33877931815734114</v>
      </c>
      <c r="N141" s="32">
        <f t="shared" si="325"/>
        <v>0.14484417309988731</v>
      </c>
      <c r="O141" s="32"/>
      <c r="P141" s="63">
        <f t="shared" si="326"/>
        <v>0.75455791580469922</v>
      </c>
      <c r="Q141" s="86">
        <f t="shared" si="327"/>
        <v>0.14484417309988731</v>
      </c>
      <c r="R141" s="67">
        <f t="shared" si="328"/>
        <v>0.10059791109541349</v>
      </c>
      <c r="AA141" s="91"/>
      <c r="AB141" s="91">
        <f t="shared" si="329"/>
        <v>295</v>
      </c>
      <c r="AC141" s="91">
        <f t="shared" si="329"/>
        <v>47.714285714285715</v>
      </c>
    </row>
    <row r="142" spans="1:29" ht="13.8" x14ac:dyDescent="0.25">
      <c r="A142" s="4">
        <v>44000</v>
      </c>
      <c r="B142">
        <v>238159</v>
      </c>
      <c r="C142">
        <v>34514</v>
      </c>
      <c r="D142">
        <v>180544</v>
      </c>
      <c r="F142">
        <f t="shared" si="317"/>
        <v>331</v>
      </c>
      <c r="G142">
        <f t="shared" si="318"/>
        <v>66</v>
      </c>
      <c r="H142">
        <f t="shared" si="319"/>
        <v>1089</v>
      </c>
      <c r="I142">
        <f t="shared" si="320"/>
        <v>23101</v>
      </c>
      <c r="J142" s="58">
        <f t="shared" si="321"/>
        <v>1.3889535542830468E-2</v>
      </c>
      <c r="K142" s="58">
        <f t="shared" si="322"/>
        <v>2.7586206896551722E-3</v>
      </c>
      <c r="L142" s="58">
        <f t="shared" si="323"/>
        <v>4.5517241379310347E-2</v>
      </c>
      <c r="M142">
        <f t="shared" si="324"/>
        <v>0.28771180767291682</v>
      </c>
      <c r="N142" s="32">
        <f t="shared" si="325"/>
        <v>0.14491999042656376</v>
      </c>
      <c r="O142" s="32"/>
      <c r="P142" s="63">
        <f t="shared" si="326"/>
        <v>0.75808178569779017</v>
      </c>
      <c r="Q142" s="86">
        <f t="shared" si="327"/>
        <v>0.14491999042656376</v>
      </c>
      <c r="R142" s="67">
        <f t="shared" si="328"/>
        <v>9.699822387564605E-2</v>
      </c>
      <c r="AA142" s="91"/>
      <c r="AB142" s="91">
        <f t="shared" si="329"/>
        <v>288.14285714285717</v>
      </c>
      <c r="AC142" s="91">
        <f t="shared" si="329"/>
        <v>49.571428571428569</v>
      </c>
    </row>
    <row r="143" spans="1:29" ht="13.8" x14ac:dyDescent="0.25">
      <c r="A143" s="4">
        <v>44001</v>
      </c>
      <c r="B143">
        <v>238011</v>
      </c>
      <c r="C143">
        <v>34561</v>
      </c>
      <c r="D143">
        <v>181907</v>
      </c>
      <c r="F143">
        <f t="shared" si="317"/>
        <v>-148</v>
      </c>
      <c r="G143">
        <f t="shared" si="318"/>
        <v>47</v>
      </c>
      <c r="H143">
        <f t="shared" si="319"/>
        <v>1363</v>
      </c>
      <c r="I143">
        <f t="shared" si="320"/>
        <v>21543</v>
      </c>
      <c r="J143" s="58">
        <f t="shared" si="321"/>
        <v>-6.4319846361854689E-3</v>
      </c>
      <c r="K143" s="58">
        <f t="shared" si="322"/>
        <v>2.0345439591359683E-3</v>
      </c>
      <c r="L143" s="58">
        <f t="shared" si="323"/>
        <v>5.9001774814943078E-2</v>
      </c>
      <c r="M143">
        <f t="shared" si="324"/>
        <v>-0.10537962913512093</v>
      </c>
      <c r="N143" s="32">
        <f t="shared" si="325"/>
        <v>0.14520757443983681</v>
      </c>
      <c r="O143" s="32"/>
      <c r="P143" s="63">
        <f t="shared" si="326"/>
        <v>0.76427980219401626</v>
      </c>
      <c r="Q143" s="86">
        <f t="shared" si="327"/>
        <v>0.14520757443983681</v>
      </c>
      <c r="R143" s="67">
        <f t="shared" si="328"/>
        <v>9.051262336614696E-2</v>
      </c>
      <c r="AA143" s="91"/>
      <c r="AB143" s="91">
        <f t="shared" si="329"/>
        <v>243.71428571428572</v>
      </c>
      <c r="AC143" s="91">
        <f t="shared" si="329"/>
        <v>48.285714285714285</v>
      </c>
    </row>
    <row r="144" spans="1:29" ht="13.8" x14ac:dyDescent="0.25">
      <c r="A144" s="4">
        <v>44002</v>
      </c>
      <c r="B144">
        <v>238275</v>
      </c>
      <c r="C144">
        <v>34610</v>
      </c>
      <c r="D144">
        <v>182453</v>
      </c>
      <c r="F144">
        <f t="shared" si="317"/>
        <v>264</v>
      </c>
      <c r="G144">
        <f t="shared" si="318"/>
        <v>49</v>
      </c>
      <c r="H144">
        <f t="shared" si="319"/>
        <v>546</v>
      </c>
      <c r="I144">
        <f t="shared" si="320"/>
        <v>21212</v>
      </c>
      <c r="J144" s="58">
        <f t="shared" si="321"/>
        <v>1.2302991989031955E-2</v>
      </c>
      <c r="K144" s="58">
        <f t="shared" si="322"/>
        <v>2.2745207259898806E-3</v>
      </c>
      <c r="L144" s="58">
        <f t="shared" si="323"/>
        <v>2.5344659518172958E-2</v>
      </c>
      <c r="M144">
        <f t="shared" si="324"/>
        <v>0.44545101919279895</v>
      </c>
      <c r="N144" s="32">
        <f t="shared" si="325"/>
        <v>0.14525233448746197</v>
      </c>
      <c r="O144" s="32"/>
      <c r="P144" s="63">
        <f t="shared" si="326"/>
        <v>0.7657244780190956</v>
      </c>
      <c r="Q144" s="86">
        <f t="shared" si="327"/>
        <v>0.14525233448746197</v>
      </c>
      <c r="R144" s="67">
        <f t="shared" si="328"/>
        <v>8.9023187493442402E-2</v>
      </c>
      <c r="AA144" s="91"/>
      <c r="AB144" s="91">
        <f t="shared" si="329"/>
        <v>232</v>
      </c>
      <c r="AC144" s="91">
        <f t="shared" si="329"/>
        <v>44.142857142857146</v>
      </c>
    </row>
    <row r="145" spans="1:29" ht="13.8" x14ac:dyDescent="0.25">
      <c r="A145" s="4">
        <v>44003</v>
      </c>
      <c r="B145">
        <v>238499</v>
      </c>
      <c r="C145">
        <v>34634</v>
      </c>
      <c r="D145">
        <v>182893</v>
      </c>
      <c r="F145">
        <f t="shared" si="317"/>
        <v>224</v>
      </c>
      <c r="G145">
        <f t="shared" si="318"/>
        <v>24</v>
      </c>
      <c r="H145">
        <f t="shared" si="319"/>
        <v>440</v>
      </c>
      <c r="I145">
        <f t="shared" si="320"/>
        <v>20972</v>
      </c>
      <c r="J145" s="58">
        <f t="shared" si="321"/>
        <v>1.0601841313212788E-2</v>
      </c>
      <c r="K145" s="58">
        <f t="shared" si="322"/>
        <v>1.1314350367716388E-3</v>
      </c>
      <c r="L145" s="58">
        <f t="shared" si="323"/>
        <v>2.0742975674146711E-2</v>
      </c>
      <c r="M145">
        <f t="shared" si="324"/>
        <v>0.48466865934454667</v>
      </c>
      <c r="N145" s="32">
        <f t="shared" si="325"/>
        <v>0.14521654178843518</v>
      </c>
      <c r="O145" s="32"/>
      <c r="P145" s="63">
        <f t="shared" si="326"/>
        <v>0.76685017547243384</v>
      </c>
      <c r="Q145" s="86">
        <f t="shared" si="327"/>
        <v>0.14521654178843518</v>
      </c>
      <c r="R145" s="67">
        <f t="shared" si="328"/>
        <v>8.7933282739131036E-2</v>
      </c>
      <c r="AA145" s="91"/>
      <c r="AB145" s="91">
        <f t="shared" si="329"/>
        <v>215.71428571428572</v>
      </c>
      <c r="AC145" s="91">
        <f t="shared" si="329"/>
        <v>41.285714285714285</v>
      </c>
    </row>
    <row r="146" spans="1:29" ht="13.8" x14ac:dyDescent="0.25">
      <c r="A146" s="4">
        <v>44004</v>
      </c>
      <c r="B146">
        <v>238720</v>
      </c>
      <c r="C146">
        <v>34657</v>
      </c>
      <c r="D146">
        <v>183426</v>
      </c>
      <c r="F146">
        <f t="shared" si="317"/>
        <v>221</v>
      </c>
      <c r="G146">
        <f t="shared" si="318"/>
        <v>23</v>
      </c>
      <c r="H146">
        <f t="shared" si="319"/>
        <v>533</v>
      </c>
      <c r="I146">
        <f t="shared" si="320"/>
        <v>20637</v>
      </c>
      <c r="J146" s="58">
        <f t="shared" si="321"/>
        <v>1.0579592488521902E-2</v>
      </c>
      <c r="K146" s="58">
        <f t="shared" si="322"/>
        <v>1.0967003623879458E-3</v>
      </c>
      <c r="L146" s="58">
        <f t="shared" si="323"/>
        <v>2.5414838832729353E-2</v>
      </c>
      <c r="M146">
        <f t="shared" si="324"/>
        <v>0.39905613969295206</v>
      </c>
      <c r="N146" s="32">
        <f t="shared" si="325"/>
        <v>0.14517845174262733</v>
      </c>
      <c r="O146" s="32"/>
      <c r="P146" s="63">
        <f t="shared" si="326"/>
        <v>0.7683729892761394</v>
      </c>
      <c r="Q146" s="86">
        <f t="shared" si="327"/>
        <v>0.14517845174262733</v>
      </c>
      <c r="R146" s="67">
        <f t="shared" si="328"/>
        <v>8.644855898123327E-2</v>
      </c>
      <c r="AA146" s="91"/>
      <c r="AB146" s="91">
        <f t="shared" si="329"/>
        <v>204.28571428571428</v>
      </c>
      <c r="AC146" s="91">
        <f t="shared" si="329"/>
        <v>40.857142857142854</v>
      </c>
    </row>
    <row r="147" spans="1:29" ht="13.8" x14ac:dyDescent="0.25">
      <c r="A147" s="4">
        <v>44005</v>
      </c>
      <c r="B147">
        <v>238833</v>
      </c>
      <c r="C147">
        <v>34675</v>
      </c>
      <c r="D147">
        <v>184585</v>
      </c>
      <c r="F147">
        <f t="shared" si="317"/>
        <v>113</v>
      </c>
      <c r="G147">
        <f t="shared" si="318"/>
        <v>18</v>
      </c>
      <c r="H147">
        <f t="shared" si="319"/>
        <v>1159</v>
      </c>
      <c r="I147">
        <f t="shared" si="320"/>
        <v>19573</v>
      </c>
      <c r="J147" s="58">
        <f t="shared" si="321"/>
        <v>5.497306961220051E-3</v>
      </c>
      <c r="K147" s="58">
        <f t="shared" si="322"/>
        <v>8.7221979938944616E-4</v>
      </c>
      <c r="L147" s="58">
        <f t="shared" si="323"/>
        <v>5.6161263749576001E-2</v>
      </c>
      <c r="M147">
        <f t="shared" si="324"/>
        <v>9.6387360882496345E-2</v>
      </c>
      <c r="N147" s="32">
        <f t="shared" si="325"/>
        <v>0.14518512935817077</v>
      </c>
      <c r="O147" s="32"/>
      <c r="P147" s="63">
        <f t="shared" si="326"/>
        <v>0.77286220915870085</v>
      </c>
      <c r="Q147" s="86">
        <f t="shared" si="327"/>
        <v>0.14518512935817077</v>
      </c>
      <c r="R147" s="67">
        <f t="shared" si="328"/>
        <v>8.1952661483128408E-2</v>
      </c>
      <c r="AA147" s="91"/>
      <c r="AB147" s="91">
        <f t="shared" si="329"/>
        <v>190.42857142857142</v>
      </c>
      <c r="AC147" s="91">
        <f t="shared" si="329"/>
        <v>38.571428571428569</v>
      </c>
    </row>
    <row r="148" spans="1:29" ht="13.8" x14ac:dyDescent="0.25">
      <c r="A148" s="4">
        <v>44006</v>
      </c>
      <c r="B148">
        <v>239410</v>
      </c>
      <c r="C148">
        <v>34644</v>
      </c>
      <c r="D148">
        <v>186111</v>
      </c>
      <c r="F148">
        <f t="shared" ref="F148:F162" si="330">B148-B147</f>
        <v>577</v>
      </c>
      <c r="G148">
        <f t="shared" ref="G148:G162" si="331">C148-C147</f>
        <v>-31</v>
      </c>
      <c r="H148">
        <f t="shared" ref="H148:H162" si="332">D148-D147</f>
        <v>1526</v>
      </c>
      <c r="I148">
        <f t="shared" ref="I148:I162" si="333">B148-C148-D148</f>
        <v>18655</v>
      </c>
      <c r="J148" s="58">
        <f t="shared" ref="J148:J162" si="334">F148/I147*$B$2/($B$2-B147)</f>
        <v>2.9596294531725693E-2</v>
      </c>
      <c r="K148" s="58">
        <f t="shared" ref="K148:K162" si="335">G148/I147</f>
        <v>-1.5838144382567822E-3</v>
      </c>
      <c r="L148" s="58">
        <f t="shared" ref="L148:L162" si="336">H148/I147</f>
        <v>7.7964542992898386E-2</v>
      </c>
      <c r="M148">
        <f t="shared" ref="M148:M162" si="337">J148/(K148+L148)</f>
        <v>0.38748379456151633</v>
      </c>
      <c r="N148" s="32">
        <f t="shared" ref="N148:N162" si="338">C148/B148</f>
        <v>0.1447057349317071</v>
      </c>
      <c r="O148" s="32"/>
      <c r="P148" s="63">
        <f t="shared" ref="P148:P162" si="339">D148/B148</f>
        <v>0.77737354329393094</v>
      </c>
      <c r="Q148" s="86">
        <f t="shared" ref="Q148:Q162" si="340">N148</f>
        <v>0.1447057349317071</v>
      </c>
      <c r="R148" s="67">
        <f t="shared" ref="R148:R162" si="341">IF(P148="","",1-SUM(P148:Q148))</f>
        <v>7.7920721774361934E-2</v>
      </c>
      <c r="AA148" s="91"/>
      <c r="AB148" s="91">
        <f t="shared" si="329"/>
        <v>226</v>
      </c>
      <c r="AC148" s="91">
        <f t="shared" si="329"/>
        <v>28</v>
      </c>
    </row>
    <row r="149" spans="1:29" ht="13.8" x14ac:dyDescent="0.25">
      <c r="A149" s="4">
        <v>44007</v>
      </c>
      <c r="B149">
        <v>239706</v>
      </c>
      <c r="C149">
        <v>34678</v>
      </c>
      <c r="D149">
        <v>186725</v>
      </c>
      <c r="F149">
        <f t="shared" si="330"/>
        <v>296</v>
      </c>
      <c r="G149">
        <f t="shared" si="331"/>
        <v>34</v>
      </c>
      <c r="H149">
        <f t="shared" si="332"/>
        <v>614</v>
      </c>
      <c r="I149">
        <f t="shared" si="333"/>
        <v>18303</v>
      </c>
      <c r="J149" s="58">
        <f t="shared" si="334"/>
        <v>1.5930138155118786E-2</v>
      </c>
      <c r="K149" s="58">
        <f t="shared" si="335"/>
        <v>1.8225676762262128E-3</v>
      </c>
      <c r="L149" s="58">
        <f t="shared" si="336"/>
        <v>3.2913428035379257E-2</v>
      </c>
      <c r="M149">
        <f t="shared" si="337"/>
        <v>0.45860606062305703</v>
      </c>
      <c r="N149" s="32">
        <f t="shared" si="338"/>
        <v>0.14466888605208048</v>
      </c>
      <c r="O149" s="32"/>
      <c r="P149" s="63">
        <f t="shared" si="339"/>
        <v>0.77897507780364283</v>
      </c>
      <c r="Q149" s="86">
        <f t="shared" si="340"/>
        <v>0.14466888605208048</v>
      </c>
      <c r="R149" s="67">
        <f t="shared" si="341"/>
        <v>7.6356036144276662E-2</v>
      </c>
      <c r="AA149" s="91"/>
      <c r="AB149" s="91">
        <f t="shared" si="329"/>
        <v>221</v>
      </c>
      <c r="AC149" s="91">
        <f t="shared" si="329"/>
        <v>23.428571428571427</v>
      </c>
    </row>
    <row r="150" spans="1:29" ht="13.8" x14ac:dyDescent="0.25">
      <c r="A150" s="4">
        <v>44008</v>
      </c>
      <c r="B150">
        <v>239961</v>
      </c>
      <c r="C150">
        <v>34708</v>
      </c>
      <c r="D150">
        <v>187615</v>
      </c>
      <c r="F150">
        <f t="shared" si="330"/>
        <v>255</v>
      </c>
      <c r="G150">
        <f t="shared" si="331"/>
        <v>30</v>
      </c>
      <c r="H150">
        <f t="shared" si="332"/>
        <v>890</v>
      </c>
      <c r="I150">
        <f t="shared" si="333"/>
        <v>17638</v>
      </c>
      <c r="J150" s="58">
        <f t="shared" si="334"/>
        <v>1.398759727891215E-2</v>
      </c>
      <c r="K150" s="58">
        <f t="shared" si="335"/>
        <v>1.6390755613833797E-3</v>
      </c>
      <c r="L150" s="58">
        <f t="shared" si="336"/>
        <v>4.8625908321040266E-2</v>
      </c>
      <c r="M150">
        <f t="shared" si="337"/>
        <v>0.27827716629992288</v>
      </c>
      <c r="N150" s="32">
        <f t="shared" si="338"/>
        <v>0.14464017069440452</v>
      </c>
      <c r="O150" s="32"/>
      <c r="P150" s="63">
        <f t="shared" si="339"/>
        <v>0.7818562183021408</v>
      </c>
      <c r="Q150" s="86">
        <f t="shared" si="340"/>
        <v>0.14464017069440452</v>
      </c>
      <c r="R150" s="67">
        <f t="shared" si="341"/>
        <v>7.3503611003454705E-2</v>
      </c>
      <c r="AA150" s="91"/>
      <c r="AB150" s="91">
        <f t="shared" si="329"/>
        <v>278.57142857142856</v>
      </c>
      <c r="AC150" s="91">
        <f t="shared" si="329"/>
        <v>21</v>
      </c>
    </row>
    <row r="151" spans="1:29" ht="13.8" x14ac:dyDescent="0.25">
      <c r="A151" s="4">
        <v>44009</v>
      </c>
      <c r="B151">
        <v>240136</v>
      </c>
      <c r="C151">
        <v>34716</v>
      </c>
      <c r="D151">
        <v>188584</v>
      </c>
      <c r="F151">
        <f t="shared" si="330"/>
        <v>175</v>
      </c>
      <c r="G151">
        <f t="shared" si="331"/>
        <v>8</v>
      </c>
      <c r="H151">
        <f t="shared" si="332"/>
        <v>969</v>
      </c>
      <c r="I151">
        <f t="shared" si="333"/>
        <v>16836</v>
      </c>
      <c r="J151" s="58">
        <f t="shared" si="334"/>
        <v>9.9612942385846424E-3</v>
      </c>
      <c r="K151" s="58">
        <f t="shared" si="335"/>
        <v>4.5356616396416828E-4</v>
      </c>
      <c r="L151" s="58">
        <f t="shared" si="336"/>
        <v>5.493820161015988E-2</v>
      </c>
      <c r="M151">
        <f t="shared" si="337"/>
        <v>0.17983347776883923</v>
      </c>
      <c r="N151" s="32">
        <f t="shared" si="338"/>
        <v>0.14456807808908284</v>
      </c>
      <c r="O151" s="32"/>
      <c r="P151" s="63">
        <f t="shared" si="339"/>
        <v>0.78532165106439689</v>
      </c>
      <c r="Q151" s="86">
        <f t="shared" si="340"/>
        <v>0.14456807808908284</v>
      </c>
      <c r="R151" s="67">
        <f t="shared" si="341"/>
        <v>7.0110270846520217E-2</v>
      </c>
      <c r="AA151" s="91"/>
      <c r="AB151" s="91">
        <f t="shared" si="329"/>
        <v>265.85714285714283</v>
      </c>
      <c r="AC151" s="91">
        <f t="shared" si="329"/>
        <v>15.142857142857142</v>
      </c>
    </row>
    <row r="152" spans="1:29" ht="13.8" x14ac:dyDescent="0.25">
      <c r="A152" s="4">
        <v>44010</v>
      </c>
      <c r="B152">
        <v>240310</v>
      </c>
      <c r="C152">
        <v>34738</v>
      </c>
      <c r="D152">
        <v>188891</v>
      </c>
      <c r="F152">
        <f t="shared" si="330"/>
        <v>174</v>
      </c>
      <c r="G152">
        <f t="shared" si="331"/>
        <v>22</v>
      </c>
      <c r="H152">
        <f t="shared" si="332"/>
        <v>307</v>
      </c>
      <c r="I152">
        <f t="shared" si="333"/>
        <v>16681</v>
      </c>
      <c r="J152" s="58">
        <f t="shared" si="334"/>
        <v>1.0376207579638429E-2</v>
      </c>
      <c r="K152" s="58">
        <f t="shared" si="335"/>
        <v>1.3067236873366595E-3</v>
      </c>
      <c r="L152" s="58">
        <f t="shared" si="336"/>
        <v>1.8234735091470659E-2</v>
      </c>
      <c r="M152">
        <f t="shared" si="337"/>
        <v>0.53098428817870091</v>
      </c>
      <c r="N152" s="32">
        <f t="shared" si="338"/>
        <v>0.14455494985643544</v>
      </c>
      <c r="O152" s="32"/>
      <c r="P152" s="63">
        <f t="shared" si="339"/>
        <v>0.78603054388082061</v>
      </c>
      <c r="Q152" s="86">
        <f t="shared" si="340"/>
        <v>0.14455494985643544</v>
      </c>
      <c r="R152" s="67">
        <f t="shared" si="341"/>
        <v>6.9414506262743925E-2</v>
      </c>
      <c r="AA152" s="91"/>
      <c r="AB152" s="91">
        <f t="shared" si="329"/>
        <v>258.71428571428572</v>
      </c>
      <c r="AC152" s="91">
        <f t="shared" si="329"/>
        <v>14.857142857142858</v>
      </c>
    </row>
    <row r="153" spans="1:29" ht="13.8" x14ac:dyDescent="0.25">
      <c r="A153" s="4">
        <v>44011</v>
      </c>
      <c r="B153">
        <v>240436</v>
      </c>
      <c r="C153">
        <v>34744</v>
      </c>
      <c r="D153">
        <v>189196</v>
      </c>
      <c r="F153">
        <f t="shared" si="330"/>
        <v>126</v>
      </c>
      <c r="G153">
        <f t="shared" si="331"/>
        <v>6</v>
      </c>
      <c r="H153">
        <f t="shared" si="332"/>
        <v>305</v>
      </c>
      <c r="I153">
        <f t="shared" si="333"/>
        <v>16496</v>
      </c>
      <c r="J153" s="58">
        <f t="shared" si="334"/>
        <v>7.5836457475828957E-3</v>
      </c>
      <c r="K153" s="58">
        <f t="shared" si="335"/>
        <v>3.5969066602721658E-4</v>
      </c>
      <c r="L153" s="58">
        <f t="shared" si="336"/>
        <v>1.8284275523050175E-2</v>
      </c>
      <c r="M153">
        <f t="shared" si="337"/>
        <v>0.40676139779881126</v>
      </c>
      <c r="N153" s="32">
        <f t="shared" si="338"/>
        <v>0.14450415079272655</v>
      </c>
      <c r="O153" s="32"/>
      <c r="P153" s="63">
        <f t="shared" si="339"/>
        <v>0.78688715500174677</v>
      </c>
      <c r="Q153" s="86">
        <f t="shared" si="340"/>
        <v>0.14450415079272655</v>
      </c>
      <c r="R153" s="67">
        <f t="shared" si="341"/>
        <v>6.8608694205526621E-2</v>
      </c>
      <c r="AA153" s="91"/>
      <c r="AB153" s="91">
        <f t="shared" si="329"/>
        <v>245.14285714285714</v>
      </c>
      <c r="AC153" s="91">
        <f t="shared" si="329"/>
        <v>12.428571428571429</v>
      </c>
    </row>
    <row r="154" spans="1:29" ht="13.8" x14ac:dyDescent="0.25">
      <c r="A154" s="4">
        <v>44012</v>
      </c>
      <c r="B154">
        <v>240578</v>
      </c>
      <c r="C154">
        <v>34767</v>
      </c>
      <c r="D154">
        <v>190248</v>
      </c>
      <c r="F154">
        <f t="shared" si="330"/>
        <v>142</v>
      </c>
      <c r="G154">
        <f t="shared" si="331"/>
        <v>23</v>
      </c>
      <c r="H154">
        <f t="shared" si="332"/>
        <v>1052</v>
      </c>
      <c r="I154">
        <f t="shared" si="333"/>
        <v>15563</v>
      </c>
      <c r="J154" s="58">
        <f t="shared" si="334"/>
        <v>8.6425157585312239E-3</v>
      </c>
      <c r="K154" s="58">
        <f t="shared" si="335"/>
        <v>1.3942774005819593E-3</v>
      </c>
      <c r="L154" s="58">
        <f t="shared" si="336"/>
        <v>6.3773035887487881E-2</v>
      </c>
      <c r="M154">
        <f t="shared" si="337"/>
        <v>0.13262040925835447</v>
      </c>
      <c r="N154" s="32">
        <f t="shared" si="338"/>
        <v>0.14451446100640955</v>
      </c>
      <c r="O154" s="32"/>
      <c r="P154" s="63">
        <f t="shared" si="339"/>
        <v>0.79079550083548789</v>
      </c>
      <c r="Q154" s="86">
        <f t="shared" si="340"/>
        <v>0.14451446100640955</v>
      </c>
      <c r="R154" s="67">
        <f t="shared" si="341"/>
        <v>6.4690038158102592E-2</v>
      </c>
      <c r="AA154" s="91"/>
      <c r="AB154" s="91">
        <f t="shared" si="329"/>
        <v>249.28571428571428</v>
      </c>
      <c r="AC154" s="91">
        <f t="shared" si="329"/>
        <v>13.142857142857142</v>
      </c>
    </row>
    <row r="155" spans="1:29" ht="13.8" x14ac:dyDescent="0.25">
      <c r="A155" s="4">
        <v>44013</v>
      </c>
      <c r="B155">
        <v>240760</v>
      </c>
      <c r="C155">
        <v>34788</v>
      </c>
      <c r="D155">
        <v>190717</v>
      </c>
      <c r="F155">
        <f t="shared" si="330"/>
        <v>182</v>
      </c>
      <c r="G155">
        <f t="shared" si="331"/>
        <v>21</v>
      </c>
      <c r="H155">
        <f t="shared" si="332"/>
        <v>469</v>
      </c>
      <c r="I155">
        <f t="shared" si="333"/>
        <v>15255</v>
      </c>
      <c r="J155" s="58">
        <f t="shared" si="334"/>
        <v>1.1741121391256198E-2</v>
      </c>
      <c r="K155" s="58">
        <f t="shared" si="335"/>
        <v>1.3493542376148558E-3</v>
      </c>
      <c r="L155" s="58">
        <f t="shared" si="336"/>
        <v>3.0135577973398445E-2</v>
      </c>
      <c r="M155">
        <f t="shared" si="337"/>
        <v>0.37291239226963302</v>
      </c>
      <c r="N155" s="32">
        <f t="shared" si="338"/>
        <v>0.14449244060475161</v>
      </c>
      <c r="O155" s="32"/>
      <c r="P155" s="63">
        <f t="shared" si="339"/>
        <v>0.79214570526665562</v>
      </c>
      <c r="Q155" s="86">
        <f t="shared" si="340"/>
        <v>0.14449244060475161</v>
      </c>
      <c r="R155" s="67">
        <f t="shared" si="341"/>
        <v>6.3361854128592743E-2</v>
      </c>
      <c r="AA155" s="91"/>
      <c r="AB155" s="91">
        <f t="shared" si="329"/>
        <v>192.85714285714286</v>
      </c>
      <c r="AC155" s="91">
        <f t="shared" si="329"/>
        <v>20.571428571428573</v>
      </c>
    </row>
    <row r="156" spans="1:29" ht="13.8" x14ac:dyDescent="0.25">
      <c r="A156" s="4">
        <v>44014</v>
      </c>
      <c r="B156">
        <v>240961</v>
      </c>
      <c r="C156">
        <v>34818</v>
      </c>
      <c r="D156">
        <v>191083</v>
      </c>
      <c r="F156">
        <f t="shared" si="330"/>
        <v>201</v>
      </c>
      <c r="G156">
        <f t="shared" si="331"/>
        <v>30</v>
      </c>
      <c r="H156">
        <f t="shared" si="332"/>
        <v>366</v>
      </c>
      <c r="I156">
        <f t="shared" si="333"/>
        <v>15060</v>
      </c>
      <c r="J156" s="58">
        <f t="shared" si="334"/>
        <v>1.3228684709520931E-2</v>
      </c>
      <c r="K156" s="58">
        <f t="shared" si="335"/>
        <v>1.9665683382497543E-3</v>
      </c>
      <c r="L156" s="58">
        <f t="shared" si="336"/>
        <v>2.3992133726647002E-2</v>
      </c>
      <c r="M156">
        <f t="shared" si="337"/>
        <v>0.50960501324177221</v>
      </c>
      <c r="N156" s="32">
        <f t="shared" si="338"/>
        <v>0.14449641228248555</v>
      </c>
      <c r="O156" s="32"/>
      <c r="P156" s="63">
        <f t="shared" si="339"/>
        <v>0.79300384709558813</v>
      </c>
      <c r="Q156" s="86">
        <f t="shared" si="340"/>
        <v>0.14449641228248555</v>
      </c>
      <c r="R156" s="67">
        <f t="shared" si="341"/>
        <v>6.2499740621926314E-2</v>
      </c>
      <c r="AA156" s="91"/>
      <c r="AB156" s="91">
        <f t="shared" si="329"/>
        <v>179.28571428571428</v>
      </c>
      <c r="AC156" s="91">
        <f t="shared" si="329"/>
        <v>20</v>
      </c>
    </row>
    <row r="157" spans="1:29" ht="13.8" x14ac:dyDescent="0.25">
      <c r="A157" s="4">
        <v>44015</v>
      </c>
      <c r="B157">
        <v>241184</v>
      </c>
      <c r="C157">
        <v>34833</v>
      </c>
      <c r="D157">
        <v>191467</v>
      </c>
      <c r="F157">
        <f t="shared" si="330"/>
        <v>223</v>
      </c>
      <c r="G157">
        <f t="shared" si="331"/>
        <v>15</v>
      </c>
      <c r="H157">
        <f t="shared" si="332"/>
        <v>384</v>
      </c>
      <c r="I157">
        <f t="shared" si="333"/>
        <v>14884</v>
      </c>
      <c r="J157" s="58">
        <f t="shared" si="334"/>
        <v>1.4866685732627586E-2</v>
      </c>
      <c r="K157" s="58">
        <f t="shared" si="335"/>
        <v>9.9601593625498006E-4</v>
      </c>
      <c r="L157" s="58">
        <f t="shared" si="336"/>
        <v>2.5498007968127491E-2</v>
      </c>
      <c r="M157">
        <f t="shared" si="337"/>
        <v>0.5611335517127104</v>
      </c>
      <c r="N157" s="32">
        <f t="shared" si="338"/>
        <v>0.14442500331696961</v>
      </c>
      <c r="O157" s="32"/>
      <c r="P157" s="63">
        <f t="shared" si="339"/>
        <v>0.79386277696696295</v>
      </c>
      <c r="Q157" s="86">
        <f t="shared" si="340"/>
        <v>0.14442500331696961</v>
      </c>
      <c r="R157" s="67">
        <f t="shared" si="341"/>
        <v>6.171221971606744E-2</v>
      </c>
      <c r="AA157" s="91"/>
      <c r="AB157" s="91">
        <f t="shared" si="329"/>
        <v>174.71428571428572</v>
      </c>
      <c r="AC157" s="91">
        <f t="shared" si="329"/>
        <v>17.857142857142858</v>
      </c>
    </row>
    <row r="158" spans="1:29" ht="13.8" x14ac:dyDescent="0.25">
      <c r="A158" s="4">
        <v>44016</v>
      </c>
      <c r="B158">
        <v>241419</v>
      </c>
      <c r="C158">
        <v>34854</v>
      </c>
      <c r="D158">
        <v>191944</v>
      </c>
      <c r="F158">
        <f t="shared" si="330"/>
        <v>235</v>
      </c>
      <c r="G158">
        <f t="shared" si="331"/>
        <v>21</v>
      </c>
      <c r="H158">
        <f t="shared" si="332"/>
        <v>477</v>
      </c>
      <c r="I158">
        <f t="shared" si="333"/>
        <v>14621</v>
      </c>
      <c r="J158" s="58">
        <f t="shared" si="334"/>
        <v>1.5852000556506492E-2</v>
      </c>
      <c r="K158" s="58">
        <f t="shared" si="335"/>
        <v>1.4109110454178983E-3</v>
      </c>
      <c r="L158" s="58">
        <f t="shared" si="336"/>
        <v>3.2047836603063692E-2</v>
      </c>
      <c r="M158">
        <f t="shared" si="337"/>
        <v>0.47377746241574825</v>
      </c>
      <c r="N158" s="32">
        <f t="shared" si="338"/>
        <v>0.14437140407341592</v>
      </c>
      <c r="O158" s="32"/>
      <c r="P158" s="63">
        <f t="shared" si="339"/>
        <v>0.79506583988832691</v>
      </c>
      <c r="Q158" s="86">
        <f t="shared" si="340"/>
        <v>0.14437140407341592</v>
      </c>
      <c r="R158" s="67">
        <f t="shared" si="341"/>
        <v>6.0562756038257115E-2</v>
      </c>
      <c r="AA158" s="91"/>
      <c r="AB158" s="91">
        <f t="shared" si="329"/>
        <v>183.28571428571428</v>
      </c>
      <c r="AC158" s="91">
        <f t="shared" si="329"/>
        <v>19.714285714285715</v>
      </c>
    </row>
    <row r="159" spans="1:29" ht="13.8" x14ac:dyDescent="0.25">
      <c r="A159" s="4">
        <v>44017</v>
      </c>
      <c r="B159">
        <v>241611</v>
      </c>
      <c r="C159">
        <v>34861</v>
      </c>
      <c r="D159">
        <v>192108</v>
      </c>
      <c r="F159">
        <f t="shared" si="330"/>
        <v>192</v>
      </c>
      <c r="G159">
        <f t="shared" si="331"/>
        <v>7</v>
      </c>
      <c r="H159">
        <f t="shared" si="332"/>
        <v>164</v>
      </c>
      <c r="I159">
        <f t="shared" si="333"/>
        <v>14642</v>
      </c>
      <c r="J159" s="58">
        <f t="shared" si="334"/>
        <v>1.3184441098193713E-2</v>
      </c>
      <c r="K159" s="58">
        <f t="shared" si="335"/>
        <v>4.7876342247452297E-4</v>
      </c>
      <c r="L159" s="58">
        <f t="shared" si="336"/>
        <v>1.1216743040831681E-2</v>
      </c>
      <c r="M159">
        <f t="shared" si="337"/>
        <v>1.1273082648929256</v>
      </c>
      <c r="N159" s="32">
        <f t="shared" si="338"/>
        <v>0.14428564924610221</v>
      </c>
      <c r="O159" s="32"/>
      <c r="P159" s="63">
        <f t="shared" si="339"/>
        <v>0.79511280529446093</v>
      </c>
      <c r="Q159" s="86">
        <f t="shared" si="340"/>
        <v>0.14428564924610221</v>
      </c>
      <c r="R159" s="67">
        <f t="shared" si="341"/>
        <v>6.0601545459436856E-2</v>
      </c>
      <c r="AA159" s="91"/>
      <c r="AB159" s="91">
        <f t="shared" si="329"/>
        <v>185.85714285714286</v>
      </c>
      <c r="AC159" s="91">
        <f t="shared" si="329"/>
        <v>17.571428571428573</v>
      </c>
    </row>
    <row r="160" spans="1:29" ht="13.8" x14ac:dyDescent="0.25">
      <c r="A160" s="4">
        <v>44018</v>
      </c>
      <c r="B160">
        <v>241819</v>
      </c>
      <c r="C160">
        <v>34869</v>
      </c>
      <c r="D160">
        <v>192241</v>
      </c>
      <c r="F160">
        <f t="shared" si="330"/>
        <v>208</v>
      </c>
      <c r="G160">
        <f t="shared" si="331"/>
        <v>8</v>
      </c>
      <c r="H160">
        <f t="shared" si="332"/>
        <v>133</v>
      </c>
      <c r="I160">
        <f t="shared" si="333"/>
        <v>14709</v>
      </c>
      <c r="J160" s="58">
        <f t="shared" si="334"/>
        <v>1.4262704678050209E-2</v>
      </c>
      <c r="K160" s="58">
        <f t="shared" si="335"/>
        <v>5.4637344625051219E-4</v>
      </c>
      <c r="L160" s="58">
        <f t="shared" si="336"/>
        <v>9.0834585439147665E-3</v>
      </c>
      <c r="M160">
        <f t="shared" si="337"/>
        <v>1.4810958999717103</v>
      </c>
      <c r="N160" s="32">
        <f t="shared" si="338"/>
        <v>0.14419462490540447</v>
      </c>
      <c r="O160" s="32"/>
      <c r="P160" s="63">
        <f t="shared" si="339"/>
        <v>0.79497888916917203</v>
      </c>
      <c r="Q160" s="86">
        <f t="shared" si="340"/>
        <v>0.14419462490540447</v>
      </c>
      <c r="R160" s="67">
        <f t="shared" si="341"/>
        <v>6.0826485925423501E-2</v>
      </c>
      <c r="AA160" s="91"/>
      <c r="AB160" s="91">
        <f t="shared" si="329"/>
        <v>197.57142857142858</v>
      </c>
      <c r="AC160" s="91">
        <f t="shared" si="329"/>
        <v>17.857142857142858</v>
      </c>
    </row>
    <row r="161" spans="1:29" ht="13.8" x14ac:dyDescent="0.25">
      <c r="A161" s="4">
        <v>44019</v>
      </c>
      <c r="B161">
        <v>241956</v>
      </c>
      <c r="C161">
        <v>34899</v>
      </c>
      <c r="D161">
        <v>192815</v>
      </c>
      <c r="F161">
        <f t="shared" si="330"/>
        <v>137</v>
      </c>
      <c r="G161">
        <f t="shared" si="331"/>
        <v>30</v>
      </c>
      <c r="H161">
        <f t="shared" si="332"/>
        <v>574</v>
      </c>
      <c r="I161">
        <f t="shared" si="333"/>
        <v>14242</v>
      </c>
      <c r="J161" s="58">
        <f t="shared" si="334"/>
        <v>9.3514267559491136E-3</v>
      </c>
      <c r="K161" s="58">
        <f t="shared" si="335"/>
        <v>2.0395676116663269E-3</v>
      </c>
      <c r="L161" s="58">
        <f t="shared" si="336"/>
        <v>3.9023726969882384E-2</v>
      </c>
      <c r="M161">
        <f t="shared" si="337"/>
        <v>0.2277320134987674</v>
      </c>
      <c r="N161" s="32">
        <f t="shared" si="338"/>
        <v>0.14423696870505381</v>
      </c>
      <c r="O161" s="32"/>
      <c r="P161" s="63">
        <f t="shared" si="339"/>
        <v>0.79690108945428095</v>
      </c>
      <c r="Q161" s="86">
        <f t="shared" si="340"/>
        <v>0.14423696870505381</v>
      </c>
      <c r="R161" s="67">
        <f t="shared" si="341"/>
        <v>5.8861941840665288E-2</v>
      </c>
      <c r="AA161" s="91"/>
      <c r="AB161" s="91">
        <f t="shared" si="329"/>
        <v>196.85714285714286</v>
      </c>
      <c r="AC161" s="91">
        <f t="shared" si="329"/>
        <v>18.857142857142858</v>
      </c>
    </row>
    <row r="162" spans="1:29" ht="13.8" x14ac:dyDescent="0.25">
      <c r="A162" s="4">
        <v>44020</v>
      </c>
      <c r="B162">
        <v>242149</v>
      </c>
      <c r="C162">
        <v>34914</v>
      </c>
      <c r="D162">
        <v>193640</v>
      </c>
      <c r="F162">
        <f t="shared" si="330"/>
        <v>193</v>
      </c>
      <c r="G162">
        <f t="shared" si="331"/>
        <v>15</v>
      </c>
      <c r="H162">
        <f t="shared" si="332"/>
        <v>825</v>
      </c>
      <c r="I162">
        <f t="shared" si="333"/>
        <v>13595</v>
      </c>
      <c r="J162" s="58">
        <f t="shared" si="334"/>
        <v>1.3605915613177795E-2</v>
      </c>
      <c r="K162" s="58">
        <f t="shared" si="335"/>
        <v>1.0532228619575903E-3</v>
      </c>
      <c r="L162" s="58">
        <f t="shared" si="336"/>
        <v>5.7927257407667465E-2</v>
      </c>
      <c r="M162">
        <f t="shared" si="337"/>
        <v>0.23068505971771208</v>
      </c>
      <c r="N162" s="32">
        <f t="shared" si="338"/>
        <v>0.14418395285547328</v>
      </c>
      <c r="O162" s="32"/>
      <c r="P162" s="63">
        <f t="shared" si="339"/>
        <v>0.79967292865136752</v>
      </c>
      <c r="Q162" s="86">
        <f t="shared" si="340"/>
        <v>0.14418395285547328</v>
      </c>
      <c r="R162" s="67">
        <f t="shared" si="341"/>
        <v>5.6143118493159228E-2</v>
      </c>
      <c r="AA162" s="91"/>
      <c r="AB162" s="91">
        <f t="shared" si="329"/>
        <v>198.42857142857142</v>
      </c>
      <c r="AC162" s="91">
        <f t="shared" si="329"/>
        <v>18</v>
      </c>
    </row>
    <row r="163" spans="1:29" x14ac:dyDescent="0.25">
      <c r="A163" s="4">
        <v>44021</v>
      </c>
    </row>
    <row r="164" spans="1:29" x14ac:dyDescent="0.25">
      <c r="A164" s="4">
        <v>44022</v>
      </c>
    </row>
    <row r="165" spans="1:29" x14ac:dyDescent="0.25">
      <c r="A165" s="4">
        <v>44023</v>
      </c>
    </row>
    <row r="166" spans="1:29" x14ac:dyDescent="0.25">
      <c r="A166" s="4">
        <v>44024</v>
      </c>
    </row>
    <row r="167" spans="1:29" x14ac:dyDescent="0.25">
      <c r="A167" s="4">
        <v>44025</v>
      </c>
    </row>
    <row r="168" spans="1:29" x14ac:dyDescent="0.25">
      <c r="A168" s="4">
        <v>44026</v>
      </c>
    </row>
    <row r="169" spans="1:29" x14ac:dyDescent="0.25">
      <c r="A169" s="4">
        <v>44027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62"/>
  <sheetViews>
    <sheetView workbookViewId="0">
      <pane xSplit="1" ySplit="3" topLeftCell="L109" activePane="bottomRight" state="frozen"/>
      <selection pane="topRight" activeCell="B1" sqref="B1"/>
      <selection pane="bottomLeft" activeCell="A4" sqref="A4"/>
      <selection pane="bottomRight" activeCell="J156" sqref="J156"/>
    </sheetView>
  </sheetViews>
  <sheetFormatPr defaultColWidth="10.6640625" defaultRowHeight="13.2" x14ac:dyDescent="0.25"/>
  <sheetData>
    <row r="1" spans="1:29" x14ac:dyDescent="0.25">
      <c r="A1" s="2" t="s">
        <v>30</v>
      </c>
      <c r="B1" s="69">
        <f>B134/B2</f>
        <v>5.1819302831466766E-3</v>
      </c>
      <c r="C1" s="69">
        <f>C134/B2</f>
        <v>5.8038988015299742E-4</v>
      </c>
      <c r="D1" t="s">
        <v>186</v>
      </c>
    </row>
    <row r="2" spans="1:29" x14ac:dyDescent="0.25">
      <c r="A2" t="s">
        <v>70</v>
      </c>
      <c r="B2">
        <v>46754778</v>
      </c>
      <c r="D2" s="24" t="s">
        <v>71</v>
      </c>
      <c r="E2" s="24"/>
      <c r="N2" s="45">
        <f>N134/'Country Statistics'!$E$30</f>
        <v>4.9349353899675803</v>
      </c>
      <c r="O2" s="45"/>
    </row>
    <row r="3" spans="1:29" s="2" customFormat="1" x14ac:dyDescent="0.25">
      <c r="A3" s="2" t="s">
        <v>20</v>
      </c>
      <c r="B3" s="2" t="s">
        <v>21</v>
      </c>
      <c r="C3" s="2" t="s">
        <v>22</v>
      </c>
      <c r="D3" s="2" t="s">
        <v>8</v>
      </c>
      <c r="E3" s="2" t="s">
        <v>152</v>
      </c>
      <c r="F3" s="2" t="s">
        <v>23</v>
      </c>
      <c r="G3" s="2" t="s">
        <v>24</v>
      </c>
      <c r="H3" s="2" t="s">
        <v>25</v>
      </c>
      <c r="I3" s="2" t="s">
        <v>53</v>
      </c>
      <c r="J3" s="2" t="s">
        <v>26</v>
      </c>
      <c r="K3" s="2" t="s">
        <v>27</v>
      </c>
      <c r="L3" s="2" t="s">
        <v>28</v>
      </c>
      <c r="M3" s="2" t="s">
        <v>69</v>
      </c>
      <c r="N3" s="2" t="s">
        <v>66</v>
      </c>
      <c r="P3" s="61" t="s">
        <v>195</v>
      </c>
      <c r="Q3" s="64" t="s">
        <v>196</v>
      </c>
      <c r="R3" s="68" t="s">
        <v>197</v>
      </c>
      <c r="AB3" s="89" t="s">
        <v>21</v>
      </c>
      <c r="AC3" s="89" t="s">
        <v>22</v>
      </c>
    </row>
    <row r="4" spans="1:29" ht="13.8" x14ac:dyDescent="0.25">
      <c r="A4" s="4">
        <v>43862</v>
      </c>
      <c r="B4">
        <v>1</v>
      </c>
      <c r="C4">
        <v>0</v>
      </c>
      <c r="D4">
        <v>0</v>
      </c>
      <c r="I4">
        <f>B4-C4-D4</f>
        <v>1</v>
      </c>
      <c r="J4" s="58"/>
      <c r="K4" s="58"/>
      <c r="L4" s="58"/>
      <c r="P4" s="62"/>
      <c r="Q4" s="65"/>
      <c r="R4" s="67" t="str">
        <f>IF(P4="","",1-SUM(P4:Q4))</f>
        <v/>
      </c>
      <c r="AB4" s="90"/>
      <c r="AC4" s="90"/>
    </row>
    <row r="5" spans="1:29" ht="13.8" x14ac:dyDescent="0.25">
      <c r="A5" s="4">
        <v>43863</v>
      </c>
      <c r="B5">
        <v>1</v>
      </c>
      <c r="C5">
        <v>0</v>
      </c>
      <c r="D5">
        <v>0</v>
      </c>
      <c r="F5">
        <f t="shared" ref="F5:F43" si="0">B5-B4</f>
        <v>0</v>
      </c>
      <c r="G5">
        <f t="shared" ref="G5:G43" si="1">C5-C4</f>
        <v>0</v>
      </c>
      <c r="H5">
        <f t="shared" ref="H5:H43" si="2">D5-D4</f>
        <v>0</v>
      </c>
      <c r="I5">
        <f t="shared" ref="I5:I55" si="3">B5-C5-D5</f>
        <v>1</v>
      </c>
      <c r="J5" s="58"/>
      <c r="K5" s="58"/>
      <c r="L5" s="58"/>
      <c r="P5" s="63"/>
      <c r="Q5" s="66"/>
      <c r="R5" s="67" t="str">
        <f t="shared" ref="R5:R32" si="4">IF(P5="","",1-SUM(P5:Q5))</f>
        <v/>
      </c>
      <c r="AB5" s="90"/>
      <c r="AC5" s="90"/>
    </row>
    <row r="6" spans="1:29" ht="13.8" x14ac:dyDescent="0.25">
      <c r="A6" s="4">
        <v>43864</v>
      </c>
      <c r="B6">
        <v>1</v>
      </c>
      <c r="C6">
        <v>0</v>
      </c>
      <c r="D6">
        <v>0</v>
      </c>
      <c r="F6">
        <f t="shared" si="0"/>
        <v>0</v>
      </c>
      <c r="G6">
        <f t="shared" si="1"/>
        <v>0</v>
      </c>
      <c r="H6">
        <f t="shared" si="2"/>
        <v>0</v>
      </c>
      <c r="I6">
        <f t="shared" si="3"/>
        <v>1</v>
      </c>
      <c r="J6" s="58"/>
      <c r="K6" s="58"/>
      <c r="L6" s="58"/>
      <c r="P6" s="63"/>
      <c r="Q6" s="66"/>
      <c r="R6" s="67" t="str">
        <f t="shared" si="4"/>
        <v/>
      </c>
      <c r="AB6" s="90"/>
      <c r="AC6" s="90"/>
    </row>
    <row r="7" spans="1:29" ht="13.8" x14ac:dyDescent="0.25">
      <c r="A7" s="4">
        <v>43865</v>
      </c>
      <c r="B7">
        <v>1</v>
      </c>
      <c r="C7">
        <v>0</v>
      </c>
      <c r="D7">
        <v>0</v>
      </c>
      <c r="F7">
        <f t="shared" si="0"/>
        <v>0</v>
      </c>
      <c r="G7">
        <f t="shared" si="1"/>
        <v>0</v>
      </c>
      <c r="H7">
        <f t="shared" si="2"/>
        <v>0</v>
      </c>
      <c r="I7">
        <f t="shared" si="3"/>
        <v>1</v>
      </c>
      <c r="J7" s="58"/>
      <c r="K7" s="58"/>
      <c r="L7" s="58"/>
      <c r="P7" s="63"/>
      <c r="Q7" s="66"/>
      <c r="R7" s="67" t="str">
        <f t="shared" si="4"/>
        <v/>
      </c>
      <c r="AB7" s="90"/>
      <c r="AC7" s="90"/>
    </row>
    <row r="8" spans="1:29" ht="13.8" x14ac:dyDescent="0.25">
      <c r="A8" s="4">
        <v>43866</v>
      </c>
      <c r="B8">
        <v>1</v>
      </c>
      <c r="C8">
        <v>0</v>
      </c>
      <c r="D8">
        <v>0</v>
      </c>
      <c r="F8">
        <f t="shared" si="0"/>
        <v>0</v>
      </c>
      <c r="G8">
        <f t="shared" si="1"/>
        <v>0</v>
      </c>
      <c r="H8">
        <f t="shared" si="2"/>
        <v>0</v>
      </c>
      <c r="I8">
        <f t="shared" si="3"/>
        <v>1</v>
      </c>
      <c r="J8" s="58"/>
      <c r="K8" s="58"/>
      <c r="L8" s="58"/>
      <c r="P8" s="63"/>
      <c r="Q8" s="66"/>
      <c r="R8" s="67" t="str">
        <f t="shared" si="4"/>
        <v/>
      </c>
      <c r="AB8" s="90"/>
      <c r="AC8" s="90"/>
    </row>
    <row r="9" spans="1:29" ht="13.8" x14ac:dyDescent="0.25">
      <c r="A9" s="4">
        <v>43867</v>
      </c>
      <c r="B9">
        <v>1</v>
      </c>
      <c r="C9">
        <v>0</v>
      </c>
      <c r="D9">
        <v>0</v>
      </c>
      <c r="F9">
        <f t="shared" si="0"/>
        <v>0</v>
      </c>
      <c r="G9">
        <f t="shared" si="1"/>
        <v>0</v>
      </c>
      <c r="H9">
        <f t="shared" si="2"/>
        <v>0</v>
      </c>
      <c r="I9">
        <f t="shared" si="3"/>
        <v>1</v>
      </c>
      <c r="J9" s="58"/>
      <c r="K9" s="58"/>
      <c r="L9" s="58"/>
      <c r="P9" s="63"/>
      <c r="Q9" s="66"/>
      <c r="R9" s="67" t="str">
        <f t="shared" si="4"/>
        <v/>
      </c>
      <c r="AB9" s="90"/>
      <c r="AC9" s="90"/>
    </row>
    <row r="10" spans="1:29" ht="13.8" x14ac:dyDescent="0.25">
      <c r="A10" s="4">
        <v>43868</v>
      </c>
      <c r="B10">
        <v>1</v>
      </c>
      <c r="C10">
        <v>0</v>
      </c>
      <c r="D10">
        <v>0</v>
      </c>
      <c r="F10">
        <f t="shared" si="0"/>
        <v>0</v>
      </c>
      <c r="G10">
        <f t="shared" si="1"/>
        <v>0</v>
      </c>
      <c r="H10">
        <f t="shared" si="2"/>
        <v>0</v>
      </c>
      <c r="I10">
        <f t="shared" si="3"/>
        <v>1</v>
      </c>
      <c r="J10" s="58"/>
      <c r="K10" s="58"/>
      <c r="L10" s="58"/>
      <c r="P10" s="63"/>
      <c r="Q10" s="66"/>
      <c r="R10" s="67" t="str">
        <f t="shared" si="4"/>
        <v/>
      </c>
      <c r="AB10" s="90"/>
      <c r="AC10" s="90"/>
    </row>
    <row r="11" spans="1:29" ht="13.8" x14ac:dyDescent="0.25">
      <c r="A11" s="4">
        <v>43869</v>
      </c>
      <c r="B11">
        <v>1</v>
      </c>
      <c r="C11">
        <v>0</v>
      </c>
      <c r="D11">
        <v>0</v>
      </c>
      <c r="F11">
        <f t="shared" si="0"/>
        <v>0</v>
      </c>
      <c r="G11">
        <f t="shared" si="1"/>
        <v>0</v>
      </c>
      <c r="H11">
        <f t="shared" si="2"/>
        <v>0</v>
      </c>
      <c r="I11">
        <f t="shared" si="3"/>
        <v>1</v>
      </c>
      <c r="J11" s="58"/>
      <c r="K11" s="58"/>
      <c r="L11" s="58"/>
      <c r="P11" s="63"/>
      <c r="Q11" s="66"/>
      <c r="R11" s="67" t="str">
        <f t="shared" si="4"/>
        <v/>
      </c>
      <c r="AB11" s="91">
        <f>AVERAGE(F5:F11)</f>
        <v>0</v>
      </c>
      <c r="AC11" s="91">
        <f>AVERAGE(G5:G11)</f>
        <v>0</v>
      </c>
    </row>
    <row r="12" spans="1:29" ht="13.8" x14ac:dyDescent="0.25">
      <c r="A12" s="4">
        <v>43870</v>
      </c>
      <c r="B12">
        <v>2</v>
      </c>
      <c r="C12">
        <v>0</v>
      </c>
      <c r="D12">
        <v>0</v>
      </c>
      <c r="F12">
        <f t="shared" si="0"/>
        <v>1</v>
      </c>
      <c r="G12">
        <f t="shared" si="1"/>
        <v>0</v>
      </c>
      <c r="H12">
        <f t="shared" si="2"/>
        <v>0</v>
      </c>
      <c r="I12">
        <f t="shared" si="3"/>
        <v>2</v>
      </c>
      <c r="J12" s="58"/>
      <c r="K12" s="58"/>
      <c r="L12" s="58"/>
      <c r="P12" s="63"/>
      <c r="Q12" s="66"/>
      <c r="R12" s="67" t="str">
        <f t="shared" si="4"/>
        <v/>
      </c>
      <c r="AB12" s="91">
        <f t="shared" ref="AB12:AC27" si="5">AVERAGE(F6:F12)</f>
        <v>0.14285714285714285</v>
      </c>
      <c r="AC12" s="91">
        <f t="shared" si="5"/>
        <v>0</v>
      </c>
    </row>
    <row r="13" spans="1:29" ht="13.8" x14ac:dyDescent="0.25">
      <c r="A13" s="4">
        <v>43871</v>
      </c>
      <c r="B13">
        <v>2</v>
      </c>
      <c r="C13">
        <v>0</v>
      </c>
      <c r="D13">
        <v>0</v>
      </c>
      <c r="F13">
        <f t="shared" si="0"/>
        <v>0</v>
      </c>
      <c r="G13">
        <f t="shared" si="1"/>
        <v>0</v>
      </c>
      <c r="H13">
        <f t="shared" si="2"/>
        <v>0</v>
      </c>
      <c r="I13">
        <f t="shared" si="3"/>
        <v>2</v>
      </c>
      <c r="J13" s="58"/>
      <c r="K13" s="58"/>
      <c r="L13" s="58"/>
      <c r="P13" s="63"/>
      <c r="Q13" s="66"/>
      <c r="R13" s="67" t="str">
        <f t="shared" si="4"/>
        <v/>
      </c>
      <c r="AB13" s="91">
        <f t="shared" si="5"/>
        <v>0.14285714285714285</v>
      </c>
      <c r="AC13" s="91">
        <f t="shared" si="5"/>
        <v>0</v>
      </c>
    </row>
    <row r="14" spans="1:29" ht="13.8" x14ac:dyDescent="0.25">
      <c r="A14" s="4">
        <v>43872</v>
      </c>
      <c r="B14">
        <v>2</v>
      </c>
      <c r="C14">
        <v>0</v>
      </c>
      <c r="D14">
        <v>0</v>
      </c>
      <c r="F14">
        <f t="shared" si="0"/>
        <v>0</v>
      </c>
      <c r="G14">
        <f t="shared" si="1"/>
        <v>0</v>
      </c>
      <c r="H14">
        <f t="shared" si="2"/>
        <v>0</v>
      </c>
      <c r="I14">
        <f t="shared" si="3"/>
        <v>2</v>
      </c>
      <c r="J14" s="58"/>
      <c r="K14" s="58"/>
      <c r="L14" s="58"/>
      <c r="P14" s="63"/>
      <c r="Q14" s="66"/>
      <c r="R14" s="67" t="str">
        <f t="shared" si="4"/>
        <v/>
      </c>
      <c r="AB14" s="91">
        <f t="shared" si="5"/>
        <v>0.14285714285714285</v>
      </c>
      <c r="AC14" s="91">
        <f t="shared" si="5"/>
        <v>0</v>
      </c>
    </row>
    <row r="15" spans="1:29" ht="13.8" x14ac:dyDescent="0.25">
      <c r="A15" s="4">
        <v>43873</v>
      </c>
      <c r="B15">
        <v>2</v>
      </c>
      <c r="C15">
        <v>0</v>
      </c>
      <c r="D15">
        <v>0</v>
      </c>
      <c r="F15">
        <f t="shared" si="0"/>
        <v>0</v>
      </c>
      <c r="G15">
        <f t="shared" si="1"/>
        <v>0</v>
      </c>
      <c r="H15">
        <f t="shared" si="2"/>
        <v>0</v>
      </c>
      <c r="I15">
        <f t="shared" si="3"/>
        <v>2</v>
      </c>
      <c r="J15" s="58"/>
      <c r="K15" s="58"/>
      <c r="L15" s="58"/>
      <c r="P15" s="63"/>
      <c r="Q15" s="66"/>
      <c r="R15" s="67" t="str">
        <f t="shared" si="4"/>
        <v/>
      </c>
      <c r="AB15" s="91">
        <f t="shared" si="5"/>
        <v>0.14285714285714285</v>
      </c>
      <c r="AC15" s="91">
        <f t="shared" si="5"/>
        <v>0</v>
      </c>
    </row>
    <row r="16" spans="1:29" ht="13.8" x14ac:dyDescent="0.25">
      <c r="A16" s="4">
        <v>43874</v>
      </c>
      <c r="B16">
        <v>2</v>
      </c>
      <c r="C16">
        <v>0</v>
      </c>
      <c r="D16">
        <v>0</v>
      </c>
      <c r="F16">
        <f t="shared" si="0"/>
        <v>0</v>
      </c>
      <c r="G16">
        <f t="shared" si="1"/>
        <v>0</v>
      </c>
      <c r="H16">
        <f t="shared" si="2"/>
        <v>0</v>
      </c>
      <c r="I16">
        <f t="shared" si="3"/>
        <v>2</v>
      </c>
      <c r="J16" s="58"/>
      <c r="K16" s="58"/>
      <c r="L16" s="58"/>
      <c r="P16" s="63"/>
      <c r="Q16" s="66"/>
      <c r="R16" s="67" t="str">
        <f t="shared" si="4"/>
        <v/>
      </c>
      <c r="AB16" s="91">
        <f t="shared" si="5"/>
        <v>0.14285714285714285</v>
      </c>
      <c r="AC16" s="91">
        <f t="shared" si="5"/>
        <v>0</v>
      </c>
    </row>
    <row r="17" spans="1:29" ht="13.8" x14ac:dyDescent="0.25">
      <c r="A17" s="4">
        <v>43875</v>
      </c>
      <c r="B17">
        <v>2</v>
      </c>
      <c r="C17">
        <v>0</v>
      </c>
      <c r="D17">
        <v>0</v>
      </c>
      <c r="F17">
        <f t="shared" si="0"/>
        <v>0</v>
      </c>
      <c r="G17">
        <f t="shared" si="1"/>
        <v>0</v>
      </c>
      <c r="H17">
        <f t="shared" si="2"/>
        <v>0</v>
      </c>
      <c r="I17">
        <f t="shared" si="3"/>
        <v>2</v>
      </c>
      <c r="J17" s="58"/>
      <c r="K17" s="58"/>
      <c r="L17" s="58"/>
      <c r="P17" s="63"/>
      <c r="Q17" s="66"/>
      <c r="R17" s="67" t="str">
        <f t="shared" si="4"/>
        <v/>
      </c>
      <c r="AB17" s="91">
        <f t="shared" si="5"/>
        <v>0.14285714285714285</v>
      </c>
      <c r="AC17" s="91">
        <f t="shared" si="5"/>
        <v>0</v>
      </c>
    </row>
    <row r="18" spans="1:29" ht="13.8" x14ac:dyDescent="0.25">
      <c r="A18" s="4">
        <v>43876</v>
      </c>
      <c r="B18">
        <v>2</v>
      </c>
      <c r="C18">
        <v>0</v>
      </c>
      <c r="D18">
        <v>2</v>
      </c>
      <c r="F18">
        <f t="shared" si="0"/>
        <v>0</v>
      </c>
      <c r="G18">
        <f t="shared" si="1"/>
        <v>0</v>
      </c>
      <c r="H18">
        <f t="shared" si="2"/>
        <v>2</v>
      </c>
      <c r="I18">
        <f t="shared" si="3"/>
        <v>0</v>
      </c>
      <c r="J18" s="58"/>
      <c r="K18" s="58"/>
      <c r="L18" s="58"/>
      <c r="P18" s="63"/>
      <c r="Q18" s="66"/>
      <c r="R18" s="67" t="str">
        <f t="shared" si="4"/>
        <v/>
      </c>
      <c r="AB18" s="91">
        <f t="shared" si="5"/>
        <v>0.14285714285714285</v>
      </c>
      <c r="AC18" s="91">
        <f t="shared" si="5"/>
        <v>0</v>
      </c>
    </row>
    <row r="19" spans="1:29" ht="13.8" x14ac:dyDescent="0.25">
      <c r="A19" s="4">
        <v>43877</v>
      </c>
      <c r="B19">
        <v>2</v>
      </c>
      <c r="C19">
        <v>0</v>
      </c>
      <c r="D19">
        <v>2</v>
      </c>
      <c r="F19">
        <f t="shared" si="0"/>
        <v>0</v>
      </c>
      <c r="G19">
        <f t="shared" si="1"/>
        <v>0</v>
      </c>
      <c r="H19">
        <f t="shared" si="2"/>
        <v>0</v>
      </c>
      <c r="I19">
        <f t="shared" si="3"/>
        <v>0</v>
      </c>
      <c r="J19" s="58"/>
      <c r="K19" s="58"/>
      <c r="L19" s="58"/>
      <c r="P19" s="63"/>
      <c r="Q19" s="66"/>
      <c r="R19" s="67" t="str">
        <f t="shared" si="4"/>
        <v/>
      </c>
      <c r="AB19" s="91">
        <f t="shared" si="5"/>
        <v>0</v>
      </c>
      <c r="AC19" s="91">
        <f t="shared" si="5"/>
        <v>0</v>
      </c>
    </row>
    <row r="20" spans="1:29" ht="13.8" x14ac:dyDescent="0.25">
      <c r="A20" s="4">
        <v>43878</v>
      </c>
      <c r="B20">
        <v>2</v>
      </c>
      <c r="C20">
        <v>0</v>
      </c>
      <c r="D20">
        <v>2</v>
      </c>
      <c r="F20">
        <f t="shared" si="0"/>
        <v>0</v>
      </c>
      <c r="G20">
        <f t="shared" si="1"/>
        <v>0</v>
      </c>
      <c r="H20">
        <f t="shared" si="2"/>
        <v>0</v>
      </c>
      <c r="I20">
        <f t="shared" si="3"/>
        <v>0</v>
      </c>
      <c r="J20" s="58"/>
      <c r="K20" s="58"/>
      <c r="L20" s="58"/>
      <c r="P20" s="63"/>
      <c r="Q20" s="66"/>
      <c r="R20" s="67" t="str">
        <f t="shared" si="4"/>
        <v/>
      </c>
      <c r="AB20" s="91">
        <f t="shared" si="5"/>
        <v>0</v>
      </c>
      <c r="AC20" s="91">
        <f t="shared" si="5"/>
        <v>0</v>
      </c>
    </row>
    <row r="21" spans="1:29" ht="13.8" x14ac:dyDescent="0.25">
      <c r="A21" s="4">
        <v>43879</v>
      </c>
      <c r="B21">
        <v>2</v>
      </c>
      <c r="C21">
        <v>0</v>
      </c>
      <c r="D21">
        <v>2</v>
      </c>
      <c r="F21">
        <f t="shared" si="0"/>
        <v>0</v>
      </c>
      <c r="G21">
        <f t="shared" si="1"/>
        <v>0</v>
      </c>
      <c r="H21">
        <f t="shared" si="2"/>
        <v>0</v>
      </c>
      <c r="I21">
        <f t="shared" si="3"/>
        <v>0</v>
      </c>
      <c r="J21" s="58"/>
      <c r="K21" s="58"/>
      <c r="L21" s="58"/>
      <c r="P21" s="63"/>
      <c r="Q21" s="66"/>
      <c r="R21" s="67" t="str">
        <f t="shared" si="4"/>
        <v/>
      </c>
      <c r="AB21" s="91">
        <f t="shared" si="5"/>
        <v>0</v>
      </c>
      <c r="AC21" s="91">
        <f t="shared" si="5"/>
        <v>0</v>
      </c>
    </row>
    <row r="22" spans="1:29" ht="13.8" x14ac:dyDescent="0.25">
      <c r="A22" s="4">
        <v>43880</v>
      </c>
      <c r="B22">
        <v>2</v>
      </c>
      <c r="C22">
        <v>0</v>
      </c>
      <c r="D22">
        <v>2</v>
      </c>
      <c r="F22">
        <f t="shared" si="0"/>
        <v>0</v>
      </c>
      <c r="G22">
        <f t="shared" si="1"/>
        <v>0</v>
      </c>
      <c r="H22">
        <f t="shared" si="2"/>
        <v>0</v>
      </c>
      <c r="I22">
        <f t="shared" si="3"/>
        <v>0</v>
      </c>
      <c r="J22" s="58"/>
      <c r="K22" s="58"/>
      <c r="L22" s="58"/>
      <c r="P22" s="63"/>
      <c r="Q22" s="66"/>
      <c r="R22" s="67" t="str">
        <f t="shared" si="4"/>
        <v/>
      </c>
      <c r="AB22" s="91">
        <f t="shared" si="5"/>
        <v>0</v>
      </c>
      <c r="AC22" s="91">
        <f t="shared" si="5"/>
        <v>0</v>
      </c>
    </row>
    <row r="23" spans="1:29" ht="13.8" x14ac:dyDescent="0.25">
      <c r="A23" s="4">
        <v>43881</v>
      </c>
      <c r="B23">
        <v>2</v>
      </c>
      <c r="C23">
        <v>0</v>
      </c>
      <c r="D23">
        <v>2</v>
      </c>
      <c r="F23">
        <f t="shared" si="0"/>
        <v>0</v>
      </c>
      <c r="G23">
        <f t="shared" si="1"/>
        <v>0</v>
      </c>
      <c r="H23">
        <f t="shared" si="2"/>
        <v>0</v>
      </c>
      <c r="I23">
        <f t="shared" si="3"/>
        <v>0</v>
      </c>
      <c r="J23" s="58"/>
      <c r="K23" s="58"/>
      <c r="L23" s="58"/>
      <c r="P23" s="63"/>
      <c r="Q23" s="66"/>
      <c r="R23" s="67" t="str">
        <f t="shared" si="4"/>
        <v/>
      </c>
      <c r="AB23" s="91">
        <f t="shared" si="5"/>
        <v>0</v>
      </c>
      <c r="AC23" s="91">
        <f t="shared" si="5"/>
        <v>0</v>
      </c>
    </row>
    <row r="24" spans="1:29" ht="13.8" x14ac:dyDescent="0.25">
      <c r="A24" s="4">
        <v>43882</v>
      </c>
      <c r="B24">
        <v>2</v>
      </c>
      <c r="C24">
        <v>0</v>
      </c>
      <c r="D24">
        <v>2</v>
      </c>
      <c r="F24">
        <f t="shared" si="0"/>
        <v>0</v>
      </c>
      <c r="G24">
        <f t="shared" si="1"/>
        <v>0</v>
      </c>
      <c r="H24">
        <f t="shared" si="2"/>
        <v>0</v>
      </c>
      <c r="I24">
        <f t="shared" si="3"/>
        <v>0</v>
      </c>
      <c r="J24" s="58"/>
      <c r="K24" s="58"/>
      <c r="L24" s="58"/>
      <c r="P24" s="63"/>
      <c r="Q24" s="66"/>
      <c r="R24" s="67" t="str">
        <f t="shared" si="4"/>
        <v/>
      </c>
      <c r="AB24" s="91">
        <f t="shared" si="5"/>
        <v>0</v>
      </c>
      <c r="AC24" s="91">
        <f t="shared" si="5"/>
        <v>0</v>
      </c>
    </row>
    <row r="25" spans="1:29" ht="13.8" x14ac:dyDescent="0.25">
      <c r="A25" s="4">
        <v>43883</v>
      </c>
      <c r="B25">
        <v>2</v>
      </c>
      <c r="C25">
        <v>0</v>
      </c>
      <c r="D25">
        <v>2</v>
      </c>
      <c r="F25">
        <f t="shared" si="0"/>
        <v>0</v>
      </c>
      <c r="G25">
        <f t="shared" si="1"/>
        <v>0</v>
      </c>
      <c r="H25">
        <f t="shared" si="2"/>
        <v>0</v>
      </c>
      <c r="I25">
        <f t="shared" si="3"/>
        <v>0</v>
      </c>
      <c r="J25" s="58"/>
      <c r="K25" s="58"/>
      <c r="L25" s="58"/>
      <c r="P25" s="63"/>
      <c r="Q25" s="66"/>
      <c r="R25" s="67" t="str">
        <f t="shared" si="4"/>
        <v/>
      </c>
      <c r="AB25" s="91">
        <f t="shared" si="5"/>
        <v>0</v>
      </c>
      <c r="AC25" s="91">
        <f t="shared" si="5"/>
        <v>0</v>
      </c>
    </row>
    <row r="26" spans="1:29" ht="13.8" x14ac:dyDescent="0.25">
      <c r="A26" s="4">
        <v>43884</v>
      </c>
      <c r="B26">
        <v>2</v>
      </c>
      <c r="C26">
        <v>0</v>
      </c>
      <c r="D26">
        <v>2</v>
      </c>
      <c r="F26">
        <f t="shared" si="0"/>
        <v>0</v>
      </c>
      <c r="G26">
        <f t="shared" si="1"/>
        <v>0</v>
      </c>
      <c r="H26">
        <f t="shared" si="2"/>
        <v>0</v>
      </c>
      <c r="I26">
        <f t="shared" si="3"/>
        <v>0</v>
      </c>
      <c r="J26" s="58"/>
      <c r="K26" s="58"/>
      <c r="L26" s="58"/>
      <c r="P26" s="63"/>
      <c r="Q26" s="66"/>
      <c r="R26" s="67" t="str">
        <f t="shared" si="4"/>
        <v/>
      </c>
      <c r="AB26" s="91">
        <f t="shared" si="5"/>
        <v>0</v>
      </c>
      <c r="AC26" s="91">
        <f t="shared" si="5"/>
        <v>0</v>
      </c>
    </row>
    <row r="27" spans="1:29" ht="13.8" x14ac:dyDescent="0.25">
      <c r="A27" s="4">
        <v>43885</v>
      </c>
      <c r="B27">
        <v>2</v>
      </c>
      <c r="C27">
        <v>0</v>
      </c>
      <c r="D27">
        <v>2</v>
      </c>
      <c r="F27">
        <f t="shared" si="0"/>
        <v>0</v>
      </c>
      <c r="G27">
        <f t="shared" si="1"/>
        <v>0</v>
      </c>
      <c r="H27">
        <f t="shared" si="2"/>
        <v>0</v>
      </c>
      <c r="I27">
        <f t="shared" si="3"/>
        <v>0</v>
      </c>
      <c r="J27" s="58"/>
      <c r="K27" s="58"/>
      <c r="L27" s="58"/>
      <c r="P27" s="63"/>
      <c r="Q27" s="66"/>
      <c r="R27" s="67" t="str">
        <f t="shared" si="4"/>
        <v/>
      </c>
      <c r="AB27" s="91">
        <f t="shared" si="5"/>
        <v>0</v>
      </c>
      <c r="AC27" s="91">
        <f t="shared" si="5"/>
        <v>0</v>
      </c>
    </row>
    <row r="28" spans="1:29" ht="13.8" x14ac:dyDescent="0.25">
      <c r="A28" s="4">
        <v>43886</v>
      </c>
      <c r="B28">
        <v>6</v>
      </c>
      <c r="C28">
        <v>0</v>
      </c>
      <c r="D28">
        <v>2</v>
      </c>
      <c r="F28">
        <f t="shared" si="0"/>
        <v>4</v>
      </c>
      <c r="G28">
        <f t="shared" si="1"/>
        <v>0</v>
      </c>
      <c r="H28">
        <f t="shared" si="2"/>
        <v>0</v>
      </c>
      <c r="I28">
        <f t="shared" si="3"/>
        <v>4</v>
      </c>
      <c r="J28" s="58"/>
      <c r="K28" s="58"/>
      <c r="L28" s="58"/>
      <c r="P28" s="63"/>
      <c r="Q28" s="66"/>
      <c r="R28" s="67" t="str">
        <f t="shared" si="4"/>
        <v/>
      </c>
      <c r="AB28" s="91">
        <f t="shared" ref="AB28:AC43" si="6">AVERAGE(F22:F28)</f>
        <v>0.5714285714285714</v>
      </c>
      <c r="AC28" s="91">
        <f t="shared" si="6"/>
        <v>0</v>
      </c>
    </row>
    <row r="29" spans="1:29" ht="13.8" x14ac:dyDescent="0.25">
      <c r="A29" s="4">
        <v>43887</v>
      </c>
      <c r="B29">
        <v>13</v>
      </c>
      <c r="C29">
        <v>0</v>
      </c>
      <c r="D29">
        <v>2</v>
      </c>
      <c r="F29">
        <f t="shared" si="0"/>
        <v>7</v>
      </c>
      <c r="G29">
        <f t="shared" si="1"/>
        <v>0</v>
      </c>
      <c r="H29">
        <f t="shared" si="2"/>
        <v>0</v>
      </c>
      <c r="I29">
        <f t="shared" si="3"/>
        <v>11</v>
      </c>
      <c r="J29" s="58"/>
      <c r="K29" s="58"/>
      <c r="L29" s="58"/>
      <c r="P29" s="63"/>
      <c r="Q29" s="66"/>
      <c r="R29" s="67" t="str">
        <f t="shared" si="4"/>
        <v/>
      </c>
      <c r="AB29" s="91">
        <f t="shared" si="6"/>
        <v>1.5714285714285714</v>
      </c>
      <c r="AC29" s="91">
        <f t="shared" si="6"/>
        <v>0</v>
      </c>
    </row>
    <row r="30" spans="1:29" ht="13.8" x14ac:dyDescent="0.25">
      <c r="A30" s="4">
        <v>43888</v>
      </c>
      <c r="B30">
        <v>15</v>
      </c>
      <c r="C30">
        <v>0</v>
      </c>
      <c r="D30">
        <v>2</v>
      </c>
      <c r="F30">
        <f t="shared" si="0"/>
        <v>2</v>
      </c>
      <c r="G30">
        <f t="shared" si="1"/>
        <v>0</v>
      </c>
      <c r="H30">
        <f t="shared" si="2"/>
        <v>0</v>
      </c>
      <c r="I30">
        <f t="shared" si="3"/>
        <v>13</v>
      </c>
      <c r="J30" s="58"/>
      <c r="K30" s="58"/>
      <c r="L30" s="58"/>
      <c r="P30" s="63"/>
      <c r="Q30" s="66"/>
      <c r="R30" s="67" t="str">
        <f t="shared" si="4"/>
        <v/>
      </c>
      <c r="AB30" s="91">
        <f t="shared" si="6"/>
        <v>1.8571428571428572</v>
      </c>
      <c r="AC30" s="91">
        <f t="shared" si="6"/>
        <v>0</v>
      </c>
    </row>
    <row r="31" spans="1:29" ht="13.8" x14ac:dyDescent="0.25">
      <c r="A31" s="4">
        <v>43889</v>
      </c>
      <c r="B31">
        <v>32</v>
      </c>
      <c r="C31">
        <v>0</v>
      </c>
      <c r="D31">
        <v>2</v>
      </c>
      <c r="F31">
        <f t="shared" si="0"/>
        <v>17</v>
      </c>
      <c r="G31">
        <f t="shared" si="1"/>
        <v>0</v>
      </c>
      <c r="H31">
        <f t="shared" si="2"/>
        <v>0</v>
      </c>
      <c r="I31">
        <f t="shared" si="3"/>
        <v>30</v>
      </c>
      <c r="J31" s="58"/>
      <c r="K31" s="58"/>
      <c r="L31" s="58"/>
      <c r="P31" s="63"/>
      <c r="Q31" s="66"/>
      <c r="R31" s="67" t="str">
        <f t="shared" si="4"/>
        <v/>
      </c>
      <c r="AB31" s="91">
        <f t="shared" si="6"/>
        <v>4.2857142857142856</v>
      </c>
      <c r="AC31" s="91">
        <f t="shared" si="6"/>
        <v>0</v>
      </c>
    </row>
    <row r="32" spans="1:29" ht="13.8" x14ac:dyDescent="0.25">
      <c r="A32" s="4">
        <v>43890</v>
      </c>
      <c r="B32">
        <v>45</v>
      </c>
      <c r="C32">
        <v>0</v>
      </c>
      <c r="D32">
        <v>2</v>
      </c>
      <c r="F32">
        <f t="shared" si="0"/>
        <v>13</v>
      </c>
      <c r="G32">
        <f t="shared" si="1"/>
        <v>0</v>
      </c>
      <c r="H32">
        <f t="shared" si="2"/>
        <v>0</v>
      </c>
      <c r="I32">
        <f t="shared" si="3"/>
        <v>43</v>
      </c>
      <c r="J32" s="58"/>
      <c r="K32" s="58"/>
      <c r="L32" s="58"/>
      <c r="P32" s="63"/>
      <c r="Q32" s="66"/>
      <c r="R32" s="67" t="str">
        <f t="shared" si="4"/>
        <v/>
      </c>
      <c r="AB32" s="91">
        <f t="shared" si="6"/>
        <v>6.1428571428571432</v>
      </c>
      <c r="AC32" s="91">
        <f t="shared" si="6"/>
        <v>0</v>
      </c>
    </row>
    <row r="33" spans="1:29" ht="13.8" x14ac:dyDescent="0.25">
      <c r="A33" s="4">
        <v>43891</v>
      </c>
      <c r="B33">
        <v>84</v>
      </c>
      <c r="C33">
        <v>0</v>
      </c>
      <c r="D33">
        <v>2</v>
      </c>
      <c r="F33">
        <f t="shared" si="0"/>
        <v>39</v>
      </c>
      <c r="G33">
        <f t="shared" si="1"/>
        <v>0</v>
      </c>
      <c r="H33">
        <f t="shared" si="2"/>
        <v>0</v>
      </c>
      <c r="I33">
        <f t="shared" si="3"/>
        <v>82</v>
      </c>
      <c r="J33" s="58">
        <f>F33/I32*$B$2/($B$2-B32)</f>
        <v>0.90697761712341285</v>
      </c>
      <c r="K33" s="58">
        <f>G33/I32</f>
        <v>0</v>
      </c>
      <c r="L33" s="58">
        <f>H33/I32</f>
        <v>0</v>
      </c>
      <c r="M33" s="19">
        <v>0</v>
      </c>
      <c r="N33" s="47">
        <f>C33/B33</f>
        <v>0</v>
      </c>
      <c r="O33" s="47"/>
      <c r="P33" s="63">
        <f>D33/B33</f>
        <v>2.3809523809523808E-2</v>
      </c>
      <c r="Q33" s="86">
        <f>N33</f>
        <v>0</v>
      </c>
      <c r="R33" s="67">
        <f t="shared" ref="R33" si="7">IF(P33="","",1-SUM(P33:Q33))</f>
        <v>0.97619047619047616</v>
      </c>
      <c r="AB33" s="91">
        <f t="shared" si="6"/>
        <v>11.714285714285714</v>
      </c>
      <c r="AC33" s="91">
        <f t="shared" si="6"/>
        <v>0</v>
      </c>
    </row>
    <row r="34" spans="1:29" ht="13.8" x14ac:dyDescent="0.25">
      <c r="A34" s="4">
        <v>43892</v>
      </c>
      <c r="B34">
        <v>120</v>
      </c>
      <c r="C34">
        <v>0</v>
      </c>
      <c r="D34">
        <v>2</v>
      </c>
      <c r="F34">
        <f t="shared" si="0"/>
        <v>36</v>
      </c>
      <c r="G34">
        <f t="shared" si="1"/>
        <v>0</v>
      </c>
      <c r="H34">
        <f t="shared" si="2"/>
        <v>0</v>
      </c>
      <c r="I34">
        <f t="shared" si="3"/>
        <v>118</v>
      </c>
      <c r="J34" s="58">
        <f t="shared" ref="J34:J72" si="8">F34/I33*$B$2/($B$2-B33)</f>
        <v>0.43902517899997429</v>
      </c>
      <c r="K34" s="58">
        <f t="shared" ref="K34:K69" si="9">G34/I33</f>
        <v>0</v>
      </c>
      <c r="L34" s="58">
        <f t="shared" ref="L34:L69" si="10">H34/I33</f>
        <v>0</v>
      </c>
      <c r="M34" s="19">
        <v>0</v>
      </c>
      <c r="N34" s="47">
        <f t="shared" ref="N34:N82" si="11">C34/B34</f>
        <v>0</v>
      </c>
      <c r="O34" s="47"/>
      <c r="P34" s="63">
        <f t="shared" ref="P34:P97" si="12">D34/B34</f>
        <v>1.6666666666666666E-2</v>
      </c>
      <c r="Q34" s="86">
        <f t="shared" ref="Q34:Q97" si="13">N34</f>
        <v>0</v>
      </c>
      <c r="R34" s="67">
        <f t="shared" ref="R34:R97" si="14">IF(P34="","",1-SUM(P34:Q34))</f>
        <v>0.98333333333333328</v>
      </c>
      <c r="AB34" s="91">
        <f t="shared" si="6"/>
        <v>16.857142857142858</v>
      </c>
      <c r="AC34" s="91">
        <f t="shared" si="6"/>
        <v>0</v>
      </c>
    </row>
    <row r="35" spans="1:29" ht="13.8" x14ac:dyDescent="0.25">
      <c r="A35" s="4">
        <v>43893</v>
      </c>
      <c r="B35">
        <v>165</v>
      </c>
      <c r="C35">
        <v>1</v>
      </c>
      <c r="D35">
        <v>2</v>
      </c>
      <c r="F35">
        <f t="shared" si="0"/>
        <v>45</v>
      </c>
      <c r="G35">
        <f t="shared" si="1"/>
        <v>1</v>
      </c>
      <c r="H35">
        <f t="shared" si="2"/>
        <v>0</v>
      </c>
      <c r="I35">
        <f t="shared" si="3"/>
        <v>162</v>
      </c>
      <c r="J35" s="58">
        <f t="shared" si="8"/>
        <v>0.38135691098740454</v>
      </c>
      <c r="K35" s="58">
        <f t="shared" si="9"/>
        <v>8.4745762711864406E-3</v>
      </c>
      <c r="L35" s="58">
        <f t="shared" si="10"/>
        <v>0</v>
      </c>
      <c r="M35">
        <f t="shared" ref="M35:M65" si="15">J35/(K35+L35)</f>
        <v>45.000115496513736</v>
      </c>
      <c r="N35" s="47">
        <f t="shared" si="11"/>
        <v>6.0606060606060606E-3</v>
      </c>
      <c r="O35" s="47"/>
      <c r="P35" s="63">
        <f t="shared" si="12"/>
        <v>1.2121212121212121E-2</v>
      </c>
      <c r="Q35" s="86">
        <f t="shared" si="13"/>
        <v>6.0606060606060606E-3</v>
      </c>
      <c r="R35" s="67">
        <f t="shared" si="14"/>
        <v>0.98181818181818181</v>
      </c>
      <c r="AB35" s="91">
        <f t="shared" si="6"/>
        <v>22.714285714285715</v>
      </c>
      <c r="AC35" s="91">
        <f t="shared" si="6"/>
        <v>0.14285714285714285</v>
      </c>
    </row>
    <row r="36" spans="1:29" ht="13.8" x14ac:dyDescent="0.25">
      <c r="A36" s="4">
        <v>43894</v>
      </c>
      <c r="B36">
        <v>222</v>
      </c>
      <c r="C36">
        <v>2</v>
      </c>
      <c r="D36">
        <v>2</v>
      </c>
      <c r="F36">
        <f t="shared" si="0"/>
        <v>57</v>
      </c>
      <c r="G36">
        <f t="shared" si="1"/>
        <v>1</v>
      </c>
      <c r="H36">
        <f t="shared" si="2"/>
        <v>0</v>
      </c>
      <c r="I36">
        <f t="shared" si="3"/>
        <v>218</v>
      </c>
      <c r="J36" s="58">
        <f t="shared" si="8"/>
        <v>0.3518530935593932</v>
      </c>
      <c r="K36" s="58">
        <f t="shared" si="9"/>
        <v>6.1728395061728392E-3</v>
      </c>
      <c r="L36" s="58">
        <f t="shared" si="10"/>
        <v>0</v>
      </c>
      <c r="M36">
        <f t="shared" si="15"/>
        <v>57.000201156621699</v>
      </c>
      <c r="N36" s="47">
        <f t="shared" si="11"/>
        <v>9.0090090090090089E-3</v>
      </c>
      <c r="O36" s="47"/>
      <c r="P36" s="63">
        <f t="shared" si="12"/>
        <v>9.0090090090090089E-3</v>
      </c>
      <c r="Q36" s="86">
        <f t="shared" si="13"/>
        <v>9.0090090090090089E-3</v>
      </c>
      <c r="R36" s="67">
        <f t="shared" si="14"/>
        <v>0.98198198198198194</v>
      </c>
      <c r="AB36" s="91">
        <f t="shared" si="6"/>
        <v>29.857142857142858</v>
      </c>
      <c r="AC36" s="91">
        <f t="shared" si="6"/>
        <v>0.2857142857142857</v>
      </c>
    </row>
    <row r="37" spans="1:29" ht="13.8" x14ac:dyDescent="0.25">
      <c r="A37" s="4">
        <v>43895</v>
      </c>
      <c r="B37">
        <v>259</v>
      </c>
      <c r="C37">
        <v>3</v>
      </c>
      <c r="D37">
        <v>2</v>
      </c>
      <c r="F37">
        <f t="shared" si="0"/>
        <v>37</v>
      </c>
      <c r="G37">
        <f t="shared" si="1"/>
        <v>1</v>
      </c>
      <c r="H37">
        <f t="shared" si="2"/>
        <v>0</v>
      </c>
      <c r="I37">
        <f t="shared" si="3"/>
        <v>254</v>
      </c>
      <c r="J37" s="58">
        <f t="shared" si="8"/>
        <v>0.16972557652942025</v>
      </c>
      <c r="K37" s="58">
        <f t="shared" si="9"/>
        <v>4.5871559633027525E-3</v>
      </c>
      <c r="L37" s="58">
        <f t="shared" si="10"/>
        <v>0</v>
      </c>
      <c r="M37">
        <f t="shared" si="15"/>
        <v>37.000175683413609</v>
      </c>
      <c r="N37" s="47">
        <f t="shared" si="11"/>
        <v>1.1583011583011582E-2</v>
      </c>
      <c r="O37" s="47"/>
      <c r="P37" s="63">
        <f t="shared" si="12"/>
        <v>7.7220077220077222E-3</v>
      </c>
      <c r="Q37" s="86">
        <f t="shared" si="13"/>
        <v>1.1583011583011582E-2</v>
      </c>
      <c r="R37" s="67">
        <f t="shared" si="14"/>
        <v>0.98069498069498073</v>
      </c>
      <c r="AB37" s="91">
        <f t="shared" si="6"/>
        <v>34.857142857142854</v>
      </c>
      <c r="AC37" s="91">
        <f t="shared" si="6"/>
        <v>0.42857142857142855</v>
      </c>
    </row>
    <row r="38" spans="1:29" ht="13.8" x14ac:dyDescent="0.25">
      <c r="A38" s="4">
        <v>43896</v>
      </c>
      <c r="B38">
        <v>400</v>
      </c>
      <c r="C38">
        <v>5</v>
      </c>
      <c r="D38">
        <v>2</v>
      </c>
      <c r="F38">
        <f t="shared" si="0"/>
        <v>141</v>
      </c>
      <c r="G38">
        <f t="shared" si="1"/>
        <v>2</v>
      </c>
      <c r="H38">
        <f t="shared" si="2"/>
        <v>0</v>
      </c>
      <c r="I38">
        <f t="shared" si="3"/>
        <v>393</v>
      </c>
      <c r="J38" s="58">
        <f t="shared" si="8"/>
        <v>0.55512118535267185</v>
      </c>
      <c r="K38" s="58">
        <f t="shared" si="9"/>
        <v>7.874015748031496E-3</v>
      </c>
      <c r="L38" s="58">
        <f t="shared" si="10"/>
        <v>0</v>
      </c>
      <c r="M38">
        <f t="shared" si="15"/>
        <v>70.500390539789322</v>
      </c>
      <c r="N38" s="47">
        <f t="shared" si="11"/>
        <v>1.2500000000000001E-2</v>
      </c>
      <c r="O38" s="47"/>
      <c r="P38" s="63">
        <f t="shared" si="12"/>
        <v>5.0000000000000001E-3</v>
      </c>
      <c r="Q38" s="86">
        <f t="shared" si="13"/>
        <v>1.2500000000000001E-2</v>
      </c>
      <c r="R38" s="67">
        <f t="shared" si="14"/>
        <v>0.98250000000000004</v>
      </c>
      <c r="AB38" s="91">
        <f t="shared" si="6"/>
        <v>52.571428571428569</v>
      </c>
      <c r="AC38" s="91">
        <f t="shared" si="6"/>
        <v>0.7142857142857143</v>
      </c>
    </row>
    <row r="39" spans="1:29" ht="13.8" x14ac:dyDescent="0.25">
      <c r="A39" s="4">
        <v>43897</v>
      </c>
      <c r="B39">
        <v>500</v>
      </c>
      <c r="C39">
        <v>10</v>
      </c>
      <c r="D39">
        <v>30</v>
      </c>
      <c r="F39">
        <f t="shared" si="0"/>
        <v>100</v>
      </c>
      <c r="G39">
        <f t="shared" si="1"/>
        <v>5</v>
      </c>
      <c r="H39">
        <f t="shared" si="2"/>
        <v>28</v>
      </c>
      <c r="I39">
        <f t="shared" si="3"/>
        <v>460</v>
      </c>
      <c r="J39" s="58">
        <f t="shared" si="8"/>
        <v>0.25445510314212449</v>
      </c>
      <c r="K39" s="58">
        <f t="shared" si="9"/>
        <v>1.2722646310432569E-2</v>
      </c>
      <c r="L39" s="58">
        <f t="shared" si="10"/>
        <v>7.124681933842239E-2</v>
      </c>
      <c r="M39">
        <f t="shared" si="15"/>
        <v>3.0303289556016644</v>
      </c>
      <c r="N39" s="47">
        <f t="shared" si="11"/>
        <v>0.02</v>
      </c>
      <c r="O39" s="47"/>
      <c r="P39" s="63">
        <f t="shared" si="12"/>
        <v>0.06</v>
      </c>
      <c r="Q39" s="86">
        <f t="shared" si="13"/>
        <v>0.02</v>
      </c>
      <c r="R39" s="67">
        <f t="shared" si="14"/>
        <v>0.92</v>
      </c>
      <c r="AB39" s="91">
        <f t="shared" si="6"/>
        <v>65</v>
      </c>
      <c r="AC39" s="91">
        <f t="shared" si="6"/>
        <v>1.4285714285714286</v>
      </c>
    </row>
    <row r="40" spans="1:29" ht="13.8" x14ac:dyDescent="0.25">
      <c r="A40" s="4">
        <v>43898</v>
      </c>
      <c r="B40">
        <v>673</v>
      </c>
      <c r="C40">
        <v>17</v>
      </c>
      <c r="D40">
        <v>30</v>
      </c>
      <c r="F40">
        <f t="shared" si="0"/>
        <v>173</v>
      </c>
      <c r="G40">
        <f t="shared" si="1"/>
        <v>7</v>
      </c>
      <c r="H40">
        <f t="shared" si="2"/>
        <v>0</v>
      </c>
      <c r="I40">
        <f t="shared" si="3"/>
        <v>626</v>
      </c>
      <c r="J40" s="58">
        <f t="shared" si="8"/>
        <v>0.37609097847408884</v>
      </c>
      <c r="K40" s="58">
        <f t="shared" si="9"/>
        <v>1.5217391304347827E-2</v>
      </c>
      <c r="L40" s="58">
        <f t="shared" si="10"/>
        <v>0</v>
      </c>
      <c r="M40">
        <f t="shared" si="15"/>
        <v>24.71455001401155</v>
      </c>
      <c r="N40" s="47">
        <f t="shared" si="11"/>
        <v>2.5260029717682021E-2</v>
      </c>
      <c r="O40" s="47"/>
      <c r="P40" s="63">
        <f t="shared" si="12"/>
        <v>4.4576523031203567E-2</v>
      </c>
      <c r="Q40" s="86">
        <f t="shared" si="13"/>
        <v>2.5260029717682021E-2</v>
      </c>
      <c r="R40" s="67">
        <f t="shared" si="14"/>
        <v>0.93016344725111444</v>
      </c>
      <c r="AB40" s="91">
        <f t="shared" si="6"/>
        <v>84.142857142857139</v>
      </c>
      <c r="AC40" s="91">
        <f t="shared" si="6"/>
        <v>2.4285714285714284</v>
      </c>
    </row>
    <row r="41" spans="1:29" ht="13.8" x14ac:dyDescent="0.25">
      <c r="A41" s="4">
        <v>43899</v>
      </c>
      <c r="B41">
        <v>1073</v>
      </c>
      <c r="C41">
        <v>28</v>
      </c>
      <c r="D41">
        <v>32</v>
      </c>
      <c r="E41" s="21" t="s">
        <v>175</v>
      </c>
      <c r="F41">
        <f t="shared" si="0"/>
        <v>400</v>
      </c>
      <c r="G41">
        <f t="shared" si="1"/>
        <v>11</v>
      </c>
      <c r="H41">
        <f t="shared" si="2"/>
        <v>2</v>
      </c>
      <c r="I41">
        <f t="shared" si="3"/>
        <v>1013</v>
      </c>
      <c r="J41" s="58">
        <f t="shared" si="8"/>
        <v>0.6389868335194786</v>
      </c>
      <c r="K41" s="58">
        <f t="shared" si="9"/>
        <v>1.7571884984025558E-2</v>
      </c>
      <c r="L41" s="58">
        <f t="shared" si="10"/>
        <v>3.1948881789137379E-3</v>
      </c>
      <c r="M41">
        <f t="shared" si="15"/>
        <v>30.76967367563028</v>
      </c>
      <c r="N41" s="47">
        <f t="shared" si="11"/>
        <v>2.6095060577819199E-2</v>
      </c>
      <c r="O41" s="47"/>
      <c r="P41" s="63">
        <f t="shared" si="12"/>
        <v>2.9822926374650512E-2</v>
      </c>
      <c r="Q41" s="86">
        <f t="shared" si="13"/>
        <v>2.6095060577819199E-2</v>
      </c>
      <c r="R41" s="67">
        <f t="shared" si="14"/>
        <v>0.94408201304753026</v>
      </c>
      <c r="AB41" s="91">
        <f t="shared" si="6"/>
        <v>136.14285714285714</v>
      </c>
      <c r="AC41" s="91">
        <f t="shared" si="6"/>
        <v>4</v>
      </c>
    </row>
    <row r="42" spans="1:29" ht="13.8" x14ac:dyDescent="0.25">
      <c r="A42" s="4">
        <v>43900</v>
      </c>
      <c r="B42">
        <v>1695</v>
      </c>
      <c r="C42">
        <v>35</v>
      </c>
      <c r="D42">
        <v>32</v>
      </c>
      <c r="F42">
        <f t="shared" si="0"/>
        <v>622</v>
      </c>
      <c r="G42">
        <f t="shared" si="1"/>
        <v>7</v>
      </c>
      <c r="H42">
        <f t="shared" si="2"/>
        <v>0</v>
      </c>
      <c r="I42">
        <f t="shared" si="3"/>
        <v>1628</v>
      </c>
      <c r="J42" s="58">
        <f t="shared" si="8"/>
        <v>0.61403186074320193</v>
      </c>
      <c r="K42" s="58">
        <f t="shared" si="9"/>
        <v>6.9101678183613032E-3</v>
      </c>
      <c r="L42" s="58">
        <f t="shared" si="10"/>
        <v>0</v>
      </c>
      <c r="M42">
        <f t="shared" si="15"/>
        <v>88.859182133266216</v>
      </c>
      <c r="N42" s="47">
        <f t="shared" si="11"/>
        <v>2.0648967551622419E-2</v>
      </c>
      <c r="O42" s="47"/>
      <c r="P42" s="63">
        <f t="shared" si="12"/>
        <v>1.887905604719764E-2</v>
      </c>
      <c r="Q42" s="86">
        <f t="shared" si="13"/>
        <v>2.0648967551622419E-2</v>
      </c>
      <c r="R42" s="67">
        <f t="shared" si="14"/>
        <v>0.96047197640117998</v>
      </c>
      <c r="AB42" s="91">
        <f t="shared" si="6"/>
        <v>218.57142857142858</v>
      </c>
      <c r="AC42" s="91">
        <f t="shared" si="6"/>
        <v>4.8571428571428568</v>
      </c>
    </row>
    <row r="43" spans="1:29" ht="13.8" x14ac:dyDescent="0.25">
      <c r="A43" s="4">
        <v>43901</v>
      </c>
      <c r="B43">
        <v>2277</v>
      </c>
      <c r="C43">
        <v>54</v>
      </c>
      <c r="D43">
        <v>183</v>
      </c>
      <c r="F43">
        <f t="shared" si="0"/>
        <v>582</v>
      </c>
      <c r="G43">
        <f t="shared" si="1"/>
        <v>19</v>
      </c>
      <c r="H43">
        <f t="shared" si="2"/>
        <v>151</v>
      </c>
      <c r="I43">
        <f t="shared" si="3"/>
        <v>2040</v>
      </c>
      <c r="J43" s="58">
        <f t="shared" si="8"/>
        <v>0.35750681818114416</v>
      </c>
      <c r="K43" s="58">
        <f t="shared" si="9"/>
        <v>1.167076167076167E-2</v>
      </c>
      <c r="L43" s="58">
        <f t="shared" si="10"/>
        <v>9.2751842751842756E-2</v>
      </c>
      <c r="M43">
        <f t="shared" si="15"/>
        <v>3.4236535294053096</v>
      </c>
      <c r="N43" s="47">
        <f t="shared" si="11"/>
        <v>2.3715415019762844E-2</v>
      </c>
      <c r="O43" s="47"/>
      <c r="P43" s="63">
        <f t="shared" si="12"/>
        <v>8.0368906455862976E-2</v>
      </c>
      <c r="Q43" s="86">
        <f t="shared" si="13"/>
        <v>2.3715415019762844E-2</v>
      </c>
      <c r="R43" s="67">
        <f t="shared" si="14"/>
        <v>0.89591567852437415</v>
      </c>
      <c r="AB43" s="91">
        <f t="shared" si="6"/>
        <v>293.57142857142856</v>
      </c>
      <c r="AC43" s="91">
        <f t="shared" si="6"/>
        <v>7.4285714285714288</v>
      </c>
    </row>
    <row r="44" spans="1:29" ht="13.8" x14ac:dyDescent="0.25">
      <c r="A44" s="4">
        <v>43902</v>
      </c>
      <c r="B44" s="19">
        <v>2277</v>
      </c>
      <c r="C44">
        <v>55</v>
      </c>
      <c r="D44">
        <v>183</v>
      </c>
      <c r="F44" s="19">
        <f>2955/2</f>
        <v>1477.5</v>
      </c>
      <c r="G44">
        <f t="shared" ref="G44:G55" si="16">C44-C43</f>
        <v>1</v>
      </c>
      <c r="H44">
        <f t="shared" ref="H44:H55" si="17">D44-D43</f>
        <v>0</v>
      </c>
      <c r="I44">
        <f t="shared" si="3"/>
        <v>2039</v>
      </c>
      <c r="J44" s="58">
        <f t="shared" si="8"/>
        <v>0.72429997994684181</v>
      </c>
      <c r="K44" s="58">
        <f t="shared" si="9"/>
        <v>4.9019607843137254E-4</v>
      </c>
      <c r="L44" s="58">
        <f t="shared" si="10"/>
        <v>0</v>
      </c>
      <c r="M44">
        <f t="shared" si="15"/>
        <v>1477.5719590915573</v>
      </c>
      <c r="N44" s="47">
        <f t="shared" si="11"/>
        <v>2.4154589371980676E-2</v>
      </c>
      <c r="O44" s="47"/>
      <c r="P44" s="63">
        <f t="shared" si="12"/>
        <v>8.0368906455862976E-2</v>
      </c>
      <c r="Q44" s="86">
        <f t="shared" si="13"/>
        <v>2.4154589371980676E-2</v>
      </c>
      <c r="R44" s="67">
        <f t="shared" si="14"/>
        <v>0.89547650417215641</v>
      </c>
      <c r="AB44" s="91">
        <f t="shared" ref="AB44:AC59" si="18">AVERAGE(F38:F44)</f>
        <v>499.35714285714283</v>
      </c>
      <c r="AC44" s="91">
        <f t="shared" si="18"/>
        <v>7.4285714285714288</v>
      </c>
    </row>
    <row r="45" spans="1:29" ht="13.8" x14ac:dyDescent="0.25">
      <c r="A45" s="4">
        <v>43903</v>
      </c>
      <c r="B45">
        <v>5232</v>
      </c>
      <c r="C45">
        <v>133</v>
      </c>
      <c r="D45">
        <v>193</v>
      </c>
      <c r="E45" s="21" t="s">
        <v>154</v>
      </c>
      <c r="F45" s="19">
        <f>2955/2</f>
        <v>1477.5</v>
      </c>
      <c r="G45">
        <f t="shared" si="16"/>
        <v>78</v>
      </c>
      <c r="H45">
        <f t="shared" si="17"/>
        <v>10</v>
      </c>
      <c r="I45">
        <f t="shared" si="3"/>
        <v>4906</v>
      </c>
      <c r="J45" s="58">
        <f t="shared" si="8"/>
        <v>0.72465520308560938</v>
      </c>
      <c r="K45" s="58">
        <f t="shared" si="9"/>
        <v>3.8254046101029913E-2</v>
      </c>
      <c r="L45" s="58">
        <f t="shared" si="10"/>
        <v>4.9043648847474251E-3</v>
      </c>
      <c r="M45">
        <f t="shared" si="15"/>
        <v>16.790590444222246</v>
      </c>
      <c r="N45" s="47">
        <f t="shared" si="11"/>
        <v>2.5420489296636085E-2</v>
      </c>
      <c r="O45" s="47"/>
      <c r="P45" s="63">
        <f t="shared" si="12"/>
        <v>3.688837920489297E-2</v>
      </c>
      <c r="Q45" s="86">
        <f t="shared" si="13"/>
        <v>2.5420489296636085E-2</v>
      </c>
      <c r="R45" s="67">
        <f t="shared" si="14"/>
        <v>0.93769113149847094</v>
      </c>
      <c r="AB45" s="91">
        <f t="shared" si="18"/>
        <v>690.28571428571433</v>
      </c>
      <c r="AC45" s="91">
        <f t="shared" si="18"/>
        <v>18.285714285714285</v>
      </c>
    </row>
    <row r="46" spans="1:29" ht="13.8" x14ac:dyDescent="0.25">
      <c r="A46" s="4">
        <v>43904</v>
      </c>
      <c r="B46">
        <v>6391</v>
      </c>
      <c r="C46">
        <v>195</v>
      </c>
      <c r="D46">
        <v>517</v>
      </c>
      <c r="E46" s="21" t="s">
        <v>177</v>
      </c>
      <c r="F46">
        <f t="shared" ref="F46:F55" si="19">B46-B45</f>
        <v>1159</v>
      </c>
      <c r="G46">
        <f t="shared" si="16"/>
        <v>62</v>
      </c>
      <c r="H46">
        <f t="shared" si="17"/>
        <v>324</v>
      </c>
      <c r="I46">
        <f t="shared" si="3"/>
        <v>5679</v>
      </c>
      <c r="J46" s="58">
        <f t="shared" si="8"/>
        <v>0.23626777621155096</v>
      </c>
      <c r="K46" s="59">
        <f t="shared" si="9"/>
        <v>1.2637586628618018E-2</v>
      </c>
      <c r="L46" s="59">
        <f t="shared" si="10"/>
        <v>6.6041581736649008E-2</v>
      </c>
      <c r="M46">
        <f t="shared" si="15"/>
        <v>3.0029267100877428</v>
      </c>
      <c r="N46" s="47">
        <f t="shared" si="11"/>
        <v>3.0511657017681115E-2</v>
      </c>
      <c r="O46" s="47"/>
      <c r="P46" s="63">
        <f t="shared" si="12"/>
        <v>8.0895008605851984E-2</v>
      </c>
      <c r="Q46" s="86">
        <f t="shared" si="13"/>
        <v>3.0511657017681115E-2</v>
      </c>
      <c r="R46" s="67">
        <f t="shared" si="14"/>
        <v>0.88859333437646693</v>
      </c>
      <c r="AB46" s="91">
        <f t="shared" si="18"/>
        <v>841.57142857142856</v>
      </c>
      <c r="AC46" s="91">
        <f t="shared" si="18"/>
        <v>26.428571428571427</v>
      </c>
    </row>
    <row r="47" spans="1:29" ht="13.8" x14ac:dyDescent="0.25">
      <c r="A47" s="4">
        <v>43905</v>
      </c>
      <c r="B47">
        <v>7798</v>
      </c>
      <c r="C47">
        <v>289</v>
      </c>
      <c r="D47">
        <v>517</v>
      </c>
      <c r="F47">
        <f t="shared" si="19"/>
        <v>1407</v>
      </c>
      <c r="G47">
        <f t="shared" si="16"/>
        <v>94</v>
      </c>
      <c r="H47">
        <f t="shared" si="17"/>
        <v>0</v>
      </c>
      <c r="I47">
        <f t="shared" si="3"/>
        <v>6992</v>
      </c>
      <c r="J47" s="60">
        <f t="shared" si="8"/>
        <v>0.24778875714265231</v>
      </c>
      <c r="K47" s="60">
        <f t="shared" si="9"/>
        <v>1.655220989610847E-2</v>
      </c>
      <c r="L47" s="60">
        <f t="shared" si="10"/>
        <v>0</v>
      </c>
      <c r="M47">
        <f t="shared" si="15"/>
        <v>14.97013140226726</v>
      </c>
      <c r="N47" s="47">
        <f t="shared" si="11"/>
        <v>3.7060784816619646E-2</v>
      </c>
      <c r="O47" s="47"/>
      <c r="P47" s="63">
        <f t="shared" si="12"/>
        <v>6.629905103872788E-2</v>
      </c>
      <c r="Q47" s="86">
        <f t="shared" si="13"/>
        <v>3.7060784816619646E-2</v>
      </c>
      <c r="R47" s="67">
        <f t="shared" si="14"/>
        <v>0.89664016414465242</v>
      </c>
      <c r="AB47" s="91">
        <f t="shared" si="18"/>
        <v>1017.8571428571429</v>
      </c>
      <c r="AC47" s="91">
        <f t="shared" si="18"/>
        <v>38.857142857142854</v>
      </c>
    </row>
    <row r="48" spans="1:29" ht="13.8" x14ac:dyDescent="0.25">
      <c r="A48" s="4">
        <v>43906</v>
      </c>
      <c r="B48">
        <v>9942</v>
      </c>
      <c r="C48">
        <v>342</v>
      </c>
      <c r="D48">
        <v>530</v>
      </c>
      <c r="F48">
        <f t="shared" si="19"/>
        <v>2144</v>
      </c>
      <c r="G48">
        <f t="shared" si="16"/>
        <v>53</v>
      </c>
      <c r="H48">
        <f t="shared" si="17"/>
        <v>13</v>
      </c>
      <c r="I48">
        <f t="shared" si="3"/>
        <v>9070</v>
      </c>
      <c r="J48" s="58">
        <f t="shared" si="8"/>
        <v>0.30668730647736026</v>
      </c>
      <c r="K48" s="59">
        <f t="shared" si="9"/>
        <v>7.5800915331807779E-3</v>
      </c>
      <c r="L48" s="59">
        <f t="shared" si="10"/>
        <v>1.8592677345537758E-3</v>
      </c>
      <c r="M48">
        <f t="shared" si="15"/>
        <v>32.490267377116709</v>
      </c>
      <c r="N48" s="47">
        <f t="shared" si="11"/>
        <v>3.4399517199758603E-2</v>
      </c>
      <c r="O48" s="47"/>
      <c r="P48" s="63">
        <f t="shared" si="12"/>
        <v>5.3309193321263326E-2</v>
      </c>
      <c r="Q48" s="86">
        <f t="shared" si="13"/>
        <v>3.4399517199758603E-2</v>
      </c>
      <c r="R48" s="67">
        <f t="shared" si="14"/>
        <v>0.91229128947897808</v>
      </c>
      <c r="AB48" s="91">
        <f t="shared" si="18"/>
        <v>1267</v>
      </c>
      <c r="AC48" s="91">
        <f t="shared" si="18"/>
        <v>44.857142857142854</v>
      </c>
    </row>
    <row r="49" spans="1:29" ht="13.8" x14ac:dyDescent="0.25">
      <c r="A49" s="4">
        <v>43907</v>
      </c>
      <c r="B49">
        <v>11748</v>
      </c>
      <c r="C49">
        <v>533</v>
      </c>
      <c r="D49">
        <v>1028</v>
      </c>
      <c r="E49" s="21" t="s">
        <v>176</v>
      </c>
      <c r="F49">
        <f t="shared" si="19"/>
        <v>1806</v>
      </c>
      <c r="G49">
        <f t="shared" si="16"/>
        <v>191</v>
      </c>
      <c r="H49">
        <f t="shared" si="17"/>
        <v>498</v>
      </c>
      <c r="I49">
        <f t="shared" si="3"/>
        <v>10187</v>
      </c>
      <c r="J49" s="58">
        <f t="shared" si="8"/>
        <v>0.19916032105738332</v>
      </c>
      <c r="K49" s="59">
        <f t="shared" si="9"/>
        <v>2.1058434399117972E-2</v>
      </c>
      <c r="L49" s="59">
        <f t="shared" si="10"/>
        <v>5.490628445424476E-2</v>
      </c>
      <c r="M49">
        <f t="shared" si="15"/>
        <v>2.6217476226276735</v>
      </c>
      <c r="N49" s="47">
        <f t="shared" si="11"/>
        <v>4.5369424582907728E-2</v>
      </c>
      <c r="O49" s="47"/>
      <c r="P49" s="63">
        <f t="shared" si="12"/>
        <v>8.7504256043581891E-2</v>
      </c>
      <c r="Q49" s="86">
        <f t="shared" si="13"/>
        <v>4.5369424582907728E-2</v>
      </c>
      <c r="R49" s="67">
        <f t="shared" si="14"/>
        <v>0.86712631937351037</v>
      </c>
      <c r="AB49" s="91">
        <f t="shared" si="18"/>
        <v>1436.1428571428571</v>
      </c>
      <c r="AC49" s="91">
        <f t="shared" si="18"/>
        <v>71.142857142857139</v>
      </c>
    </row>
    <row r="50" spans="1:29" ht="13.8" x14ac:dyDescent="0.25">
      <c r="A50" s="4">
        <v>43908</v>
      </c>
      <c r="B50">
        <v>13910</v>
      </c>
      <c r="C50">
        <v>623</v>
      </c>
      <c r="D50">
        <v>1081</v>
      </c>
      <c r="F50">
        <f t="shared" si="19"/>
        <v>2162</v>
      </c>
      <c r="G50">
        <f t="shared" si="16"/>
        <v>90</v>
      </c>
      <c r="H50">
        <f t="shared" si="17"/>
        <v>53</v>
      </c>
      <c r="I50">
        <f t="shared" si="3"/>
        <v>12206</v>
      </c>
      <c r="J50" s="58">
        <f t="shared" si="8"/>
        <v>0.21228461557820816</v>
      </c>
      <c r="K50" s="59">
        <f t="shared" si="9"/>
        <v>8.8347894375184061E-3</v>
      </c>
      <c r="L50" s="59">
        <f t="shared" si="10"/>
        <v>5.2027093354275059E-3</v>
      </c>
      <c r="M50">
        <f t="shared" si="15"/>
        <v>15.12268097129515</v>
      </c>
      <c r="N50" s="47">
        <f t="shared" si="11"/>
        <v>4.4787922358015819E-2</v>
      </c>
      <c r="O50" s="47"/>
      <c r="P50" s="63">
        <f t="shared" si="12"/>
        <v>7.7713874910136593E-2</v>
      </c>
      <c r="Q50" s="86">
        <f t="shared" si="13"/>
        <v>4.4787922358015819E-2</v>
      </c>
      <c r="R50" s="67">
        <f t="shared" si="14"/>
        <v>0.87749820273184764</v>
      </c>
      <c r="AB50" s="91">
        <f t="shared" si="18"/>
        <v>1661.8571428571429</v>
      </c>
      <c r="AC50" s="91">
        <f t="shared" si="18"/>
        <v>81.285714285714292</v>
      </c>
    </row>
    <row r="51" spans="1:29" ht="13.8" x14ac:dyDescent="0.25">
      <c r="A51" s="4">
        <v>43909</v>
      </c>
      <c r="B51">
        <v>17963</v>
      </c>
      <c r="C51">
        <v>830</v>
      </c>
      <c r="D51">
        <v>1107</v>
      </c>
      <c r="F51">
        <f t="shared" si="19"/>
        <v>4053</v>
      </c>
      <c r="G51">
        <f t="shared" si="16"/>
        <v>207</v>
      </c>
      <c r="H51">
        <f t="shared" si="17"/>
        <v>26</v>
      </c>
      <c r="I51">
        <f t="shared" si="3"/>
        <v>16026</v>
      </c>
      <c r="J51" s="58">
        <f t="shared" si="8"/>
        <v>0.3321486290072207</v>
      </c>
      <c r="K51" s="59">
        <f t="shared" si="9"/>
        <v>1.6958872685564477E-2</v>
      </c>
      <c r="L51" s="59">
        <f t="shared" si="10"/>
        <v>2.1300999508438471E-3</v>
      </c>
      <c r="M51">
        <f t="shared" si="15"/>
        <v>17.400026462069253</v>
      </c>
      <c r="N51" s="47">
        <f t="shared" si="11"/>
        <v>4.6206090296721035E-2</v>
      </c>
      <c r="O51" s="47"/>
      <c r="P51" s="63">
        <f t="shared" si="12"/>
        <v>6.1626677058397819E-2</v>
      </c>
      <c r="Q51" s="86">
        <f t="shared" si="13"/>
        <v>4.6206090296721035E-2</v>
      </c>
      <c r="R51" s="67">
        <f t="shared" si="14"/>
        <v>0.89216723264488118</v>
      </c>
      <c r="AB51" s="91">
        <f t="shared" si="18"/>
        <v>2029.7857142857142</v>
      </c>
      <c r="AC51" s="91">
        <f t="shared" si="18"/>
        <v>110.71428571428571</v>
      </c>
    </row>
    <row r="52" spans="1:29" ht="13.8" x14ac:dyDescent="0.25">
      <c r="A52" s="4">
        <v>43910</v>
      </c>
      <c r="B52">
        <v>20410</v>
      </c>
      <c r="C52">
        <v>1043</v>
      </c>
      <c r="D52">
        <v>1588</v>
      </c>
      <c r="F52">
        <f t="shared" si="19"/>
        <v>2447</v>
      </c>
      <c r="G52">
        <f t="shared" si="16"/>
        <v>213</v>
      </c>
      <c r="H52">
        <f t="shared" si="17"/>
        <v>481</v>
      </c>
      <c r="I52">
        <f t="shared" si="3"/>
        <v>17779</v>
      </c>
      <c r="J52" s="58">
        <f t="shared" si="8"/>
        <v>0.15274806495774265</v>
      </c>
      <c r="K52" s="59">
        <f t="shared" si="9"/>
        <v>1.3290902283788843E-2</v>
      </c>
      <c r="L52" s="59">
        <f t="shared" si="10"/>
        <v>3.0013727692499687E-2</v>
      </c>
      <c r="M52">
        <f t="shared" si="15"/>
        <v>3.5272917709117921</v>
      </c>
      <c r="N52" s="47">
        <f t="shared" si="11"/>
        <v>5.1102400783929448E-2</v>
      </c>
      <c r="O52" s="47"/>
      <c r="P52" s="63">
        <f t="shared" si="12"/>
        <v>7.7804997550220481E-2</v>
      </c>
      <c r="Q52" s="86">
        <f t="shared" si="13"/>
        <v>5.1102400783929448E-2</v>
      </c>
      <c r="R52" s="67">
        <f t="shared" si="14"/>
        <v>0.87109260166585001</v>
      </c>
      <c r="AB52" s="91">
        <f t="shared" si="18"/>
        <v>2168.2857142857142</v>
      </c>
      <c r="AC52" s="91">
        <f t="shared" si="18"/>
        <v>130</v>
      </c>
    </row>
    <row r="53" spans="1:29" ht="13.8" x14ac:dyDescent="0.25">
      <c r="A53" s="4">
        <v>43911</v>
      </c>
      <c r="B53">
        <v>25374</v>
      </c>
      <c r="C53">
        <v>1375</v>
      </c>
      <c r="D53">
        <v>2125</v>
      </c>
      <c r="F53">
        <f t="shared" si="19"/>
        <v>4964</v>
      </c>
      <c r="G53">
        <f t="shared" si="16"/>
        <v>332</v>
      </c>
      <c r="H53">
        <f t="shared" si="17"/>
        <v>537</v>
      </c>
      <c r="I53">
        <f t="shared" si="3"/>
        <v>21874</v>
      </c>
      <c r="J53" s="58">
        <f t="shared" si="8"/>
        <v>0.27932774035647673</v>
      </c>
      <c r="K53" s="59">
        <f t="shared" si="9"/>
        <v>1.8673716182012488E-2</v>
      </c>
      <c r="L53" s="59">
        <f t="shared" si="10"/>
        <v>3.0204173463074413E-2</v>
      </c>
      <c r="M53">
        <f t="shared" si="15"/>
        <v>5.7148077051758337</v>
      </c>
      <c r="N53" s="47">
        <f t="shared" si="11"/>
        <v>5.4189327658232839E-2</v>
      </c>
      <c r="O53" s="47"/>
      <c r="P53" s="63">
        <f t="shared" si="12"/>
        <v>8.3747142744541661E-2</v>
      </c>
      <c r="Q53" s="86">
        <f t="shared" si="13"/>
        <v>5.4189327658232839E-2</v>
      </c>
      <c r="R53" s="67">
        <f t="shared" si="14"/>
        <v>0.86206352959722543</v>
      </c>
      <c r="AB53" s="91">
        <f t="shared" si="18"/>
        <v>2711.8571428571427</v>
      </c>
      <c r="AC53" s="91">
        <f t="shared" si="18"/>
        <v>168.57142857142858</v>
      </c>
    </row>
    <row r="54" spans="1:29" ht="13.8" x14ac:dyDescent="0.25">
      <c r="A54" s="4">
        <v>43912</v>
      </c>
      <c r="B54">
        <v>28768</v>
      </c>
      <c r="C54">
        <v>1772</v>
      </c>
      <c r="D54">
        <v>2575</v>
      </c>
      <c r="F54">
        <f t="shared" si="19"/>
        <v>3394</v>
      </c>
      <c r="G54">
        <f t="shared" si="16"/>
        <v>397</v>
      </c>
      <c r="H54">
        <f t="shared" si="17"/>
        <v>450</v>
      </c>
      <c r="I54">
        <f t="shared" si="3"/>
        <v>24421</v>
      </c>
      <c r="J54" s="58">
        <f t="shared" si="8"/>
        <v>0.15524563121419674</v>
      </c>
      <c r="K54" s="58">
        <f t="shared" si="9"/>
        <v>1.8149401115479566E-2</v>
      </c>
      <c r="L54" s="58">
        <f t="shared" si="10"/>
        <v>2.057236902258389E-2</v>
      </c>
      <c r="M54">
        <f t="shared" si="15"/>
        <v>4.0092596660913102</v>
      </c>
      <c r="N54" s="47">
        <f t="shared" si="11"/>
        <v>6.1596218020022249E-2</v>
      </c>
      <c r="O54" s="47"/>
      <c r="P54" s="63">
        <f t="shared" si="12"/>
        <v>8.9509176863181314E-2</v>
      </c>
      <c r="Q54" s="86">
        <f t="shared" si="13"/>
        <v>6.1596218020022249E-2</v>
      </c>
      <c r="R54" s="67">
        <f t="shared" si="14"/>
        <v>0.84889460511679649</v>
      </c>
      <c r="AB54" s="91">
        <f t="shared" si="18"/>
        <v>2995.7142857142858</v>
      </c>
      <c r="AC54" s="91">
        <f t="shared" si="18"/>
        <v>211.85714285714286</v>
      </c>
    </row>
    <row r="55" spans="1:29" ht="13.8" x14ac:dyDescent="0.25">
      <c r="A55" s="4">
        <v>43913</v>
      </c>
      <c r="B55">
        <v>35136</v>
      </c>
      <c r="C55">
        <v>2311</v>
      </c>
      <c r="D55">
        <v>2575</v>
      </c>
      <c r="F55">
        <f t="shared" si="19"/>
        <v>6368</v>
      </c>
      <c r="G55">
        <f t="shared" si="16"/>
        <v>539</v>
      </c>
      <c r="H55">
        <f t="shared" si="17"/>
        <v>0</v>
      </c>
      <c r="I55">
        <f t="shared" si="3"/>
        <v>30250</v>
      </c>
      <c r="J55" s="58">
        <f t="shared" si="8"/>
        <v>0.26091972537838765</v>
      </c>
      <c r="K55" s="58">
        <f t="shared" si="9"/>
        <v>2.2071168256828141E-2</v>
      </c>
      <c r="L55" s="58">
        <f t="shared" si="10"/>
        <v>0</v>
      </c>
      <c r="M55">
        <f t="shared" si="15"/>
        <v>11.821745108470509</v>
      </c>
      <c r="N55" s="47">
        <f t="shared" si="11"/>
        <v>6.5772996357012753E-2</v>
      </c>
      <c r="O55" s="47"/>
      <c r="P55" s="63">
        <f t="shared" si="12"/>
        <v>7.328665755919854E-2</v>
      </c>
      <c r="Q55" s="86">
        <f t="shared" si="13"/>
        <v>6.5772996357012753E-2</v>
      </c>
      <c r="R55" s="67">
        <f t="shared" si="14"/>
        <v>0.86094034608378878</v>
      </c>
      <c r="AB55" s="91">
        <f t="shared" si="18"/>
        <v>3599.1428571428573</v>
      </c>
      <c r="AC55" s="91">
        <f t="shared" si="18"/>
        <v>281.28571428571428</v>
      </c>
    </row>
    <row r="56" spans="1:29" ht="13.8" x14ac:dyDescent="0.25">
      <c r="A56" s="4">
        <v>43914</v>
      </c>
      <c r="B56">
        <v>39885</v>
      </c>
      <c r="C56">
        <v>2808</v>
      </c>
      <c r="D56">
        <v>3794</v>
      </c>
      <c r="F56">
        <f t="shared" ref="F56:F61" si="20">B56-B55</f>
        <v>4749</v>
      </c>
      <c r="G56">
        <f t="shared" ref="G56:G61" si="21">C56-C55</f>
        <v>497</v>
      </c>
      <c r="H56">
        <f t="shared" ref="H56:H61" si="22">D56-D55</f>
        <v>1219</v>
      </c>
      <c r="I56">
        <f t="shared" ref="I56:I61" si="23">B56-C56-D56</f>
        <v>33283</v>
      </c>
      <c r="J56" s="58">
        <f t="shared" si="8"/>
        <v>0.15710980282931178</v>
      </c>
      <c r="K56" s="58">
        <f t="shared" si="9"/>
        <v>1.6429752066115702E-2</v>
      </c>
      <c r="L56" s="58">
        <f t="shared" si="10"/>
        <v>4.0297520661157021E-2</v>
      </c>
      <c r="M56">
        <f t="shared" si="15"/>
        <v>2.7695638319269706</v>
      </c>
      <c r="N56" s="47">
        <f t="shared" si="11"/>
        <v>7.0402406919894703E-2</v>
      </c>
      <c r="O56" s="47"/>
      <c r="P56" s="63">
        <f t="shared" si="12"/>
        <v>9.5123480005014416E-2</v>
      </c>
      <c r="Q56" s="86">
        <f t="shared" si="13"/>
        <v>7.0402406919894703E-2</v>
      </c>
      <c r="R56" s="67">
        <f t="shared" si="14"/>
        <v>0.8344741130750909</v>
      </c>
      <c r="AB56" s="91">
        <f t="shared" si="18"/>
        <v>4019.5714285714284</v>
      </c>
      <c r="AC56" s="91">
        <f t="shared" si="18"/>
        <v>325</v>
      </c>
    </row>
    <row r="57" spans="1:29" ht="13.8" x14ac:dyDescent="0.25">
      <c r="A57" s="4">
        <v>43915</v>
      </c>
      <c r="B57">
        <v>49515</v>
      </c>
      <c r="C57">
        <v>3647</v>
      </c>
      <c r="D57">
        <v>5367</v>
      </c>
      <c r="F57">
        <f t="shared" si="20"/>
        <v>9630</v>
      </c>
      <c r="G57">
        <f t="shared" si="21"/>
        <v>839</v>
      </c>
      <c r="H57">
        <f t="shared" si="22"/>
        <v>1573</v>
      </c>
      <c r="I57">
        <f t="shared" si="23"/>
        <v>40501</v>
      </c>
      <c r="J57" s="58">
        <f t="shared" si="8"/>
        <v>0.28958393347330913</v>
      </c>
      <c r="K57" s="58">
        <f t="shared" si="9"/>
        <v>2.520806417690713E-2</v>
      </c>
      <c r="L57" s="58">
        <f t="shared" si="10"/>
        <v>4.7261364660637566E-2</v>
      </c>
      <c r="M57">
        <f t="shared" si="15"/>
        <v>3.9959461267794967</v>
      </c>
      <c r="N57" s="47">
        <f t="shared" si="11"/>
        <v>7.3654448147026153E-2</v>
      </c>
      <c r="O57" s="47"/>
      <c r="P57" s="63">
        <f t="shared" si="12"/>
        <v>0.10839139654650105</v>
      </c>
      <c r="Q57" s="86">
        <f t="shared" si="13"/>
        <v>7.3654448147026153E-2</v>
      </c>
      <c r="R57" s="67">
        <f t="shared" si="14"/>
        <v>0.81795415530647286</v>
      </c>
      <c r="AB57" s="91">
        <f t="shared" si="18"/>
        <v>5086.4285714285716</v>
      </c>
      <c r="AC57" s="91">
        <f t="shared" si="18"/>
        <v>432</v>
      </c>
    </row>
    <row r="58" spans="1:29" ht="13.8" x14ac:dyDescent="0.25">
      <c r="A58" s="4">
        <v>43916</v>
      </c>
      <c r="B58">
        <v>57786</v>
      </c>
      <c r="C58">
        <v>4365</v>
      </c>
      <c r="D58">
        <v>7015</v>
      </c>
      <c r="F58">
        <f t="shared" si="20"/>
        <v>8271</v>
      </c>
      <c r="G58">
        <f t="shared" si="21"/>
        <v>718</v>
      </c>
      <c r="H58">
        <f t="shared" si="22"/>
        <v>1648</v>
      </c>
      <c r="I58">
        <f t="shared" si="23"/>
        <v>46406</v>
      </c>
      <c r="J58" s="58">
        <f t="shared" si="8"/>
        <v>0.20443368248236549</v>
      </c>
      <c r="K58" s="58">
        <f t="shared" si="9"/>
        <v>1.7727957334386805E-2</v>
      </c>
      <c r="L58" s="58">
        <f t="shared" si="10"/>
        <v>4.0690353324609269E-2</v>
      </c>
      <c r="M58">
        <f t="shared" si="15"/>
        <v>3.4994795326366375</v>
      </c>
      <c r="N58" s="47">
        <f t="shared" si="11"/>
        <v>7.5537327380334335E-2</v>
      </c>
      <c r="O58" s="47"/>
      <c r="P58" s="63">
        <f t="shared" si="12"/>
        <v>0.12139618592738725</v>
      </c>
      <c r="Q58" s="86">
        <f t="shared" si="13"/>
        <v>7.5537327380334335E-2</v>
      </c>
      <c r="R58" s="67">
        <f t="shared" si="14"/>
        <v>0.80306648669227843</v>
      </c>
      <c r="AB58" s="91">
        <f t="shared" si="18"/>
        <v>5689</v>
      </c>
      <c r="AC58" s="91">
        <f t="shared" si="18"/>
        <v>505</v>
      </c>
    </row>
    <row r="59" spans="1:29" ht="13.8" x14ac:dyDescent="0.25">
      <c r="A59" s="4">
        <v>43917</v>
      </c>
      <c r="B59">
        <v>65719</v>
      </c>
      <c r="C59">
        <v>5138</v>
      </c>
      <c r="D59">
        <v>9357</v>
      </c>
      <c r="F59">
        <f t="shared" si="20"/>
        <v>7933</v>
      </c>
      <c r="G59">
        <f t="shared" si="21"/>
        <v>773</v>
      </c>
      <c r="H59">
        <f t="shared" si="22"/>
        <v>2342</v>
      </c>
      <c r="I59">
        <f t="shared" si="23"/>
        <v>51224</v>
      </c>
      <c r="J59" s="58">
        <f t="shared" si="8"/>
        <v>0.17115926449139229</v>
      </c>
      <c r="K59" s="58">
        <f t="shared" si="9"/>
        <v>1.665732879369047E-2</v>
      </c>
      <c r="L59" s="58">
        <f t="shared" si="10"/>
        <v>5.0467611946731029E-2</v>
      </c>
      <c r="M59">
        <f t="shared" si="15"/>
        <v>2.5498609399639007</v>
      </c>
      <c r="N59" s="47">
        <f t="shared" si="11"/>
        <v>7.8181347859827444E-2</v>
      </c>
      <c r="O59" s="47"/>
      <c r="P59" s="63">
        <f t="shared" si="12"/>
        <v>0.14237891629513535</v>
      </c>
      <c r="Q59" s="86">
        <f t="shared" si="13"/>
        <v>7.8181347859827444E-2</v>
      </c>
      <c r="R59" s="67">
        <f t="shared" si="14"/>
        <v>0.77943973584503723</v>
      </c>
      <c r="AB59" s="91">
        <f t="shared" si="18"/>
        <v>6472.7142857142853</v>
      </c>
      <c r="AC59" s="91">
        <f t="shared" si="18"/>
        <v>585</v>
      </c>
    </row>
    <row r="60" spans="1:29" ht="13.8" x14ac:dyDescent="0.25">
      <c r="A60" s="4">
        <v>43918</v>
      </c>
      <c r="B60">
        <v>73235</v>
      </c>
      <c r="C60">
        <v>5982</v>
      </c>
      <c r="D60">
        <v>12285</v>
      </c>
      <c r="F60">
        <f t="shared" si="20"/>
        <v>7516</v>
      </c>
      <c r="G60">
        <f t="shared" si="21"/>
        <v>844</v>
      </c>
      <c r="H60">
        <f t="shared" si="22"/>
        <v>2928</v>
      </c>
      <c r="I60">
        <f t="shared" si="23"/>
        <v>54968</v>
      </c>
      <c r="J60" s="58">
        <f t="shared" si="8"/>
        <v>0.1469346290406694</v>
      </c>
      <c r="K60" s="58">
        <f t="shared" si="9"/>
        <v>1.6476651569576759E-2</v>
      </c>
      <c r="L60" s="58">
        <f t="shared" si="10"/>
        <v>5.716070591910042E-2</v>
      </c>
      <c r="M60">
        <f t="shared" si="15"/>
        <v>1.9953816113412643</v>
      </c>
      <c r="N60" s="47">
        <f t="shared" si="11"/>
        <v>8.1682255752031127E-2</v>
      </c>
      <c r="O60" s="47"/>
      <c r="P60" s="63">
        <f t="shared" si="12"/>
        <v>0.16774766163719532</v>
      </c>
      <c r="Q60" s="86">
        <f t="shared" si="13"/>
        <v>8.1682255752031127E-2</v>
      </c>
      <c r="R60" s="67">
        <f t="shared" si="14"/>
        <v>0.75057008261077351</v>
      </c>
      <c r="AB60" s="91">
        <f t="shared" ref="AB60:AC75" si="24">AVERAGE(F54:F60)</f>
        <v>6837.2857142857147</v>
      </c>
      <c r="AC60" s="91">
        <f t="shared" si="24"/>
        <v>658.14285714285711</v>
      </c>
    </row>
    <row r="61" spans="1:29" ht="13.8" x14ac:dyDescent="0.25">
      <c r="A61" s="4">
        <v>43919</v>
      </c>
      <c r="B61">
        <v>80110</v>
      </c>
      <c r="C61">
        <v>6803</v>
      </c>
      <c r="D61">
        <v>14709</v>
      </c>
      <c r="F61">
        <f t="shared" si="20"/>
        <v>6875</v>
      </c>
      <c r="G61">
        <f t="shared" si="21"/>
        <v>821</v>
      </c>
      <c r="H61">
        <f t="shared" si="22"/>
        <v>2424</v>
      </c>
      <c r="I61">
        <f t="shared" si="23"/>
        <v>58598</v>
      </c>
      <c r="J61" s="58">
        <f t="shared" si="8"/>
        <v>0.12526898643917223</v>
      </c>
      <c r="K61" s="58">
        <f t="shared" si="9"/>
        <v>1.4935962741958958E-2</v>
      </c>
      <c r="L61" s="58">
        <f t="shared" si="10"/>
        <v>4.4098384514626693E-2</v>
      </c>
      <c r="M61">
        <f t="shared" si="15"/>
        <v>2.1219678417837962</v>
      </c>
      <c r="N61" s="47">
        <f t="shared" si="11"/>
        <v>8.4920733990762706E-2</v>
      </c>
      <c r="O61" s="47"/>
      <c r="P61" s="63">
        <f t="shared" si="12"/>
        <v>0.1836100362002247</v>
      </c>
      <c r="Q61" s="86">
        <f t="shared" si="13"/>
        <v>8.4920733990762706E-2</v>
      </c>
      <c r="R61" s="67">
        <f t="shared" si="14"/>
        <v>0.73146922980901263</v>
      </c>
      <c r="AB61" s="91">
        <f t="shared" si="24"/>
        <v>7334.5714285714284</v>
      </c>
      <c r="AC61" s="91">
        <f t="shared" si="24"/>
        <v>718.71428571428567</v>
      </c>
    </row>
    <row r="62" spans="1:29" ht="13.8" x14ac:dyDescent="0.25">
      <c r="A62" s="4">
        <v>43920</v>
      </c>
      <c r="B62">
        <v>87956</v>
      </c>
      <c r="C62">
        <v>7716</v>
      </c>
      <c r="D62">
        <v>16780</v>
      </c>
      <c r="F62">
        <f t="shared" ref="F62" si="25">B62-B61</f>
        <v>7846</v>
      </c>
      <c r="G62">
        <f t="shared" ref="G62" si="26">C62-C61</f>
        <v>913</v>
      </c>
      <c r="H62">
        <f t="shared" ref="H62" si="27">D62-D61</f>
        <v>2071</v>
      </c>
      <c r="I62">
        <f t="shared" ref="I62" si="28">B62-C62-D62</f>
        <v>63460</v>
      </c>
      <c r="J62" s="58">
        <f t="shared" si="8"/>
        <v>0.13412516589191631</v>
      </c>
      <c r="K62" s="58">
        <f t="shared" si="9"/>
        <v>1.5580736543909348E-2</v>
      </c>
      <c r="L62" s="58">
        <f t="shared" si="10"/>
        <v>3.5342503157104341E-2</v>
      </c>
      <c r="M62">
        <f t="shared" si="15"/>
        <v>2.6338694607689384</v>
      </c>
      <c r="N62" s="47">
        <f t="shared" si="11"/>
        <v>8.7725681022329347E-2</v>
      </c>
      <c r="O62" s="47"/>
      <c r="P62" s="63">
        <f t="shared" si="12"/>
        <v>0.19077720678521079</v>
      </c>
      <c r="Q62" s="86">
        <f t="shared" si="13"/>
        <v>8.7725681022329347E-2</v>
      </c>
      <c r="R62" s="67">
        <f t="shared" si="14"/>
        <v>0.72149711219245982</v>
      </c>
      <c r="AB62" s="91">
        <f t="shared" si="24"/>
        <v>7545.7142857142853</v>
      </c>
      <c r="AC62" s="91">
        <f t="shared" si="24"/>
        <v>772.14285714285711</v>
      </c>
    </row>
    <row r="63" spans="1:29" ht="13.8" x14ac:dyDescent="0.25">
      <c r="A63" s="4">
        <v>43921</v>
      </c>
      <c r="B63">
        <v>95923</v>
      </c>
      <c r="C63">
        <v>8464</v>
      </c>
      <c r="D63">
        <v>19259</v>
      </c>
      <c r="F63">
        <f t="shared" ref="F63:F64" si="29">B63-B62</f>
        <v>7967</v>
      </c>
      <c r="G63">
        <f t="shared" ref="G63:G64" si="30">C63-C62</f>
        <v>748</v>
      </c>
      <c r="H63">
        <f t="shared" ref="H63:H64" si="31">D63-D62</f>
        <v>2479</v>
      </c>
      <c r="I63">
        <f t="shared" ref="I63:I64" si="32">B63-C63-D63</f>
        <v>68200</v>
      </c>
      <c r="J63" s="58">
        <f t="shared" si="8"/>
        <v>0.12578026983910895</v>
      </c>
      <c r="K63" s="58">
        <f t="shared" si="9"/>
        <v>1.1786952410967539E-2</v>
      </c>
      <c r="L63" s="58">
        <f t="shared" si="10"/>
        <v>3.9063977308540811E-2</v>
      </c>
      <c r="M63">
        <f t="shared" si="15"/>
        <v>2.4735097378338562</v>
      </c>
      <c r="N63" s="47">
        <f t="shared" si="11"/>
        <v>8.8237440447025223E-2</v>
      </c>
      <c r="O63" s="47"/>
      <c r="P63" s="63">
        <f t="shared" si="12"/>
        <v>0.20077562211357025</v>
      </c>
      <c r="Q63" s="86">
        <f t="shared" si="13"/>
        <v>8.8237440447025223E-2</v>
      </c>
      <c r="R63" s="67">
        <f t="shared" si="14"/>
        <v>0.71098693743940455</v>
      </c>
      <c r="AB63" s="91">
        <f t="shared" si="24"/>
        <v>8005.4285714285716</v>
      </c>
      <c r="AC63" s="91">
        <f t="shared" si="24"/>
        <v>808</v>
      </c>
    </row>
    <row r="64" spans="1:29" ht="13.8" x14ac:dyDescent="0.25">
      <c r="A64" s="4">
        <v>43922</v>
      </c>
      <c r="B64">
        <v>104118</v>
      </c>
      <c r="C64">
        <v>9387</v>
      </c>
      <c r="D64">
        <v>22647</v>
      </c>
      <c r="F64">
        <f t="shared" si="29"/>
        <v>8195</v>
      </c>
      <c r="G64">
        <f t="shared" si="30"/>
        <v>923</v>
      </c>
      <c r="H64">
        <f t="shared" si="31"/>
        <v>3388</v>
      </c>
      <c r="I64">
        <f t="shared" si="32"/>
        <v>72084</v>
      </c>
      <c r="J64" s="58">
        <f t="shared" si="8"/>
        <v>0.12040832234794031</v>
      </c>
      <c r="K64" s="58">
        <f t="shared" si="9"/>
        <v>1.3533724340175954E-2</v>
      </c>
      <c r="L64" s="58">
        <f t="shared" si="10"/>
        <v>4.9677419354838707E-2</v>
      </c>
      <c r="M64">
        <f t="shared" si="15"/>
        <v>1.9048591009347089</v>
      </c>
      <c r="N64" s="47">
        <f t="shared" si="11"/>
        <v>9.0157321500605084E-2</v>
      </c>
      <c r="O64" s="47"/>
      <c r="P64" s="63">
        <f t="shared" si="12"/>
        <v>0.21751282199043392</v>
      </c>
      <c r="Q64" s="86">
        <f t="shared" si="13"/>
        <v>9.0157321500605084E-2</v>
      </c>
      <c r="R64" s="67">
        <f t="shared" si="14"/>
        <v>0.69232985650896106</v>
      </c>
      <c r="AB64" s="91">
        <f t="shared" si="24"/>
        <v>7800.4285714285716</v>
      </c>
      <c r="AC64" s="91">
        <f t="shared" si="24"/>
        <v>820</v>
      </c>
    </row>
    <row r="65" spans="1:29" ht="13.8" x14ac:dyDescent="0.25">
      <c r="A65" s="4">
        <v>43923</v>
      </c>
      <c r="B65">
        <v>112065</v>
      </c>
      <c r="C65">
        <v>10348</v>
      </c>
      <c r="D65">
        <v>26743</v>
      </c>
      <c r="F65">
        <f t="shared" ref="F65" si="33">B65-B64</f>
        <v>7947</v>
      </c>
      <c r="G65">
        <f t="shared" ref="G65" si="34">C65-C64</f>
        <v>961</v>
      </c>
      <c r="H65">
        <f t="shared" ref="H65" si="35">D65-D64</f>
        <v>4096</v>
      </c>
      <c r="I65">
        <f t="shared" ref="I65" si="36">B65-C65-D65</f>
        <v>74974</v>
      </c>
      <c r="J65" s="58">
        <f t="shared" si="8"/>
        <v>0.11049243431782267</v>
      </c>
      <c r="K65" s="58">
        <f t="shared" si="9"/>
        <v>1.3331668608845236E-2</v>
      </c>
      <c r="L65" s="58">
        <f t="shared" si="10"/>
        <v>5.6822595860385107E-2</v>
      </c>
      <c r="M65">
        <f t="shared" si="15"/>
        <v>1.5749924135586177</v>
      </c>
      <c r="N65" s="47">
        <f t="shared" si="11"/>
        <v>9.233926738946148E-2</v>
      </c>
      <c r="O65" s="47"/>
      <c r="P65" s="63">
        <f t="shared" si="12"/>
        <v>0.23863829027796368</v>
      </c>
      <c r="Q65" s="86">
        <f t="shared" si="13"/>
        <v>9.233926738946148E-2</v>
      </c>
      <c r="R65" s="67">
        <f t="shared" si="14"/>
        <v>0.6690224423325748</v>
      </c>
      <c r="AB65" s="91">
        <f t="shared" si="24"/>
        <v>7754.1428571428569</v>
      </c>
      <c r="AC65" s="91">
        <f t="shared" si="24"/>
        <v>854.71428571428567</v>
      </c>
    </row>
    <row r="66" spans="1:29" ht="13.8" x14ac:dyDescent="0.25">
      <c r="A66" s="4">
        <v>43924</v>
      </c>
      <c r="B66">
        <v>119199</v>
      </c>
      <c r="C66">
        <v>11198</v>
      </c>
      <c r="D66">
        <v>30513</v>
      </c>
      <c r="F66">
        <f t="shared" ref="F66:F67" si="37">B66-B65</f>
        <v>7134</v>
      </c>
      <c r="G66">
        <f t="shared" ref="G66:G67" si="38">C66-C65</f>
        <v>850</v>
      </c>
      <c r="H66">
        <f t="shared" ref="H66:H67" si="39">D66-D65</f>
        <v>3770</v>
      </c>
      <c r="I66">
        <f t="shared" ref="I66:I67" si="40">B66-C66-D66</f>
        <v>77488</v>
      </c>
      <c r="J66" s="58">
        <f t="shared" si="8"/>
        <v>9.5381603417907593E-2</v>
      </c>
      <c r="K66" s="58">
        <f t="shared" si="9"/>
        <v>1.1337263584709366E-2</v>
      </c>
      <c r="L66" s="58">
        <f t="shared" si="10"/>
        <v>5.0284098487475656E-2</v>
      </c>
      <c r="M66">
        <f t="shared" ref="M66:M67" si="41">J66/(K66+L66)</f>
        <v>1.5478658733017758</v>
      </c>
      <c r="N66" s="47">
        <f t="shared" si="11"/>
        <v>9.3943741138767939E-2</v>
      </c>
      <c r="O66" s="47"/>
      <c r="P66" s="63">
        <f t="shared" si="12"/>
        <v>0.25598369113834846</v>
      </c>
      <c r="Q66" s="86">
        <f t="shared" si="13"/>
        <v>9.3943741138767939E-2</v>
      </c>
      <c r="R66" s="67">
        <f t="shared" si="14"/>
        <v>0.65007256772288358</v>
      </c>
      <c r="AB66" s="91">
        <f t="shared" si="24"/>
        <v>7640</v>
      </c>
      <c r="AC66" s="91">
        <f t="shared" si="24"/>
        <v>865.71428571428567</v>
      </c>
    </row>
    <row r="67" spans="1:29" ht="13.8" x14ac:dyDescent="0.25">
      <c r="A67" s="4">
        <v>43925</v>
      </c>
      <c r="B67">
        <v>126168</v>
      </c>
      <c r="C67">
        <v>11947</v>
      </c>
      <c r="D67">
        <v>34219</v>
      </c>
      <c r="F67">
        <f t="shared" si="37"/>
        <v>6969</v>
      </c>
      <c r="G67">
        <f t="shared" si="38"/>
        <v>749</v>
      </c>
      <c r="H67">
        <f t="shared" si="39"/>
        <v>3706</v>
      </c>
      <c r="I67">
        <f t="shared" si="40"/>
        <v>80002</v>
      </c>
      <c r="J67" s="58">
        <f t="shared" si="8"/>
        <v>9.0166381038109797E-2</v>
      </c>
      <c r="K67" s="58">
        <f t="shared" si="9"/>
        <v>9.6660128019822426E-3</v>
      </c>
      <c r="L67" s="58">
        <f t="shared" si="10"/>
        <v>4.7826760272558333E-2</v>
      </c>
      <c r="M67">
        <f t="shared" si="41"/>
        <v>1.568308088413255</v>
      </c>
      <c r="N67" s="47">
        <f t="shared" si="11"/>
        <v>9.4691205376957702E-2</v>
      </c>
      <c r="O67" s="47"/>
      <c r="P67" s="63">
        <f t="shared" si="12"/>
        <v>0.27121774142413291</v>
      </c>
      <c r="Q67" s="86">
        <f t="shared" si="13"/>
        <v>9.4691205376957702E-2</v>
      </c>
      <c r="R67" s="67">
        <f t="shared" si="14"/>
        <v>0.63409105319890946</v>
      </c>
      <c r="AB67" s="91">
        <f t="shared" si="24"/>
        <v>7561.8571428571431</v>
      </c>
      <c r="AC67" s="91">
        <f t="shared" si="24"/>
        <v>852.14285714285711</v>
      </c>
    </row>
    <row r="68" spans="1:29" ht="13.8" x14ac:dyDescent="0.25">
      <c r="A68" s="4">
        <v>43926</v>
      </c>
      <c r="B68">
        <v>131646</v>
      </c>
      <c r="C68">
        <v>12641</v>
      </c>
      <c r="D68">
        <v>38080</v>
      </c>
      <c r="F68">
        <f t="shared" ref="F68" si="42">B68-B67</f>
        <v>5478</v>
      </c>
      <c r="G68">
        <f t="shared" ref="G68" si="43">C68-C67</f>
        <v>694</v>
      </c>
      <c r="H68">
        <f t="shared" ref="H68" si="44">D68-D67</f>
        <v>3861</v>
      </c>
      <c r="I68">
        <f t="shared" ref="I68" si="45">B68-C68-D68</f>
        <v>80925</v>
      </c>
      <c r="J68" s="58">
        <f t="shared" si="8"/>
        <v>6.8658563641835327E-2</v>
      </c>
      <c r="K68" s="58">
        <f t="shared" si="9"/>
        <v>8.6747831304217395E-3</v>
      </c>
      <c r="L68" s="58">
        <f t="shared" si="10"/>
        <v>4.8261293467663308E-2</v>
      </c>
      <c r="M68">
        <f t="shared" ref="M68" si="46">J68/(K68+L68)</f>
        <v>1.2058885638801558</v>
      </c>
      <c r="N68" s="47">
        <f t="shared" si="11"/>
        <v>9.6022666848973759E-2</v>
      </c>
      <c r="O68" s="47"/>
      <c r="P68" s="63">
        <f t="shared" si="12"/>
        <v>0.28926059280190813</v>
      </c>
      <c r="Q68" s="86">
        <f t="shared" si="13"/>
        <v>9.6022666848973759E-2</v>
      </c>
      <c r="R68" s="67">
        <f t="shared" si="14"/>
        <v>0.61471674034911805</v>
      </c>
      <c r="AB68" s="91">
        <f t="shared" si="24"/>
        <v>7362.2857142857147</v>
      </c>
      <c r="AC68" s="91">
        <f t="shared" si="24"/>
        <v>834</v>
      </c>
    </row>
    <row r="69" spans="1:29" ht="13.8" x14ac:dyDescent="0.25">
      <c r="A69" s="4">
        <v>43927</v>
      </c>
      <c r="B69">
        <v>136675</v>
      </c>
      <c r="C69">
        <v>13341</v>
      </c>
      <c r="D69">
        <v>40437</v>
      </c>
      <c r="F69">
        <f t="shared" ref="F69" si="47">B69-B68</f>
        <v>5029</v>
      </c>
      <c r="G69">
        <f t="shared" ref="G69" si="48">C69-C68</f>
        <v>700</v>
      </c>
      <c r="H69">
        <f t="shared" ref="H69" si="49">D69-D68</f>
        <v>2357</v>
      </c>
      <c r="I69">
        <f t="shared" ref="I69" si="50">B69-C69-D69</f>
        <v>82897</v>
      </c>
      <c r="J69" s="58">
        <f t="shared" si="8"/>
        <v>6.2319431376206005E-2</v>
      </c>
      <c r="K69" s="58">
        <f t="shared" si="9"/>
        <v>8.6499845535990116E-3</v>
      </c>
      <c r="L69" s="58">
        <f t="shared" si="10"/>
        <v>2.9125733704046957E-2</v>
      </c>
      <c r="M69">
        <f t="shared" ref="M69" si="51">J69/(K69+L69)</f>
        <v>1.6497219444290059</v>
      </c>
      <c r="N69" s="47">
        <f t="shared" si="11"/>
        <v>9.7611121273093099E-2</v>
      </c>
      <c r="O69" s="47"/>
      <c r="P69" s="63">
        <f t="shared" si="12"/>
        <v>0.29586244741174317</v>
      </c>
      <c r="Q69" s="86">
        <f t="shared" si="13"/>
        <v>9.7611121273093099E-2</v>
      </c>
      <c r="R69" s="67">
        <f t="shared" si="14"/>
        <v>0.60652643131516371</v>
      </c>
      <c r="AB69" s="91">
        <f t="shared" si="24"/>
        <v>6959.8571428571431</v>
      </c>
      <c r="AC69" s="91">
        <f t="shared" si="24"/>
        <v>803.57142857142856</v>
      </c>
    </row>
    <row r="70" spans="1:29" ht="13.8" x14ac:dyDescent="0.25">
      <c r="A70" s="4">
        <v>43928</v>
      </c>
      <c r="B70">
        <v>141942</v>
      </c>
      <c r="C70">
        <v>14045</v>
      </c>
      <c r="D70">
        <v>43208</v>
      </c>
      <c r="F70">
        <f t="shared" ref="F70" si="52">B70-B69</f>
        <v>5267</v>
      </c>
      <c r="G70">
        <f t="shared" ref="G70" si="53">C70-C69</f>
        <v>704</v>
      </c>
      <c r="H70">
        <f t="shared" ref="H70" si="54">D70-D69</f>
        <v>2771</v>
      </c>
      <c r="I70">
        <f t="shared" ref="I70" si="55">B70-C70-D70</f>
        <v>84689</v>
      </c>
      <c r="J70" s="58">
        <f t="shared" si="8"/>
        <v>6.3722954941128784E-2</v>
      </c>
      <c r="K70" s="58">
        <f t="shared" ref="K70" si="56">G70/I69</f>
        <v>8.4924665548813585E-3</v>
      </c>
      <c r="L70" s="58">
        <f t="shared" ref="L70" si="57">H70/I69</f>
        <v>3.3427023897125346E-2</v>
      </c>
      <c r="M70">
        <f t="shared" ref="M70" si="58">J70/(K70+L70)</f>
        <v>1.5201271354689936</v>
      </c>
      <c r="N70" s="47">
        <f t="shared" si="11"/>
        <v>9.894886643840442E-2</v>
      </c>
      <c r="O70" s="47"/>
      <c r="P70" s="63">
        <f t="shared" si="12"/>
        <v>0.30440602499612518</v>
      </c>
      <c r="Q70" s="86">
        <f t="shared" si="13"/>
        <v>9.894886643840442E-2</v>
      </c>
      <c r="R70" s="67">
        <f t="shared" si="14"/>
        <v>0.59664510856547037</v>
      </c>
      <c r="AB70" s="91">
        <f t="shared" si="24"/>
        <v>6574.1428571428569</v>
      </c>
      <c r="AC70" s="91">
        <f t="shared" si="24"/>
        <v>797.28571428571433</v>
      </c>
    </row>
    <row r="71" spans="1:29" ht="13.8" x14ac:dyDescent="0.25">
      <c r="A71" s="4">
        <v>43929</v>
      </c>
      <c r="B71">
        <v>148220</v>
      </c>
      <c r="C71">
        <v>14792</v>
      </c>
      <c r="D71">
        <v>48021</v>
      </c>
      <c r="F71">
        <f t="shared" ref="F71" si="59">B71-B70</f>
        <v>6278</v>
      </c>
      <c r="G71">
        <f t="shared" ref="G71" si="60">C71-C70</f>
        <v>747</v>
      </c>
      <c r="H71">
        <f t="shared" ref="H71" si="61">D71-D70</f>
        <v>4813</v>
      </c>
      <c r="I71">
        <f t="shared" ref="I71" si="62">B71-C71-D71</f>
        <v>85407</v>
      </c>
      <c r="J71" s="58">
        <f t="shared" si="8"/>
        <v>7.435578772416665E-2</v>
      </c>
      <c r="K71" s="58">
        <f t="shared" ref="K71" si="63">G71/I70</f>
        <v>8.8205079762424879E-3</v>
      </c>
      <c r="L71" s="58">
        <f t="shared" ref="L71" si="64">H71/I70</f>
        <v>5.6831465715736398E-2</v>
      </c>
      <c r="M71">
        <f t="shared" ref="M71" si="65">J71/(K71+L71)</f>
        <v>1.1325750551388398</v>
      </c>
      <c r="N71" s="47">
        <f t="shared" si="11"/>
        <v>9.9797598164890033E-2</v>
      </c>
      <c r="O71" s="47"/>
      <c r="P71" s="63">
        <f t="shared" si="12"/>
        <v>0.32398461746053164</v>
      </c>
      <c r="Q71" s="86">
        <f t="shared" si="13"/>
        <v>9.9797598164890033E-2</v>
      </c>
      <c r="R71" s="67">
        <f t="shared" si="14"/>
        <v>0.57621778437457838</v>
      </c>
      <c r="AB71" s="91">
        <f t="shared" si="24"/>
        <v>6300.2857142857147</v>
      </c>
      <c r="AC71" s="91">
        <f t="shared" si="24"/>
        <v>772.14285714285711</v>
      </c>
    </row>
    <row r="72" spans="1:29" ht="13.8" x14ac:dyDescent="0.25">
      <c r="A72" s="4">
        <v>43930</v>
      </c>
      <c r="B72">
        <v>153222</v>
      </c>
      <c r="C72">
        <v>15447</v>
      </c>
      <c r="D72">
        <v>52165</v>
      </c>
      <c r="F72">
        <f t="shared" ref="F72" si="66">B72-B71</f>
        <v>5002</v>
      </c>
      <c r="G72">
        <f t="shared" ref="G72" si="67">C72-C71</f>
        <v>655</v>
      </c>
      <c r="H72">
        <f t="shared" ref="H72" si="68">D72-D71</f>
        <v>4144</v>
      </c>
      <c r="I72">
        <f t="shared" ref="I72" si="69">B72-C72-D72</f>
        <v>85610</v>
      </c>
      <c r="J72" s="58">
        <f t="shared" si="8"/>
        <v>5.8752883910985605E-2</v>
      </c>
      <c r="K72" s="58">
        <f t="shared" ref="K72" si="70">G72/I71</f>
        <v>7.6691606074443548E-3</v>
      </c>
      <c r="L72" s="58">
        <f t="shared" ref="L72" si="71">H72/I71</f>
        <v>4.8520613064502907E-2</v>
      </c>
      <c r="M72">
        <f t="shared" ref="M72" si="72">J72/(K72+L72)</f>
        <v>1.0456152440478323</v>
      </c>
      <c r="N72" s="47">
        <f t="shared" si="11"/>
        <v>0.10081450444453147</v>
      </c>
      <c r="O72" s="47"/>
      <c r="P72" s="63">
        <f t="shared" si="12"/>
        <v>0.34045372074506269</v>
      </c>
      <c r="Q72" s="86">
        <f t="shared" si="13"/>
        <v>0.10081450444453147</v>
      </c>
      <c r="R72" s="67">
        <f t="shared" si="14"/>
        <v>0.55873177481040581</v>
      </c>
      <c r="AB72" s="91">
        <f t="shared" si="24"/>
        <v>5879.5714285714284</v>
      </c>
      <c r="AC72" s="91">
        <f t="shared" si="24"/>
        <v>728.42857142857144</v>
      </c>
    </row>
    <row r="73" spans="1:29" ht="13.8" x14ac:dyDescent="0.25">
      <c r="A73" s="4">
        <v>43931</v>
      </c>
      <c r="B73">
        <v>158273</v>
      </c>
      <c r="C73">
        <v>16081</v>
      </c>
      <c r="D73">
        <v>55668</v>
      </c>
      <c r="F73">
        <f t="shared" ref="F73" si="73">B73-B72</f>
        <v>5051</v>
      </c>
      <c r="G73">
        <f t="shared" ref="G73" si="74">C73-C72</f>
        <v>634</v>
      </c>
      <c r="H73">
        <f t="shared" ref="H73" si="75">D73-D72</f>
        <v>3503</v>
      </c>
      <c r="I73">
        <f t="shared" ref="I73" si="76">B73-C73-D73</f>
        <v>86524</v>
      </c>
      <c r="J73" s="58">
        <f t="shared" ref="J73" si="77">F73/I72*$B$2/($B$2-B72)</f>
        <v>5.9194104234819217E-2</v>
      </c>
      <c r="K73" s="58">
        <f t="shared" ref="K73" si="78">G73/I72</f>
        <v>7.4056769069033995E-3</v>
      </c>
      <c r="L73" s="58">
        <f t="shared" ref="L73" si="79">H73/I72</f>
        <v>4.0918117042401586E-2</v>
      </c>
      <c r="M73">
        <f t="shared" ref="M73" si="80">J73/(K73+L73)</f>
        <v>1.2249473685141101</v>
      </c>
      <c r="N73" s="47">
        <f t="shared" si="11"/>
        <v>0.1016029265888686</v>
      </c>
      <c r="O73" s="47"/>
      <c r="P73" s="63">
        <f t="shared" si="12"/>
        <v>0.35172139278335535</v>
      </c>
      <c r="Q73" s="86">
        <f t="shared" si="13"/>
        <v>0.1016029265888686</v>
      </c>
      <c r="R73" s="67">
        <f t="shared" si="14"/>
        <v>0.54667568062777605</v>
      </c>
      <c r="AB73" s="91">
        <f t="shared" si="24"/>
        <v>5582</v>
      </c>
      <c r="AC73" s="91">
        <f t="shared" si="24"/>
        <v>697.57142857142856</v>
      </c>
    </row>
    <row r="74" spans="1:29" ht="13.8" x14ac:dyDescent="0.25">
      <c r="A74" s="4">
        <v>43932</v>
      </c>
      <c r="B74">
        <v>163027</v>
      </c>
      <c r="C74">
        <v>16606</v>
      </c>
      <c r="D74">
        <v>59109</v>
      </c>
      <c r="F74">
        <f t="shared" ref="F74" si="81">B74-B73</f>
        <v>4754</v>
      </c>
      <c r="G74">
        <f t="shared" ref="G74" si="82">C74-C73</f>
        <v>525</v>
      </c>
      <c r="H74">
        <f t="shared" ref="H74" si="83">D74-D73</f>
        <v>3441</v>
      </c>
      <c r="I74">
        <f t="shared" ref="I74" si="84">B74-C74-D74</f>
        <v>87312</v>
      </c>
      <c r="J74" s="58">
        <f t="shared" ref="J74" si="85">F74/I73*$B$2/($B$2-B73)</f>
        <v>5.5130920602562444E-2</v>
      </c>
      <c r="K74" s="58">
        <f t="shared" ref="K74" si="86">G74/I73</f>
        <v>6.0676806435208726E-3</v>
      </c>
      <c r="L74" s="58">
        <f t="shared" ref="L74" si="87">H74/I73</f>
        <v>3.9769312560676805E-2</v>
      </c>
      <c r="M74">
        <f t="shared" ref="M74" si="88">J74/(K74+L74)</f>
        <v>1.2027604070136442</v>
      </c>
      <c r="N74" s="47">
        <f t="shared" si="11"/>
        <v>0.10186042802725929</v>
      </c>
      <c r="O74" s="47"/>
      <c r="P74" s="63">
        <f t="shared" si="12"/>
        <v>0.36257184392769298</v>
      </c>
      <c r="Q74" s="86">
        <f t="shared" si="13"/>
        <v>0.10186042802725929</v>
      </c>
      <c r="R74" s="67">
        <f t="shared" si="14"/>
        <v>0.53556772804504771</v>
      </c>
      <c r="AB74" s="91">
        <f t="shared" si="24"/>
        <v>5265.5714285714284</v>
      </c>
      <c r="AC74" s="91">
        <f t="shared" si="24"/>
        <v>665.57142857142856</v>
      </c>
    </row>
    <row r="75" spans="1:29" ht="13.8" x14ac:dyDescent="0.25">
      <c r="A75" s="4">
        <v>43933</v>
      </c>
      <c r="B75">
        <v>166831</v>
      </c>
      <c r="C75">
        <v>17209</v>
      </c>
      <c r="D75">
        <v>62391</v>
      </c>
      <c r="F75">
        <f t="shared" ref="F75" si="89">B75-B74</f>
        <v>3804</v>
      </c>
      <c r="G75">
        <f t="shared" ref="G75" si="90">C75-C74</f>
        <v>603</v>
      </c>
      <c r="H75">
        <f t="shared" ref="H75" si="91">D75-D74</f>
        <v>3282</v>
      </c>
      <c r="I75">
        <f t="shared" ref="I75" si="92">B75-C75-D75</f>
        <v>87231</v>
      </c>
      <c r="J75" s="58">
        <f t="shared" ref="J75" si="93">F75/I74*$B$2/($B$2-B74)</f>
        <v>4.3720340813553686E-2</v>
      </c>
      <c r="K75" s="58">
        <f t="shared" ref="K75" si="94">G75/I74</f>
        <v>6.9062671797691039E-3</v>
      </c>
      <c r="L75" s="58">
        <f t="shared" ref="L75" si="95">H75/I74</f>
        <v>3.7589334799340297E-2</v>
      </c>
      <c r="M75">
        <f t="shared" ref="M75" si="96">J75/(K75+L75)</f>
        <v>0.98257667879356481</v>
      </c>
      <c r="N75" s="47">
        <f t="shared" si="11"/>
        <v>0.10315229184024552</v>
      </c>
      <c r="O75" s="47"/>
      <c r="P75" s="63">
        <f t="shared" si="12"/>
        <v>0.37397725842319474</v>
      </c>
      <c r="Q75" s="86">
        <f t="shared" si="13"/>
        <v>0.10315229184024552</v>
      </c>
      <c r="R75" s="67">
        <f t="shared" si="14"/>
        <v>0.52287044973655972</v>
      </c>
      <c r="AB75" s="91">
        <f t="shared" si="24"/>
        <v>5026.4285714285716</v>
      </c>
      <c r="AC75" s="91">
        <f t="shared" si="24"/>
        <v>652.57142857142856</v>
      </c>
    </row>
    <row r="76" spans="1:29" ht="13.8" x14ac:dyDescent="0.25">
      <c r="A76" s="4">
        <v>43934</v>
      </c>
      <c r="B76">
        <v>170099</v>
      </c>
      <c r="C76">
        <v>17756</v>
      </c>
      <c r="D76">
        <v>64727</v>
      </c>
      <c r="F76">
        <f t="shared" ref="F76" si="97">B76-B75</f>
        <v>3268</v>
      </c>
      <c r="G76">
        <f t="shared" ref="G76" si="98">C76-C75</f>
        <v>547</v>
      </c>
      <c r="H76">
        <f t="shared" ref="H76" si="99">D76-D75</f>
        <v>2336</v>
      </c>
      <c r="I76">
        <f t="shared" ref="I76" si="100">B76-C76-D76</f>
        <v>87616</v>
      </c>
      <c r="J76" s="58">
        <f t="shared" ref="J76" si="101">F76/I75*$B$2/($B$2-B75)</f>
        <v>3.759790300765941E-2</v>
      </c>
      <c r="K76" s="58">
        <f t="shared" ref="K76" si="102">G76/I75</f>
        <v>6.2707065148857634E-3</v>
      </c>
      <c r="L76" s="58">
        <f t="shared" ref="L76" si="103">H76/I75</f>
        <v>2.6779470601047791E-2</v>
      </c>
      <c r="M76">
        <f t="shared" ref="M76" si="104">J76/(K76+L76)</f>
        <v>1.1376006511485044</v>
      </c>
      <c r="N76" s="47">
        <f t="shared" si="11"/>
        <v>0.10438626917265828</v>
      </c>
      <c r="O76" s="47"/>
      <c r="P76" s="63">
        <f t="shared" si="12"/>
        <v>0.38052545870346094</v>
      </c>
      <c r="Q76" s="86">
        <f t="shared" si="13"/>
        <v>0.10438626917265828</v>
      </c>
      <c r="R76" s="67">
        <f t="shared" si="14"/>
        <v>0.51508827212388075</v>
      </c>
      <c r="AB76" s="91">
        <f t="shared" ref="AB76:AC91" si="105">AVERAGE(F70:F76)</f>
        <v>4774.8571428571431</v>
      </c>
      <c r="AC76" s="91">
        <f t="shared" si="105"/>
        <v>630.71428571428567</v>
      </c>
    </row>
    <row r="77" spans="1:29" ht="13.8" x14ac:dyDescent="0.25">
      <c r="A77" s="4">
        <v>43935</v>
      </c>
      <c r="B77">
        <v>172541</v>
      </c>
      <c r="C77">
        <v>18056</v>
      </c>
      <c r="D77">
        <v>67504</v>
      </c>
      <c r="F77">
        <f t="shared" ref="F77" si="106">B77-B76</f>
        <v>2442</v>
      </c>
      <c r="G77">
        <f t="shared" ref="G77" si="107">C77-C76</f>
        <v>300</v>
      </c>
      <c r="H77">
        <f t="shared" ref="H77" si="108">D77-D76</f>
        <v>2777</v>
      </c>
      <c r="I77">
        <f t="shared" ref="I77" si="109">B77-C77-D77</f>
        <v>86981</v>
      </c>
      <c r="J77" s="58">
        <f t="shared" ref="J77" si="110">F77/I76*$B$2/($B$2-B76)</f>
        <v>2.7973391883175127E-2</v>
      </c>
      <c r="K77" s="58">
        <f t="shared" ref="K77" si="111">G77/I76</f>
        <v>3.4240321402483564E-3</v>
      </c>
      <c r="L77" s="58">
        <f t="shared" ref="L77" si="112">H77/I76</f>
        <v>3.1695124178232288E-2</v>
      </c>
      <c r="M77">
        <f t="shared" ref="M77" si="113">J77/(K77+L77)</f>
        <v>0.79652801535140461</v>
      </c>
      <c r="N77" s="47">
        <f t="shared" si="11"/>
        <v>0.10464759100735477</v>
      </c>
      <c r="O77" s="47"/>
      <c r="P77" s="63">
        <f t="shared" si="12"/>
        <v>0.39123454715111189</v>
      </c>
      <c r="Q77" s="86">
        <f t="shared" si="13"/>
        <v>0.10464759100735477</v>
      </c>
      <c r="R77" s="67">
        <f t="shared" si="14"/>
        <v>0.5041178618415334</v>
      </c>
      <c r="AB77" s="91">
        <f t="shared" si="105"/>
        <v>4371.2857142857147</v>
      </c>
      <c r="AC77" s="91">
        <f t="shared" si="105"/>
        <v>573</v>
      </c>
    </row>
    <row r="78" spans="1:29" ht="13.8" x14ac:dyDescent="0.25">
      <c r="A78" s="4">
        <v>43936</v>
      </c>
      <c r="B78">
        <v>177644</v>
      </c>
      <c r="C78">
        <v>18708</v>
      </c>
      <c r="D78">
        <v>70853</v>
      </c>
      <c r="F78">
        <f t="shared" ref="F78" si="114">B78-B77</f>
        <v>5103</v>
      </c>
      <c r="G78">
        <f t="shared" ref="G78" si="115">C78-C77</f>
        <v>652</v>
      </c>
      <c r="H78">
        <f t="shared" ref="H78" si="116">D78-D77</f>
        <v>3349</v>
      </c>
      <c r="I78">
        <f t="shared" ref="I78" si="117">B78-C78-D78</f>
        <v>88083</v>
      </c>
      <c r="J78" s="58">
        <f t="shared" ref="J78" si="118">F78/I77*$B$2/($B$2-B77)</f>
        <v>5.8885291674947861E-2</v>
      </c>
      <c r="K78" s="58">
        <f t="shared" ref="K78" si="119">G78/I77</f>
        <v>7.4958899069911822E-3</v>
      </c>
      <c r="L78" s="58">
        <f t="shared" ref="L78" si="120">H78/I77</f>
        <v>3.850266150078753E-2</v>
      </c>
      <c r="M78">
        <f t="shared" ref="M78" si="121">J78/(K78+L78)</f>
        <v>1.2801553499571707</v>
      </c>
      <c r="N78" s="47">
        <f t="shared" si="11"/>
        <v>0.10531174708968499</v>
      </c>
      <c r="O78" s="47"/>
      <c r="P78" s="63">
        <f t="shared" si="12"/>
        <v>0.39884825831438159</v>
      </c>
      <c r="Q78" s="86">
        <f t="shared" si="13"/>
        <v>0.10531174708968499</v>
      </c>
      <c r="R78" s="67">
        <f t="shared" si="14"/>
        <v>0.49583999459593342</v>
      </c>
      <c r="AB78" s="91">
        <f t="shared" si="105"/>
        <v>4203.4285714285716</v>
      </c>
      <c r="AC78" s="91">
        <f t="shared" si="105"/>
        <v>559.42857142857144</v>
      </c>
    </row>
    <row r="79" spans="1:29" ht="13.8" x14ac:dyDescent="0.25">
      <c r="A79" s="4">
        <v>43937</v>
      </c>
      <c r="B79">
        <v>184948</v>
      </c>
      <c r="C79">
        <v>19315</v>
      </c>
      <c r="D79">
        <v>74797</v>
      </c>
      <c r="F79">
        <f t="shared" ref="F79" si="122">B79-B78</f>
        <v>7304</v>
      </c>
      <c r="G79">
        <f t="shared" ref="G79" si="123">C79-C78</f>
        <v>607</v>
      </c>
      <c r="H79">
        <f t="shared" ref="H79" si="124">D79-D78</f>
        <v>3944</v>
      </c>
      <c r="I79">
        <f t="shared" ref="I79" si="125">B79-C79-D79</f>
        <v>90836</v>
      </c>
      <c r="J79" s="58">
        <f t="shared" ref="J79" si="126">F79/I78*$B$2/($B$2-B78)</f>
        <v>8.3238051264544533E-2</v>
      </c>
      <c r="K79" s="58">
        <f t="shared" ref="K79" si="127">G79/I78</f>
        <v>6.8912275921573967E-3</v>
      </c>
      <c r="L79" s="58">
        <f t="shared" ref="L79" si="128">H79/I78</f>
        <v>4.4775949956291222E-2</v>
      </c>
      <c r="M79">
        <f t="shared" ref="M79" si="129">J79/(K79+L79)</f>
        <v>1.6110431266831193</v>
      </c>
      <c r="N79" s="47">
        <f t="shared" si="11"/>
        <v>0.10443476004066007</v>
      </c>
      <c r="O79" s="47"/>
      <c r="P79" s="63">
        <f t="shared" si="12"/>
        <v>0.40442178342020457</v>
      </c>
      <c r="Q79" s="86">
        <f t="shared" si="13"/>
        <v>0.10443476004066007</v>
      </c>
      <c r="R79" s="67">
        <f t="shared" si="14"/>
        <v>0.49114345653913538</v>
      </c>
      <c r="AB79" s="91">
        <f t="shared" si="105"/>
        <v>4532.2857142857147</v>
      </c>
      <c r="AC79" s="91">
        <f t="shared" si="105"/>
        <v>552.57142857142856</v>
      </c>
    </row>
    <row r="80" spans="1:29" ht="13.8" x14ac:dyDescent="0.25">
      <c r="A80" s="4">
        <v>43938</v>
      </c>
      <c r="B80">
        <v>190839</v>
      </c>
      <c r="C80">
        <v>20002</v>
      </c>
      <c r="D80">
        <v>74797</v>
      </c>
      <c r="F80">
        <f t="shared" ref="F80" si="130">B80-B79</f>
        <v>5891</v>
      </c>
      <c r="G80">
        <f t="shared" ref="G80" si="131">C80-C79</f>
        <v>687</v>
      </c>
      <c r="H80">
        <f t="shared" ref="H80" si="132">D80-D79</f>
        <v>0</v>
      </c>
      <c r="I80">
        <f t="shared" ref="I80" si="133">B80-C80-D80</f>
        <v>96040</v>
      </c>
      <c r="J80" s="58">
        <f t="shared" ref="J80" si="134">F80/I79*$B$2/($B$2-B79)</f>
        <v>6.5110700497676283E-2</v>
      </c>
      <c r="K80" s="58">
        <f t="shared" ref="K80" si="135">G80/I79</f>
        <v>7.5630807168963849E-3</v>
      </c>
      <c r="L80" s="58">
        <f t="shared" ref="L80" si="136">H80/I79</f>
        <v>0</v>
      </c>
      <c r="M80">
        <f t="shared" ref="M80" si="137">J80/(K80+L80)</f>
        <v>8.6090183266476306</v>
      </c>
      <c r="N80" s="47">
        <f t="shared" si="11"/>
        <v>0.1048108615115359</v>
      </c>
      <c r="O80" s="47"/>
      <c r="P80" s="63">
        <f t="shared" si="12"/>
        <v>0.39193770665325223</v>
      </c>
      <c r="Q80" s="86">
        <f t="shared" si="13"/>
        <v>0.1048108615115359</v>
      </c>
      <c r="R80" s="67">
        <f t="shared" si="14"/>
        <v>0.50325143183521193</v>
      </c>
      <c r="AB80" s="91">
        <f t="shared" si="105"/>
        <v>4652.2857142857147</v>
      </c>
      <c r="AC80" s="91">
        <f t="shared" si="105"/>
        <v>560.14285714285711</v>
      </c>
    </row>
    <row r="81" spans="1:29" ht="13.8" x14ac:dyDescent="0.25">
      <c r="A81" s="4">
        <v>43939</v>
      </c>
      <c r="B81">
        <v>191726</v>
      </c>
      <c r="C81">
        <v>20043</v>
      </c>
      <c r="D81">
        <v>74797</v>
      </c>
      <c r="F81">
        <f t="shared" ref="F81" si="138">B81-B80</f>
        <v>887</v>
      </c>
      <c r="G81">
        <f t="shared" ref="G81" si="139">C81-C80</f>
        <v>41</v>
      </c>
      <c r="H81">
        <f t="shared" ref="H81" si="140">D81-D80</f>
        <v>0</v>
      </c>
      <c r="I81">
        <f t="shared" ref="I81" si="141">B81-C81-D81</f>
        <v>96886</v>
      </c>
      <c r="J81" s="58">
        <f t="shared" ref="J81" si="142">F81/I80*$B$2/($B$2-B80)</f>
        <v>9.2735871153895866E-3</v>
      </c>
      <c r="K81" s="58">
        <f t="shared" ref="K81" si="143">G81/I80</f>
        <v>4.2690545605997499E-4</v>
      </c>
      <c r="L81" s="58">
        <f t="shared" ref="L81" si="144">H81/I80</f>
        <v>0</v>
      </c>
      <c r="M81">
        <f t="shared" ref="M81" si="145">J81/(K81+L81)</f>
        <v>21.722812355171122</v>
      </c>
      <c r="N81" s="47">
        <f t="shared" si="11"/>
        <v>0.10453981202340841</v>
      </c>
      <c r="O81" s="47"/>
      <c r="P81" s="63">
        <f t="shared" si="12"/>
        <v>0.39012444843161598</v>
      </c>
      <c r="Q81" s="86">
        <f t="shared" si="13"/>
        <v>0.10453981202340841</v>
      </c>
      <c r="R81" s="67">
        <f t="shared" si="14"/>
        <v>0.50533573954497557</v>
      </c>
      <c r="AB81" s="91">
        <f t="shared" si="105"/>
        <v>4099.8571428571431</v>
      </c>
      <c r="AC81" s="91">
        <f t="shared" si="105"/>
        <v>491</v>
      </c>
    </row>
    <row r="82" spans="1:29" ht="13.8" x14ac:dyDescent="0.25">
      <c r="A82" s="4">
        <v>43940</v>
      </c>
      <c r="B82">
        <v>198674</v>
      </c>
      <c r="C82">
        <v>20453</v>
      </c>
      <c r="D82">
        <v>77357</v>
      </c>
      <c r="F82">
        <f t="shared" ref="F82" si="146">B82-B81</f>
        <v>6948</v>
      </c>
      <c r="G82">
        <f t="shared" ref="G82" si="147">C82-C81</f>
        <v>410</v>
      </c>
      <c r="H82">
        <f t="shared" ref="H82" si="148">D82-D81</f>
        <v>2560</v>
      </c>
      <c r="I82">
        <f t="shared" ref="I82" si="149">B82-C82-D82</f>
        <v>100864</v>
      </c>
      <c r="J82" s="58">
        <f t="shared" ref="J82" si="150">F82/I81*$B$2/($B$2-B81)</f>
        <v>7.2008430350583325E-2</v>
      </c>
      <c r="K82" s="58">
        <f t="shared" ref="K82" si="151">G82/I81</f>
        <v>4.2317775530004336E-3</v>
      </c>
      <c r="L82" s="58">
        <f t="shared" ref="L82" si="152">H82/I81</f>
        <v>2.6422806184588074E-2</v>
      </c>
      <c r="M82">
        <f t="shared" ref="M82" si="153">J82/(K82+L82)</f>
        <v>2.3490265262446517</v>
      </c>
      <c r="N82" s="47">
        <f t="shared" si="11"/>
        <v>0.10294754220481794</v>
      </c>
      <c r="O82" s="47"/>
      <c r="P82" s="63">
        <f t="shared" si="12"/>
        <v>0.38936649989429922</v>
      </c>
      <c r="Q82" s="86">
        <f t="shared" si="13"/>
        <v>0.10294754220481794</v>
      </c>
      <c r="R82" s="67">
        <f t="shared" si="14"/>
        <v>0.50768595790088278</v>
      </c>
      <c r="AB82" s="91">
        <f t="shared" si="105"/>
        <v>4549</v>
      </c>
      <c r="AC82" s="91">
        <f t="shared" si="105"/>
        <v>463.42857142857144</v>
      </c>
    </row>
    <row r="83" spans="1:29" ht="13.8" x14ac:dyDescent="0.25">
      <c r="A83" s="4">
        <v>43941</v>
      </c>
      <c r="B83">
        <v>200210</v>
      </c>
      <c r="C83">
        <v>20852</v>
      </c>
      <c r="D83">
        <v>80587</v>
      </c>
      <c r="F83">
        <f t="shared" ref="F83:F84" si="154">B83-B82</f>
        <v>1536</v>
      </c>
      <c r="G83">
        <f t="shared" ref="G83:G84" si="155">C83-C82</f>
        <v>399</v>
      </c>
      <c r="H83">
        <f t="shared" ref="H83:H84" si="156">D83-D82</f>
        <v>3230</v>
      </c>
      <c r="I83">
        <f t="shared" ref="I83:I84" si="157">B83-C83-D83</f>
        <v>98771</v>
      </c>
      <c r="J83" s="58">
        <f t="shared" ref="J83:J84" si="158">F83/I82*$B$2/($B$2-B82)</f>
        <v>1.5293412340333979E-2</v>
      </c>
      <c r="K83" s="58">
        <f t="shared" ref="K83:K84" si="159">G83/I82</f>
        <v>3.9558217005076146E-3</v>
      </c>
      <c r="L83" s="58">
        <f t="shared" ref="L83:L84" si="160">H83/I82</f>
        <v>3.202331852791878E-2</v>
      </c>
      <c r="M83">
        <f t="shared" ref="M83:M84" si="161">J83/(K83+L83)</f>
        <v>0.42506330732858816</v>
      </c>
      <c r="N83" s="47">
        <f t="shared" ref="N83:N87" si="162">C83/B83</f>
        <v>0.10415064182608261</v>
      </c>
      <c r="O83" s="47"/>
      <c r="P83" s="63">
        <f t="shared" si="12"/>
        <v>0.40251236201987911</v>
      </c>
      <c r="Q83" s="86">
        <f t="shared" si="13"/>
        <v>0.10415064182608261</v>
      </c>
      <c r="R83" s="67">
        <f t="shared" si="14"/>
        <v>0.49333699615403825</v>
      </c>
      <c r="AB83" s="91">
        <f t="shared" si="105"/>
        <v>4301.5714285714284</v>
      </c>
      <c r="AC83" s="91">
        <f t="shared" si="105"/>
        <v>442.28571428571428</v>
      </c>
    </row>
    <row r="84" spans="1:29" ht="13.8" x14ac:dyDescent="0.25">
      <c r="A84" s="4">
        <v>43942</v>
      </c>
      <c r="B84">
        <v>204178</v>
      </c>
      <c r="C84">
        <v>21282</v>
      </c>
      <c r="D84">
        <v>82514</v>
      </c>
      <c r="F84">
        <f t="shared" si="154"/>
        <v>3968</v>
      </c>
      <c r="G84">
        <f t="shared" si="155"/>
        <v>430</v>
      </c>
      <c r="H84">
        <f t="shared" si="156"/>
        <v>1927</v>
      </c>
      <c r="I84">
        <f t="shared" si="157"/>
        <v>100382</v>
      </c>
      <c r="J84" s="58">
        <f t="shared" si="158"/>
        <v>4.0346504149114844E-2</v>
      </c>
      <c r="K84" s="58">
        <f t="shared" si="159"/>
        <v>4.3535045711797999E-3</v>
      </c>
      <c r="L84" s="58">
        <f t="shared" si="160"/>
        <v>1.9509775136426682E-2</v>
      </c>
      <c r="M84">
        <f t="shared" si="161"/>
        <v>1.6907359190972517</v>
      </c>
      <c r="N84" s="47">
        <f t="shared" si="162"/>
        <v>0.10423258137507468</v>
      </c>
      <c r="O84" s="47"/>
      <c r="P84" s="63">
        <f t="shared" si="12"/>
        <v>0.40412777086659679</v>
      </c>
      <c r="Q84" s="86">
        <f t="shared" si="13"/>
        <v>0.10423258137507468</v>
      </c>
      <c r="R84" s="67">
        <f t="shared" si="14"/>
        <v>0.49163964775832847</v>
      </c>
      <c r="AB84" s="91">
        <f t="shared" si="105"/>
        <v>4519.5714285714284</v>
      </c>
      <c r="AC84" s="91">
        <f t="shared" si="105"/>
        <v>460.85714285714283</v>
      </c>
    </row>
    <row r="85" spans="1:29" ht="13.8" x14ac:dyDescent="0.25">
      <c r="A85" s="4">
        <v>43943</v>
      </c>
      <c r="B85">
        <v>208389</v>
      </c>
      <c r="C85">
        <v>21717</v>
      </c>
      <c r="D85">
        <v>85915</v>
      </c>
      <c r="F85">
        <f t="shared" ref="F85" si="163">B85-B84</f>
        <v>4211</v>
      </c>
      <c r="G85">
        <f t="shared" ref="G85" si="164">C85-C84</f>
        <v>435</v>
      </c>
      <c r="H85">
        <f t="shared" ref="H85:H87" si="165">D85-D84</f>
        <v>3401</v>
      </c>
      <c r="I85">
        <f t="shared" ref="I85" si="166">B85-C85-D85</f>
        <v>100757</v>
      </c>
      <c r="J85" s="58">
        <f t="shared" ref="J85" si="167">F85/I84*$B$2/($B$2-B84)</f>
        <v>4.2133749929394046E-2</v>
      </c>
      <c r="K85" s="58">
        <f t="shared" ref="K85" si="168">G85/I84</f>
        <v>4.3334462353808454E-3</v>
      </c>
      <c r="L85" s="58">
        <f t="shared" ref="L85" si="169">H85/I84</f>
        <v>3.3880576198920126E-2</v>
      </c>
      <c r="M85">
        <f t="shared" ref="M85" si="170">J85/(K85+L85)</f>
        <v>1.1025730149667448</v>
      </c>
      <c r="N85" s="47">
        <f t="shared" si="162"/>
        <v>0.10421375408490852</v>
      </c>
      <c r="O85" s="47"/>
      <c r="P85" s="63">
        <f t="shared" si="12"/>
        <v>0.41228183829280818</v>
      </c>
      <c r="Q85" s="86">
        <f t="shared" si="13"/>
        <v>0.10421375408490852</v>
      </c>
      <c r="R85" s="67">
        <f t="shared" si="14"/>
        <v>0.48350440762228331</v>
      </c>
      <c r="AB85" s="91">
        <f t="shared" si="105"/>
        <v>4392.1428571428569</v>
      </c>
      <c r="AC85" s="91">
        <f t="shared" si="105"/>
        <v>429.85714285714283</v>
      </c>
    </row>
    <row r="86" spans="1:29" ht="13.8" x14ac:dyDescent="0.25">
      <c r="A86" s="4">
        <v>43944</v>
      </c>
      <c r="B86">
        <v>213024</v>
      </c>
      <c r="C86">
        <v>22157</v>
      </c>
      <c r="D86">
        <v>89250</v>
      </c>
      <c r="F86">
        <f t="shared" ref="F86" si="171">B86-B85</f>
        <v>4635</v>
      </c>
      <c r="G86">
        <f t="shared" ref="G86" si="172">C86-C85</f>
        <v>440</v>
      </c>
      <c r="H86">
        <f t="shared" si="165"/>
        <v>3335</v>
      </c>
      <c r="I86">
        <f t="shared" ref="I86" si="173">B86-C86-D86</f>
        <v>101617</v>
      </c>
      <c r="J86" s="58">
        <f t="shared" ref="J86" si="174">F86/I85*$B$2/($B$2-B85)</f>
        <v>4.6207717342717856E-2</v>
      </c>
      <c r="K86" s="58">
        <f t="shared" ref="K86" si="175">G86/I85</f>
        <v>4.3669422471887811E-3</v>
      </c>
      <c r="L86" s="58">
        <f t="shared" ref="L86" si="176">H86/I85</f>
        <v>3.3099437259942237E-2</v>
      </c>
      <c r="M86">
        <f t="shared" ref="M86" si="177">J86/(K86+L86)</f>
        <v>1.2333115169007214</v>
      </c>
      <c r="N86" s="47">
        <f t="shared" si="162"/>
        <v>0.10401175454408892</v>
      </c>
      <c r="O86" s="47"/>
      <c r="P86" s="63">
        <f t="shared" si="12"/>
        <v>0.41896687697160884</v>
      </c>
      <c r="Q86" s="86">
        <f t="shared" si="13"/>
        <v>0.10401175454408892</v>
      </c>
      <c r="R86" s="67">
        <f t="shared" si="14"/>
        <v>0.47702136848430221</v>
      </c>
      <c r="AB86" s="91">
        <f t="shared" si="105"/>
        <v>4010.8571428571427</v>
      </c>
      <c r="AC86" s="91">
        <f t="shared" si="105"/>
        <v>406</v>
      </c>
    </row>
    <row r="87" spans="1:29" ht="13.8" x14ac:dyDescent="0.25">
      <c r="A87" s="20">
        <v>43945</v>
      </c>
      <c r="B87" s="21">
        <v>202990</v>
      </c>
      <c r="C87" s="21">
        <v>22524</v>
      </c>
      <c r="D87" s="21">
        <v>92355</v>
      </c>
      <c r="E87" s="21"/>
      <c r="F87" s="21">
        <f t="shared" ref="F87" si="178">B87-B86</f>
        <v>-10034</v>
      </c>
      <c r="G87" s="21">
        <f t="shared" ref="G87" si="179">C87-C86</f>
        <v>367</v>
      </c>
      <c r="H87" s="21">
        <f t="shared" si="165"/>
        <v>3105</v>
      </c>
      <c r="I87" s="21">
        <f t="shared" ref="I87" si="180">B87-C87-D87</f>
        <v>88111</v>
      </c>
      <c r="J87" s="58">
        <f t="shared" ref="J87" si="181">F87/I86*$B$2/($B$2-B86)</f>
        <v>-9.9195273760119149E-2</v>
      </c>
      <c r="K87" s="58">
        <f t="shared" ref="K87" si="182">G87/I86</f>
        <v>3.6116004211893681E-3</v>
      </c>
      <c r="L87" s="58">
        <f t="shared" ref="L87" si="183">H87/I86</f>
        <v>3.0555910920416859E-2</v>
      </c>
      <c r="M87" s="21">
        <f t="shared" ref="M87" si="184">J87/(K87+L87)</f>
        <v>-2.9032045315904456</v>
      </c>
      <c r="N87" s="48">
        <f t="shared" si="162"/>
        <v>0.11096113109020149</v>
      </c>
      <c r="O87" s="48"/>
      <c r="P87" s="63">
        <f t="shared" si="12"/>
        <v>0.4549731513867678</v>
      </c>
      <c r="Q87" s="86">
        <f t="shared" si="13"/>
        <v>0.11096113109020149</v>
      </c>
      <c r="R87" s="67">
        <f t="shared" si="14"/>
        <v>0.43406571752303069</v>
      </c>
      <c r="AB87" s="91">
        <f t="shared" si="105"/>
        <v>1735.8571428571429</v>
      </c>
      <c r="AC87" s="91">
        <f t="shared" si="105"/>
        <v>360.28571428571428</v>
      </c>
    </row>
    <row r="88" spans="1:29" ht="13.8" x14ac:dyDescent="0.25">
      <c r="A88" s="4">
        <v>43946</v>
      </c>
      <c r="B88">
        <v>205905</v>
      </c>
      <c r="C88">
        <v>22902</v>
      </c>
      <c r="D88">
        <v>95708</v>
      </c>
      <c r="F88">
        <f t="shared" ref="F88" si="185">B88-B87</f>
        <v>2915</v>
      </c>
      <c r="G88">
        <f t="shared" ref="G88" si="186">C88-C87</f>
        <v>378</v>
      </c>
      <c r="H88">
        <f t="shared" ref="H88" si="187">D88-D87</f>
        <v>3353</v>
      </c>
      <c r="I88">
        <f t="shared" ref="I88" si="188">B88-C88-D88</f>
        <v>87295</v>
      </c>
      <c r="J88" s="58">
        <f t="shared" ref="J88" si="189">F88/I87*$B$2/($B$2-B87)</f>
        <v>3.3227530224791239E-2</v>
      </c>
      <c r="K88" s="58">
        <f t="shared" ref="K88" si="190">G88/I87</f>
        <v>4.2900432409120311E-3</v>
      </c>
      <c r="L88" s="58">
        <f t="shared" ref="L88" si="191">H88/I87</f>
        <v>3.8054272451793762E-2</v>
      </c>
      <c r="M88">
        <f t="shared" ref="M88" si="192">J88/(K88+L88)</f>
        <v>0.78469871767262944</v>
      </c>
      <c r="N88" s="47">
        <f t="shared" ref="N88" si="193">C88/B88</f>
        <v>0.11122605084869236</v>
      </c>
      <c r="O88" s="47"/>
      <c r="P88" s="63">
        <f t="shared" si="12"/>
        <v>0.46481629877856295</v>
      </c>
      <c r="Q88" s="86">
        <f t="shared" si="13"/>
        <v>0.11122605084869236</v>
      </c>
      <c r="R88" s="67">
        <f t="shared" si="14"/>
        <v>0.42395765037274469</v>
      </c>
      <c r="AB88" s="91">
        <f t="shared" si="105"/>
        <v>2025.5714285714287</v>
      </c>
      <c r="AC88" s="91">
        <f t="shared" si="105"/>
        <v>408.42857142857144</v>
      </c>
    </row>
    <row r="89" spans="1:29" ht="13.8" x14ac:dyDescent="0.25">
      <c r="A89" s="22">
        <v>43947</v>
      </c>
      <c r="B89" s="6">
        <v>207634</v>
      </c>
      <c r="C89" s="6">
        <v>23190</v>
      </c>
      <c r="D89" s="6">
        <v>98372</v>
      </c>
      <c r="E89" s="6"/>
      <c r="F89" s="6">
        <f t="shared" ref="F89" si="194">B89-B88</f>
        <v>1729</v>
      </c>
      <c r="G89" s="6">
        <f t="shared" ref="G89" si="195">C89-C88</f>
        <v>288</v>
      </c>
      <c r="H89" s="6">
        <f t="shared" ref="H89" si="196">D89-D88</f>
        <v>2664</v>
      </c>
      <c r="I89" s="6">
        <f t="shared" ref="I89" si="197">B89-C89-D89</f>
        <v>86072</v>
      </c>
      <c r="J89" s="58">
        <f t="shared" ref="J89" si="198">F89/I88*$B$2/($B$2-B88)</f>
        <v>1.9894015523960907E-2</v>
      </c>
      <c r="K89" s="58">
        <f t="shared" ref="K89" si="199">G89/I88</f>
        <v>3.2991580273784293E-3</v>
      </c>
      <c r="L89" s="58">
        <f t="shared" ref="L89" si="200">H89/I88</f>
        <v>3.0517211753250471E-2</v>
      </c>
      <c r="M89" s="6">
        <f t="shared" ref="M89" si="201">J89/(K89+L89)</f>
        <v>0.58829542180357974</v>
      </c>
      <c r="N89" s="56">
        <f t="shared" ref="N89" si="202">C89/B89</f>
        <v>0.1116869106215745</v>
      </c>
      <c r="O89" s="56"/>
      <c r="P89" s="63">
        <f t="shared" si="12"/>
        <v>0.47377597118005721</v>
      </c>
      <c r="Q89" s="86">
        <f t="shared" si="13"/>
        <v>0.1116869106215745</v>
      </c>
      <c r="R89" s="67">
        <f t="shared" si="14"/>
        <v>0.41453711819836825</v>
      </c>
      <c r="AB89" s="91">
        <f t="shared" si="105"/>
        <v>1280</v>
      </c>
      <c r="AC89" s="91">
        <f t="shared" si="105"/>
        <v>391</v>
      </c>
    </row>
    <row r="90" spans="1:29" ht="13.8" x14ac:dyDescent="0.25">
      <c r="A90" s="4">
        <v>43948</v>
      </c>
      <c r="B90">
        <v>209465</v>
      </c>
      <c r="C90">
        <v>23521</v>
      </c>
      <c r="D90">
        <v>100875</v>
      </c>
      <c r="E90" s="42" t="s">
        <v>190</v>
      </c>
      <c r="F90">
        <f t="shared" ref="F90" si="203">B90-B89</f>
        <v>1831</v>
      </c>
      <c r="G90">
        <f t="shared" ref="G90" si="204">C90-C89</f>
        <v>331</v>
      </c>
      <c r="H90">
        <f t="shared" ref="H90" si="205">D90-D89</f>
        <v>2503</v>
      </c>
      <c r="I90">
        <f t="shared" ref="I90" si="206">B90-C90-D90</f>
        <v>85069</v>
      </c>
      <c r="J90" s="58">
        <f t="shared" ref="J90" si="207">F90/I89*$B$2/($B$2-B89)</f>
        <v>2.1367780313274264E-2</v>
      </c>
      <c r="K90" s="58">
        <f t="shared" ref="K90" si="208">G90/I89</f>
        <v>3.8456176224556187E-3</v>
      </c>
      <c r="L90" s="58">
        <f t="shared" ref="L90" si="209">H90/I89</f>
        <v>2.9080304861046565E-2</v>
      </c>
      <c r="M90">
        <f t="shared" ref="M90" si="210">J90/(K90+L90)</f>
        <v>0.64896527421458794</v>
      </c>
      <c r="N90" s="47">
        <f t="shared" ref="N90" si="211">C90/B90</f>
        <v>0.11229083617788174</v>
      </c>
      <c r="O90" s="47"/>
      <c r="P90" s="63">
        <f t="shared" si="12"/>
        <v>0.48158403551906048</v>
      </c>
      <c r="Q90" s="86">
        <f t="shared" si="13"/>
        <v>0.11229083617788174</v>
      </c>
      <c r="R90" s="67">
        <f t="shared" si="14"/>
        <v>0.4061251283030578</v>
      </c>
      <c r="AB90" s="91">
        <f t="shared" si="105"/>
        <v>1322.1428571428571</v>
      </c>
      <c r="AC90" s="91">
        <f t="shared" si="105"/>
        <v>381.28571428571428</v>
      </c>
    </row>
    <row r="91" spans="1:29" ht="13.8" x14ac:dyDescent="0.25">
      <c r="A91" s="4">
        <v>43949</v>
      </c>
      <c r="B91">
        <v>210773</v>
      </c>
      <c r="C91">
        <v>23822</v>
      </c>
      <c r="D91">
        <v>102548</v>
      </c>
      <c r="F91">
        <f t="shared" ref="F91" si="212">B91-B90</f>
        <v>1308</v>
      </c>
      <c r="G91">
        <f t="shared" ref="G91" si="213">C91-C90</f>
        <v>301</v>
      </c>
      <c r="H91">
        <f t="shared" ref="H91" si="214">D91-D90</f>
        <v>1673</v>
      </c>
      <c r="I91">
        <f t="shared" ref="I91" si="215">B91-C91-D91</f>
        <v>84403</v>
      </c>
      <c r="J91" s="58">
        <f t="shared" ref="J91" si="216">F91/I90*$B$2/($B$2-B90)</f>
        <v>1.5444948355916118E-2</v>
      </c>
      <c r="K91" s="58">
        <f t="shared" ref="K91" si="217">G91/I90</f>
        <v>3.5383042001199028E-3</v>
      </c>
      <c r="L91" s="58">
        <f t="shared" ref="L91" si="218">H91/I90</f>
        <v>1.9666388461131553E-2</v>
      </c>
      <c r="M91">
        <f t="shared" ref="M91" si="219">J91/(K91+L91)</f>
        <v>0.66559590257823109</v>
      </c>
      <c r="N91" s="47">
        <f t="shared" ref="N91" si="220">C91/B91</f>
        <v>0.11302206639370317</v>
      </c>
      <c r="O91" s="47"/>
      <c r="P91" s="63">
        <f t="shared" si="12"/>
        <v>0.48653290506848601</v>
      </c>
      <c r="Q91" s="86">
        <f t="shared" si="13"/>
        <v>0.11302206639370317</v>
      </c>
      <c r="R91" s="67">
        <f t="shared" si="14"/>
        <v>0.40044502853781083</v>
      </c>
      <c r="AB91" s="91">
        <f t="shared" si="105"/>
        <v>942.14285714285711</v>
      </c>
      <c r="AC91" s="91">
        <f t="shared" si="105"/>
        <v>362.85714285714283</v>
      </c>
    </row>
    <row r="92" spans="1:29" ht="13.8" x14ac:dyDescent="0.25">
      <c r="A92" s="4">
        <v>43950</v>
      </c>
      <c r="B92">
        <v>212917</v>
      </c>
      <c r="C92">
        <v>24275</v>
      </c>
      <c r="D92">
        <v>108947</v>
      </c>
      <c r="F92">
        <f t="shared" ref="F92" si="221">B92-B91</f>
        <v>2144</v>
      </c>
      <c r="G92">
        <f t="shared" ref="G92" si="222">C92-C91</f>
        <v>453</v>
      </c>
      <c r="H92">
        <f t="shared" ref="H92" si="223">D92-D91</f>
        <v>6399</v>
      </c>
      <c r="I92">
        <f t="shared" ref="I92" si="224">B92-C92-D92</f>
        <v>79695</v>
      </c>
      <c r="J92" s="58">
        <f t="shared" ref="J92" si="225">F92/I91*$B$2/($B$2-B91)</f>
        <v>2.5516972544540356E-2</v>
      </c>
      <c r="K92" s="58">
        <f t="shared" ref="K92" si="226">G92/I91</f>
        <v>5.3671078042249682E-3</v>
      </c>
      <c r="L92" s="58">
        <f t="shared" ref="L92" si="227">H92/I91</f>
        <v>7.5814840704714281E-2</v>
      </c>
      <c r="M92">
        <f t="shared" ref="M92" si="228">J92/(K92+L92)</f>
        <v>0.31431830614081141</v>
      </c>
      <c r="N92" s="47">
        <f t="shared" ref="N92" si="229">C92/B92</f>
        <v>0.11401156319129051</v>
      </c>
      <c r="O92" s="47"/>
      <c r="P92" s="63">
        <f t="shared" si="12"/>
        <v>0.51168765293518137</v>
      </c>
      <c r="Q92" s="86">
        <f t="shared" si="13"/>
        <v>0.11401156319129051</v>
      </c>
      <c r="R92" s="67">
        <f t="shared" si="14"/>
        <v>0.37430078387352816</v>
      </c>
      <c r="AB92" s="91">
        <f t="shared" ref="AB92:AC107" si="230">AVERAGE(F86:F92)</f>
        <v>646.85714285714289</v>
      </c>
      <c r="AC92" s="91">
        <f t="shared" si="230"/>
        <v>365.42857142857144</v>
      </c>
    </row>
    <row r="93" spans="1:29" ht="13.8" x14ac:dyDescent="0.25">
      <c r="A93" s="4">
        <v>43951</v>
      </c>
      <c r="B93">
        <v>213435</v>
      </c>
      <c r="C93">
        <v>24543</v>
      </c>
      <c r="D93">
        <v>112050</v>
      </c>
      <c r="F93">
        <f t="shared" ref="F93" si="231">B93-B92</f>
        <v>518</v>
      </c>
      <c r="G93">
        <f t="shared" ref="G93" si="232">C93-C92</f>
        <v>268</v>
      </c>
      <c r="H93">
        <f t="shared" ref="H93" si="233">D93-D92</f>
        <v>3103</v>
      </c>
      <c r="I93">
        <f t="shared" ref="I93" si="234">B93-C93-D93</f>
        <v>76842</v>
      </c>
      <c r="J93" s="58">
        <f t="shared" ref="J93" si="235">F93/I92*$B$2/($B$2-B92)</f>
        <v>6.5295152303929006E-3</v>
      </c>
      <c r="K93" s="58">
        <f t="shared" ref="K93" si="236">G93/I92</f>
        <v>3.3628207541251021E-3</v>
      </c>
      <c r="L93" s="58">
        <f t="shared" ref="L93" si="237">H93/I92</f>
        <v>3.893594328376937E-2</v>
      </c>
      <c r="M93">
        <f t="shared" ref="M93" si="238">J93/(K93+L93)</f>
        <v>0.15436657261529582</v>
      </c>
      <c r="N93" s="47">
        <f t="shared" ref="N93" si="239">C93/B93</f>
        <v>0.11499051233396584</v>
      </c>
      <c r="O93" s="47"/>
      <c r="P93" s="63">
        <f t="shared" si="12"/>
        <v>0.52498418722327644</v>
      </c>
      <c r="Q93" s="86">
        <f t="shared" si="13"/>
        <v>0.11499051233396584</v>
      </c>
      <c r="R93" s="67">
        <f t="shared" si="14"/>
        <v>0.36002530044275771</v>
      </c>
      <c r="AB93" s="91">
        <f t="shared" si="230"/>
        <v>58.714285714285715</v>
      </c>
      <c r="AC93" s="91">
        <f t="shared" si="230"/>
        <v>340.85714285714283</v>
      </c>
    </row>
    <row r="94" spans="1:29" ht="13.8" x14ac:dyDescent="0.25">
      <c r="A94" s="4">
        <v>43952</v>
      </c>
      <c r="B94" s="19">
        <v>215216</v>
      </c>
      <c r="C94" s="19">
        <v>24543</v>
      </c>
      <c r="D94" s="19">
        <v>112050</v>
      </c>
      <c r="F94" s="19">
        <f>3147/2</f>
        <v>1573.5</v>
      </c>
      <c r="G94" s="19">
        <f>557/2</f>
        <v>278.5</v>
      </c>
      <c r="H94" s="19">
        <f>5198/2</f>
        <v>2599</v>
      </c>
      <c r="I94">
        <f t="shared" ref="I94" si="240">B94-C94-D94</f>
        <v>78623</v>
      </c>
      <c r="J94" s="58">
        <f t="shared" ref="J94" si="241">F94/I93*$B$2/($B$2-B93)</f>
        <v>2.0570989163774166E-2</v>
      </c>
      <c r="K94" s="58">
        <f t="shared" ref="K94" si="242">G94/I93</f>
        <v>3.624320033315114E-3</v>
      </c>
      <c r="L94" s="58">
        <f t="shared" ref="L94" si="243">H94/I93</f>
        <v>3.382264907212202E-2</v>
      </c>
      <c r="M94">
        <f t="shared" ref="M94" si="244">J94/(K94+L94)</f>
        <v>0.54933655927810054</v>
      </c>
      <c r="N94" s="47">
        <f t="shared" ref="N94" si="245">C94/B94</f>
        <v>0.11403891903947662</v>
      </c>
      <c r="O94" s="47"/>
      <c r="P94" s="63">
        <f t="shared" si="12"/>
        <v>0.52063972938814962</v>
      </c>
      <c r="Q94" s="86">
        <f t="shared" si="13"/>
        <v>0.11403891903947662</v>
      </c>
      <c r="R94" s="67">
        <f t="shared" si="14"/>
        <v>0.36532135157237378</v>
      </c>
      <c r="AB94" s="91">
        <f t="shared" si="230"/>
        <v>1716.9285714285713</v>
      </c>
      <c r="AC94" s="91">
        <f t="shared" si="230"/>
        <v>328.21428571428572</v>
      </c>
    </row>
    <row r="95" spans="1:29" ht="13.8" x14ac:dyDescent="0.25">
      <c r="A95" s="4">
        <v>43953</v>
      </c>
      <c r="B95">
        <v>216582</v>
      </c>
      <c r="C95">
        <v>25100</v>
      </c>
      <c r="D95">
        <v>117248</v>
      </c>
      <c r="F95" s="19">
        <f>3147/2</f>
        <v>1573.5</v>
      </c>
      <c r="G95" s="19">
        <f>557/2</f>
        <v>278.5</v>
      </c>
      <c r="H95" s="19">
        <f>5198/2</f>
        <v>2599</v>
      </c>
      <c r="I95">
        <f t="shared" ref="I95" si="246">B95-C95-D95</f>
        <v>74234</v>
      </c>
      <c r="J95" s="58">
        <f t="shared" ref="J95" si="247">F95/I94*$B$2/($B$2-B94)</f>
        <v>2.0105776184796417E-2</v>
      </c>
      <c r="K95" s="58">
        <f t="shared" ref="K95" si="248">G95/I94</f>
        <v>3.5422204698370707E-3</v>
      </c>
      <c r="L95" s="58">
        <f t="shared" ref="L95" si="249">H95/I94</f>
        <v>3.3056484743650076E-2</v>
      </c>
      <c r="M95">
        <f t="shared" ref="M95" si="250">J95/(K95+L95)</f>
        <v>0.54935758157332704</v>
      </c>
      <c r="N95" s="47">
        <f t="shared" ref="N95" si="251">C95/B95</f>
        <v>0.11589144065527145</v>
      </c>
      <c r="O95" s="47"/>
      <c r="P95" s="63">
        <f t="shared" si="12"/>
        <v>0.54135616071511017</v>
      </c>
      <c r="Q95" s="86">
        <f t="shared" si="13"/>
        <v>0.11589144065527145</v>
      </c>
      <c r="R95" s="67">
        <f t="shared" si="14"/>
        <v>0.34275239862961837</v>
      </c>
      <c r="AB95" s="91">
        <f t="shared" si="230"/>
        <v>1525.2857142857142</v>
      </c>
      <c r="AC95" s="91">
        <f t="shared" si="230"/>
        <v>314</v>
      </c>
    </row>
    <row r="96" spans="1:29" ht="13.8" x14ac:dyDescent="0.25">
      <c r="A96" s="4">
        <v>43954</v>
      </c>
      <c r="B96">
        <v>217466</v>
      </c>
      <c r="C96">
        <v>25264</v>
      </c>
      <c r="D96">
        <v>118902</v>
      </c>
      <c r="F96">
        <f t="shared" ref="F96" si="252">B96-B95</f>
        <v>884</v>
      </c>
      <c r="G96">
        <f t="shared" ref="G96" si="253">C96-C95</f>
        <v>164</v>
      </c>
      <c r="H96">
        <f t="shared" ref="H96" si="254">D96-D95</f>
        <v>1654</v>
      </c>
      <c r="I96">
        <f t="shared" ref="I96" si="255">B96-C96-D96</f>
        <v>73300</v>
      </c>
      <c r="J96" s="58">
        <f t="shared" ref="J96" si="256">F96/I95*$B$2/($B$2-B95)</f>
        <v>1.1963709452721292E-2</v>
      </c>
      <c r="K96" s="58">
        <f t="shared" ref="K96" si="257">G96/I95</f>
        <v>2.209230271843091E-3</v>
      </c>
      <c r="L96" s="58">
        <f t="shared" ref="L96" si="258">H96/I95</f>
        <v>2.2280895546515075E-2</v>
      </c>
      <c r="M96">
        <f t="shared" ref="M96" si="259">J96/(K96+L96)</f>
        <v>0.48851155528785056</v>
      </c>
      <c r="N96" s="47">
        <f t="shared" ref="N96" si="260">C96/B96</f>
        <v>0.11617448244783092</v>
      </c>
      <c r="O96" s="47"/>
      <c r="P96" s="63">
        <f t="shared" si="12"/>
        <v>0.54676133280604788</v>
      </c>
      <c r="Q96" s="86">
        <f t="shared" si="13"/>
        <v>0.11617448244783092</v>
      </c>
      <c r="R96" s="67">
        <f t="shared" si="14"/>
        <v>0.33706418474612121</v>
      </c>
      <c r="AB96" s="91">
        <f t="shared" si="230"/>
        <v>1404.5714285714287</v>
      </c>
      <c r="AC96" s="91">
        <f t="shared" si="230"/>
        <v>296.28571428571428</v>
      </c>
    </row>
    <row r="97" spans="1:29" ht="13.8" x14ac:dyDescent="0.25">
      <c r="A97" s="4">
        <v>43955</v>
      </c>
      <c r="B97">
        <v>218011</v>
      </c>
      <c r="C97">
        <v>25428</v>
      </c>
      <c r="D97">
        <v>121343</v>
      </c>
      <c r="F97">
        <f t="shared" ref="F97" si="261">B97-B96</f>
        <v>545</v>
      </c>
      <c r="G97">
        <f t="shared" ref="G97" si="262">C97-C96</f>
        <v>164</v>
      </c>
      <c r="H97">
        <f t="shared" ref="H97" si="263">D97-D96</f>
        <v>2441</v>
      </c>
      <c r="I97">
        <f t="shared" ref="I97" si="264">B97-C97-D97</f>
        <v>71240</v>
      </c>
      <c r="J97" s="58">
        <f t="shared" ref="J97" si="265">F97/I96*$B$2/($B$2-B96)</f>
        <v>7.4699420398149719E-3</v>
      </c>
      <c r="K97" s="58">
        <f t="shared" ref="K97" si="266">G97/I96</f>
        <v>2.237380627557981E-3</v>
      </c>
      <c r="L97" s="58">
        <f t="shared" ref="L97" si="267">H97/I96</f>
        <v>3.3301500682128241E-2</v>
      </c>
      <c r="M97">
        <f t="shared" ref="M97" si="268">J97/(K97+L97)</f>
        <v>0.21019069156178019</v>
      </c>
      <c r="N97" s="47">
        <f t="shared" ref="N97" si="269">C97/B97</f>
        <v>0.11663631651613909</v>
      </c>
      <c r="O97" s="47"/>
      <c r="P97" s="63">
        <f t="shared" si="12"/>
        <v>0.55659118117893136</v>
      </c>
      <c r="Q97" s="86">
        <f t="shared" si="13"/>
        <v>0.11663631651613909</v>
      </c>
      <c r="R97" s="67">
        <f t="shared" si="14"/>
        <v>0.32677250230492949</v>
      </c>
      <c r="AB97" s="91">
        <f t="shared" si="230"/>
        <v>1220.8571428571429</v>
      </c>
      <c r="AC97" s="91">
        <f t="shared" si="230"/>
        <v>272.42857142857144</v>
      </c>
    </row>
    <row r="98" spans="1:29" ht="13.8" x14ac:dyDescent="0.25">
      <c r="A98" s="4">
        <v>43956</v>
      </c>
      <c r="B98">
        <v>219329</v>
      </c>
      <c r="C98">
        <v>25613</v>
      </c>
      <c r="D98">
        <v>123486</v>
      </c>
      <c r="F98">
        <f t="shared" ref="F98" si="270">B98-B97</f>
        <v>1318</v>
      </c>
      <c r="G98">
        <f t="shared" ref="G98" si="271">C98-C97</f>
        <v>185</v>
      </c>
      <c r="H98">
        <f t="shared" ref="H98" si="272">D98-D97</f>
        <v>2143</v>
      </c>
      <c r="I98">
        <f t="shared" ref="I98" si="273">B98-C98-D98</f>
        <v>70230</v>
      </c>
      <c r="J98" s="58">
        <f t="shared" ref="J98" si="274">F98/I97*$B$2/($B$2-B97)</f>
        <v>1.8587513201580256E-2</v>
      </c>
      <c r="K98" s="58">
        <f t="shared" ref="K98" si="275">G98/I97</f>
        <v>2.5968556990454803E-3</v>
      </c>
      <c r="L98" s="58">
        <f t="shared" ref="L98" si="276">H98/I97</f>
        <v>3.0081414935429533E-2</v>
      </c>
      <c r="M98">
        <f t="shared" ref="M98" si="277">J98/(K98+L98)</f>
        <v>0.568803453814681</v>
      </c>
      <c r="N98" s="47">
        <f t="shared" ref="N98" si="278">C98/B98</f>
        <v>0.11677890292665356</v>
      </c>
      <c r="O98" s="47"/>
      <c r="P98" s="63">
        <f t="shared" ref="P98:P134" si="279">D98/B98</f>
        <v>0.56301720246752596</v>
      </c>
      <c r="Q98" s="86">
        <f t="shared" ref="Q98:Q134" si="280">N98</f>
        <v>0.11677890292665356</v>
      </c>
      <c r="R98" s="67">
        <f t="shared" ref="R98:R134" si="281">IF(P98="","",1-SUM(P98:Q98))</f>
        <v>0.32020389460582044</v>
      </c>
      <c r="AB98" s="91">
        <f t="shared" si="230"/>
        <v>1222.2857142857142</v>
      </c>
      <c r="AC98" s="91">
        <f t="shared" si="230"/>
        <v>255.85714285714286</v>
      </c>
    </row>
    <row r="99" spans="1:29" ht="13.8" x14ac:dyDescent="0.25">
      <c r="A99" s="4">
        <v>43957</v>
      </c>
      <c r="B99">
        <v>220325</v>
      </c>
      <c r="C99">
        <v>25857</v>
      </c>
      <c r="D99">
        <v>126002</v>
      </c>
      <c r="F99">
        <f t="shared" ref="F99" si="282">B99-B98</f>
        <v>996</v>
      </c>
      <c r="G99">
        <f t="shared" ref="G99" si="283">C99-C98</f>
        <v>244</v>
      </c>
      <c r="H99">
        <f t="shared" ref="H99" si="284">D99-D98</f>
        <v>2516</v>
      </c>
      <c r="I99">
        <f t="shared" ref="I99" si="285">B99-C99-D99</f>
        <v>68466</v>
      </c>
      <c r="J99" s="58">
        <f t="shared" ref="J99" si="286">F99/I98*$B$2/($B$2-B98)</f>
        <v>1.4248815420763773E-2</v>
      </c>
      <c r="K99" s="58">
        <f t="shared" ref="K99" si="287">G99/I98</f>
        <v>3.4742987327352984E-3</v>
      </c>
      <c r="L99" s="58">
        <f t="shared" ref="L99" si="288">H99/I98</f>
        <v>3.5825145949024632E-2</v>
      </c>
      <c r="M99">
        <f t="shared" ref="M99" si="289">J99/(K99+L99)</f>
        <v>0.36257040108704341</v>
      </c>
      <c r="N99" s="47">
        <f t="shared" ref="N99" si="290">C99/B99</f>
        <v>0.11735844774764552</v>
      </c>
      <c r="O99" s="47"/>
      <c r="P99" s="63">
        <f t="shared" si="279"/>
        <v>0.57189152388516962</v>
      </c>
      <c r="Q99" s="86">
        <f t="shared" si="280"/>
        <v>0.11735844774764552</v>
      </c>
      <c r="R99" s="67">
        <f t="shared" si="281"/>
        <v>0.31075002836718491</v>
      </c>
      <c r="AB99" s="91">
        <f t="shared" si="230"/>
        <v>1058.2857142857142</v>
      </c>
      <c r="AC99" s="91">
        <f t="shared" si="230"/>
        <v>226</v>
      </c>
    </row>
    <row r="100" spans="1:29" ht="13.8" x14ac:dyDescent="0.25">
      <c r="A100" s="4">
        <v>43958</v>
      </c>
      <c r="B100">
        <v>221447</v>
      </c>
      <c r="C100">
        <v>26070</v>
      </c>
      <c r="D100">
        <v>128511</v>
      </c>
      <c r="F100">
        <f t="shared" ref="F100:F124" si="291">B100-B99</f>
        <v>1122</v>
      </c>
      <c r="G100">
        <f t="shared" ref="G100:G124" si="292">C100-C99</f>
        <v>213</v>
      </c>
      <c r="H100">
        <f t="shared" ref="H100:H124" si="293">D100-D99</f>
        <v>2509</v>
      </c>
      <c r="I100">
        <f t="shared" ref="I100:I124" si="294">B100-C100-D100</f>
        <v>66866</v>
      </c>
      <c r="J100" s="58">
        <f t="shared" ref="J100:J124" si="295">F100/I99*$B$2/($B$2-B99)</f>
        <v>1.6465286317631792E-2</v>
      </c>
      <c r="K100" s="58">
        <f t="shared" ref="K100:K124" si="296">G100/I99</f>
        <v>3.1110332135658573E-3</v>
      </c>
      <c r="L100" s="58">
        <f t="shared" ref="L100:L124" si="297">H100/I99</f>
        <v>3.6645926445242893E-2</v>
      </c>
      <c r="M100">
        <f t="shared" ref="M100:M124" si="298">J100/(K100+L100)</f>
        <v>0.41414852792908824</v>
      </c>
      <c r="N100" s="47">
        <f t="shared" ref="N100:N124" si="299">C100/B100</f>
        <v>0.11772568605580568</v>
      </c>
      <c r="O100" s="47"/>
      <c r="P100" s="63">
        <f t="shared" si="279"/>
        <v>0.58032396013493071</v>
      </c>
      <c r="Q100" s="86">
        <f t="shared" si="280"/>
        <v>0.11772568605580568</v>
      </c>
      <c r="R100" s="67">
        <f t="shared" si="281"/>
        <v>0.30195035380926361</v>
      </c>
      <c r="AB100" s="91">
        <f t="shared" si="230"/>
        <v>1144.5714285714287</v>
      </c>
      <c r="AC100" s="91">
        <f t="shared" si="230"/>
        <v>218.14285714285714</v>
      </c>
    </row>
    <row r="101" spans="1:29" ht="13.8" x14ac:dyDescent="0.25">
      <c r="A101" s="4">
        <v>43959</v>
      </c>
      <c r="B101">
        <v>222857</v>
      </c>
      <c r="C101">
        <v>26299</v>
      </c>
      <c r="D101">
        <v>131148</v>
      </c>
      <c r="F101">
        <f t="shared" si="291"/>
        <v>1410</v>
      </c>
      <c r="G101">
        <f t="shared" si="292"/>
        <v>229</v>
      </c>
      <c r="H101">
        <f t="shared" si="293"/>
        <v>2637</v>
      </c>
      <c r="I101">
        <f t="shared" si="294"/>
        <v>65410</v>
      </c>
      <c r="J101" s="58">
        <f t="shared" si="295"/>
        <v>2.1187300493405472E-2</v>
      </c>
      <c r="K101" s="58">
        <f t="shared" si="296"/>
        <v>3.4247599676965872E-3</v>
      </c>
      <c r="L101" s="58">
        <f t="shared" si="297"/>
        <v>3.9437083121466814E-2</v>
      </c>
      <c r="M101">
        <f t="shared" si="298"/>
        <v>0.49431613216749837</v>
      </c>
      <c r="N101" s="47">
        <f t="shared" si="299"/>
        <v>0.11800840897974935</v>
      </c>
      <c r="O101" s="47"/>
      <c r="P101" s="63">
        <f t="shared" si="279"/>
        <v>0.588484992618585</v>
      </c>
      <c r="Q101" s="86">
        <f t="shared" si="280"/>
        <v>0.11800840897974935</v>
      </c>
      <c r="R101" s="67">
        <f t="shared" si="281"/>
        <v>0.2935065984016656</v>
      </c>
      <c r="AB101" s="91">
        <f t="shared" si="230"/>
        <v>1121.2142857142858</v>
      </c>
      <c r="AC101" s="91">
        <f>AVERAGE(G95:G101)</f>
        <v>211.07142857142858</v>
      </c>
    </row>
    <row r="102" spans="1:29" ht="13.8" x14ac:dyDescent="0.25">
      <c r="A102" s="4">
        <v>43960</v>
      </c>
      <c r="B102">
        <v>223578</v>
      </c>
      <c r="C102">
        <v>26478</v>
      </c>
      <c r="D102">
        <v>133952</v>
      </c>
      <c r="F102">
        <f t="shared" si="291"/>
        <v>721</v>
      </c>
      <c r="G102">
        <f t="shared" si="292"/>
        <v>179</v>
      </c>
      <c r="H102">
        <f t="shared" si="293"/>
        <v>2804</v>
      </c>
      <c r="I102">
        <f t="shared" si="294"/>
        <v>63148</v>
      </c>
      <c r="J102" s="58">
        <f t="shared" si="295"/>
        <v>1.1075571184649273E-2</v>
      </c>
      <c r="K102" s="58">
        <f t="shared" si="296"/>
        <v>2.7365846200886716E-3</v>
      </c>
      <c r="L102" s="58">
        <f t="shared" si="297"/>
        <v>4.2868062987310808E-2</v>
      </c>
      <c r="M102">
        <f t="shared" si="298"/>
        <v>0.24286058035129365</v>
      </c>
      <c r="N102" s="47">
        <f t="shared" si="299"/>
        <v>0.11842846791723693</v>
      </c>
      <c r="O102" s="47"/>
      <c r="P102" s="63">
        <f t="shared" si="279"/>
        <v>0.59912871570548087</v>
      </c>
      <c r="Q102" s="86">
        <f t="shared" si="280"/>
        <v>0.11842846791723693</v>
      </c>
      <c r="R102" s="67">
        <f t="shared" si="281"/>
        <v>0.28244281637728219</v>
      </c>
      <c r="AB102" s="91">
        <f t="shared" si="230"/>
        <v>999.42857142857144</v>
      </c>
      <c r="AC102" s="91">
        <f t="shared" si="230"/>
        <v>196.85714285714286</v>
      </c>
    </row>
    <row r="103" spans="1:29" ht="13.8" x14ac:dyDescent="0.25">
      <c r="A103" s="4">
        <v>43961</v>
      </c>
      <c r="B103">
        <v>224350</v>
      </c>
      <c r="C103">
        <v>26621</v>
      </c>
      <c r="D103">
        <v>136166</v>
      </c>
      <c r="F103">
        <f t="shared" si="291"/>
        <v>772</v>
      </c>
      <c r="G103">
        <f t="shared" si="292"/>
        <v>143</v>
      </c>
      <c r="H103">
        <f t="shared" si="293"/>
        <v>2214</v>
      </c>
      <c r="I103">
        <f t="shared" si="294"/>
        <v>61563</v>
      </c>
      <c r="J103" s="58">
        <f t="shared" si="295"/>
        <v>1.228398978168845E-2</v>
      </c>
      <c r="K103" s="58">
        <f t="shared" si="296"/>
        <v>2.2645214416925318E-3</v>
      </c>
      <c r="L103" s="58">
        <f t="shared" si="297"/>
        <v>3.5060492810540321E-2</v>
      </c>
      <c r="M103">
        <f t="shared" si="298"/>
        <v>0.32910877672213079</v>
      </c>
      <c r="N103" s="47">
        <f t="shared" si="299"/>
        <v>0.11865834633385336</v>
      </c>
      <c r="O103" s="47"/>
      <c r="P103" s="63">
        <f t="shared" si="279"/>
        <v>0.60693559170938272</v>
      </c>
      <c r="Q103" s="86">
        <f t="shared" si="280"/>
        <v>0.11865834633385336</v>
      </c>
      <c r="R103" s="67">
        <f t="shared" si="281"/>
        <v>0.27440606195676387</v>
      </c>
      <c r="AB103" s="91">
        <f t="shared" si="230"/>
        <v>983.42857142857144</v>
      </c>
      <c r="AC103" s="91">
        <f t="shared" si="230"/>
        <v>193.85714285714286</v>
      </c>
    </row>
    <row r="104" spans="1:29" ht="13.8" x14ac:dyDescent="0.25">
      <c r="A104" s="4">
        <v>43962</v>
      </c>
      <c r="B104">
        <v>227436</v>
      </c>
      <c r="C104">
        <v>26744</v>
      </c>
      <c r="D104">
        <v>137139</v>
      </c>
      <c r="F104">
        <f t="shared" si="291"/>
        <v>3086</v>
      </c>
      <c r="G104">
        <f t="shared" si="292"/>
        <v>123</v>
      </c>
      <c r="H104">
        <f t="shared" si="293"/>
        <v>973</v>
      </c>
      <c r="I104">
        <f t="shared" si="294"/>
        <v>63553</v>
      </c>
      <c r="J104" s="58">
        <f t="shared" si="295"/>
        <v>5.0369205267340442E-2</v>
      </c>
      <c r="K104" s="58">
        <f t="shared" si="296"/>
        <v>1.9979533161151989E-3</v>
      </c>
      <c r="L104" s="58">
        <f t="shared" si="297"/>
        <v>1.5804947777073891E-2</v>
      </c>
      <c r="M104">
        <f t="shared" si="298"/>
        <v>2.8292695108332842</v>
      </c>
      <c r="N104" s="47">
        <f t="shared" si="299"/>
        <v>0.11758912397333755</v>
      </c>
      <c r="O104" s="47"/>
      <c r="P104" s="63">
        <f t="shared" si="279"/>
        <v>0.60297842030285442</v>
      </c>
      <c r="Q104" s="86">
        <f t="shared" si="280"/>
        <v>0.11758912397333755</v>
      </c>
      <c r="R104" s="67">
        <f t="shared" si="281"/>
        <v>0.27943245572380804</v>
      </c>
      <c r="AB104" s="91">
        <f t="shared" si="230"/>
        <v>1346.4285714285713</v>
      </c>
      <c r="AC104" s="91">
        <f t="shared" si="230"/>
        <v>188</v>
      </c>
    </row>
    <row r="105" spans="1:29" ht="13.8" x14ac:dyDescent="0.25">
      <c r="A105" s="4">
        <v>43963</v>
      </c>
      <c r="B105">
        <v>228030</v>
      </c>
      <c r="C105">
        <v>26920</v>
      </c>
      <c r="D105">
        <v>138980</v>
      </c>
      <c r="F105">
        <f t="shared" si="291"/>
        <v>594</v>
      </c>
      <c r="G105">
        <f t="shared" si="292"/>
        <v>176</v>
      </c>
      <c r="H105">
        <f t="shared" si="293"/>
        <v>1841</v>
      </c>
      <c r="I105">
        <f t="shared" si="294"/>
        <v>62130</v>
      </c>
      <c r="J105" s="58">
        <f t="shared" si="295"/>
        <v>9.3922175847658204E-3</v>
      </c>
      <c r="K105" s="58">
        <f t="shared" si="296"/>
        <v>2.7693421238965902E-3</v>
      </c>
      <c r="L105" s="58">
        <f t="shared" si="297"/>
        <v>2.8967948011895582E-2</v>
      </c>
      <c r="M105">
        <f t="shared" si="298"/>
        <v>0.29593634316540518</v>
      </c>
      <c r="N105" s="47">
        <f t="shared" si="299"/>
        <v>0.11805464193307898</v>
      </c>
      <c r="O105" s="47"/>
      <c r="P105" s="63">
        <f t="shared" si="279"/>
        <v>0.60948120861290178</v>
      </c>
      <c r="Q105" s="86">
        <f t="shared" si="280"/>
        <v>0.11805464193307898</v>
      </c>
      <c r="R105" s="67">
        <f t="shared" si="281"/>
        <v>0.2724641494540192</v>
      </c>
      <c r="AB105" s="91">
        <f t="shared" si="230"/>
        <v>1243</v>
      </c>
      <c r="AC105" s="91">
        <f t="shared" si="230"/>
        <v>186.71428571428572</v>
      </c>
    </row>
    <row r="106" spans="1:29" ht="13.8" x14ac:dyDescent="0.25">
      <c r="A106" s="4">
        <v>43964</v>
      </c>
      <c r="B106">
        <v>228691</v>
      </c>
      <c r="C106">
        <v>27104</v>
      </c>
      <c r="D106">
        <v>140823</v>
      </c>
      <c r="F106">
        <f t="shared" si="291"/>
        <v>661</v>
      </c>
      <c r="G106">
        <f t="shared" si="292"/>
        <v>184</v>
      </c>
      <c r="H106">
        <f t="shared" si="293"/>
        <v>1843</v>
      </c>
      <c r="I106">
        <f t="shared" si="294"/>
        <v>60764</v>
      </c>
      <c r="J106" s="58">
        <f t="shared" si="295"/>
        <v>1.0691124983275544E-2</v>
      </c>
      <c r="K106" s="58">
        <f t="shared" si="296"/>
        <v>2.9615322710445841E-3</v>
      </c>
      <c r="L106" s="58">
        <f t="shared" si="297"/>
        <v>2.9663608562691131E-2</v>
      </c>
      <c r="M106">
        <f t="shared" si="298"/>
        <v>0.32769590291608758</v>
      </c>
      <c r="N106" s="47">
        <f t="shared" si="299"/>
        <v>0.11851800027110818</v>
      </c>
      <c r="O106" s="47"/>
      <c r="P106" s="63">
        <f t="shared" si="279"/>
        <v>0.61577849587434574</v>
      </c>
      <c r="Q106" s="86">
        <f t="shared" si="280"/>
        <v>0.11851800027110818</v>
      </c>
      <c r="R106" s="67">
        <f t="shared" si="281"/>
        <v>0.26570350385454611</v>
      </c>
      <c r="AB106" s="91">
        <f t="shared" si="230"/>
        <v>1195.1428571428571</v>
      </c>
      <c r="AC106" s="91">
        <f t="shared" si="230"/>
        <v>178.14285714285714</v>
      </c>
    </row>
    <row r="107" spans="1:29" ht="13.8" x14ac:dyDescent="0.25">
      <c r="A107" s="4">
        <v>43965</v>
      </c>
      <c r="B107">
        <v>229540</v>
      </c>
      <c r="C107">
        <v>27321</v>
      </c>
      <c r="D107">
        <v>143374</v>
      </c>
      <c r="F107">
        <f t="shared" si="291"/>
        <v>849</v>
      </c>
      <c r="G107">
        <f t="shared" si="292"/>
        <v>217</v>
      </c>
      <c r="H107">
        <f t="shared" si="293"/>
        <v>2551</v>
      </c>
      <c r="I107">
        <f t="shared" si="294"/>
        <v>58845</v>
      </c>
      <c r="J107" s="58">
        <f t="shared" si="295"/>
        <v>1.4040766142296501E-2</v>
      </c>
      <c r="K107" s="58">
        <f t="shared" si="296"/>
        <v>3.5711934698176551E-3</v>
      </c>
      <c r="L107" s="58">
        <f t="shared" si="297"/>
        <v>4.198209466131262E-2</v>
      </c>
      <c r="M107">
        <f t="shared" si="298"/>
        <v>0.30822728102258112</v>
      </c>
      <c r="N107" s="47">
        <f t="shared" si="299"/>
        <v>0.11902500653480874</v>
      </c>
      <c r="O107" s="47"/>
      <c r="P107" s="63">
        <f t="shared" si="279"/>
        <v>0.62461444628387208</v>
      </c>
      <c r="Q107" s="86">
        <f t="shared" si="280"/>
        <v>0.11902500653480874</v>
      </c>
      <c r="R107" s="67">
        <f t="shared" si="281"/>
        <v>0.25636054718131918</v>
      </c>
      <c r="AB107" s="91">
        <f t="shared" si="230"/>
        <v>1156.1428571428571</v>
      </c>
      <c r="AC107" s="91">
        <f t="shared" si="230"/>
        <v>178.71428571428572</v>
      </c>
    </row>
    <row r="108" spans="1:29" ht="13.8" x14ac:dyDescent="0.25">
      <c r="A108" s="4">
        <v>43966</v>
      </c>
      <c r="B108">
        <v>230183</v>
      </c>
      <c r="C108">
        <v>27459</v>
      </c>
      <c r="D108">
        <v>144783</v>
      </c>
      <c r="F108">
        <f t="shared" si="291"/>
        <v>643</v>
      </c>
      <c r="G108">
        <f t="shared" si="292"/>
        <v>138</v>
      </c>
      <c r="H108">
        <f t="shared" si="293"/>
        <v>1409</v>
      </c>
      <c r="I108">
        <f t="shared" si="294"/>
        <v>57941</v>
      </c>
      <c r="J108" s="58">
        <f t="shared" si="295"/>
        <v>1.0980921870119927E-2</v>
      </c>
      <c r="K108" s="58">
        <f t="shared" si="296"/>
        <v>2.3451440224318124E-3</v>
      </c>
      <c r="L108" s="58">
        <f t="shared" si="297"/>
        <v>2.3944260344974086E-2</v>
      </c>
      <c r="M108">
        <f t="shared" si="298"/>
        <v>0.41769382511131675</v>
      </c>
      <c r="N108" s="47">
        <f t="shared" si="299"/>
        <v>0.11929204154954971</v>
      </c>
      <c r="O108" s="47"/>
      <c r="P108" s="63">
        <f t="shared" si="279"/>
        <v>0.62899084641350578</v>
      </c>
      <c r="Q108" s="86">
        <f t="shared" si="280"/>
        <v>0.11929204154954971</v>
      </c>
      <c r="R108" s="67">
        <f t="shared" si="281"/>
        <v>0.25171711203694447</v>
      </c>
      <c r="AB108" s="91">
        <f t="shared" ref="AB108:AC123" si="300">AVERAGE(F102:F108)</f>
        <v>1046.5714285714287</v>
      </c>
      <c r="AC108" s="91">
        <f t="shared" si="300"/>
        <v>165.71428571428572</v>
      </c>
    </row>
    <row r="109" spans="1:29" ht="13.8" x14ac:dyDescent="0.25">
      <c r="A109" s="4">
        <v>43967</v>
      </c>
      <c r="B109">
        <v>230698</v>
      </c>
      <c r="C109">
        <v>27563</v>
      </c>
      <c r="D109">
        <v>146446</v>
      </c>
      <c r="F109">
        <f t="shared" si="291"/>
        <v>515</v>
      </c>
      <c r="G109">
        <f t="shared" si="292"/>
        <v>104</v>
      </c>
      <c r="H109">
        <f t="shared" si="293"/>
        <v>1663</v>
      </c>
      <c r="I109">
        <f t="shared" si="294"/>
        <v>56689</v>
      </c>
      <c r="J109" s="58">
        <f t="shared" si="295"/>
        <v>8.9323275557333347E-3</v>
      </c>
      <c r="K109" s="58">
        <f t="shared" si="296"/>
        <v>1.7949293246578416E-3</v>
      </c>
      <c r="L109" s="58">
        <f t="shared" si="297"/>
        <v>2.8701610258711447E-2</v>
      </c>
      <c r="M109">
        <f t="shared" si="298"/>
        <v>0.29289642948882011</v>
      </c>
      <c r="N109" s="47">
        <f t="shared" si="299"/>
        <v>0.11947654509358556</v>
      </c>
      <c r="O109" s="47"/>
      <c r="P109" s="63">
        <f t="shared" si="279"/>
        <v>0.63479527347441245</v>
      </c>
      <c r="Q109" s="86">
        <f t="shared" si="280"/>
        <v>0.11947654509358556</v>
      </c>
      <c r="R109" s="67">
        <f t="shared" si="281"/>
        <v>0.24572818143200204</v>
      </c>
      <c r="AB109" s="91">
        <f t="shared" si="300"/>
        <v>1017.1428571428571</v>
      </c>
      <c r="AC109" s="91">
        <f t="shared" si="300"/>
        <v>155</v>
      </c>
    </row>
    <row r="110" spans="1:29" ht="13.8" x14ac:dyDescent="0.25">
      <c r="A110" s="4">
        <v>43968</v>
      </c>
      <c r="B110">
        <v>230698</v>
      </c>
      <c r="C110">
        <v>27563</v>
      </c>
      <c r="D110">
        <v>146446</v>
      </c>
      <c r="F110">
        <f t="shared" si="291"/>
        <v>0</v>
      </c>
      <c r="G110">
        <f t="shared" si="292"/>
        <v>0</v>
      </c>
      <c r="H110">
        <f t="shared" si="293"/>
        <v>0</v>
      </c>
      <c r="I110">
        <f t="shared" si="294"/>
        <v>56689</v>
      </c>
      <c r="J110" s="58">
        <f t="shared" si="295"/>
        <v>0</v>
      </c>
      <c r="K110" s="58">
        <f t="shared" si="296"/>
        <v>0</v>
      </c>
      <c r="L110" s="58">
        <f t="shared" si="297"/>
        <v>0</v>
      </c>
      <c r="M110" t="e">
        <f t="shared" si="298"/>
        <v>#DIV/0!</v>
      </c>
      <c r="N110" s="47">
        <f t="shared" si="299"/>
        <v>0.11947654509358556</v>
      </c>
      <c r="O110" s="47"/>
      <c r="P110" s="63">
        <f t="shared" si="279"/>
        <v>0.63479527347441245</v>
      </c>
      <c r="Q110" s="86">
        <f t="shared" si="280"/>
        <v>0.11947654509358556</v>
      </c>
      <c r="R110" s="67">
        <f t="shared" si="281"/>
        <v>0.24572818143200204</v>
      </c>
      <c r="AB110" s="91">
        <f t="shared" si="300"/>
        <v>906.85714285714289</v>
      </c>
      <c r="AC110" s="91">
        <f t="shared" si="300"/>
        <v>134.57142857142858</v>
      </c>
    </row>
    <row r="111" spans="1:29" ht="13.8" x14ac:dyDescent="0.25">
      <c r="A111" s="4">
        <v>43969</v>
      </c>
      <c r="B111">
        <v>231606</v>
      </c>
      <c r="C111">
        <v>27709</v>
      </c>
      <c r="D111" s="57">
        <v>150376</v>
      </c>
      <c r="F111">
        <f t="shared" si="291"/>
        <v>908</v>
      </c>
      <c r="G111">
        <f t="shared" si="292"/>
        <v>146</v>
      </c>
      <c r="H111">
        <f t="shared" si="293"/>
        <v>3930</v>
      </c>
      <c r="I111">
        <f t="shared" si="294"/>
        <v>53521</v>
      </c>
      <c r="J111" s="58">
        <f t="shared" si="295"/>
        <v>1.6096640987701312E-2</v>
      </c>
      <c r="K111" s="58">
        <f t="shared" si="296"/>
        <v>2.5754555557515567E-3</v>
      </c>
      <c r="L111" s="58">
        <f t="shared" si="297"/>
        <v>6.9325618726737107E-2</v>
      </c>
      <c r="M111">
        <f t="shared" si="298"/>
        <v>0.22387205126393514</v>
      </c>
      <c r="N111" s="47">
        <f t="shared" si="299"/>
        <v>0.11963852404514563</v>
      </c>
      <c r="O111" s="47"/>
      <c r="P111" s="63">
        <f t="shared" si="279"/>
        <v>0.64927506195867124</v>
      </c>
      <c r="Q111" s="86">
        <f t="shared" si="280"/>
        <v>0.11963852404514563</v>
      </c>
      <c r="R111" s="67">
        <f t="shared" si="281"/>
        <v>0.23108641399618313</v>
      </c>
      <c r="AB111" s="91">
        <f t="shared" si="300"/>
        <v>595.71428571428567</v>
      </c>
      <c r="AC111" s="91">
        <f t="shared" si="300"/>
        <v>137.85714285714286</v>
      </c>
    </row>
    <row r="112" spans="1:29" ht="13.8" x14ac:dyDescent="0.25">
      <c r="A112" s="4">
        <v>43970</v>
      </c>
      <c r="B112">
        <v>232037</v>
      </c>
      <c r="C112">
        <v>27778</v>
      </c>
      <c r="D112" s="57">
        <v>150376</v>
      </c>
      <c r="F112">
        <f t="shared" si="291"/>
        <v>431</v>
      </c>
      <c r="G112">
        <f t="shared" si="292"/>
        <v>69</v>
      </c>
      <c r="H112">
        <f t="shared" si="293"/>
        <v>0</v>
      </c>
      <c r="I112">
        <f t="shared" si="294"/>
        <v>53883</v>
      </c>
      <c r="J112" s="58">
        <f t="shared" si="295"/>
        <v>8.0930035771816251E-3</v>
      </c>
      <c r="K112" s="58">
        <f t="shared" si="296"/>
        <v>1.289213579716373E-3</v>
      </c>
      <c r="L112" s="58">
        <f t="shared" si="297"/>
        <v>0</v>
      </c>
      <c r="M112">
        <f t="shared" si="298"/>
        <v>6.277473108033881</v>
      </c>
      <c r="N112" s="47">
        <f t="shared" si="299"/>
        <v>0.11971366635493477</v>
      </c>
      <c r="O112" s="47"/>
      <c r="P112" s="63">
        <f t="shared" si="279"/>
        <v>0.64806905795196457</v>
      </c>
      <c r="Q112" s="86">
        <f t="shared" si="280"/>
        <v>0.11971366635493477</v>
      </c>
      <c r="R112" s="67">
        <f t="shared" si="281"/>
        <v>0.23221727569310069</v>
      </c>
      <c r="AB112" s="91">
        <f t="shared" si="300"/>
        <v>572.42857142857144</v>
      </c>
      <c r="AC112" s="91">
        <f t="shared" si="300"/>
        <v>122.57142857142857</v>
      </c>
    </row>
    <row r="113" spans="1:29" ht="13.8" x14ac:dyDescent="0.25">
      <c r="A113" s="4">
        <v>43971</v>
      </c>
      <c r="B113">
        <v>232555</v>
      </c>
      <c r="C113">
        <v>27888</v>
      </c>
      <c r="D113" s="57">
        <v>150376</v>
      </c>
      <c r="F113">
        <f t="shared" si="291"/>
        <v>518</v>
      </c>
      <c r="G113">
        <f t="shared" si="292"/>
        <v>110</v>
      </c>
      <c r="H113">
        <f t="shared" si="293"/>
        <v>0</v>
      </c>
      <c r="I113">
        <f t="shared" si="294"/>
        <v>54291</v>
      </c>
      <c r="J113" s="58">
        <f t="shared" si="295"/>
        <v>9.6613696113922575E-3</v>
      </c>
      <c r="K113" s="58">
        <f t="shared" si="296"/>
        <v>2.0414602008054488E-3</v>
      </c>
      <c r="L113" s="58">
        <f t="shared" si="297"/>
        <v>0</v>
      </c>
      <c r="M113">
        <f t="shared" si="298"/>
        <v>4.7325779888240822</v>
      </c>
      <c r="N113" s="47">
        <f t="shared" si="299"/>
        <v>0.11992001892025542</v>
      </c>
      <c r="O113" s="47"/>
      <c r="P113" s="63">
        <f t="shared" si="279"/>
        <v>0.64662552944464746</v>
      </c>
      <c r="Q113" s="86">
        <f t="shared" si="280"/>
        <v>0.11992001892025542</v>
      </c>
      <c r="R113" s="67">
        <f t="shared" si="281"/>
        <v>0.23345445163509715</v>
      </c>
      <c r="AB113" s="91">
        <f t="shared" si="300"/>
        <v>552</v>
      </c>
      <c r="AC113" s="91">
        <f t="shared" si="300"/>
        <v>112</v>
      </c>
    </row>
    <row r="114" spans="1:29" ht="13.8" x14ac:dyDescent="0.25">
      <c r="A114" s="4">
        <v>43972</v>
      </c>
      <c r="B114">
        <v>233037</v>
      </c>
      <c r="C114">
        <v>27940</v>
      </c>
      <c r="D114" s="57">
        <v>150376</v>
      </c>
      <c r="F114">
        <f t="shared" si="291"/>
        <v>482</v>
      </c>
      <c r="G114">
        <f t="shared" si="292"/>
        <v>52</v>
      </c>
      <c r="H114">
        <f t="shared" si="293"/>
        <v>0</v>
      </c>
      <c r="I114">
        <f t="shared" si="294"/>
        <v>54721</v>
      </c>
      <c r="J114" s="58">
        <f t="shared" si="295"/>
        <v>8.922462629398829E-3</v>
      </c>
      <c r="K114" s="58">
        <f t="shared" si="296"/>
        <v>9.5780147722458601E-4</v>
      </c>
      <c r="L114" s="58">
        <f t="shared" si="297"/>
        <v>0</v>
      </c>
      <c r="M114">
        <f t="shared" si="298"/>
        <v>9.3155657425517653</v>
      </c>
      <c r="N114" s="47">
        <f t="shared" si="299"/>
        <v>0.11989512395027399</v>
      </c>
      <c r="O114" s="47"/>
      <c r="P114" s="63">
        <f t="shared" si="279"/>
        <v>0.64528808729944176</v>
      </c>
      <c r="Q114" s="86">
        <f t="shared" si="280"/>
        <v>0.11989512395027399</v>
      </c>
      <c r="R114" s="67">
        <f t="shared" si="281"/>
        <v>0.23481678875028422</v>
      </c>
      <c r="AB114" s="91">
        <f t="shared" si="300"/>
        <v>499.57142857142856</v>
      </c>
      <c r="AC114" s="91">
        <f t="shared" si="300"/>
        <v>88.428571428571431</v>
      </c>
    </row>
    <row r="115" spans="1:29" ht="13.8" x14ac:dyDescent="0.25">
      <c r="A115" s="4">
        <v>43973</v>
      </c>
      <c r="B115">
        <v>234824</v>
      </c>
      <c r="C115">
        <v>28628</v>
      </c>
      <c r="D115" s="57">
        <v>150376</v>
      </c>
      <c r="F115">
        <f t="shared" si="291"/>
        <v>1787</v>
      </c>
      <c r="G115">
        <f t="shared" si="292"/>
        <v>688</v>
      </c>
      <c r="H115">
        <f t="shared" si="293"/>
        <v>0</v>
      </c>
      <c r="I115">
        <f t="shared" si="294"/>
        <v>55820</v>
      </c>
      <c r="J115" s="58">
        <f t="shared" si="295"/>
        <v>3.2820150430930041E-2</v>
      </c>
      <c r="K115" s="58">
        <f t="shared" si="296"/>
        <v>1.2572869647850003E-2</v>
      </c>
      <c r="L115" s="58">
        <f t="shared" si="297"/>
        <v>0</v>
      </c>
      <c r="M115">
        <f t="shared" si="298"/>
        <v>2.6103945519344807</v>
      </c>
      <c r="N115" s="47">
        <f t="shared" si="299"/>
        <v>0.12191258133751234</v>
      </c>
      <c r="O115" s="47"/>
      <c r="P115" s="63">
        <f t="shared" si="279"/>
        <v>0.64037747419343849</v>
      </c>
      <c r="Q115" s="86">
        <f t="shared" si="280"/>
        <v>0.12191258133751234</v>
      </c>
      <c r="R115" s="67">
        <f t="shared" si="281"/>
        <v>0.23770994446904914</v>
      </c>
      <c r="AB115" s="91">
        <f t="shared" si="300"/>
        <v>663</v>
      </c>
      <c r="AC115" s="91">
        <f t="shared" si="300"/>
        <v>167</v>
      </c>
    </row>
    <row r="116" spans="1:29" ht="13.8" x14ac:dyDescent="0.25">
      <c r="A116" s="4">
        <v>43974</v>
      </c>
      <c r="B116">
        <v>235290</v>
      </c>
      <c r="C116">
        <v>28678</v>
      </c>
      <c r="D116" s="57">
        <v>150376</v>
      </c>
      <c r="F116">
        <f t="shared" si="291"/>
        <v>466</v>
      </c>
      <c r="G116">
        <f t="shared" si="292"/>
        <v>50</v>
      </c>
      <c r="H116">
        <f t="shared" si="293"/>
        <v>0</v>
      </c>
      <c r="I116">
        <f t="shared" si="294"/>
        <v>56236</v>
      </c>
      <c r="J116" s="58">
        <f t="shared" si="295"/>
        <v>8.3904027332838138E-3</v>
      </c>
      <c r="K116" s="58">
        <f t="shared" si="296"/>
        <v>8.957362952346829E-4</v>
      </c>
      <c r="L116" s="58">
        <f t="shared" si="297"/>
        <v>0</v>
      </c>
      <c r="M116">
        <f t="shared" si="298"/>
        <v>9.3670456114380496</v>
      </c>
      <c r="N116" s="47">
        <f t="shared" si="299"/>
        <v>0.12188363296357686</v>
      </c>
      <c r="O116" s="47"/>
      <c r="P116" s="63">
        <f t="shared" si="279"/>
        <v>0.63910918441072717</v>
      </c>
      <c r="Q116" s="86">
        <f t="shared" si="280"/>
        <v>0.12188363296357686</v>
      </c>
      <c r="R116" s="67">
        <f t="shared" si="281"/>
        <v>0.23900718262569598</v>
      </c>
      <c r="AB116" s="91">
        <f t="shared" si="300"/>
        <v>656</v>
      </c>
      <c r="AC116" s="91">
        <f t="shared" si="300"/>
        <v>159.28571428571428</v>
      </c>
    </row>
    <row r="117" spans="1:29" ht="13.8" x14ac:dyDescent="0.25">
      <c r="A117" s="4">
        <v>43975</v>
      </c>
      <c r="B117">
        <v>235772</v>
      </c>
      <c r="C117">
        <v>28752</v>
      </c>
      <c r="D117" s="57">
        <v>150376</v>
      </c>
      <c r="F117">
        <f t="shared" si="291"/>
        <v>482</v>
      </c>
      <c r="G117">
        <f t="shared" si="292"/>
        <v>74</v>
      </c>
      <c r="H117">
        <f t="shared" si="293"/>
        <v>0</v>
      </c>
      <c r="I117">
        <f t="shared" si="294"/>
        <v>56644</v>
      </c>
      <c r="J117" s="58">
        <f t="shared" si="295"/>
        <v>8.6143733246442332E-3</v>
      </c>
      <c r="K117" s="58">
        <f t="shared" si="296"/>
        <v>1.3158830642293192E-3</v>
      </c>
      <c r="L117" s="58">
        <f t="shared" si="297"/>
        <v>0</v>
      </c>
      <c r="M117">
        <f t="shared" si="298"/>
        <v>6.5464580849282852</v>
      </c>
      <c r="N117" s="47">
        <f t="shared" si="299"/>
        <v>0.12194832295607622</v>
      </c>
      <c r="O117" s="47"/>
      <c r="P117" s="63">
        <f t="shared" si="279"/>
        <v>0.63780262287294509</v>
      </c>
      <c r="Q117" s="86">
        <f t="shared" si="280"/>
        <v>0.12194832295607622</v>
      </c>
      <c r="R117" s="67">
        <f t="shared" si="281"/>
        <v>0.24024905417097875</v>
      </c>
      <c r="AB117" s="91">
        <f t="shared" si="300"/>
        <v>724.85714285714289</v>
      </c>
      <c r="AC117" s="91">
        <f>AVERAGE(G111:G117)</f>
        <v>169.85714285714286</v>
      </c>
    </row>
    <row r="118" spans="1:29" ht="13.8" x14ac:dyDescent="0.25">
      <c r="A118" s="4">
        <v>43976</v>
      </c>
      <c r="B118">
        <v>235400</v>
      </c>
      <c r="C118">
        <v>26834</v>
      </c>
      <c r="D118" s="57">
        <v>150376</v>
      </c>
      <c r="F118">
        <f t="shared" si="291"/>
        <v>-372</v>
      </c>
      <c r="G118">
        <f t="shared" si="292"/>
        <v>-1918</v>
      </c>
      <c r="H118">
        <f t="shared" si="293"/>
        <v>0</v>
      </c>
      <c r="I118">
        <f t="shared" si="294"/>
        <v>58190</v>
      </c>
      <c r="J118" s="58">
        <f t="shared" si="295"/>
        <v>-6.6006179891256022E-3</v>
      </c>
      <c r="K118" s="58">
        <f t="shared" si="296"/>
        <v>-3.3860603064755315E-2</v>
      </c>
      <c r="L118" s="58">
        <f t="shared" si="297"/>
        <v>0</v>
      </c>
      <c r="M118">
        <f t="shared" si="298"/>
        <v>0.19493503929928602</v>
      </c>
      <c r="N118" s="47">
        <f t="shared" si="299"/>
        <v>0.11399320305862362</v>
      </c>
      <c r="O118" s="47"/>
      <c r="P118" s="63">
        <f t="shared" si="279"/>
        <v>0.63881053525913334</v>
      </c>
      <c r="Q118" s="86">
        <f t="shared" si="280"/>
        <v>0.11399320305862362</v>
      </c>
      <c r="R118" s="67">
        <f t="shared" si="281"/>
        <v>0.24719626168224307</v>
      </c>
      <c r="AB118" s="91">
        <f t="shared" si="300"/>
        <v>542</v>
      </c>
      <c r="AC118" s="91">
        <f t="shared" si="300"/>
        <v>-125</v>
      </c>
    </row>
    <row r="119" spans="1:29" ht="13.8" x14ac:dyDescent="0.25">
      <c r="A119" s="4">
        <v>43977</v>
      </c>
      <c r="B119">
        <v>236259</v>
      </c>
      <c r="C119">
        <v>27117</v>
      </c>
      <c r="D119" s="57">
        <v>150376</v>
      </c>
      <c r="F119">
        <f t="shared" si="291"/>
        <v>859</v>
      </c>
      <c r="G119">
        <f t="shared" si="292"/>
        <v>283</v>
      </c>
      <c r="H119">
        <f t="shared" si="293"/>
        <v>0</v>
      </c>
      <c r="I119">
        <f t="shared" si="294"/>
        <v>58766</v>
      </c>
      <c r="J119" s="58">
        <f t="shared" si="295"/>
        <v>1.4836686039049999E-2</v>
      </c>
      <c r="K119" s="58">
        <f t="shared" si="296"/>
        <v>4.8633785873861491E-3</v>
      </c>
      <c r="L119" s="58">
        <f t="shared" si="297"/>
        <v>0</v>
      </c>
      <c r="M119">
        <f t="shared" si="298"/>
        <v>3.0506952671813408</v>
      </c>
      <c r="N119" s="47">
        <f t="shared" si="299"/>
        <v>0.11477657993981182</v>
      </c>
      <c r="O119" s="47"/>
      <c r="P119" s="63">
        <f t="shared" si="279"/>
        <v>0.63648792215323013</v>
      </c>
      <c r="Q119" s="86">
        <f t="shared" si="280"/>
        <v>0.11477657993981182</v>
      </c>
      <c r="R119" s="67">
        <f t="shared" si="281"/>
        <v>0.24873549790695804</v>
      </c>
      <c r="AB119" s="91">
        <f t="shared" si="300"/>
        <v>603.14285714285711</v>
      </c>
      <c r="AC119" s="91">
        <f t="shared" si="300"/>
        <v>-94.428571428571431</v>
      </c>
    </row>
    <row r="120" spans="1:29" ht="13.8" x14ac:dyDescent="0.25">
      <c r="A120" s="4">
        <v>43978</v>
      </c>
      <c r="B120">
        <v>236259</v>
      </c>
      <c r="C120">
        <v>27117</v>
      </c>
      <c r="D120" s="57">
        <v>150376</v>
      </c>
      <c r="F120">
        <f t="shared" si="291"/>
        <v>0</v>
      </c>
      <c r="G120">
        <f t="shared" si="292"/>
        <v>0</v>
      </c>
      <c r="H120">
        <f t="shared" si="293"/>
        <v>0</v>
      </c>
      <c r="I120">
        <f t="shared" si="294"/>
        <v>58766</v>
      </c>
      <c r="J120" s="58">
        <f t="shared" si="295"/>
        <v>0</v>
      </c>
      <c r="K120" s="58">
        <f t="shared" si="296"/>
        <v>0</v>
      </c>
      <c r="L120" s="58">
        <f t="shared" si="297"/>
        <v>0</v>
      </c>
      <c r="M120" t="e">
        <f t="shared" si="298"/>
        <v>#DIV/0!</v>
      </c>
      <c r="N120" s="47">
        <f t="shared" si="299"/>
        <v>0.11477657993981182</v>
      </c>
      <c r="O120" s="47"/>
      <c r="P120" s="63">
        <f t="shared" si="279"/>
        <v>0.63648792215323013</v>
      </c>
      <c r="Q120" s="86">
        <f t="shared" si="280"/>
        <v>0.11477657993981182</v>
      </c>
      <c r="R120" s="67">
        <f t="shared" si="281"/>
        <v>0.24873549790695804</v>
      </c>
      <c r="AB120" s="91">
        <f t="shared" si="300"/>
        <v>529.14285714285711</v>
      </c>
      <c r="AC120" s="91">
        <f t="shared" si="300"/>
        <v>-110.14285714285714</v>
      </c>
    </row>
    <row r="121" spans="1:29" ht="13.8" x14ac:dyDescent="0.25">
      <c r="A121" s="4">
        <v>43979</v>
      </c>
      <c r="B121">
        <v>237906</v>
      </c>
      <c r="C121">
        <v>27119</v>
      </c>
      <c r="D121" s="57">
        <v>150376</v>
      </c>
      <c r="F121">
        <f t="shared" si="291"/>
        <v>1647</v>
      </c>
      <c r="G121">
        <f t="shared" si="292"/>
        <v>2</v>
      </c>
      <c r="H121">
        <f t="shared" si="293"/>
        <v>0</v>
      </c>
      <c r="I121">
        <f t="shared" si="294"/>
        <v>60411</v>
      </c>
      <c r="J121" s="58">
        <f t="shared" si="295"/>
        <v>2.8168750808321093E-2</v>
      </c>
      <c r="K121" s="58">
        <f t="shared" si="296"/>
        <v>3.4033284552292141E-5</v>
      </c>
      <c r="L121" s="58">
        <f t="shared" si="297"/>
        <v>0</v>
      </c>
      <c r="M121">
        <f t="shared" si="298"/>
        <v>827.68240500089871</v>
      </c>
      <c r="N121" s="47">
        <f t="shared" si="299"/>
        <v>0.1139903995695779</v>
      </c>
      <c r="O121" s="47"/>
      <c r="P121" s="63">
        <f t="shared" si="279"/>
        <v>0.63208157843854296</v>
      </c>
      <c r="Q121" s="86">
        <f t="shared" si="280"/>
        <v>0.1139903995695779</v>
      </c>
      <c r="R121" s="67">
        <f t="shared" si="281"/>
        <v>0.25392802199187914</v>
      </c>
      <c r="AB121" s="91">
        <f t="shared" si="300"/>
        <v>695.57142857142856</v>
      </c>
      <c r="AC121" s="91">
        <f t="shared" si="300"/>
        <v>-117.28571428571429</v>
      </c>
    </row>
    <row r="122" spans="1:29" ht="13.8" x14ac:dyDescent="0.25">
      <c r="A122" s="4">
        <v>43980</v>
      </c>
      <c r="B122">
        <v>238564</v>
      </c>
      <c r="C122">
        <v>27121</v>
      </c>
      <c r="D122" s="57">
        <v>150376</v>
      </c>
      <c r="F122">
        <f t="shared" si="291"/>
        <v>658</v>
      </c>
      <c r="G122">
        <f t="shared" si="292"/>
        <v>2</v>
      </c>
      <c r="H122">
        <f t="shared" si="293"/>
        <v>0</v>
      </c>
      <c r="I122">
        <f t="shared" si="294"/>
        <v>61067</v>
      </c>
      <c r="J122" s="58">
        <f t="shared" si="295"/>
        <v>1.0947762439849969E-2</v>
      </c>
      <c r="K122" s="58">
        <f t="shared" si="296"/>
        <v>3.3106553442253897E-5</v>
      </c>
      <c r="L122" s="58">
        <f t="shared" si="297"/>
        <v>0</v>
      </c>
      <c r="M122">
        <f t="shared" si="298"/>
        <v>330.68263837688818</v>
      </c>
      <c r="N122" s="47">
        <f t="shared" si="299"/>
        <v>0.1136843781962073</v>
      </c>
      <c r="O122" s="47"/>
      <c r="P122" s="63">
        <f t="shared" si="279"/>
        <v>0.63033819017119097</v>
      </c>
      <c r="Q122" s="86">
        <f t="shared" si="280"/>
        <v>0.1136843781962073</v>
      </c>
      <c r="R122" s="67">
        <f t="shared" si="281"/>
        <v>0.25597743163260178</v>
      </c>
      <c r="AB122" s="91">
        <f t="shared" si="300"/>
        <v>534.28571428571433</v>
      </c>
      <c r="AC122" s="91">
        <f t="shared" si="300"/>
        <v>-215.28571428571428</v>
      </c>
    </row>
    <row r="123" spans="1:29" ht="13.8" x14ac:dyDescent="0.25">
      <c r="A123" s="4">
        <v>43981</v>
      </c>
      <c r="B123">
        <v>239228</v>
      </c>
      <c r="C123">
        <v>27125</v>
      </c>
      <c r="D123" s="57">
        <v>150376</v>
      </c>
      <c r="F123">
        <f t="shared" si="291"/>
        <v>664</v>
      </c>
      <c r="G123">
        <f t="shared" si="292"/>
        <v>4</v>
      </c>
      <c r="H123">
        <f t="shared" si="293"/>
        <v>0</v>
      </c>
      <c r="I123">
        <f t="shared" si="294"/>
        <v>61727</v>
      </c>
      <c r="J123" s="58">
        <f t="shared" si="295"/>
        <v>1.0929068136436557E-2</v>
      </c>
      <c r="K123" s="58">
        <f t="shared" si="296"/>
        <v>6.5501825863395949E-5</v>
      </c>
      <c r="L123" s="58">
        <f t="shared" si="297"/>
        <v>0</v>
      </c>
      <c r="M123">
        <f t="shared" si="298"/>
        <v>166.85135097194279</v>
      </c>
      <c r="N123" s="47">
        <f t="shared" si="299"/>
        <v>0.11338555687461334</v>
      </c>
      <c r="O123" s="47"/>
      <c r="P123" s="63">
        <f t="shared" si="279"/>
        <v>0.62858862674937721</v>
      </c>
      <c r="Q123" s="86">
        <f t="shared" si="280"/>
        <v>0.11338555687461334</v>
      </c>
      <c r="R123" s="67">
        <f t="shared" si="281"/>
        <v>0.25802581637600941</v>
      </c>
      <c r="AB123" s="91">
        <f t="shared" si="300"/>
        <v>562.57142857142856</v>
      </c>
      <c r="AC123" s="91">
        <f t="shared" si="300"/>
        <v>-221.85714285714286</v>
      </c>
    </row>
    <row r="124" spans="1:29" ht="13.8" x14ac:dyDescent="0.25">
      <c r="A124" s="4">
        <v>43982</v>
      </c>
      <c r="B124">
        <v>239479</v>
      </c>
      <c r="C124">
        <v>27127</v>
      </c>
      <c r="D124" s="57">
        <v>150376</v>
      </c>
      <c r="F124">
        <f t="shared" si="291"/>
        <v>251</v>
      </c>
      <c r="G124">
        <f t="shared" si="292"/>
        <v>2</v>
      </c>
      <c r="H124">
        <f t="shared" si="293"/>
        <v>0</v>
      </c>
      <c r="I124">
        <f t="shared" si="294"/>
        <v>61976</v>
      </c>
      <c r="J124" s="58">
        <f t="shared" si="295"/>
        <v>4.0872047086059314E-3</v>
      </c>
      <c r="K124" s="58">
        <f t="shared" si="296"/>
        <v>3.2400732256548997E-5</v>
      </c>
      <c r="L124" s="58">
        <f t="shared" si="297"/>
        <v>0</v>
      </c>
      <c r="M124">
        <f t="shared" si="298"/>
        <v>126.14544252405916</v>
      </c>
      <c r="N124" s="47">
        <f t="shared" si="299"/>
        <v>0.1132750679600299</v>
      </c>
      <c r="O124" s="47"/>
      <c r="P124" s="63">
        <f t="shared" si="279"/>
        <v>0.62792979760229495</v>
      </c>
      <c r="Q124" s="86">
        <f t="shared" si="280"/>
        <v>0.1132750679600299</v>
      </c>
      <c r="R124" s="67">
        <f t="shared" si="281"/>
        <v>0.2587951344376751</v>
      </c>
      <c r="AB124" s="91">
        <f t="shared" ref="AB124:AC139" si="301">AVERAGE(F118:F124)</f>
        <v>529.57142857142856</v>
      </c>
      <c r="AC124" s="91">
        <f t="shared" si="301"/>
        <v>-232.14285714285714</v>
      </c>
    </row>
    <row r="125" spans="1:29" ht="13.8" x14ac:dyDescent="0.25">
      <c r="A125" s="4">
        <v>43983</v>
      </c>
      <c r="B125">
        <v>239638</v>
      </c>
      <c r="C125">
        <v>27127</v>
      </c>
      <c r="D125" s="57">
        <v>150376</v>
      </c>
      <c r="F125">
        <f t="shared" ref="F125:F134" si="302">B125-B124</f>
        <v>159</v>
      </c>
      <c r="G125">
        <f t="shared" ref="G125:G134" si="303">C125-C124</f>
        <v>0</v>
      </c>
      <c r="H125">
        <f t="shared" ref="H125:H134" si="304">D125-D124</f>
        <v>0</v>
      </c>
      <c r="I125">
        <f t="shared" ref="I125:I134" si="305">B125-C125-D125</f>
        <v>62135</v>
      </c>
      <c r="J125" s="58">
        <f t="shared" ref="J125:J134" si="306">F125/I124*$B$2/($B$2-B124)</f>
        <v>2.5787174769439096E-3</v>
      </c>
      <c r="K125" s="58">
        <f t="shared" ref="K125:K134" si="307">G125/I124</f>
        <v>0</v>
      </c>
      <c r="L125" s="58">
        <f t="shared" ref="L125:L134" si="308">H125/I124</f>
        <v>0</v>
      </c>
      <c r="M125" t="e">
        <f t="shared" ref="M125:M134" si="309">J125/(K125+L125)</f>
        <v>#DIV/0!</v>
      </c>
      <c r="N125" s="47">
        <f t="shared" ref="N125:N134" si="310">C125/B125</f>
        <v>0.11319990986404493</v>
      </c>
      <c r="O125" s="47"/>
      <c r="P125" s="63">
        <f t="shared" si="279"/>
        <v>0.62751316569158477</v>
      </c>
      <c r="Q125" s="86">
        <f t="shared" si="280"/>
        <v>0.11319990986404493</v>
      </c>
      <c r="R125" s="67">
        <f t="shared" si="281"/>
        <v>0.25928692444437029</v>
      </c>
      <c r="AB125" s="91">
        <f t="shared" si="301"/>
        <v>605.42857142857144</v>
      </c>
      <c r="AC125" s="91">
        <f t="shared" si="301"/>
        <v>41.857142857142854</v>
      </c>
    </row>
    <row r="126" spans="1:29" ht="13.8" x14ac:dyDescent="0.25">
      <c r="A126" s="4">
        <v>43984</v>
      </c>
      <c r="B126">
        <v>239932</v>
      </c>
      <c r="C126">
        <v>27127</v>
      </c>
      <c r="D126" s="57">
        <v>150376</v>
      </c>
      <c r="F126">
        <f t="shared" si="302"/>
        <v>294</v>
      </c>
      <c r="G126">
        <f t="shared" si="303"/>
        <v>0</v>
      </c>
      <c r="H126">
        <f t="shared" si="304"/>
        <v>0</v>
      </c>
      <c r="I126">
        <f t="shared" si="305"/>
        <v>62429</v>
      </c>
      <c r="J126" s="58">
        <f t="shared" si="306"/>
        <v>4.7560092931154393E-3</v>
      </c>
      <c r="K126" s="58">
        <f t="shared" si="307"/>
        <v>0</v>
      </c>
      <c r="L126" s="58">
        <f t="shared" si="308"/>
        <v>0</v>
      </c>
      <c r="M126" t="e">
        <f t="shared" si="309"/>
        <v>#DIV/0!</v>
      </c>
      <c r="N126" s="47">
        <f t="shared" si="310"/>
        <v>0.11306120067352417</v>
      </c>
      <c r="O126" s="47"/>
      <c r="P126" s="63">
        <f t="shared" si="279"/>
        <v>0.62674424420252406</v>
      </c>
      <c r="Q126" s="86">
        <f t="shared" si="280"/>
        <v>0.11306120067352417</v>
      </c>
      <c r="R126" s="67">
        <f t="shared" si="281"/>
        <v>0.26019455512395173</v>
      </c>
      <c r="AB126" s="91">
        <f t="shared" si="301"/>
        <v>524.71428571428567</v>
      </c>
      <c r="AC126" s="91">
        <f t="shared" si="301"/>
        <v>1.4285714285714286</v>
      </c>
    </row>
    <row r="127" spans="1:29" ht="13.8" x14ac:dyDescent="0.25">
      <c r="A127" s="4">
        <v>43985</v>
      </c>
      <c r="B127">
        <v>240326</v>
      </c>
      <c r="C127">
        <v>27128</v>
      </c>
      <c r="D127" s="57">
        <v>150376</v>
      </c>
      <c r="F127">
        <f t="shared" si="302"/>
        <v>394</v>
      </c>
      <c r="G127">
        <f t="shared" si="303"/>
        <v>1</v>
      </c>
      <c r="H127">
        <f t="shared" si="304"/>
        <v>0</v>
      </c>
      <c r="I127">
        <f t="shared" si="305"/>
        <v>62822</v>
      </c>
      <c r="J127" s="58">
        <f t="shared" si="306"/>
        <v>6.3437236437806025E-3</v>
      </c>
      <c r="K127" s="58">
        <f t="shared" si="307"/>
        <v>1.6018196671418732E-5</v>
      </c>
      <c r="L127" s="58">
        <f t="shared" si="308"/>
        <v>0</v>
      </c>
      <c r="M127">
        <f t="shared" si="309"/>
        <v>396.03232335757923</v>
      </c>
      <c r="N127" s="47">
        <f t="shared" si="310"/>
        <v>0.11288000466033637</v>
      </c>
      <c r="O127" s="47"/>
      <c r="P127" s="63">
        <f t="shared" si="279"/>
        <v>0.62571673476860601</v>
      </c>
      <c r="Q127" s="86">
        <f t="shared" si="280"/>
        <v>0.11288000466033637</v>
      </c>
      <c r="R127" s="67">
        <f t="shared" si="281"/>
        <v>0.26140326057105767</v>
      </c>
      <c r="AB127" s="91">
        <f t="shared" si="301"/>
        <v>581</v>
      </c>
      <c r="AC127" s="91">
        <f t="shared" si="301"/>
        <v>1.5714285714285714</v>
      </c>
    </row>
    <row r="128" spans="1:29" ht="13.8" x14ac:dyDescent="0.25">
      <c r="A128" s="4">
        <v>43986</v>
      </c>
      <c r="B128">
        <v>240660</v>
      </c>
      <c r="C128">
        <v>27133</v>
      </c>
      <c r="D128" s="57">
        <v>150376</v>
      </c>
      <c r="F128">
        <f t="shared" si="302"/>
        <v>334</v>
      </c>
      <c r="G128">
        <f t="shared" si="303"/>
        <v>5</v>
      </c>
      <c r="H128">
        <f t="shared" si="304"/>
        <v>0</v>
      </c>
      <c r="I128">
        <f t="shared" si="305"/>
        <v>63151</v>
      </c>
      <c r="J128" s="58">
        <f t="shared" si="306"/>
        <v>5.3440781291011251E-3</v>
      </c>
      <c r="K128" s="58">
        <f t="shared" si="307"/>
        <v>7.9589952564388275E-5</v>
      </c>
      <c r="L128" s="58">
        <f t="shared" si="308"/>
        <v>0</v>
      </c>
      <c r="M128">
        <f t="shared" si="309"/>
        <v>67.145135245278169</v>
      </c>
      <c r="N128" s="47">
        <f t="shared" si="310"/>
        <v>0.11274412033574337</v>
      </c>
      <c r="O128" s="47"/>
      <c r="P128" s="63">
        <f t="shared" si="279"/>
        <v>0.62484833374885729</v>
      </c>
      <c r="Q128" s="86">
        <f t="shared" si="280"/>
        <v>0.11274412033574337</v>
      </c>
      <c r="R128" s="67">
        <f t="shared" si="281"/>
        <v>0.26240754591539939</v>
      </c>
      <c r="AB128" s="91">
        <f t="shared" si="301"/>
        <v>393.42857142857144</v>
      </c>
      <c r="AC128" s="91">
        <f t="shared" si="301"/>
        <v>2</v>
      </c>
    </row>
    <row r="129" spans="1:29" ht="13.8" x14ac:dyDescent="0.25">
      <c r="A129" s="4">
        <v>43987</v>
      </c>
      <c r="B129">
        <v>240978</v>
      </c>
      <c r="C129">
        <v>27134</v>
      </c>
      <c r="D129" s="57">
        <v>150376</v>
      </c>
      <c r="F129">
        <f t="shared" si="302"/>
        <v>318</v>
      </c>
      <c r="G129">
        <f t="shared" si="303"/>
        <v>1</v>
      </c>
      <c r="H129">
        <f t="shared" si="304"/>
        <v>0</v>
      </c>
      <c r="I129">
        <f t="shared" si="305"/>
        <v>63468</v>
      </c>
      <c r="J129" s="58">
        <f t="shared" si="306"/>
        <v>5.0616032103267053E-3</v>
      </c>
      <c r="K129" s="58">
        <f t="shared" si="307"/>
        <v>1.5835061994267708E-5</v>
      </c>
      <c r="L129" s="58">
        <f t="shared" si="308"/>
        <v>0</v>
      </c>
      <c r="M129">
        <f t="shared" si="309"/>
        <v>319.64530433534179</v>
      </c>
      <c r="N129" s="47">
        <f t="shared" si="310"/>
        <v>0.11259949040991293</v>
      </c>
      <c r="O129" s="47"/>
      <c r="P129" s="63">
        <f t="shared" si="279"/>
        <v>0.62402376980471241</v>
      </c>
      <c r="Q129" s="86">
        <f t="shared" si="280"/>
        <v>0.11259949040991293</v>
      </c>
      <c r="R129" s="67">
        <f t="shared" si="281"/>
        <v>0.26337673978537468</v>
      </c>
      <c r="AB129" s="91">
        <f t="shared" si="301"/>
        <v>344.85714285714283</v>
      </c>
      <c r="AC129" s="91">
        <f t="shared" si="301"/>
        <v>1.8571428571428572</v>
      </c>
    </row>
    <row r="130" spans="1:29" ht="13.8" x14ac:dyDescent="0.25">
      <c r="A130" s="4">
        <v>43988</v>
      </c>
      <c r="B130">
        <v>241310</v>
      </c>
      <c r="C130">
        <v>27135</v>
      </c>
      <c r="D130" s="57">
        <v>150376</v>
      </c>
      <c r="F130">
        <f t="shared" si="302"/>
        <v>332</v>
      </c>
      <c r="G130">
        <f t="shared" si="303"/>
        <v>1</v>
      </c>
      <c r="H130">
        <f t="shared" si="304"/>
        <v>0</v>
      </c>
      <c r="I130">
        <f t="shared" si="305"/>
        <v>63799</v>
      </c>
      <c r="J130" s="58">
        <f t="shared" si="306"/>
        <v>5.2580831385743388E-3</v>
      </c>
      <c r="K130" s="58">
        <f t="shared" si="307"/>
        <v>1.5755971513203504E-5</v>
      </c>
      <c r="L130" s="58">
        <f t="shared" si="308"/>
        <v>0</v>
      </c>
      <c r="M130">
        <f t="shared" si="309"/>
        <v>333.72002063903614</v>
      </c>
      <c r="N130" s="47">
        <f t="shared" si="310"/>
        <v>0.11244871741742986</v>
      </c>
      <c r="O130" s="47"/>
      <c r="P130" s="63">
        <f t="shared" si="279"/>
        <v>0.62316522315693501</v>
      </c>
      <c r="Q130" s="86">
        <f t="shared" si="280"/>
        <v>0.11244871741742986</v>
      </c>
      <c r="R130" s="67">
        <f t="shared" si="281"/>
        <v>0.26438605942563509</v>
      </c>
      <c r="AB130" s="91">
        <f t="shared" si="301"/>
        <v>297.42857142857144</v>
      </c>
      <c r="AC130" s="91">
        <f t="shared" si="301"/>
        <v>1.4285714285714286</v>
      </c>
    </row>
    <row r="131" spans="1:29" ht="13.8" x14ac:dyDescent="0.25">
      <c r="A131" s="4">
        <v>43989</v>
      </c>
      <c r="B131">
        <v>241550</v>
      </c>
      <c r="C131">
        <v>27136</v>
      </c>
      <c r="D131" s="57">
        <v>150376</v>
      </c>
      <c r="F131">
        <f t="shared" si="302"/>
        <v>240</v>
      </c>
      <c r="G131">
        <f t="shared" si="303"/>
        <v>1</v>
      </c>
      <c r="H131">
        <f t="shared" si="304"/>
        <v>0</v>
      </c>
      <c r="I131">
        <f t="shared" si="305"/>
        <v>64038</v>
      </c>
      <c r="J131" s="58">
        <f t="shared" si="306"/>
        <v>3.7813305904629336E-3</v>
      </c>
      <c r="K131" s="58">
        <f t="shared" si="307"/>
        <v>1.5674226868759699E-5</v>
      </c>
      <c r="L131" s="58">
        <f t="shared" si="308"/>
        <v>0</v>
      </c>
      <c r="M131">
        <f t="shared" si="309"/>
        <v>241.24511034094471</v>
      </c>
      <c r="N131" s="47">
        <f t="shared" si="310"/>
        <v>0.11234113020078659</v>
      </c>
      <c r="O131" s="47"/>
      <c r="P131" s="63">
        <f t="shared" si="279"/>
        <v>0.62254605671703578</v>
      </c>
      <c r="Q131" s="86">
        <f t="shared" si="280"/>
        <v>0.11234113020078659</v>
      </c>
      <c r="R131" s="67">
        <f t="shared" si="281"/>
        <v>0.2651128130821776</v>
      </c>
      <c r="AB131" s="91">
        <f t="shared" si="301"/>
        <v>295.85714285714283</v>
      </c>
      <c r="AC131" s="91">
        <f t="shared" si="301"/>
        <v>1.2857142857142858</v>
      </c>
    </row>
    <row r="132" spans="1:29" ht="13.8" x14ac:dyDescent="0.25">
      <c r="A132" s="4">
        <v>43990</v>
      </c>
      <c r="B132">
        <v>241717</v>
      </c>
      <c r="C132">
        <v>27136</v>
      </c>
      <c r="D132" s="57">
        <v>150376</v>
      </c>
      <c r="F132">
        <f t="shared" si="302"/>
        <v>167</v>
      </c>
      <c r="G132">
        <f t="shared" si="303"/>
        <v>0</v>
      </c>
      <c r="H132">
        <f t="shared" si="304"/>
        <v>0</v>
      </c>
      <c r="I132">
        <f t="shared" si="305"/>
        <v>64205</v>
      </c>
      <c r="J132" s="58">
        <f t="shared" si="306"/>
        <v>2.6213694281470123E-3</v>
      </c>
      <c r="K132" s="58">
        <f t="shared" si="307"/>
        <v>0</v>
      </c>
      <c r="L132" s="58">
        <f t="shared" si="308"/>
        <v>0</v>
      </c>
      <c r="M132" t="e">
        <f t="shared" si="309"/>
        <v>#DIV/0!</v>
      </c>
      <c r="N132" s="47">
        <f t="shared" si="310"/>
        <v>0.11226351477140623</v>
      </c>
      <c r="O132" s="47"/>
      <c r="P132" s="63">
        <f t="shared" si="279"/>
        <v>0.62211594550652205</v>
      </c>
      <c r="Q132" s="86">
        <f t="shared" si="280"/>
        <v>0.11226351477140623</v>
      </c>
      <c r="R132" s="67">
        <f t="shared" si="281"/>
        <v>0.26562053972207167</v>
      </c>
      <c r="AB132" s="91">
        <f t="shared" si="301"/>
        <v>297</v>
      </c>
      <c r="AC132" s="91">
        <f t="shared" si="301"/>
        <v>1.2857142857142858</v>
      </c>
    </row>
    <row r="133" spans="1:29" ht="13.8" x14ac:dyDescent="0.25">
      <c r="A133" s="4">
        <v>43991</v>
      </c>
      <c r="B133">
        <v>241966</v>
      </c>
      <c r="C133">
        <v>27136</v>
      </c>
      <c r="D133" s="57">
        <v>150376</v>
      </c>
      <c r="F133">
        <f t="shared" si="302"/>
        <v>249</v>
      </c>
      <c r="G133">
        <f t="shared" si="303"/>
        <v>0</v>
      </c>
      <c r="H133">
        <f t="shared" si="304"/>
        <v>0</v>
      </c>
      <c r="I133">
        <f t="shared" si="305"/>
        <v>64454</v>
      </c>
      <c r="J133" s="58">
        <f t="shared" si="306"/>
        <v>3.8983567025880029E-3</v>
      </c>
      <c r="K133" s="58">
        <f t="shared" si="307"/>
        <v>0</v>
      </c>
      <c r="L133" s="58">
        <f t="shared" si="308"/>
        <v>0</v>
      </c>
      <c r="M133" t="e">
        <f t="shared" si="309"/>
        <v>#DIV/0!</v>
      </c>
      <c r="N133" s="47">
        <f t="shared" si="310"/>
        <v>0.11214798773381385</v>
      </c>
      <c r="O133" s="47"/>
      <c r="P133" s="63">
        <f t="shared" si="279"/>
        <v>0.62147574452609045</v>
      </c>
      <c r="Q133" s="86">
        <f t="shared" si="280"/>
        <v>0.11214798773381385</v>
      </c>
      <c r="R133" s="67">
        <f t="shared" si="281"/>
        <v>0.26637626774009571</v>
      </c>
      <c r="AB133" s="91">
        <f t="shared" si="301"/>
        <v>290.57142857142856</v>
      </c>
      <c r="AC133" s="91">
        <f t="shared" si="301"/>
        <v>1.2857142857142858</v>
      </c>
    </row>
    <row r="134" spans="1:29" ht="13.8" x14ac:dyDescent="0.25">
      <c r="A134" s="4">
        <v>43992</v>
      </c>
      <c r="B134">
        <v>242280</v>
      </c>
      <c r="C134">
        <v>27136</v>
      </c>
      <c r="D134" s="57">
        <v>150376</v>
      </c>
      <c r="F134">
        <f t="shared" si="302"/>
        <v>314</v>
      </c>
      <c r="G134">
        <f t="shared" si="303"/>
        <v>0</v>
      </c>
      <c r="H134">
        <f t="shared" si="304"/>
        <v>0</v>
      </c>
      <c r="I134">
        <f t="shared" si="305"/>
        <v>64768</v>
      </c>
      <c r="J134" s="58">
        <f t="shared" si="306"/>
        <v>4.8970346430182495E-3</v>
      </c>
      <c r="K134" s="58">
        <f t="shared" si="307"/>
        <v>0</v>
      </c>
      <c r="L134" s="58">
        <f t="shared" si="308"/>
        <v>0</v>
      </c>
      <c r="M134" t="e">
        <f t="shared" si="309"/>
        <v>#DIV/0!</v>
      </c>
      <c r="N134" s="47">
        <f t="shared" si="310"/>
        <v>0.11200264157173519</v>
      </c>
      <c r="O134" s="47"/>
      <c r="P134" s="63">
        <f t="shared" si="279"/>
        <v>0.62067029882780256</v>
      </c>
      <c r="Q134" s="86">
        <f t="shared" si="280"/>
        <v>0.11200264157173519</v>
      </c>
      <c r="R134" s="67">
        <f t="shared" si="281"/>
        <v>0.26732705960046221</v>
      </c>
      <c r="AB134" s="91">
        <f t="shared" si="301"/>
        <v>279.14285714285717</v>
      </c>
      <c r="AC134" s="91">
        <f t="shared" si="301"/>
        <v>1.1428571428571428</v>
      </c>
    </row>
    <row r="135" spans="1:29" ht="13.8" x14ac:dyDescent="0.25">
      <c r="A135" s="4">
        <v>43993</v>
      </c>
      <c r="B135">
        <v>242707</v>
      </c>
      <c r="C135">
        <v>27136</v>
      </c>
      <c r="D135" s="57">
        <v>150376</v>
      </c>
      <c r="F135">
        <f t="shared" ref="F135:F147" si="311">B135-B134</f>
        <v>427</v>
      </c>
      <c r="G135">
        <f t="shared" ref="G135:G147" si="312">C135-C134</f>
        <v>0</v>
      </c>
      <c r="H135">
        <f t="shared" ref="H135:H147" si="313">D135-D134</f>
        <v>0</v>
      </c>
      <c r="I135">
        <f t="shared" ref="I135:I147" si="314">B135-C135-D135</f>
        <v>65195</v>
      </c>
      <c r="J135" s="58">
        <f t="shared" ref="J135:J147" si="315">F135/I134*$B$2/($B$2-B134)</f>
        <v>6.6271030436589806E-3</v>
      </c>
      <c r="K135" s="58">
        <f t="shared" ref="K135:K147" si="316">G135/I134</f>
        <v>0</v>
      </c>
      <c r="L135" s="58">
        <f t="shared" ref="L135:L147" si="317">H135/I134</f>
        <v>0</v>
      </c>
      <c r="M135" t="e">
        <f t="shared" ref="M135:M147" si="318">J135/(K135+L135)</f>
        <v>#DIV/0!</v>
      </c>
      <c r="N135" s="47">
        <f t="shared" ref="N135:N147" si="319">C135/B135</f>
        <v>0.11180559275175417</v>
      </c>
      <c r="O135" s="47"/>
      <c r="P135" s="63">
        <f t="shared" ref="P135:P147" si="320">D135/B135</f>
        <v>0.61957833931448203</v>
      </c>
      <c r="Q135" s="86">
        <f t="shared" ref="Q135:Q147" si="321">N135</f>
        <v>0.11180559275175417</v>
      </c>
      <c r="R135" s="67">
        <f t="shared" ref="R135:R147" si="322">IF(P135="","",1-SUM(P135:Q135))</f>
        <v>0.2686160679337638</v>
      </c>
      <c r="AB135" s="91">
        <f t="shared" si="301"/>
        <v>292.42857142857144</v>
      </c>
      <c r="AC135" s="91">
        <f t="shared" si="301"/>
        <v>0.42857142857142855</v>
      </c>
    </row>
    <row r="136" spans="1:29" ht="13.8" x14ac:dyDescent="0.25">
      <c r="A136" s="4">
        <v>43994</v>
      </c>
      <c r="B136">
        <v>243209</v>
      </c>
      <c r="C136">
        <v>27136</v>
      </c>
      <c r="D136" s="57">
        <v>150376</v>
      </c>
      <c r="F136">
        <f t="shared" si="311"/>
        <v>502</v>
      </c>
      <c r="G136">
        <f t="shared" si="312"/>
        <v>0</v>
      </c>
      <c r="H136">
        <f t="shared" si="313"/>
        <v>0</v>
      </c>
      <c r="I136">
        <f t="shared" si="314"/>
        <v>65697</v>
      </c>
      <c r="J136" s="58">
        <f t="shared" si="315"/>
        <v>7.7401566331194386E-3</v>
      </c>
      <c r="K136" s="58">
        <f t="shared" si="316"/>
        <v>0</v>
      </c>
      <c r="L136" s="58">
        <f t="shared" si="317"/>
        <v>0</v>
      </c>
      <c r="M136" t="e">
        <f t="shared" si="318"/>
        <v>#DIV/0!</v>
      </c>
      <c r="N136" s="47">
        <f t="shared" si="319"/>
        <v>0.11157481836609665</v>
      </c>
      <c r="O136" s="47"/>
      <c r="P136" s="63">
        <f t="shared" si="320"/>
        <v>0.6182994872722638</v>
      </c>
      <c r="Q136" s="86">
        <f t="shared" si="321"/>
        <v>0.11157481836609665</v>
      </c>
      <c r="R136" s="67">
        <f t="shared" si="322"/>
        <v>0.27012569436163958</v>
      </c>
      <c r="AB136" s="91">
        <f t="shared" si="301"/>
        <v>318.71428571428572</v>
      </c>
      <c r="AC136" s="91">
        <f t="shared" si="301"/>
        <v>0.2857142857142857</v>
      </c>
    </row>
    <row r="137" spans="1:29" ht="13.8" x14ac:dyDescent="0.25">
      <c r="A137" s="4">
        <v>43995</v>
      </c>
      <c r="B137">
        <v>243605</v>
      </c>
      <c r="C137">
        <v>27136</v>
      </c>
      <c r="D137" s="57">
        <v>150376</v>
      </c>
      <c r="F137">
        <f t="shared" si="311"/>
        <v>396</v>
      </c>
      <c r="G137">
        <f t="shared" si="312"/>
        <v>0</v>
      </c>
      <c r="H137">
        <f t="shared" si="313"/>
        <v>0</v>
      </c>
      <c r="I137">
        <f t="shared" si="314"/>
        <v>66093</v>
      </c>
      <c r="J137" s="58">
        <f t="shared" si="315"/>
        <v>6.0591911966835828E-3</v>
      </c>
      <c r="K137" s="58">
        <f t="shared" si="316"/>
        <v>0</v>
      </c>
      <c r="L137" s="58">
        <f t="shared" si="317"/>
        <v>0</v>
      </c>
      <c r="M137" t="e">
        <f t="shared" si="318"/>
        <v>#DIV/0!</v>
      </c>
      <c r="N137" s="47">
        <f t="shared" si="319"/>
        <v>0.11139344430533035</v>
      </c>
      <c r="O137" s="47"/>
      <c r="P137" s="63">
        <f t="shared" si="320"/>
        <v>0.61729439050922597</v>
      </c>
      <c r="Q137" s="86">
        <f t="shared" si="321"/>
        <v>0.11139344430533035</v>
      </c>
      <c r="R137" s="67">
        <f t="shared" si="322"/>
        <v>0.27131216518544365</v>
      </c>
      <c r="AB137" s="91">
        <f t="shared" si="301"/>
        <v>327.85714285714283</v>
      </c>
      <c r="AC137" s="91">
        <f t="shared" si="301"/>
        <v>0.14285714285714285</v>
      </c>
    </row>
    <row r="138" spans="1:29" ht="13.8" x14ac:dyDescent="0.25">
      <c r="A138" s="4">
        <v>43996</v>
      </c>
      <c r="B138">
        <v>243928</v>
      </c>
      <c r="C138">
        <v>27136</v>
      </c>
      <c r="D138" s="57">
        <v>150376</v>
      </c>
      <c r="F138">
        <f t="shared" si="311"/>
        <v>323</v>
      </c>
      <c r="G138">
        <f t="shared" si="312"/>
        <v>0</v>
      </c>
      <c r="H138">
        <f t="shared" si="313"/>
        <v>0</v>
      </c>
      <c r="I138">
        <f t="shared" si="314"/>
        <v>66416</v>
      </c>
      <c r="J138" s="58">
        <f t="shared" si="315"/>
        <v>4.9126493194208108E-3</v>
      </c>
      <c r="K138" s="58">
        <f t="shared" si="316"/>
        <v>0</v>
      </c>
      <c r="L138" s="58">
        <f t="shared" si="317"/>
        <v>0</v>
      </c>
      <c r="M138" t="e">
        <f t="shared" si="318"/>
        <v>#DIV/0!</v>
      </c>
      <c r="N138" s="47">
        <f t="shared" si="319"/>
        <v>0.11124594142533863</v>
      </c>
      <c r="O138" s="47"/>
      <c r="P138" s="63">
        <f t="shared" si="320"/>
        <v>0.61647699321111149</v>
      </c>
      <c r="Q138" s="86">
        <f t="shared" si="321"/>
        <v>0.11124594142533863</v>
      </c>
      <c r="R138" s="67">
        <f t="shared" si="322"/>
        <v>0.2722770653635499</v>
      </c>
      <c r="AB138" s="91">
        <f t="shared" si="301"/>
        <v>339.71428571428572</v>
      </c>
      <c r="AC138" s="91">
        <f t="shared" si="301"/>
        <v>0</v>
      </c>
    </row>
    <row r="139" spans="1:29" ht="13.8" x14ac:dyDescent="0.25">
      <c r="A139" s="4">
        <v>43997</v>
      </c>
      <c r="B139">
        <v>244109</v>
      </c>
      <c r="C139">
        <v>27136</v>
      </c>
      <c r="D139" s="57">
        <v>150376</v>
      </c>
      <c r="F139">
        <f t="shared" si="311"/>
        <v>181</v>
      </c>
      <c r="G139">
        <f t="shared" si="312"/>
        <v>0</v>
      </c>
      <c r="H139">
        <f t="shared" si="313"/>
        <v>0</v>
      </c>
      <c r="I139">
        <f t="shared" si="314"/>
        <v>66597</v>
      </c>
      <c r="J139" s="58">
        <f t="shared" si="315"/>
        <v>2.7395395942002186E-3</v>
      </c>
      <c r="K139" s="58">
        <f t="shared" si="316"/>
        <v>0</v>
      </c>
      <c r="L139" s="58">
        <f t="shared" si="317"/>
        <v>0</v>
      </c>
      <c r="M139" t="e">
        <f t="shared" si="318"/>
        <v>#DIV/0!</v>
      </c>
      <c r="N139" s="47">
        <f t="shared" si="319"/>
        <v>0.11116345566939359</v>
      </c>
      <c r="O139" s="47"/>
      <c r="P139" s="63">
        <f t="shared" si="320"/>
        <v>0.61601989275282765</v>
      </c>
      <c r="Q139" s="86">
        <f t="shared" si="321"/>
        <v>0.11116345566939359</v>
      </c>
      <c r="R139" s="67">
        <f t="shared" si="322"/>
        <v>0.27281665157777879</v>
      </c>
      <c r="AB139" s="91">
        <f t="shared" si="301"/>
        <v>341.71428571428572</v>
      </c>
      <c r="AC139" s="91">
        <f t="shared" si="301"/>
        <v>0</v>
      </c>
    </row>
    <row r="140" spans="1:29" ht="13.8" x14ac:dyDescent="0.25">
      <c r="A140" s="4">
        <v>43998</v>
      </c>
      <c r="B140">
        <v>244328</v>
      </c>
      <c r="C140">
        <v>27136</v>
      </c>
      <c r="D140" s="57">
        <v>150376</v>
      </c>
      <c r="F140">
        <f t="shared" si="311"/>
        <v>219</v>
      </c>
      <c r="G140">
        <f t="shared" si="312"/>
        <v>0</v>
      </c>
      <c r="H140">
        <f t="shared" si="313"/>
        <v>0</v>
      </c>
      <c r="I140">
        <f t="shared" si="314"/>
        <v>66816</v>
      </c>
      <c r="J140" s="58">
        <f t="shared" si="315"/>
        <v>3.3056956157684328E-3</v>
      </c>
      <c r="K140" s="58">
        <f t="shared" si="316"/>
        <v>0</v>
      </c>
      <c r="L140" s="58">
        <f t="shared" si="317"/>
        <v>0</v>
      </c>
      <c r="M140" t="e">
        <f t="shared" si="318"/>
        <v>#DIV/0!</v>
      </c>
      <c r="N140" s="47">
        <f t="shared" si="319"/>
        <v>0.11106381585409777</v>
      </c>
      <c r="O140" s="47"/>
      <c r="P140" s="63">
        <f t="shared" si="320"/>
        <v>0.61546773190137849</v>
      </c>
      <c r="Q140" s="86">
        <f t="shared" si="321"/>
        <v>0.11106381585409777</v>
      </c>
      <c r="R140" s="67">
        <f t="shared" si="322"/>
        <v>0.27346845224452376</v>
      </c>
      <c r="AB140" s="91">
        <f t="shared" ref="AB140:AC162" si="323">AVERAGE(F134:F140)</f>
        <v>337.42857142857144</v>
      </c>
      <c r="AC140" s="91">
        <f t="shared" si="323"/>
        <v>0</v>
      </c>
    </row>
    <row r="141" spans="1:29" ht="13.8" x14ac:dyDescent="0.25">
      <c r="A141" s="4">
        <v>43999</v>
      </c>
      <c r="B141">
        <v>244683</v>
      </c>
      <c r="C141">
        <v>27136</v>
      </c>
      <c r="D141" s="57">
        <v>150376</v>
      </c>
      <c r="F141">
        <f t="shared" si="311"/>
        <v>355</v>
      </c>
      <c r="G141">
        <f t="shared" si="312"/>
        <v>0</v>
      </c>
      <c r="H141">
        <f t="shared" si="313"/>
        <v>0</v>
      </c>
      <c r="I141">
        <f t="shared" si="314"/>
        <v>67171</v>
      </c>
      <c r="J141" s="58">
        <f t="shared" si="315"/>
        <v>5.3410093493789423E-3</v>
      </c>
      <c r="K141" s="58">
        <f t="shared" si="316"/>
        <v>0</v>
      </c>
      <c r="L141" s="58">
        <f t="shared" si="317"/>
        <v>0</v>
      </c>
      <c r="M141" t="e">
        <f t="shared" si="318"/>
        <v>#DIV/0!</v>
      </c>
      <c r="N141" s="47">
        <f t="shared" si="319"/>
        <v>0.11090267815908747</v>
      </c>
      <c r="O141" s="47"/>
      <c r="P141" s="63">
        <f t="shared" si="320"/>
        <v>0.61457477634326863</v>
      </c>
      <c r="Q141" s="86">
        <f t="shared" si="321"/>
        <v>0.11090267815908747</v>
      </c>
      <c r="R141" s="67">
        <f t="shared" si="322"/>
        <v>0.27452254549764388</v>
      </c>
      <c r="AB141" s="91">
        <f t="shared" si="323"/>
        <v>343.28571428571428</v>
      </c>
      <c r="AC141" s="91">
        <f t="shared" si="323"/>
        <v>0</v>
      </c>
    </row>
    <row r="142" spans="1:29" ht="13.8" x14ac:dyDescent="0.25">
      <c r="A142" s="4">
        <v>44000</v>
      </c>
      <c r="B142">
        <v>245268</v>
      </c>
      <c r="C142">
        <v>27136</v>
      </c>
      <c r="D142" s="57">
        <v>150376</v>
      </c>
      <c r="F142">
        <f t="shared" si="311"/>
        <v>585</v>
      </c>
      <c r="G142">
        <f t="shared" si="312"/>
        <v>0</v>
      </c>
      <c r="H142">
        <f t="shared" si="313"/>
        <v>0</v>
      </c>
      <c r="I142">
        <f t="shared" si="314"/>
        <v>67756</v>
      </c>
      <c r="J142" s="58">
        <f t="shared" si="315"/>
        <v>8.7549329600953314E-3</v>
      </c>
      <c r="K142" s="58">
        <f t="shared" si="316"/>
        <v>0</v>
      </c>
      <c r="L142" s="58">
        <f t="shared" si="317"/>
        <v>0</v>
      </c>
      <c r="M142" t="e">
        <f t="shared" si="318"/>
        <v>#DIV/0!</v>
      </c>
      <c r="N142" s="47">
        <f t="shared" si="319"/>
        <v>0.11063815907497106</v>
      </c>
      <c r="O142" s="47"/>
      <c r="P142" s="63">
        <f t="shared" si="320"/>
        <v>0.61310892574653031</v>
      </c>
      <c r="Q142" s="86">
        <f t="shared" si="321"/>
        <v>0.11063815907497106</v>
      </c>
      <c r="R142" s="67">
        <f t="shared" si="322"/>
        <v>0.27625291517849859</v>
      </c>
      <c r="AB142" s="91">
        <f t="shared" si="323"/>
        <v>365.85714285714283</v>
      </c>
      <c r="AC142" s="91">
        <f t="shared" si="323"/>
        <v>0</v>
      </c>
    </row>
    <row r="143" spans="1:29" ht="13.8" x14ac:dyDescent="0.25">
      <c r="A143" s="4">
        <v>44001</v>
      </c>
      <c r="B143">
        <v>245575</v>
      </c>
      <c r="C143">
        <v>28315</v>
      </c>
      <c r="D143" s="57">
        <v>150376</v>
      </c>
      <c r="F143">
        <f t="shared" si="311"/>
        <v>307</v>
      </c>
      <c r="G143">
        <f t="shared" si="312"/>
        <v>1179</v>
      </c>
      <c r="H143">
        <f t="shared" si="313"/>
        <v>0</v>
      </c>
      <c r="I143">
        <f t="shared" si="314"/>
        <v>66884</v>
      </c>
      <c r="J143" s="58">
        <f t="shared" si="315"/>
        <v>4.5548580960147918E-3</v>
      </c>
      <c r="K143" s="58">
        <f t="shared" si="316"/>
        <v>1.7400673003128874E-2</v>
      </c>
      <c r="L143" s="58">
        <f t="shared" si="317"/>
        <v>0</v>
      </c>
      <c r="M143">
        <f t="shared" si="318"/>
        <v>0.26176332922271267</v>
      </c>
      <c r="N143" s="47">
        <f t="shared" si="319"/>
        <v>0.11530082459533747</v>
      </c>
      <c r="O143" s="47"/>
      <c r="P143" s="63">
        <f t="shared" si="320"/>
        <v>0.61234246156978522</v>
      </c>
      <c r="Q143" s="86">
        <f t="shared" si="321"/>
        <v>0.11530082459533747</v>
      </c>
      <c r="R143" s="67">
        <f t="shared" si="322"/>
        <v>0.27235671383487725</v>
      </c>
      <c r="AB143" s="91">
        <f t="shared" si="323"/>
        <v>338</v>
      </c>
      <c r="AC143" s="91">
        <f t="shared" si="323"/>
        <v>168.42857142857142</v>
      </c>
    </row>
    <row r="144" spans="1:29" ht="13.8" x14ac:dyDescent="0.25">
      <c r="A144" s="4">
        <v>44002</v>
      </c>
      <c r="B144">
        <v>245938</v>
      </c>
      <c r="C144">
        <v>28322</v>
      </c>
      <c r="D144" s="57">
        <v>150376</v>
      </c>
      <c r="F144">
        <f t="shared" si="311"/>
        <v>363</v>
      </c>
      <c r="G144">
        <f t="shared" si="312"/>
        <v>7</v>
      </c>
      <c r="H144">
        <f t="shared" si="313"/>
        <v>0</v>
      </c>
      <c r="I144">
        <f t="shared" si="314"/>
        <v>67240</v>
      </c>
      <c r="J144" s="58">
        <f t="shared" si="315"/>
        <v>5.4559639078866733E-3</v>
      </c>
      <c r="K144" s="58">
        <f t="shared" si="316"/>
        <v>1.0465881227199331E-4</v>
      </c>
      <c r="L144" s="58">
        <f t="shared" si="317"/>
        <v>0</v>
      </c>
      <c r="M144">
        <f t="shared" si="318"/>
        <v>52.130955716441747</v>
      </c>
      <c r="N144" s="47">
        <f t="shared" si="319"/>
        <v>0.11515910514031992</v>
      </c>
      <c r="O144" s="47"/>
      <c r="P144" s="63">
        <f t="shared" si="320"/>
        <v>0.61143865527084063</v>
      </c>
      <c r="Q144" s="86">
        <f t="shared" si="321"/>
        <v>0.11515910514031992</v>
      </c>
      <c r="R144" s="67">
        <f t="shared" si="322"/>
        <v>0.27340223958883947</v>
      </c>
      <c r="AB144" s="91">
        <f t="shared" si="323"/>
        <v>333.28571428571428</v>
      </c>
      <c r="AC144" s="91">
        <f t="shared" si="323"/>
        <v>169.42857142857142</v>
      </c>
    </row>
    <row r="145" spans="1:29" ht="13.8" x14ac:dyDescent="0.25">
      <c r="A145" s="4">
        <v>44003</v>
      </c>
      <c r="B145">
        <v>246272</v>
      </c>
      <c r="C145">
        <v>28323</v>
      </c>
      <c r="D145" s="57">
        <v>150376</v>
      </c>
      <c r="F145">
        <f t="shared" si="311"/>
        <v>334</v>
      </c>
      <c r="G145">
        <f t="shared" si="312"/>
        <v>1</v>
      </c>
      <c r="H145">
        <f t="shared" si="313"/>
        <v>0</v>
      </c>
      <c r="I145">
        <f t="shared" si="314"/>
        <v>67573</v>
      </c>
      <c r="J145" s="58">
        <f t="shared" si="315"/>
        <v>4.9935482844025488E-3</v>
      </c>
      <c r="K145" s="58">
        <f t="shared" si="316"/>
        <v>1.48720999405116E-5</v>
      </c>
      <c r="L145" s="58">
        <f t="shared" si="317"/>
        <v>0</v>
      </c>
      <c r="M145">
        <f t="shared" si="318"/>
        <v>335.7661866432274</v>
      </c>
      <c r="N145" s="47">
        <f t="shared" si="319"/>
        <v>0.11500698414760915</v>
      </c>
      <c r="O145" s="47"/>
      <c r="P145" s="63">
        <f t="shared" si="320"/>
        <v>0.61060940748440751</v>
      </c>
      <c r="Q145" s="86">
        <f t="shared" si="321"/>
        <v>0.11500698414760915</v>
      </c>
      <c r="R145" s="67">
        <f t="shared" si="322"/>
        <v>0.27438360836798337</v>
      </c>
      <c r="AB145" s="91">
        <f t="shared" si="323"/>
        <v>334.85714285714283</v>
      </c>
      <c r="AC145" s="91">
        <f t="shared" si="323"/>
        <v>169.57142857142858</v>
      </c>
    </row>
    <row r="146" spans="1:29" ht="13.8" x14ac:dyDescent="0.25">
      <c r="A146" s="4">
        <v>44004</v>
      </c>
      <c r="B146">
        <v>246504</v>
      </c>
      <c r="C146">
        <v>28324</v>
      </c>
      <c r="D146" s="57">
        <v>150376</v>
      </c>
      <c r="F146">
        <f t="shared" si="311"/>
        <v>232</v>
      </c>
      <c r="G146">
        <f t="shared" si="312"/>
        <v>1</v>
      </c>
      <c r="H146">
        <f t="shared" si="313"/>
        <v>0</v>
      </c>
      <c r="I146">
        <f t="shared" si="314"/>
        <v>67804</v>
      </c>
      <c r="J146" s="58">
        <f t="shared" si="315"/>
        <v>3.4515041095302696E-3</v>
      </c>
      <c r="K146" s="58">
        <f t="shared" si="316"/>
        <v>1.4798810175661877E-5</v>
      </c>
      <c r="L146" s="58">
        <f t="shared" si="317"/>
        <v>0</v>
      </c>
      <c r="M146">
        <f t="shared" si="318"/>
        <v>233.22848719328891</v>
      </c>
      <c r="N146" s="47">
        <f t="shared" si="319"/>
        <v>0.11490280076591049</v>
      </c>
      <c r="O146" s="47"/>
      <c r="P146" s="63">
        <f t="shared" si="320"/>
        <v>0.61003472560283001</v>
      </c>
      <c r="Q146" s="86">
        <f t="shared" si="321"/>
        <v>0.11490280076591049</v>
      </c>
      <c r="R146" s="67">
        <f t="shared" si="322"/>
        <v>0.27506247363125946</v>
      </c>
      <c r="AB146" s="91">
        <f t="shared" si="323"/>
        <v>342.14285714285717</v>
      </c>
      <c r="AC146" s="91">
        <f t="shared" si="323"/>
        <v>169.71428571428572</v>
      </c>
    </row>
    <row r="147" spans="1:29" ht="13.8" x14ac:dyDescent="0.25">
      <c r="A147" s="4">
        <v>44005</v>
      </c>
      <c r="B147">
        <v>246752</v>
      </c>
      <c r="C147">
        <v>28325</v>
      </c>
      <c r="D147" s="57">
        <v>150376</v>
      </c>
      <c r="F147">
        <f t="shared" si="311"/>
        <v>248</v>
      </c>
      <c r="G147">
        <f t="shared" si="312"/>
        <v>1</v>
      </c>
      <c r="H147">
        <f t="shared" si="313"/>
        <v>0</v>
      </c>
      <c r="I147">
        <f t="shared" si="314"/>
        <v>68051</v>
      </c>
      <c r="J147" s="58">
        <f t="shared" si="315"/>
        <v>3.6769874065242696E-3</v>
      </c>
      <c r="K147" s="58">
        <f t="shared" si="316"/>
        <v>1.474839242522565E-5</v>
      </c>
      <c r="L147" s="58">
        <f t="shared" si="317"/>
        <v>0</v>
      </c>
      <c r="M147">
        <f t="shared" si="318"/>
        <v>249.3144541119716</v>
      </c>
      <c r="N147" s="47">
        <f t="shared" si="319"/>
        <v>0.1147913694721826</v>
      </c>
      <c r="O147" s="47"/>
      <c r="P147" s="63">
        <f t="shared" si="320"/>
        <v>0.60942160549863833</v>
      </c>
      <c r="Q147" s="86">
        <f t="shared" si="321"/>
        <v>0.1147913694721826</v>
      </c>
      <c r="R147" s="67">
        <f t="shared" si="322"/>
        <v>0.27578702502917907</v>
      </c>
      <c r="AB147" s="91">
        <f t="shared" si="323"/>
        <v>346.28571428571428</v>
      </c>
      <c r="AC147" s="91">
        <f t="shared" si="323"/>
        <v>169.85714285714286</v>
      </c>
    </row>
    <row r="148" spans="1:29" ht="13.8" x14ac:dyDescent="0.25">
      <c r="A148" s="4">
        <v>44006</v>
      </c>
      <c r="B148">
        <v>247086</v>
      </c>
      <c r="C148">
        <v>28327</v>
      </c>
      <c r="D148">
        <v>150376</v>
      </c>
      <c r="F148">
        <f t="shared" ref="F148:F162" si="324">B148-B147</f>
        <v>334</v>
      </c>
      <c r="G148">
        <f t="shared" ref="G148:G162" si="325">C148-C147</f>
        <v>2</v>
      </c>
      <c r="H148">
        <f t="shared" ref="H148:H162" si="326">D148-D147</f>
        <v>0</v>
      </c>
      <c r="I148">
        <f t="shared" ref="I148:I162" si="327">B148-C148-D148</f>
        <v>68383</v>
      </c>
      <c r="J148" s="58">
        <f t="shared" ref="J148:J162" si="328">F148/I147*$B$2/($B$2-B147)</f>
        <v>4.9341238680160066E-3</v>
      </c>
      <c r="K148" s="58">
        <f t="shared" ref="K148:K162" si="329">G148/I147</f>
        <v>2.93897224140718E-5</v>
      </c>
      <c r="L148" s="58">
        <f t="shared" ref="L148:L162" si="330">H148/I147</f>
        <v>0</v>
      </c>
      <c r="M148">
        <f t="shared" ref="M148:M162" si="331">J148/(K148+L148)</f>
        <v>167.88603167117864</v>
      </c>
      <c r="N148" s="47">
        <f t="shared" ref="N148:N162" si="332">C148/B148</f>
        <v>0.11464429388957691</v>
      </c>
      <c r="O148" s="47"/>
      <c r="P148" s="63">
        <f t="shared" ref="P148:P162" si="333">D148/B148</f>
        <v>0.60859781614498598</v>
      </c>
      <c r="Q148" s="86">
        <f t="shared" ref="Q148:Q162" si="334">N148</f>
        <v>0.11464429388957691</v>
      </c>
      <c r="R148" s="67">
        <f t="shared" ref="R148:R162" si="335">IF(P148="","",1-SUM(P148:Q148))</f>
        <v>0.27675788996543715</v>
      </c>
      <c r="AB148" s="91">
        <f t="shared" si="323"/>
        <v>343.28571428571428</v>
      </c>
      <c r="AC148" s="91">
        <f t="shared" si="323"/>
        <v>170.14285714285714</v>
      </c>
    </row>
    <row r="149" spans="1:29" ht="13.8" x14ac:dyDescent="0.25">
      <c r="A149" s="4">
        <v>44007</v>
      </c>
      <c r="B149">
        <v>247486</v>
      </c>
      <c r="C149">
        <v>28330</v>
      </c>
      <c r="D149">
        <v>150376</v>
      </c>
      <c r="F149">
        <f t="shared" si="324"/>
        <v>400</v>
      </c>
      <c r="G149">
        <f t="shared" si="325"/>
        <v>3</v>
      </c>
      <c r="H149">
        <f t="shared" si="326"/>
        <v>0</v>
      </c>
      <c r="I149">
        <f t="shared" si="327"/>
        <v>68780</v>
      </c>
      <c r="J149" s="58">
        <f t="shared" si="328"/>
        <v>5.8804837376519974E-3</v>
      </c>
      <c r="K149" s="58">
        <f t="shared" si="329"/>
        <v>4.3870552622727871E-5</v>
      </c>
      <c r="L149" s="58">
        <f t="shared" si="330"/>
        <v>0</v>
      </c>
      <c r="M149">
        <f t="shared" si="331"/>
        <v>134.04170647728552</v>
      </c>
      <c r="N149" s="47">
        <f t="shared" si="332"/>
        <v>0.11447112159879751</v>
      </c>
      <c r="O149" s="47"/>
      <c r="P149" s="63">
        <f t="shared" si="333"/>
        <v>0.60761416807415369</v>
      </c>
      <c r="Q149" s="86">
        <f t="shared" si="334"/>
        <v>0.11447112159879751</v>
      </c>
      <c r="R149" s="67">
        <f t="shared" si="335"/>
        <v>0.27791471032704884</v>
      </c>
      <c r="AB149" s="91">
        <f t="shared" si="323"/>
        <v>316.85714285714283</v>
      </c>
      <c r="AC149" s="91">
        <f t="shared" si="323"/>
        <v>170.57142857142858</v>
      </c>
    </row>
    <row r="150" spans="1:29" ht="13.8" x14ac:dyDescent="0.25">
      <c r="A150" s="4">
        <v>44008</v>
      </c>
      <c r="B150">
        <v>247905</v>
      </c>
      <c r="C150">
        <v>28338</v>
      </c>
      <c r="D150">
        <v>150376</v>
      </c>
      <c r="F150">
        <f t="shared" si="324"/>
        <v>419</v>
      </c>
      <c r="G150">
        <f t="shared" si="325"/>
        <v>8</v>
      </c>
      <c r="H150">
        <f t="shared" si="326"/>
        <v>0</v>
      </c>
      <c r="I150">
        <f t="shared" si="327"/>
        <v>69191</v>
      </c>
      <c r="J150" s="58">
        <f t="shared" si="328"/>
        <v>6.1243048195222501E-3</v>
      </c>
      <c r="K150" s="58">
        <f t="shared" si="329"/>
        <v>1.1631288165164292E-4</v>
      </c>
      <c r="L150" s="58">
        <f t="shared" si="330"/>
        <v>0</v>
      </c>
      <c r="M150">
        <f t="shared" si="331"/>
        <v>52.653710685842547</v>
      </c>
      <c r="N150" s="47">
        <f t="shared" si="332"/>
        <v>0.11430991710534277</v>
      </c>
      <c r="O150" s="47"/>
      <c r="P150" s="63">
        <f t="shared" si="333"/>
        <v>0.60658720074221983</v>
      </c>
      <c r="Q150" s="86">
        <f t="shared" si="334"/>
        <v>0.11430991710534277</v>
      </c>
      <c r="R150" s="67">
        <f t="shared" si="335"/>
        <v>0.27910288215243739</v>
      </c>
      <c r="AB150" s="91">
        <f t="shared" si="323"/>
        <v>332.85714285714283</v>
      </c>
      <c r="AC150" s="91">
        <f t="shared" si="323"/>
        <v>3.2857142857142856</v>
      </c>
    </row>
    <row r="151" spans="1:29" ht="13.8" x14ac:dyDescent="0.25">
      <c r="A151" s="4">
        <v>44009</v>
      </c>
      <c r="B151">
        <v>248469</v>
      </c>
      <c r="C151">
        <v>28341</v>
      </c>
      <c r="D151">
        <v>150376</v>
      </c>
      <c r="F151">
        <f t="shared" si="324"/>
        <v>564</v>
      </c>
      <c r="G151">
        <f t="shared" si="325"/>
        <v>3</v>
      </c>
      <c r="H151">
        <f t="shared" si="326"/>
        <v>0</v>
      </c>
      <c r="I151">
        <f t="shared" si="327"/>
        <v>69752</v>
      </c>
      <c r="J151" s="58">
        <f t="shared" si="328"/>
        <v>8.1947999505155335E-3</v>
      </c>
      <c r="K151" s="58">
        <f t="shared" si="329"/>
        <v>4.335824023355639E-5</v>
      </c>
      <c r="L151" s="58">
        <f t="shared" si="330"/>
        <v>0</v>
      </c>
      <c r="M151">
        <f t="shared" si="331"/>
        <v>189.00213445870676</v>
      </c>
      <c r="N151" s="47">
        <f t="shared" si="332"/>
        <v>0.11406251886553252</v>
      </c>
      <c r="O151" s="47"/>
      <c r="P151" s="63">
        <f t="shared" si="333"/>
        <v>0.60521030792573727</v>
      </c>
      <c r="Q151" s="86">
        <f t="shared" si="334"/>
        <v>0.11406251886553252</v>
      </c>
      <c r="R151" s="67">
        <f t="shared" si="335"/>
        <v>0.2807271732087302</v>
      </c>
      <c r="AB151" s="91">
        <f t="shared" si="323"/>
        <v>361.57142857142856</v>
      </c>
      <c r="AC151" s="91">
        <f t="shared" si="323"/>
        <v>2.7142857142857144</v>
      </c>
    </row>
    <row r="152" spans="1:29" ht="13.8" x14ac:dyDescent="0.25">
      <c r="A152" s="4">
        <v>44010</v>
      </c>
      <c r="B152">
        <v>248770</v>
      </c>
      <c r="C152">
        <v>28343</v>
      </c>
      <c r="D152">
        <v>150376</v>
      </c>
      <c r="F152">
        <f t="shared" si="324"/>
        <v>301</v>
      </c>
      <c r="G152">
        <f t="shared" si="325"/>
        <v>2</v>
      </c>
      <c r="H152">
        <f t="shared" si="326"/>
        <v>0</v>
      </c>
      <c r="I152">
        <f t="shared" si="327"/>
        <v>70051</v>
      </c>
      <c r="J152" s="58">
        <f t="shared" si="328"/>
        <v>4.3383437182593181E-3</v>
      </c>
      <c r="K152" s="58">
        <f t="shared" si="329"/>
        <v>2.8673012960201859E-5</v>
      </c>
      <c r="L152" s="58">
        <f t="shared" si="330"/>
        <v>0</v>
      </c>
      <c r="M152">
        <f t="shared" si="331"/>
        <v>151.30407551801198</v>
      </c>
      <c r="N152" s="47">
        <f t="shared" si="332"/>
        <v>0.11393254813683322</v>
      </c>
      <c r="O152" s="47"/>
      <c r="P152" s="63">
        <f t="shared" si="333"/>
        <v>0.60447803191703176</v>
      </c>
      <c r="Q152" s="86">
        <f t="shared" si="334"/>
        <v>0.11393254813683322</v>
      </c>
      <c r="R152" s="67">
        <f t="shared" si="335"/>
        <v>0.28158941994613507</v>
      </c>
      <c r="AB152" s="91">
        <f t="shared" si="323"/>
        <v>356.85714285714283</v>
      </c>
      <c r="AC152" s="91">
        <f t="shared" si="323"/>
        <v>2.8571428571428572</v>
      </c>
    </row>
    <row r="153" spans="1:29" ht="13.8" x14ac:dyDescent="0.25">
      <c r="A153" s="4">
        <v>44011</v>
      </c>
      <c r="B153">
        <v>248970</v>
      </c>
      <c r="C153">
        <v>28346</v>
      </c>
      <c r="D153">
        <v>150376</v>
      </c>
      <c r="F153">
        <f t="shared" si="324"/>
        <v>200</v>
      </c>
      <c r="G153">
        <f t="shared" si="325"/>
        <v>3</v>
      </c>
      <c r="H153">
        <f t="shared" si="326"/>
        <v>0</v>
      </c>
      <c r="I153">
        <f t="shared" si="327"/>
        <v>70248</v>
      </c>
      <c r="J153" s="58">
        <f t="shared" si="328"/>
        <v>2.8703350454191909E-3</v>
      </c>
      <c r="K153" s="58">
        <f t="shared" si="329"/>
        <v>4.2825941100055677E-5</v>
      </c>
      <c r="L153" s="58">
        <f t="shared" si="330"/>
        <v>0</v>
      </c>
      <c r="M153">
        <f t="shared" si="331"/>
        <v>67.02328008888658</v>
      </c>
      <c r="N153" s="47">
        <f t="shared" si="332"/>
        <v>0.11385307466763064</v>
      </c>
      <c r="O153" s="47"/>
      <c r="P153" s="63">
        <f t="shared" si="333"/>
        <v>0.60399244888942438</v>
      </c>
      <c r="Q153" s="86">
        <f t="shared" si="334"/>
        <v>0.11385307466763064</v>
      </c>
      <c r="R153" s="67">
        <f t="shared" si="335"/>
        <v>0.282154476442945</v>
      </c>
      <c r="AB153" s="91">
        <f t="shared" si="323"/>
        <v>352.28571428571428</v>
      </c>
      <c r="AC153" s="91">
        <f t="shared" si="323"/>
        <v>3.1428571428571428</v>
      </c>
    </row>
    <row r="154" spans="1:29" ht="13.8" x14ac:dyDescent="0.25">
      <c r="A154" s="4">
        <v>44012</v>
      </c>
      <c r="B154">
        <v>249271</v>
      </c>
      <c r="C154">
        <v>28355</v>
      </c>
      <c r="D154">
        <v>150376</v>
      </c>
      <c r="F154">
        <f t="shared" si="324"/>
        <v>301</v>
      </c>
      <c r="G154">
        <f t="shared" si="325"/>
        <v>9</v>
      </c>
      <c r="H154">
        <f t="shared" si="326"/>
        <v>0</v>
      </c>
      <c r="I154">
        <f t="shared" si="327"/>
        <v>70540</v>
      </c>
      <c r="J154" s="58">
        <f t="shared" si="328"/>
        <v>4.3077583844043114E-3</v>
      </c>
      <c r="K154" s="58">
        <f t="shared" si="329"/>
        <v>1.2811752647762215E-4</v>
      </c>
      <c r="L154" s="58">
        <f t="shared" si="330"/>
        <v>0</v>
      </c>
      <c r="M154">
        <f t="shared" si="331"/>
        <v>33.623490109737112</v>
      </c>
      <c r="N154" s="47">
        <f t="shared" si="332"/>
        <v>0.11375169995707483</v>
      </c>
      <c r="O154" s="47"/>
      <c r="P154" s="63">
        <f t="shared" si="333"/>
        <v>0.60326311524405163</v>
      </c>
      <c r="Q154" s="86">
        <f t="shared" si="334"/>
        <v>0.11375169995707483</v>
      </c>
      <c r="R154" s="67">
        <f t="shared" si="335"/>
        <v>0.28298518479887358</v>
      </c>
      <c r="AB154" s="91">
        <f t="shared" si="323"/>
        <v>359.85714285714283</v>
      </c>
      <c r="AC154" s="91">
        <f t="shared" si="323"/>
        <v>4.2857142857142856</v>
      </c>
    </row>
    <row r="155" spans="1:29" ht="13.8" x14ac:dyDescent="0.25">
      <c r="A155" s="4">
        <v>44013</v>
      </c>
      <c r="B155">
        <v>249659</v>
      </c>
      <c r="C155">
        <v>28364</v>
      </c>
      <c r="D155">
        <v>150376</v>
      </c>
      <c r="F155">
        <f t="shared" si="324"/>
        <v>388</v>
      </c>
      <c r="G155">
        <f t="shared" si="325"/>
        <v>9</v>
      </c>
      <c r="H155">
        <f t="shared" si="326"/>
        <v>0</v>
      </c>
      <c r="I155">
        <f t="shared" si="327"/>
        <v>70919</v>
      </c>
      <c r="J155" s="58">
        <f t="shared" si="328"/>
        <v>5.5299077455128413E-3</v>
      </c>
      <c r="K155" s="58">
        <f t="shared" si="329"/>
        <v>1.2758718457612703E-4</v>
      </c>
      <c r="L155" s="58">
        <f t="shared" si="330"/>
        <v>0</v>
      </c>
      <c r="M155">
        <f t="shared" si="331"/>
        <v>43.342188040941757</v>
      </c>
      <c r="N155" s="47">
        <f t="shared" si="332"/>
        <v>0.1136109653567466</v>
      </c>
      <c r="O155" s="47"/>
      <c r="P155" s="63">
        <f t="shared" si="333"/>
        <v>0.60232557208031756</v>
      </c>
      <c r="Q155" s="86">
        <f t="shared" si="334"/>
        <v>0.1136109653567466</v>
      </c>
      <c r="R155" s="67">
        <f t="shared" si="335"/>
        <v>0.2840634625629358</v>
      </c>
      <c r="AB155" s="91">
        <f t="shared" si="323"/>
        <v>367.57142857142856</v>
      </c>
      <c r="AC155" s="91">
        <f t="shared" si="323"/>
        <v>5.2857142857142856</v>
      </c>
    </row>
    <row r="156" spans="1:29" ht="13.8" x14ac:dyDescent="0.25">
      <c r="A156" s="4">
        <v>44014</v>
      </c>
      <c r="B156">
        <v>250103</v>
      </c>
      <c r="C156">
        <v>28368</v>
      </c>
      <c r="D156">
        <v>150376</v>
      </c>
      <c r="F156">
        <f t="shared" si="324"/>
        <v>444</v>
      </c>
      <c r="G156">
        <f t="shared" si="325"/>
        <v>4</v>
      </c>
      <c r="H156">
        <f t="shared" si="326"/>
        <v>0</v>
      </c>
      <c r="I156">
        <f t="shared" si="327"/>
        <v>71359</v>
      </c>
      <c r="J156" s="58">
        <f t="shared" si="328"/>
        <v>6.2942734440070121E-3</v>
      </c>
      <c r="K156" s="58">
        <f t="shared" si="329"/>
        <v>5.6402374539968131E-5</v>
      </c>
      <c r="L156" s="58">
        <f t="shared" si="330"/>
        <v>0</v>
      </c>
      <c r="M156">
        <f t="shared" si="331"/>
        <v>111.59589459388333</v>
      </c>
      <c r="N156" s="47">
        <f t="shared" si="332"/>
        <v>0.11342526878925882</v>
      </c>
      <c r="O156" s="47"/>
      <c r="P156" s="63">
        <f t="shared" si="333"/>
        <v>0.60125628241164641</v>
      </c>
      <c r="Q156" s="86">
        <f t="shared" si="334"/>
        <v>0.11342526878925882</v>
      </c>
      <c r="R156" s="67">
        <f t="shared" si="335"/>
        <v>0.28531844879909474</v>
      </c>
      <c r="AB156" s="91">
        <f t="shared" si="323"/>
        <v>373.85714285714283</v>
      </c>
      <c r="AC156" s="91">
        <f t="shared" si="323"/>
        <v>5.4285714285714288</v>
      </c>
    </row>
    <row r="157" spans="1:29" ht="13.8" x14ac:dyDescent="0.25">
      <c r="A157" s="4">
        <v>44015</v>
      </c>
      <c r="B157">
        <v>250545</v>
      </c>
      <c r="C157">
        <v>28385</v>
      </c>
      <c r="D157">
        <v>150376</v>
      </c>
      <c r="F157">
        <f t="shared" si="324"/>
        <v>442</v>
      </c>
      <c r="G157">
        <f t="shared" si="325"/>
        <v>17</v>
      </c>
      <c r="H157">
        <f t="shared" si="326"/>
        <v>0</v>
      </c>
      <c r="I157">
        <f t="shared" si="327"/>
        <v>71784</v>
      </c>
      <c r="J157" s="58">
        <f t="shared" si="328"/>
        <v>6.2273446117990352E-3</v>
      </c>
      <c r="K157" s="58">
        <f t="shared" si="329"/>
        <v>2.3823203800501689E-4</v>
      </c>
      <c r="L157" s="58">
        <f t="shared" si="330"/>
        <v>0</v>
      </c>
      <c r="M157">
        <f t="shared" si="331"/>
        <v>26.139828479609843</v>
      </c>
      <c r="N157" s="47">
        <f t="shared" si="332"/>
        <v>0.11329302121375402</v>
      </c>
      <c r="O157" s="47"/>
      <c r="P157" s="63">
        <f t="shared" si="333"/>
        <v>0.6001955736494442</v>
      </c>
      <c r="Q157" s="86">
        <f t="shared" si="334"/>
        <v>0.11329302121375402</v>
      </c>
      <c r="R157" s="67">
        <f t="shared" si="335"/>
        <v>0.28651140513680173</v>
      </c>
      <c r="AB157" s="91">
        <f t="shared" si="323"/>
        <v>377.14285714285717</v>
      </c>
      <c r="AC157" s="91">
        <f t="shared" si="323"/>
        <v>6.7142857142857144</v>
      </c>
    </row>
    <row r="158" spans="1:29" ht="13.8" x14ac:dyDescent="0.25">
      <c r="A158" s="4">
        <v>44016</v>
      </c>
      <c r="B158">
        <v>250545</v>
      </c>
      <c r="C158">
        <v>28385</v>
      </c>
      <c r="D158">
        <v>150376</v>
      </c>
      <c r="F158">
        <f t="shared" si="324"/>
        <v>0</v>
      </c>
      <c r="G158">
        <f t="shared" si="325"/>
        <v>0</v>
      </c>
      <c r="H158">
        <f t="shared" si="326"/>
        <v>0</v>
      </c>
      <c r="I158">
        <f t="shared" si="327"/>
        <v>71784</v>
      </c>
      <c r="J158" s="58">
        <f t="shared" si="328"/>
        <v>0</v>
      </c>
      <c r="K158" s="58">
        <f t="shared" si="329"/>
        <v>0</v>
      </c>
      <c r="L158" s="58">
        <f t="shared" si="330"/>
        <v>0</v>
      </c>
      <c r="M158" t="e">
        <f t="shared" si="331"/>
        <v>#DIV/0!</v>
      </c>
      <c r="N158" s="47">
        <f t="shared" si="332"/>
        <v>0.11329302121375402</v>
      </c>
      <c r="O158" s="47"/>
      <c r="P158" s="63">
        <f t="shared" si="333"/>
        <v>0.6001955736494442</v>
      </c>
      <c r="Q158" s="86">
        <f t="shared" si="334"/>
        <v>0.11329302121375402</v>
      </c>
      <c r="R158" s="67">
        <f t="shared" si="335"/>
        <v>0.28651140513680173</v>
      </c>
      <c r="AB158" s="91">
        <f t="shared" si="323"/>
        <v>296.57142857142856</v>
      </c>
      <c r="AC158" s="91">
        <f t="shared" si="323"/>
        <v>6.2857142857142856</v>
      </c>
    </row>
    <row r="159" spans="1:29" ht="13.8" x14ac:dyDescent="0.25">
      <c r="A159" s="4">
        <v>44017</v>
      </c>
      <c r="B159">
        <v>250545</v>
      </c>
      <c r="C159">
        <v>28385</v>
      </c>
      <c r="D159">
        <v>150376</v>
      </c>
      <c r="F159">
        <f t="shared" si="324"/>
        <v>0</v>
      </c>
      <c r="G159">
        <f t="shared" si="325"/>
        <v>0</v>
      </c>
      <c r="H159">
        <f t="shared" si="326"/>
        <v>0</v>
      </c>
      <c r="I159">
        <f t="shared" si="327"/>
        <v>71784</v>
      </c>
      <c r="J159" s="58">
        <f t="shared" si="328"/>
        <v>0</v>
      </c>
      <c r="K159" s="58">
        <f t="shared" si="329"/>
        <v>0</v>
      </c>
      <c r="L159" s="58">
        <f t="shared" si="330"/>
        <v>0</v>
      </c>
      <c r="M159" t="e">
        <f t="shared" si="331"/>
        <v>#DIV/0!</v>
      </c>
      <c r="N159" s="47">
        <f t="shared" si="332"/>
        <v>0.11329302121375402</v>
      </c>
      <c r="O159" s="47"/>
      <c r="P159" s="63">
        <f t="shared" si="333"/>
        <v>0.6001955736494442</v>
      </c>
      <c r="Q159" s="86">
        <f t="shared" si="334"/>
        <v>0.11329302121375402</v>
      </c>
      <c r="R159" s="67">
        <f t="shared" si="335"/>
        <v>0.28651140513680173</v>
      </c>
      <c r="AB159" s="91">
        <f t="shared" si="323"/>
        <v>253.57142857142858</v>
      </c>
      <c r="AC159" s="91">
        <f t="shared" si="323"/>
        <v>6</v>
      </c>
    </row>
    <row r="160" spans="1:29" ht="13.8" x14ac:dyDescent="0.25">
      <c r="A160" s="4">
        <v>44018</v>
      </c>
      <c r="B160">
        <v>251789</v>
      </c>
      <c r="C160">
        <v>28388</v>
      </c>
      <c r="D160">
        <v>150376</v>
      </c>
      <c r="F160">
        <f t="shared" si="324"/>
        <v>1244</v>
      </c>
      <c r="G160">
        <f t="shared" si="325"/>
        <v>3</v>
      </c>
      <c r="H160">
        <f t="shared" si="326"/>
        <v>0</v>
      </c>
      <c r="I160">
        <f t="shared" si="327"/>
        <v>73025</v>
      </c>
      <c r="J160" s="58">
        <f t="shared" si="328"/>
        <v>1.7423132482822509E-2</v>
      </c>
      <c r="K160" s="58">
        <f t="shared" si="329"/>
        <v>4.179204279505182E-5</v>
      </c>
      <c r="L160" s="58">
        <f t="shared" si="330"/>
        <v>0</v>
      </c>
      <c r="M160">
        <f t="shared" si="331"/>
        <v>416.90071404897702</v>
      </c>
      <c r="N160" s="47">
        <f t="shared" si="332"/>
        <v>0.1127451953818475</v>
      </c>
      <c r="O160" s="47"/>
      <c r="P160" s="63">
        <f t="shared" si="333"/>
        <v>0.59723022054180286</v>
      </c>
      <c r="Q160" s="86">
        <f t="shared" si="334"/>
        <v>0.1127451953818475</v>
      </c>
      <c r="R160" s="67">
        <f t="shared" si="335"/>
        <v>0.29002458407634968</v>
      </c>
      <c r="AB160" s="91">
        <f t="shared" si="323"/>
        <v>402.71428571428572</v>
      </c>
      <c r="AC160" s="91">
        <f t="shared" si="323"/>
        <v>6</v>
      </c>
    </row>
    <row r="161" spans="1:29" ht="13.8" x14ac:dyDescent="0.25">
      <c r="A161" s="4">
        <v>44019</v>
      </c>
      <c r="B161">
        <v>252130</v>
      </c>
      <c r="C161">
        <v>28392</v>
      </c>
      <c r="D161">
        <v>150376</v>
      </c>
      <c r="F161">
        <f t="shared" si="324"/>
        <v>341</v>
      </c>
      <c r="G161">
        <f t="shared" si="325"/>
        <v>4</v>
      </c>
      <c r="H161">
        <f t="shared" si="326"/>
        <v>0</v>
      </c>
      <c r="I161">
        <f t="shared" si="327"/>
        <v>73362</v>
      </c>
      <c r="J161" s="58">
        <f t="shared" si="328"/>
        <v>4.6949172747019824E-3</v>
      </c>
      <c r="K161" s="58">
        <f t="shared" si="329"/>
        <v>5.4775761725436494E-5</v>
      </c>
      <c r="L161" s="58">
        <f t="shared" si="330"/>
        <v>0</v>
      </c>
      <c r="M161">
        <f t="shared" si="331"/>
        <v>85.711583496278067</v>
      </c>
      <c r="N161" s="47">
        <f t="shared" si="332"/>
        <v>0.11260857494149844</v>
      </c>
      <c r="O161" s="47"/>
      <c r="P161" s="63">
        <f t="shared" si="333"/>
        <v>0.5964224804664261</v>
      </c>
      <c r="Q161" s="86">
        <f t="shared" si="334"/>
        <v>0.11260857494149844</v>
      </c>
      <c r="R161" s="67">
        <f t="shared" si="335"/>
        <v>0.29096894459207545</v>
      </c>
      <c r="AB161" s="91">
        <f t="shared" si="323"/>
        <v>408.42857142857144</v>
      </c>
      <c r="AC161" s="91">
        <f t="shared" si="323"/>
        <v>5.2857142857142856</v>
      </c>
    </row>
    <row r="162" spans="1:29" ht="13.8" x14ac:dyDescent="0.25">
      <c r="A162" s="4">
        <v>44020</v>
      </c>
      <c r="B162">
        <v>252513</v>
      </c>
      <c r="C162">
        <v>28396</v>
      </c>
      <c r="D162">
        <v>150376</v>
      </c>
      <c r="F162">
        <f t="shared" si="324"/>
        <v>383</v>
      </c>
      <c r="G162">
        <f t="shared" si="325"/>
        <v>4</v>
      </c>
      <c r="H162">
        <f t="shared" si="326"/>
        <v>0</v>
      </c>
      <c r="I162">
        <f t="shared" si="327"/>
        <v>73741</v>
      </c>
      <c r="J162" s="58">
        <f t="shared" si="328"/>
        <v>5.2489921949146609E-3</v>
      </c>
      <c r="K162" s="58">
        <f t="shared" si="329"/>
        <v>5.4524140563234373E-5</v>
      </c>
      <c r="L162" s="58">
        <f t="shared" si="330"/>
        <v>0</v>
      </c>
      <c r="M162">
        <f t="shared" si="331"/>
        <v>96.269141350832342</v>
      </c>
      <c r="N162" s="47">
        <f t="shared" si="332"/>
        <v>0.11245361624946042</v>
      </c>
      <c r="O162" s="47"/>
      <c r="P162" s="63">
        <f t="shared" si="333"/>
        <v>0.59551785452630157</v>
      </c>
      <c r="Q162" s="86">
        <f t="shared" si="334"/>
        <v>0.11245361624946042</v>
      </c>
      <c r="R162" s="67">
        <f t="shared" si="335"/>
        <v>0.29202852922423805</v>
      </c>
      <c r="AB162" s="91">
        <f t="shared" si="323"/>
        <v>407.71428571428572</v>
      </c>
      <c r="AC162" s="91">
        <f t="shared" si="323"/>
        <v>4.5714285714285712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67"/>
  <sheetViews>
    <sheetView workbookViewId="0">
      <pane xSplit="1" ySplit="3" topLeftCell="N115" activePane="bottomRight" state="frozen"/>
      <selection pane="topRight" activeCell="B1" sqref="B1"/>
      <selection pane="bottomLeft" activeCell="A4" sqref="A4"/>
      <selection pane="bottomRight" activeCell="Z49" sqref="Z49:AA49"/>
    </sheetView>
  </sheetViews>
  <sheetFormatPr defaultColWidth="10.6640625" defaultRowHeight="13.2" x14ac:dyDescent="0.25"/>
  <sheetData>
    <row r="1" spans="1:29" x14ac:dyDescent="0.25">
      <c r="A1" s="2" t="s">
        <v>52</v>
      </c>
      <c r="B1" s="69">
        <f>B134/B2</f>
        <v>2.8851213473103966E-3</v>
      </c>
      <c r="C1" s="69">
        <f>C134/B2</f>
        <v>4.482675981685741E-4</v>
      </c>
      <c r="D1" t="s">
        <v>186</v>
      </c>
    </row>
    <row r="2" spans="1:29" x14ac:dyDescent="0.25">
      <c r="A2" t="s">
        <v>70</v>
      </c>
      <c r="B2" s="25">
        <v>65273511</v>
      </c>
      <c r="D2" s="24" t="s">
        <v>71</v>
      </c>
      <c r="E2" s="24"/>
      <c r="N2" s="45">
        <f>N134/'Country Statistics'!$F$30</f>
        <v>6.8718447004295884</v>
      </c>
      <c r="O2" s="45"/>
      <c r="P2" s="45"/>
      <c r="Q2" s="45"/>
      <c r="R2" s="45"/>
    </row>
    <row r="3" spans="1:29" s="2" customFormat="1" x14ac:dyDescent="0.25">
      <c r="A3" s="2" t="s">
        <v>20</v>
      </c>
      <c r="B3" s="2" t="s">
        <v>21</v>
      </c>
      <c r="C3" s="2" t="s">
        <v>22</v>
      </c>
      <c r="D3" s="2" t="s">
        <v>8</v>
      </c>
      <c r="E3" s="2" t="s">
        <v>152</v>
      </c>
      <c r="F3" s="2" t="s">
        <v>23</v>
      </c>
      <c r="G3" s="2" t="s">
        <v>24</v>
      </c>
      <c r="H3" s="2" t="s">
        <v>25</v>
      </c>
      <c r="I3" s="2" t="s">
        <v>53</v>
      </c>
      <c r="J3" s="2" t="s">
        <v>26</v>
      </c>
      <c r="K3" s="2" t="s">
        <v>27</v>
      </c>
      <c r="L3" s="2" t="s">
        <v>28</v>
      </c>
      <c r="M3" s="2" t="s">
        <v>69</v>
      </c>
      <c r="N3" s="2" t="s">
        <v>66</v>
      </c>
      <c r="P3" s="61" t="s">
        <v>195</v>
      </c>
      <c r="Q3" s="64" t="s">
        <v>196</v>
      </c>
      <c r="R3" s="68" t="s">
        <v>197</v>
      </c>
      <c r="AB3" s="89" t="s">
        <v>21</v>
      </c>
      <c r="AC3" s="89" t="s">
        <v>22</v>
      </c>
    </row>
    <row r="4" spans="1:29" ht="13.8" x14ac:dyDescent="0.25">
      <c r="A4" s="4">
        <v>43862</v>
      </c>
      <c r="B4">
        <v>6</v>
      </c>
      <c r="C4">
        <v>0</v>
      </c>
      <c r="D4">
        <v>0</v>
      </c>
      <c r="I4">
        <f>B4-C4-D4</f>
        <v>6</v>
      </c>
      <c r="J4" s="58"/>
      <c r="K4" s="58"/>
      <c r="L4" s="58"/>
      <c r="P4" s="62"/>
      <c r="Q4" s="65"/>
      <c r="R4" s="67" t="str">
        <f>IF(P4="","",1-SUM(P4:Q4))</f>
        <v/>
      </c>
      <c r="AB4" s="90"/>
      <c r="AC4" s="90"/>
    </row>
    <row r="5" spans="1:29" ht="13.8" x14ac:dyDescent="0.25">
      <c r="A5" s="4">
        <v>43863</v>
      </c>
      <c r="B5">
        <v>6</v>
      </c>
      <c r="C5">
        <v>0</v>
      </c>
      <c r="D5">
        <v>0</v>
      </c>
      <c r="F5">
        <f t="shared" ref="F5:F43" si="0">B5-B4</f>
        <v>0</v>
      </c>
      <c r="G5">
        <f t="shared" ref="G5:G43" si="1">C5-C4</f>
        <v>0</v>
      </c>
      <c r="H5">
        <f t="shared" ref="H5:H43" si="2">D5-D4</f>
        <v>0</v>
      </c>
      <c r="I5">
        <f t="shared" ref="I5:I64" si="3">B5-C5-D5</f>
        <v>6</v>
      </c>
      <c r="J5" s="58"/>
      <c r="K5" s="58"/>
      <c r="L5" s="58"/>
      <c r="P5" s="63"/>
      <c r="Q5" s="66"/>
      <c r="R5" s="67" t="str">
        <f t="shared" ref="R5:R32" si="4">IF(P5="","",1-SUM(P5:Q5))</f>
        <v/>
      </c>
      <c r="AB5" s="90"/>
      <c r="AC5" s="90"/>
    </row>
    <row r="6" spans="1:29" ht="13.8" x14ac:dyDescent="0.25">
      <c r="A6" s="4">
        <v>43864</v>
      </c>
      <c r="B6">
        <v>6</v>
      </c>
      <c r="C6">
        <v>0</v>
      </c>
      <c r="D6">
        <v>0</v>
      </c>
      <c r="F6">
        <f t="shared" si="0"/>
        <v>0</v>
      </c>
      <c r="G6">
        <f t="shared" si="1"/>
        <v>0</v>
      </c>
      <c r="H6">
        <f t="shared" si="2"/>
        <v>0</v>
      </c>
      <c r="I6">
        <f t="shared" si="3"/>
        <v>6</v>
      </c>
      <c r="J6" s="58"/>
      <c r="K6" s="58"/>
      <c r="L6" s="58"/>
      <c r="P6" s="63"/>
      <c r="Q6" s="66"/>
      <c r="R6" s="67" t="str">
        <f t="shared" si="4"/>
        <v/>
      </c>
      <c r="AB6" s="90"/>
      <c r="AC6" s="90"/>
    </row>
    <row r="7" spans="1:29" ht="13.8" x14ac:dyDescent="0.25">
      <c r="A7" s="4">
        <v>43865</v>
      </c>
      <c r="B7">
        <v>6</v>
      </c>
      <c r="C7">
        <v>0</v>
      </c>
      <c r="D7">
        <v>0</v>
      </c>
      <c r="F7">
        <f t="shared" si="0"/>
        <v>0</v>
      </c>
      <c r="G7">
        <f t="shared" si="1"/>
        <v>0</v>
      </c>
      <c r="H7">
        <f t="shared" si="2"/>
        <v>0</v>
      </c>
      <c r="I7">
        <f t="shared" si="3"/>
        <v>6</v>
      </c>
      <c r="J7" s="58"/>
      <c r="K7" s="58"/>
      <c r="L7" s="58"/>
      <c r="P7" s="63"/>
      <c r="Q7" s="66"/>
      <c r="R7" s="67" t="str">
        <f t="shared" si="4"/>
        <v/>
      </c>
      <c r="AB7" s="90"/>
      <c r="AC7" s="90"/>
    </row>
    <row r="8" spans="1:29" ht="13.8" x14ac:dyDescent="0.25">
      <c r="A8" s="4">
        <v>43866</v>
      </c>
      <c r="B8">
        <v>6</v>
      </c>
      <c r="C8">
        <v>0</v>
      </c>
      <c r="D8">
        <v>0</v>
      </c>
      <c r="F8">
        <f t="shared" si="0"/>
        <v>0</v>
      </c>
      <c r="G8">
        <f t="shared" si="1"/>
        <v>0</v>
      </c>
      <c r="H8">
        <f t="shared" si="2"/>
        <v>0</v>
      </c>
      <c r="I8">
        <f t="shared" si="3"/>
        <v>6</v>
      </c>
      <c r="J8" s="58"/>
      <c r="K8" s="58"/>
      <c r="L8" s="58"/>
      <c r="P8" s="63"/>
      <c r="Q8" s="66"/>
      <c r="R8" s="67" t="str">
        <f t="shared" si="4"/>
        <v/>
      </c>
      <c r="AB8" s="90"/>
      <c r="AC8" s="90"/>
    </row>
    <row r="9" spans="1:29" ht="13.8" x14ac:dyDescent="0.25">
      <c r="A9" s="4">
        <v>43867</v>
      </c>
      <c r="B9">
        <v>6</v>
      </c>
      <c r="C9">
        <v>0</v>
      </c>
      <c r="D9">
        <v>0</v>
      </c>
      <c r="F9">
        <f t="shared" si="0"/>
        <v>0</v>
      </c>
      <c r="G9">
        <f t="shared" si="1"/>
        <v>0</v>
      </c>
      <c r="H9">
        <f t="shared" si="2"/>
        <v>0</v>
      </c>
      <c r="I9">
        <f t="shared" si="3"/>
        <v>6</v>
      </c>
      <c r="J9" s="58"/>
      <c r="K9" s="58"/>
      <c r="L9" s="58"/>
      <c r="P9" s="63"/>
      <c r="Q9" s="66"/>
      <c r="R9" s="67" t="str">
        <f t="shared" si="4"/>
        <v/>
      </c>
      <c r="AB9" s="90"/>
      <c r="AC9" s="90"/>
    </row>
    <row r="10" spans="1:29" ht="13.8" x14ac:dyDescent="0.25">
      <c r="A10" s="4">
        <v>43868</v>
      </c>
      <c r="B10">
        <v>6</v>
      </c>
      <c r="C10">
        <v>0</v>
      </c>
      <c r="D10">
        <v>0</v>
      </c>
      <c r="F10">
        <f t="shared" si="0"/>
        <v>0</v>
      </c>
      <c r="G10">
        <f t="shared" si="1"/>
        <v>0</v>
      </c>
      <c r="H10">
        <f t="shared" si="2"/>
        <v>0</v>
      </c>
      <c r="I10">
        <f t="shared" si="3"/>
        <v>6</v>
      </c>
      <c r="J10" s="58"/>
      <c r="K10" s="58"/>
      <c r="L10" s="58"/>
      <c r="P10" s="63"/>
      <c r="Q10" s="66"/>
      <c r="R10" s="67" t="str">
        <f t="shared" si="4"/>
        <v/>
      </c>
      <c r="AB10" s="90"/>
      <c r="AC10" s="90"/>
    </row>
    <row r="11" spans="1:29" ht="13.8" x14ac:dyDescent="0.25">
      <c r="A11" s="4">
        <v>43869</v>
      </c>
      <c r="B11">
        <v>11</v>
      </c>
      <c r="C11">
        <v>0</v>
      </c>
      <c r="D11">
        <v>0</v>
      </c>
      <c r="F11">
        <f t="shared" si="0"/>
        <v>5</v>
      </c>
      <c r="G11">
        <f t="shared" si="1"/>
        <v>0</v>
      </c>
      <c r="H11">
        <f t="shared" si="2"/>
        <v>0</v>
      </c>
      <c r="I11">
        <f t="shared" si="3"/>
        <v>11</v>
      </c>
      <c r="J11" s="58"/>
      <c r="K11" s="58"/>
      <c r="L11" s="58"/>
      <c r="P11" s="63"/>
      <c r="Q11" s="66"/>
      <c r="R11" s="67" t="str">
        <f t="shared" si="4"/>
        <v/>
      </c>
      <c r="AB11" s="91">
        <f>AVERAGE(F5:F11)</f>
        <v>0.7142857142857143</v>
      </c>
      <c r="AC11" s="91">
        <f>AVERAGE(G5:G11)</f>
        <v>0</v>
      </c>
    </row>
    <row r="12" spans="1:29" ht="13.8" x14ac:dyDescent="0.25">
      <c r="A12" s="4">
        <v>43870</v>
      </c>
      <c r="B12">
        <v>11</v>
      </c>
      <c r="C12">
        <v>0</v>
      </c>
      <c r="D12">
        <v>0</v>
      </c>
      <c r="F12">
        <f t="shared" si="0"/>
        <v>0</v>
      </c>
      <c r="G12">
        <f t="shared" si="1"/>
        <v>0</v>
      </c>
      <c r="H12">
        <f t="shared" si="2"/>
        <v>0</v>
      </c>
      <c r="I12">
        <f t="shared" si="3"/>
        <v>11</v>
      </c>
      <c r="J12" s="58"/>
      <c r="K12" s="58"/>
      <c r="L12" s="58"/>
      <c r="P12" s="63"/>
      <c r="Q12" s="66"/>
      <c r="R12" s="67" t="str">
        <f t="shared" si="4"/>
        <v/>
      </c>
      <c r="AB12" s="91">
        <f t="shared" ref="AB12:AC27" si="5">AVERAGE(F6:F12)</f>
        <v>0.7142857142857143</v>
      </c>
      <c r="AC12" s="91">
        <f t="shared" si="5"/>
        <v>0</v>
      </c>
    </row>
    <row r="13" spans="1:29" ht="13.8" x14ac:dyDescent="0.25">
      <c r="A13" s="4">
        <v>43871</v>
      </c>
      <c r="B13">
        <v>11</v>
      </c>
      <c r="C13">
        <v>0</v>
      </c>
      <c r="D13">
        <v>0</v>
      </c>
      <c r="F13">
        <f t="shared" si="0"/>
        <v>0</v>
      </c>
      <c r="G13">
        <f t="shared" si="1"/>
        <v>0</v>
      </c>
      <c r="H13">
        <f t="shared" si="2"/>
        <v>0</v>
      </c>
      <c r="I13">
        <f t="shared" si="3"/>
        <v>11</v>
      </c>
      <c r="J13" s="58"/>
      <c r="K13" s="58"/>
      <c r="L13" s="58"/>
      <c r="P13" s="63"/>
      <c r="Q13" s="66"/>
      <c r="R13" s="67" t="str">
        <f t="shared" si="4"/>
        <v/>
      </c>
      <c r="AB13" s="91">
        <f t="shared" si="5"/>
        <v>0.7142857142857143</v>
      </c>
      <c r="AC13" s="91">
        <f t="shared" si="5"/>
        <v>0</v>
      </c>
    </row>
    <row r="14" spans="1:29" ht="13.8" x14ac:dyDescent="0.25">
      <c r="A14" s="4">
        <v>43872</v>
      </c>
      <c r="B14">
        <v>11</v>
      </c>
      <c r="C14">
        <v>0</v>
      </c>
      <c r="D14">
        <v>0</v>
      </c>
      <c r="F14">
        <f t="shared" si="0"/>
        <v>0</v>
      </c>
      <c r="G14">
        <f t="shared" si="1"/>
        <v>0</v>
      </c>
      <c r="H14">
        <f t="shared" si="2"/>
        <v>0</v>
      </c>
      <c r="I14">
        <f t="shared" si="3"/>
        <v>11</v>
      </c>
      <c r="J14" s="58"/>
      <c r="K14" s="58"/>
      <c r="L14" s="58"/>
      <c r="P14" s="63"/>
      <c r="Q14" s="66"/>
      <c r="R14" s="67" t="str">
        <f t="shared" si="4"/>
        <v/>
      </c>
      <c r="AB14" s="91">
        <f t="shared" si="5"/>
        <v>0.7142857142857143</v>
      </c>
      <c r="AC14" s="91">
        <f t="shared" si="5"/>
        <v>0</v>
      </c>
    </row>
    <row r="15" spans="1:29" ht="13.8" x14ac:dyDescent="0.25">
      <c r="A15" s="4">
        <v>43873</v>
      </c>
      <c r="B15">
        <v>11</v>
      </c>
      <c r="C15">
        <v>0</v>
      </c>
      <c r="D15">
        <v>2</v>
      </c>
      <c r="F15">
        <f t="shared" si="0"/>
        <v>0</v>
      </c>
      <c r="G15">
        <f t="shared" si="1"/>
        <v>0</v>
      </c>
      <c r="H15">
        <f t="shared" si="2"/>
        <v>2</v>
      </c>
      <c r="I15">
        <f t="shared" si="3"/>
        <v>9</v>
      </c>
      <c r="J15" s="58"/>
      <c r="K15" s="58"/>
      <c r="L15" s="58"/>
      <c r="P15" s="63"/>
      <c r="Q15" s="66"/>
      <c r="R15" s="67" t="str">
        <f t="shared" si="4"/>
        <v/>
      </c>
      <c r="AB15" s="91">
        <f t="shared" si="5"/>
        <v>0.7142857142857143</v>
      </c>
      <c r="AC15" s="91">
        <f t="shared" si="5"/>
        <v>0</v>
      </c>
    </row>
    <row r="16" spans="1:29" ht="13.8" x14ac:dyDescent="0.25">
      <c r="A16" s="4">
        <v>43874</v>
      </c>
      <c r="B16">
        <v>11</v>
      </c>
      <c r="C16">
        <v>0</v>
      </c>
      <c r="D16">
        <v>2</v>
      </c>
      <c r="F16">
        <f t="shared" si="0"/>
        <v>0</v>
      </c>
      <c r="G16">
        <f t="shared" si="1"/>
        <v>0</v>
      </c>
      <c r="H16">
        <f t="shared" si="2"/>
        <v>0</v>
      </c>
      <c r="I16">
        <f t="shared" si="3"/>
        <v>9</v>
      </c>
      <c r="J16" s="58"/>
      <c r="K16" s="58"/>
      <c r="L16" s="58"/>
      <c r="P16" s="63"/>
      <c r="Q16" s="66"/>
      <c r="R16" s="67" t="str">
        <f t="shared" si="4"/>
        <v/>
      </c>
      <c r="AB16" s="91">
        <f t="shared" si="5"/>
        <v>0.7142857142857143</v>
      </c>
      <c r="AC16" s="91">
        <f t="shared" si="5"/>
        <v>0</v>
      </c>
    </row>
    <row r="17" spans="1:29" ht="13.8" x14ac:dyDescent="0.25">
      <c r="A17" s="4">
        <v>43875</v>
      </c>
      <c r="B17">
        <v>11</v>
      </c>
      <c r="C17">
        <v>0</v>
      </c>
      <c r="D17">
        <v>2</v>
      </c>
      <c r="F17">
        <f t="shared" si="0"/>
        <v>0</v>
      </c>
      <c r="G17">
        <f t="shared" si="1"/>
        <v>0</v>
      </c>
      <c r="H17">
        <f t="shared" si="2"/>
        <v>0</v>
      </c>
      <c r="I17">
        <f t="shared" si="3"/>
        <v>9</v>
      </c>
      <c r="J17" s="58"/>
      <c r="K17" s="58"/>
      <c r="L17" s="58"/>
      <c r="P17" s="63"/>
      <c r="Q17" s="66"/>
      <c r="R17" s="67" t="str">
        <f t="shared" si="4"/>
        <v/>
      </c>
      <c r="AB17" s="91">
        <f t="shared" si="5"/>
        <v>0.7142857142857143</v>
      </c>
      <c r="AC17" s="91">
        <f t="shared" si="5"/>
        <v>0</v>
      </c>
    </row>
    <row r="18" spans="1:29" ht="13.8" x14ac:dyDescent="0.25">
      <c r="A18" s="4">
        <v>43876</v>
      </c>
      <c r="B18">
        <v>12</v>
      </c>
      <c r="C18">
        <v>1</v>
      </c>
      <c r="D18">
        <v>4</v>
      </c>
      <c r="F18">
        <f t="shared" si="0"/>
        <v>1</v>
      </c>
      <c r="G18">
        <f t="shared" si="1"/>
        <v>1</v>
      </c>
      <c r="H18">
        <f t="shared" si="2"/>
        <v>2</v>
      </c>
      <c r="I18">
        <f t="shared" si="3"/>
        <v>7</v>
      </c>
      <c r="J18" s="58"/>
      <c r="K18" s="58"/>
      <c r="L18" s="58"/>
      <c r="P18" s="63"/>
      <c r="Q18" s="66"/>
      <c r="R18" s="67" t="str">
        <f t="shared" si="4"/>
        <v/>
      </c>
      <c r="AB18" s="91">
        <f t="shared" si="5"/>
        <v>0.14285714285714285</v>
      </c>
      <c r="AC18" s="91">
        <f t="shared" si="5"/>
        <v>0.14285714285714285</v>
      </c>
    </row>
    <row r="19" spans="1:29" ht="13.8" x14ac:dyDescent="0.25">
      <c r="A19" s="4">
        <v>43877</v>
      </c>
      <c r="B19">
        <v>12</v>
      </c>
      <c r="C19">
        <v>1</v>
      </c>
      <c r="D19">
        <v>4</v>
      </c>
      <c r="F19">
        <f t="shared" si="0"/>
        <v>0</v>
      </c>
      <c r="G19">
        <f t="shared" si="1"/>
        <v>0</v>
      </c>
      <c r="H19">
        <f t="shared" si="2"/>
        <v>0</v>
      </c>
      <c r="I19">
        <f t="shared" si="3"/>
        <v>7</v>
      </c>
      <c r="J19" s="58"/>
      <c r="K19" s="58"/>
      <c r="L19" s="58"/>
      <c r="P19" s="63"/>
      <c r="Q19" s="66"/>
      <c r="R19" s="67" t="str">
        <f t="shared" si="4"/>
        <v/>
      </c>
      <c r="AB19" s="91">
        <f t="shared" si="5"/>
        <v>0.14285714285714285</v>
      </c>
      <c r="AC19" s="91">
        <f t="shared" si="5"/>
        <v>0.14285714285714285</v>
      </c>
    </row>
    <row r="20" spans="1:29" ht="13.8" x14ac:dyDescent="0.25">
      <c r="A20" s="4">
        <v>43878</v>
      </c>
      <c r="B20">
        <v>12</v>
      </c>
      <c r="C20">
        <v>1</v>
      </c>
      <c r="D20">
        <v>4</v>
      </c>
      <c r="F20">
        <f t="shared" si="0"/>
        <v>0</v>
      </c>
      <c r="G20">
        <f t="shared" si="1"/>
        <v>0</v>
      </c>
      <c r="H20">
        <f t="shared" si="2"/>
        <v>0</v>
      </c>
      <c r="I20">
        <f t="shared" si="3"/>
        <v>7</v>
      </c>
      <c r="J20" s="58"/>
      <c r="K20" s="58"/>
      <c r="L20" s="58"/>
      <c r="P20" s="63"/>
      <c r="Q20" s="66"/>
      <c r="R20" s="67" t="str">
        <f t="shared" si="4"/>
        <v/>
      </c>
      <c r="AB20" s="91">
        <f t="shared" si="5"/>
        <v>0.14285714285714285</v>
      </c>
      <c r="AC20" s="91">
        <f t="shared" si="5"/>
        <v>0.14285714285714285</v>
      </c>
    </row>
    <row r="21" spans="1:29" ht="13.8" x14ac:dyDescent="0.25">
      <c r="A21" s="4">
        <v>43879</v>
      </c>
      <c r="B21">
        <v>12</v>
      </c>
      <c r="C21">
        <v>1</v>
      </c>
      <c r="D21">
        <v>4</v>
      </c>
      <c r="F21">
        <f t="shared" si="0"/>
        <v>0</v>
      </c>
      <c r="G21">
        <f t="shared" si="1"/>
        <v>0</v>
      </c>
      <c r="H21">
        <f t="shared" si="2"/>
        <v>0</v>
      </c>
      <c r="I21">
        <f t="shared" si="3"/>
        <v>7</v>
      </c>
      <c r="J21" s="58"/>
      <c r="K21" s="58"/>
      <c r="L21" s="58"/>
      <c r="P21" s="63"/>
      <c r="Q21" s="66"/>
      <c r="R21" s="67" t="str">
        <f t="shared" si="4"/>
        <v/>
      </c>
      <c r="AB21" s="91">
        <f t="shared" si="5"/>
        <v>0.14285714285714285</v>
      </c>
      <c r="AC21" s="91">
        <f t="shared" si="5"/>
        <v>0.14285714285714285</v>
      </c>
    </row>
    <row r="22" spans="1:29" ht="13.8" x14ac:dyDescent="0.25">
      <c r="A22" s="4">
        <v>43880</v>
      </c>
      <c r="B22">
        <v>12</v>
      </c>
      <c r="C22">
        <v>1</v>
      </c>
      <c r="D22">
        <v>4</v>
      </c>
      <c r="F22">
        <f t="shared" si="0"/>
        <v>0</v>
      </c>
      <c r="G22">
        <f t="shared" si="1"/>
        <v>0</v>
      </c>
      <c r="H22">
        <f t="shared" si="2"/>
        <v>0</v>
      </c>
      <c r="I22">
        <f t="shared" si="3"/>
        <v>7</v>
      </c>
      <c r="J22" s="58"/>
      <c r="K22" s="58"/>
      <c r="L22" s="58"/>
      <c r="P22" s="63"/>
      <c r="Q22" s="66"/>
      <c r="R22" s="67" t="str">
        <f t="shared" si="4"/>
        <v/>
      </c>
      <c r="AB22" s="91">
        <f t="shared" si="5"/>
        <v>0.14285714285714285</v>
      </c>
      <c r="AC22" s="91">
        <f t="shared" si="5"/>
        <v>0.14285714285714285</v>
      </c>
    </row>
    <row r="23" spans="1:29" ht="13.8" x14ac:dyDescent="0.25">
      <c r="A23" s="4">
        <v>43881</v>
      </c>
      <c r="B23">
        <v>12</v>
      </c>
      <c r="C23">
        <v>1</v>
      </c>
      <c r="D23">
        <v>4</v>
      </c>
      <c r="F23">
        <f t="shared" si="0"/>
        <v>0</v>
      </c>
      <c r="G23">
        <f t="shared" si="1"/>
        <v>0</v>
      </c>
      <c r="H23">
        <f t="shared" si="2"/>
        <v>0</v>
      </c>
      <c r="I23">
        <f t="shared" si="3"/>
        <v>7</v>
      </c>
      <c r="J23" s="58"/>
      <c r="K23" s="58"/>
      <c r="L23" s="58"/>
      <c r="P23" s="63"/>
      <c r="Q23" s="66"/>
      <c r="R23" s="67" t="str">
        <f t="shared" si="4"/>
        <v/>
      </c>
      <c r="AB23" s="91">
        <f t="shared" si="5"/>
        <v>0.14285714285714285</v>
      </c>
      <c r="AC23" s="91">
        <f t="shared" si="5"/>
        <v>0.14285714285714285</v>
      </c>
    </row>
    <row r="24" spans="1:29" ht="13.8" x14ac:dyDescent="0.25">
      <c r="A24" s="4">
        <v>43882</v>
      </c>
      <c r="B24">
        <v>12</v>
      </c>
      <c r="C24">
        <v>1</v>
      </c>
      <c r="D24">
        <v>4</v>
      </c>
      <c r="F24">
        <f t="shared" si="0"/>
        <v>0</v>
      </c>
      <c r="G24">
        <f t="shared" si="1"/>
        <v>0</v>
      </c>
      <c r="H24">
        <f t="shared" si="2"/>
        <v>0</v>
      </c>
      <c r="I24">
        <f t="shared" si="3"/>
        <v>7</v>
      </c>
      <c r="J24" s="58"/>
      <c r="K24" s="58"/>
      <c r="L24" s="58"/>
      <c r="P24" s="63"/>
      <c r="Q24" s="66"/>
      <c r="R24" s="67" t="str">
        <f t="shared" si="4"/>
        <v/>
      </c>
      <c r="AB24" s="91">
        <f t="shared" si="5"/>
        <v>0.14285714285714285</v>
      </c>
      <c r="AC24" s="91">
        <f t="shared" si="5"/>
        <v>0.14285714285714285</v>
      </c>
    </row>
    <row r="25" spans="1:29" ht="13.8" x14ac:dyDescent="0.25">
      <c r="A25" s="4">
        <v>43883</v>
      </c>
      <c r="B25">
        <v>12</v>
      </c>
      <c r="C25">
        <v>1</v>
      </c>
      <c r="D25">
        <v>4</v>
      </c>
      <c r="F25">
        <f t="shared" si="0"/>
        <v>0</v>
      </c>
      <c r="G25">
        <f t="shared" si="1"/>
        <v>0</v>
      </c>
      <c r="H25">
        <f t="shared" si="2"/>
        <v>0</v>
      </c>
      <c r="I25">
        <f t="shared" si="3"/>
        <v>7</v>
      </c>
      <c r="J25" s="58"/>
      <c r="K25" s="58"/>
      <c r="L25" s="58"/>
      <c r="P25" s="63"/>
      <c r="Q25" s="66"/>
      <c r="R25" s="67" t="str">
        <f t="shared" si="4"/>
        <v/>
      </c>
      <c r="AB25" s="91">
        <f t="shared" si="5"/>
        <v>0</v>
      </c>
      <c r="AC25" s="91">
        <f t="shared" si="5"/>
        <v>0</v>
      </c>
    </row>
    <row r="26" spans="1:29" ht="13.8" x14ac:dyDescent="0.25">
      <c r="A26" s="4">
        <v>43884</v>
      </c>
      <c r="B26">
        <v>12</v>
      </c>
      <c r="C26">
        <v>1</v>
      </c>
      <c r="D26">
        <v>4</v>
      </c>
      <c r="F26">
        <f t="shared" si="0"/>
        <v>0</v>
      </c>
      <c r="G26">
        <f t="shared" si="1"/>
        <v>0</v>
      </c>
      <c r="H26">
        <f t="shared" si="2"/>
        <v>0</v>
      </c>
      <c r="I26">
        <f t="shared" si="3"/>
        <v>7</v>
      </c>
      <c r="J26" s="58"/>
      <c r="K26" s="58"/>
      <c r="L26" s="58"/>
      <c r="P26" s="63"/>
      <c r="Q26" s="66"/>
      <c r="R26" s="67" t="str">
        <f t="shared" si="4"/>
        <v/>
      </c>
      <c r="AB26" s="91">
        <f t="shared" si="5"/>
        <v>0</v>
      </c>
      <c r="AC26" s="91">
        <f t="shared" si="5"/>
        <v>0</v>
      </c>
    </row>
    <row r="27" spans="1:29" ht="13.8" x14ac:dyDescent="0.25">
      <c r="A27" s="4">
        <v>43885</v>
      </c>
      <c r="B27">
        <v>12</v>
      </c>
      <c r="C27">
        <v>1</v>
      </c>
      <c r="D27">
        <v>4</v>
      </c>
      <c r="F27">
        <f t="shared" si="0"/>
        <v>0</v>
      </c>
      <c r="G27">
        <f t="shared" si="1"/>
        <v>0</v>
      </c>
      <c r="H27">
        <f t="shared" si="2"/>
        <v>0</v>
      </c>
      <c r="I27">
        <f t="shared" si="3"/>
        <v>7</v>
      </c>
      <c r="J27" s="58"/>
      <c r="K27" s="58"/>
      <c r="L27" s="58"/>
      <c r="P27" s="63"/>
      <c r="Q27" s="66"/>
      <c r="R27" s="67" t="str">
        <f t="shared" si="4"/>
        <v/>
      </c>
      <c r="AB27" s="91">
        <f t="shared" si="5"/>
        <v>0</v>
      </c>
      <c r="AC27" s="91">
        <f t="shared" si="5"/>
        <v>0</v>
      </c>
    </row>
    <row r="28" spans="1:29" ht="13.8" x14ac:dyDescent="0.25">
      <c r="A28" s="4">
        <v>43886</v>
      </c>
      <c r="B28">
        <v>14</v>
      </c>
      <c r="C28">
        <v>1</v>
      </c>
      <c r="D28">
        <v>11</v>
      </c>
      <c r="F28">
        <f t="shared" si="0"/>
        <v>2</v>
      </c>
      <c r="G28">
        <f t="shared" si="1"/>
        <v>0</v>
      </c>
      <c r="H28">
        <f t="shared" si="2"/>
        <v>7</v>
      </c>
      <c r="I28">
        <f t="shared" si="3"/>
        <v>2</v>
      </c>
      <c r="J28" s="58"/>
      <c r="K28" s="58"/>
      <c r="L28" s="58"/>
      <c r="P28" s="63"/>
      <c r="Q28" s="66"/>
      <c r="R28" s="67" t="str">
        <f t="shared" si="4"/>
        <v/>
      </c>
      <c r="AB28" s="91">
        <f t="shared" ref="AB28:AC43" si="6">AVERAGE(F22:F28)</f>
        <v>0.2857142857142857</v>
      </c>
      <c r="AC28" s="91">
        <f t="shared" si="6"/>
        <v>0</v>
      </c>
    </row>
    <row r="29" spans="1:29" ht="13.8" x14ac:dyDescent="0.25">
      <c r="A29" s="4">
        <v>43887</v>
      </c>
      <c r="B29">
        <v>18</v>
      </c>
      <c r="C29">
        <v>2</v>
      </c>
      <c r="D29">
        <v>11</v>
      </c>
      <c r="F29">
        <f t="shared" si="0"/>
        <v>4</v>
      </c>
      <c r="G29">
        <f t="shared" si="1"/>
        <v>1</v>
      </c>
      <c r="H29">
        <f t="shared" si="2"/>
        <v>0</v>
      </c>
      <c r="I29">
        <f t="shared" si="3"/>
        <v>5</v>
      </c>
      <c r="J29" s="58"/>
      <c r="K29" s="58"/>
      <c r="L29" s="58"/>
      <c r="P29" s="63"/>
      <c r="Q29" s="66"/>
      <c r="R29" s="67" t="str">
        <f t="shared" si="4"/>
        <v/>
      </c>
      <c r="AB29" s="91">
        <f t="shared" si="6"/>
        <v>0.8571428571428571</v>
      </c>
      <c r="AC29" s="91">
        <f t="shared" si="6"/>
        <v>0.14285714285714285</v>
      </c>
    </row>
    <row r="30" spans="1:29" ht="13.8" x14ac:dyDescent="0.25">
      <c r="A30" s="4">
        <v>43888</v>
      </c>
      <c r="B30">
        <v>38</v>
      </c>
      <c r="C30">
        <v>2</v>
      </c>
      <c r="D30">
        <v>11</v>
      </c>
      <c r="F30">
        <f t="shared" si="0"/>
        <v>20</v>
      </c>
      <c r="G30">
        <f t="shared" si="1"/>
        <v>0</v>
      </c>
      <c r="H30">
        <f t="shared" si="2"/>
        <v>0</v>
      </c>
      <c r="I30">
        <f t="shared" si="3"/>
        <v>25</v>
      </c>
      <c r="J30" s="58"/>
      <c r="K30" s="58"/>
      <c r="L30" s="58"/>
      <c r="P30" s="63"/>
      <c r="Q30" s="66"/>
      <c r="R30" s="67" t="str">
        <f t="shared" si="4"/>
        <v/>
      </c>
      <c r="AB30" s="91">
        <f t="shared" si="6"/>
        <v>3.7142857142857144</v>
      </c>
      <c r="AC30" s="91">
        <f t="shared" si="6"/>
        <v>0.14285714285714285</v>
      </c>
    </row>
    <row r="31" spans="1:29" ht="13.8" x14ac:dyDescent="0.25">
      <c r="A31" s="4">
        <v>43889</v>
      </c>
      <c r="B31">
        <v>57</v>
      </c>
      <c r="C31">
        <v>2</v>
      </c>
      <c r="D31">
        <v>11</v>
      </c>
      <c r="F31">
        <f t="shared" si="0"/>
        <v>19</v>
      </c>
      <c r="G31">
        <f t="shared" si="1"/>
        <v>0</v>
      </c>
      <c r="H31">
        <f t="shared" si="2"/>
        <v>0</v>
      </c>
      <c r="I31">
        <f t="shared" si="3"/>
        <v>44</v>
      </c>
      <c r="J31" s="58"/>
      <c r="K31" s="58"/>
      <c r="L31" s="58"/>
      <c r="P31" s="63"/>
      <c r="Q31" s="66"/>
      <c r="R31" s="67" t="str">
        <f t="shared" si="4"/>
        <v/>
      </c>
      <c r="AB31" s="91">
        <f t="shared" si="6"/>
        <v>6.4285714285714288</v>
      </c>
      <c r="AC31" s="91">
        <f t="shared" si="6"/>
        <v>0.14285714285714285</v>
      </c>
    </row>
    <row r="32" spans="1:29" ht="13.8" x14ac:dyDescent="0.25">
      <c r="A32" s="4">
        <v>43890</v>
      </c>
      <c r="B32">
        <v>100</v>
      </c>
      <c r="C32">
        <v>2</v>
      </c>
      <c r="D32">
        <v>12</v>
      </c>
      <c r="F32">
        <f t="shared" si="0"/>
        <v>43</v>
      </c>
      <c r="G32">
        <f t="shared" si="1"/>
        <v>0</v>
      </c>
      <c r="H32">
        <f t="shared" si="2"/>
        <v>1</v>
      </c>
      <c r="I32">
        <f t="shared" si="3"/>
        <v>86</v>
      </c>
      <c r="J32" s="58"/>
      <c r="K32" s="58"/>
      <c r="L32" s="58"/>
      <c r="P32" s="63"/>
      <c r="Q32" s="66"/>
      <c r="R32" s="67" t="str">
        <f t="shared" si="4"/>
        <v/>
      </c>
      <c r="AB32" s="91">
        <f t="shared" si="6"/>
        <v>12.571428571428571</v>
      </c>
      <c r="AC32" s="91">
        <f t="shared" si="6"/>
        <v>0.14285714285714285</v>
      </c>
    </row>
    <row r="33" spans="1:29" ht="13.8" x14ac:dyDescent="0.25">
      <c r="A33" s="4">
        <v>43891</v>
      </c>
      <c r="B33">
        <v>130</v>
      </c>
      <c r="C33">
        <v>2</v>
      </c>
      <c r="D33">
        <v>12</v>
      </c>
      <c r="F33">
        <f t="shared" si="0"/>
        <v>30</v>
      </c>
      <c r="G33">
        <f t="shared" si="1"/>
        <v>0</v>
      </c>
      <c r="H33">
        <f t="shared" si="2"/>
        <v>0</v>
      </c>
      <c r="I33">
        <f t="shared" si="3"/>
        <v>116</v>
      </c>
      <c r="J33" s="58">
        <f>F33/I32*$B$2/($B$2-B32)</f>
        <v>0.3488377437269925</v>
      </c>
      <c r="K33" s="58">
        <f>G33/I32</f>
        <v>0</v>
      </c>
      <c r="L33" s="58">
        <f>H33/I32</f>
        <v>0</v>
      </c>
      <c r="M33" s="19">
        <v>0</v>
      </c>
      <c r="N33" s="47">
        <f>C33/B33</f>
        <v>1.5384615384615385E-2</v>
      </c>
      <c r="O33" s="47"/>
      <c r="P33" s="63">
        <f>D33/B33</f>
        <v>9.2307692307692313E-2</v>
      </c>
      <c r="Q33" s="86">
        <f>N33</f>
        <v>1.5384615384615385E-2</v>
      </c>
      <c r="R33" s="67">
        <f t="shared" ref="R33" si="7">IF(P33="","",1-SUM(P33:Q33))</f>
        <v>0.89230769230769225</v>
      </c>
      <c r="AB33" s="91">
        <f t="shared" si="6"/>
        <v>16.857142857142858</v>
      </c>
      <c r="AC33" s="91">
        <f t="shared" si="6"/>
        <v>0.14285714285714285</v>
      </c>
    </row>
    <row r="34" spans="1:29" ht="13.8" x14ac:dyDescent="0.25">
      <c r="A34" s="4">
        <v>43892</v>
      </c>
      <c r="B34">
        <v>191</v>
      </c>
      <c r="C34">
        <v>3</v>
      </c>
      <c r="D34">
        <v>12</v>
      </c>
      <c r="F34">
        <f t="shared" si="0"/>
        <v>61</v>
      </c>
      <c r="G34">
        <f t="shared" si="1"/>
        <v>1</v>
      </c>
      <c r="H34">
        <f t="shared" si="2"/>
        <v>0</v>
      </c>
      <c r="I34">
        <f t="shared" si="3"/>
        <v>176</v>
      </c>
      <c r="J34" s="58">
        <f t="shared" ref="J34:J72" si="8">F34/I33*$B$2/($B$2-B33)</f>
        <v>0.52586311628477544</v>
      </c>
      <c r="K34" s="58">
        <f t="shared" ref="K34:K69" si="9">G34/I33</f>
        <v>8.6206896551724137E-3</v>
      </c>
      <c r="L34" s="58">
        <f t="shared" ref="L34:L69" si="10">H34/I33</f>
        <v>0</v>
      </c>
      <c r="M34">
        <f t="shared" ref="M34:M65" si="11">J34/(K34+L34)</f>
        <v>61.000121489033951</v>
      </c>
      <c r="N34" s="47">
        <f t="shared" ref="N34:N82" si="12">C34/B34</f>
        <v>1.5706806282722512E-2</v>
      </c>
      <c r="O34" s="47"/>
      <c r="P34" s="63">
        <f t="shared" ref="P34:P97" si="13">D34/B34</f>
        <v>6.2827225130890049E-2</v>
      </c>
      <c r="Q34" s="86">
        <f t="shared" ref="Q34:Q97" si="14">N34</f>
        <v>1.5706806282722512E-2</v>
      </c>
      <c r="R34" s="67">
        <f t="shared" ref="R34:R97" si="15">IF(P34="","",1-SUM(P34:Q34))</f>
        <v>0.92146596858638741</v>
      </c>
      <c r="AB34" s="91">
        <f t="shared" si="6"/>
        <v>25.571428571428573</v>
      </c>
      <c r="AC34" s="91">
        <f t="shared" si="6"/>
        <v>0.2857142857142857</v>
      </c>
    </row>
    <row r="35" spans="1:29" ht="13.8" x14ac:dyDescent="0.25">
      <c r="A35" s="4">
        <v>43893</v>
      </c>
      <c r="B35">
        <v>204</v>
      </c>
      <c r="C35">
        <v>4</v>
      </c>
      <c r="D35">
        <v>12</v>
      </c>
      <c r="F35">
        <f t="shared" si="0"/>
        <v>13</v>
      </c>
      <c r="G35">
        <f t="shared" si="1"/>
        <v>1</v>
      </c>
      <c r="H35">
        <f t="shared" si="2"/>
        <v>0</v>
      </c>
      <c r="I35">
        <f t="shared" si="3"/>
        <v>188</v>
      </c>
      <c r="J35" s="58">
        <f t="shared" si="8"/>
        <v>7.3863852500253069E-2</v>
      </c>
      <c r="K35" s="58">
        <f t="shared" si="9"/>
        <v>5.681818181818182E-3</v>
      </c>
      <c r="L35" s="58">
        <f t="shared" si="10"/>
        <v>0</v>
      </c>
      <c r="M35">
        <f t="shared" si="11"/>
        <v>13.00003804004454</v>
      </c>
      <c r="N35" s="47">
        <f t="shared" si="12"/>
        <v>1.9607843137254902E-2</v>
      </c>
      <c r="O35" s="47"/>
      <c r="P35" s="63">
        <f t="shared" si="13"/>
        <v>5.8823529411764705E-2</v>
      </c>
      <c r="Q35" s="86">
        <f t="shared" si="14"/>
        <v>1.9607843137254902E-2</v>
      </c>
      <c r="R35" s="67">
        <f t="shared" si="15"/>
        <v>0.92156862745098045</v>
      </c>
      <c r="AB35" s="91">
        <f t="shared" si="6"/>
        <v>27.142857142857142</v>
      </c>
      <c r="AC35" s="91">
        <f t="shared" si="6"/>
        <v>0.42857142857142855</v>
      </c>
    </row>
    <row r="36" spans="1:29" ht="13.8" x14ac:dyDescent="0.25">
      <c r="A36" s="4">
        <v>43894</v>
      </c>
      <c r="B36">
        <v>285</v>
      </c>
      <c r="C36">
        <v>4</v>
      </c>
      <c r="D36">
        <v>12</v>
      </c>
      <c r="F36">
        <f t="shared" si="0"/>
        <v>81</v>
      </c>
      <c r="G36">
        <f t="shared" si="1"/>
        <v>0</v>
      </c>
      <c r="H36">
        <f t="shared" si="2"/>
        <v>0</v>
      </c>
      <c r="I36">
        <f t="shared" si="3"/>
        <v>269</v>
      </c>
      <c r="J36" s="58">
        <f t="shared" si="8"/>
        <v>0.43085241037741995</v>
      </c>
      <c r="K36" s="58">
        <f t="shared" si="9"/>
        <v>0</v>
      </c>
      <c r="L36" s="58">
        <f t="shared" si="10"/>
        <v>0</v>
      </c>
      <c r="M36" s="19">
        <v>0</v>
      </c>
      <c r="N36" s="47">
        <f t="shared" si="12"/>
        <v>1.4035087719298246E-2</v>
      </c>
      <c r="O36" s="47"/>
      <c r="P36" s="63">
        <f t="shared" si="13"/>
        <v>4.2105263157894736E-2</v>
      </c>
      <c r="Q36" s="86">
        <f t="shared" si="14"/>
        <v>1.4035087719298246E-2</v>
      </c>
      <c r="R36" s="67">
        <f t="shared" si="15"/>
        <v>0.94385964912280707</v>
      </c>
      <c r="AB36" s="91">
        <f t="shared" si="6"/>
        <v>38.142857142857146</v>
      </c>
      <c r="AC36" s="91">
        <f t="shared" si="6"/>
        <v>0.2857142857142857</v>
      </c>
    </row>
    <row r="37" spans="1:29" ht="13.8" x14ac:dyDescent="0.25">
      <c r="A37" s="4">
        <v>43895</v>
      </c>
      <c r="B37">
        <v>377</v>
      </c>
      <c r="C37">
        <v>6</v>
      </c>
      <c r="D37">
        <v>12</v>
      </c>
      <c r="F37">
        <f t="shared" si="0"/>
        <v>92</v>
      </c>
      <c r="G37">
        <f t="shared" si="1"/>
        <v>2</v>
      </c>
      <c r="H37">
        <f t="shared" si="2"/>
        <v>0</v>
      </c>
      <c r="I37">
        <f t="shared" si="3"/>
        <v>359</v>
      </c>
      <c r="J37" s="58">
        <f t="shared" si="8"/>
        <v>0.34200892823827184</v>
      </c>
      <c r="K37" s="58">
        <f t="shared" si="9"/>
        <v>7.4349442379182153E-3</v>
      </c>
      <c r="L37" s="58">
        <f t="shared" si="10"/>
        <v>0</v>
      </c>
      <c r="M37">
        <f t="shared" si="11"/>
        <v>46.000200848047562</v>
      </c>
      <c r="N37" s="47">
        <f t="shared" si="12"/>
        <v>1.5915119363395226E-2</v>
      </c>
      <c r="O37" s="47"/>
      <c r="P37" s="63">
        <f t="shared" si="13"/>
        <v>3.1830238726790451E-2</v>
      </c>
      <c r="Q37" s="86">
        <f t="shared" si="14"/>
        <v>1.5915119363395226E-2</v>
      </c>
      <c r="R37" s="67">
        <f t="shared" si="15"/>
        <v>0.95225464190981435</v>
      </c>
      <c r="AB37" s="91">
        <f t="shared" si="6"/>
        <v>48.428571428571431</v>
      </c>
      <c r="AC37" s="91">
        <f t="shared" si="6"/>
        <v>0.5714285714285714</v>
      </c>
    </row>
    <row r="38" spans="1:29" ht="13.8" x14ac:dyDescent="0.25">
      <c r="A38" s="4">
        <v>43896</v>
      </c>
      <c r="B38">
        <v>653</v>
      </c>
      <c r="C38">
        <v>9</v>
      </c>
      <c r="D38">
        <v>12</v>
      </c>
      <c r="F38">
        <f t="shared" si="0"/>
        <v>276</v>
      </c>
      <c r="G38">
        <f t="shared" si="1"/>
        <v>3</v>
      </c>
      <c r="H38">
        <f t="shared" si="2"/>
        <v>0</v>
      </c>
      <c r="I38">
        <f t="shared" si="3"/>
        <v>632</v>
      </c>
      <c r="J38" s="58">
        <f t="shared" si="8"/>
        <v>0.76880666880637172</v>
      </c>
      <c r="K38" s="58">
        <f t="shared" si="9"/>
        <v>8.356545961002786E-3</v>
      </c>
      <c r="L38" s="58">
        <f t="shared" si="10"/>
        <v>0</v>
      </c>
      <c r="M38">
        <f t="shared" si="11"/>
        <v>92.00053136716248</v>
      </c>
      <c r="N38" s="47">
        <f t="shared" si="12"/>
        <v>1.3782542113323124E-2</v>
      </c>
      <c r="O38" s="47"/>
      <c r="P38" s="63">
        <f t="shared" si="13"/>
        <v>1.8376722817764167E-2</v>
      </c>
      <c r="Q38" s="86">
        <f t="shared" si="14"/>
        <v>1.3782542113323124E-2</v>
      </c>
      <c r="R38" s="67">
        <f t="shared" si="15"/>
        <v>0.96784073506891266</v>
      </c>
      <c r="AB38" s="91">
        <f t="shared" si="6"/>
        <v>85.142857142857139</v>
      </c>
      <c r="AC38" s="91">
        <f t="shared" si="6"/>
        <v>1</v>
      </c>
    </row>
    <row r="39" spans="1:29" ht="13.8" x14ac:dyDescent="0.25">
      <c r="A39" s="4">
        <v>43897</v>
      </c>
      <c r="B39">
        <v>949</v>
      </c>
      <c r="C39">
        <v>11</v>
      </c>
      <c r="D39">
        <v>12</v>
      </c>
      <c r="F39">
        <f t="shared" si="0"/>
        <v>296</v>
      </c>
      <c r="G39">
        <f t="shared" si="1"/>
        <v>2</v>
      </c>
      <c r="H39">
        <f t="shared" si="2"/>
        <v>0</v>
      </c>
      <c r="I39">
        <f t="shared" si="3"/>
        <v>926</v>
      </c>
      <c r="J39" s="58">
        <f t="shared" si="8"/>
        <v>0.46835911587157925</v>
      </c>
      <c r="K39" s="58">
        <f t="shared" si="9"/>
        <v>3.1645569620253164E-3</v>
      </c>
      <c r="L39" s="58">
        <f t="shared" si="10"/>
        <v>0</v>
      </c>
      <c r="M39">
        <f t="shared" si="11"/>
        <v>148.00148061541904</v>
      </c>
      <c r="N39" s="47">
        <f t="shared" si="12"/>
        <v>1.1591148577449948E-2</v>
      </c>
      <c r="O39" s="47"/>
      <c r="P39" s="63">
        <f t="shared" si="13"/>
        <v>1.2644889357218124E-2</v>
      </c>
      <c r="Q39" s="86">
        <f t="shared" si="14"/>
        <v>1.1591148577449948E-2</v>
      </c>
      <c r="R39" s="67">
        <f t="shared" si="15"/>
        <v>0.97576396206533189</v>
      </c>
      <c r="AB39" s="91">
        <f t="shared" si="6"/>
        <v>121.28571428571429</v>
      </c>
      <c r="AC39" s="91">
        <f t="shared" si="6"/>
        <v>1.2857142857142858</v>
      </c>
    </row>
    <row r="40" spans="1:29" ht="13.8" x14ac:dyDescent="0.25">
      <c r="A40" s="4">
        <v>43898</v>
      </c>
      <c r="B40">
        <v>1126</v>
      </c>
      <c r="C40">
        <v>19</v>
      </c>
      <c r="D40">
        <v>12</v>
      </c>
      <c r="F40">
        <f t="shared" si="0"/>
        <v>177</v>
      </c>
      <c r="G40">
        <f t="shared" si="1"/>
        <v>8</v>
      </c>
      <c r="H40">
        <f t="shared" si="2"/>
        <v>0</v>
      </c>
      <c r="I40">
        <f t="shared" si="3"/>
        <v>1095</v>
      </c>
      <c r="J40" s="58">
        <f t="shared" si="8"/>
        <v>0.1911474874827461</v>
      </c>
      <c r="K40" s="58">
        <f t="shared" si="9"/>
        <v>8.6393088552915772E-3</v>
      </c>
      <c r="L40" s="58">
        <f t="shared" si="10"/>
        <v>0</v>
      </c>
      <c r="M40">
        <f t="shared" si="11"/>
        <v>22.125321676127861</v>
      </c>
      <c r="N40" s="47">
        <f t="shared" si="12"/>
        <v>1.6873889875666074E-2</v>
      </c>
      <c r="O40" s="47"/>
      <c r="P40" s="63">
        <f t="shared" si="13"/>
        <v>1.0657193605683837E-2</v>
      </c>
      <c r="Q40" s="86">
        <f t="shared" si="14"/>
        <v>1.6873889875666074E-2</v>
      </c>
      <c r="R40" s="67">
        <f t="shared" si="15"/>
        <v>0.97246891651865008</v>
      </c>
      <c r="AB40" s="91">
        <f t="shared" si="6"/>
        <v>142.28571428571428</v>
      </c>
      <c r="AC40" s="91">
        <f t="shared" si="6"/>
        <v>2.4285714285714284</v>
      </c>
    </row>
    <row r="41" spans="1:29" ht="13.8" x14ac:dyDescent="0.25">
      <c r="A41" s="4">
        <v>43899</v>
      </c>
      <c r="B41">
        <v>1209</v>
      </c>
      <c r="C41">
        <v>19</v>
      </c>
      <c r="D41">
        <v>12</v>
      </c>
      <c r="F41">
        <f t="shared" si="0"/>
        <v>83</v>
      </c>
      <c r="G41">
        <f t="shared" si="1"/>
        <v>0</v>
      </c>
      <c r="H41">
        <f t="shared" si="2"/>
        <v>0</v>
      </c>
      <c r="I41">
        <f t="shared" si="3"/>
        <v>1178</v>
      </c>
      <c r="J41" s="58">
        <f t="shared" si="8"/>
        <v>7.5800394351878991E-2</v>
      </c>
      <c r="K41" s="58">
        <f t="shared" si="9"/>
        <v>0</v>
      </c>
      <c r="L41" s="58">
        <f t="shared" si="10"/>
        <v>0</v>
      </c>
      <c r="M41" s="19">
        <v>0</v>
      </c>
      <c r="N41" s="47">
        <f t="shared" si="12"/>
        <v>1.5715467328370553E-2</v>
      </c>
      <c r="O41" s="47"/>
      <c r="P41" s="63">
        <f t="shared" si="13"/>
        <v>9.9255583126550868E-3</v>
      </c>
      <c r="Q41" s="86">
        <f t="shared" si="14"/>
        <v>1.5715467328370553E-2</v>
      </c>
      <c r="R41" s="67">
        <f t="shared" si="15"/>
        <v>0.97435897435897434</v>
      </c>
      <c r="AB41" s="91">
        <f t="shared" si="6"/>
        <v>145.42857142857142</v>
      </c>
      <c r="AC41" s="91">
        <f t="shared" si="6"/>
        <v>2.2857142857142856</v>
      </c>
    </row>
    <row r="42" spans="1:29" ht="13.8" x14ac:dyDescent="0.25">
      <c r="A42" s="4">
        <v>43900</v>
      </c>
      <c r="B42">
        <v>1784</v>
      </c>
      <c r="C42">
        <v>33</v>
      </c>
      <c r="D42">
        <v>12</v>
      </c>
      <c r="F42">
        <f t="shared" si="0"/>
        <v>575</v>
      </c>
      <c r="G42">
        <f t="shared" si="1"/>
        <v>14</v>
      </c>
      <c r="H42">
        <f t="shared" si="2"/>
        <v>0</v>
      </c>
      <c r="I42">
        <f t="shared" si="3"/>
        <v>1739</v>
      </c>
      <c r="J42" s="58">
        <f t="shared" si="8"/>
        <v>0.48812449098706379</v>
      </c>
      <c r="K42" s="58">
        <f t="shared" si="9"/>
        <v>1.1884550084889643E-2</v>
      </c>
      <c r="L42" s="58">
        <f t="shared" si="10"/>
        <v>0</v>
      </c>
      <c r="M42">
        <f t="shared" si="11"/>
        <v>41.072189313054366</v>
      </c>
      <c r="N42" s="47">
        <f t="shared" si="12"/>
        <v>1.8497757847533634E-2</v>
      </c>
      <c r="O42" s="47"/>
      <c r="P42" s="63">
        <f t="shared" si="13"/>
        <v>6.7264573991031393E-3</v>
      </c>
      <c r="Q42" s="86">
        <f t="shared" si="14"/>
        <v>1.8497757847533634E-2</v>
      </c>
      <c r="R42" s="67">
        <f t="shared" si="15"/>
        <v>0.97477578475336324</v>
      </c>
      <c r="AB42" s="91">
        <f t="shared" si="6"/>
        <v>225.71428571428572</v>
      </c>
      <c r="AC42" s="91">
        <f t="shared" si="6"/>
        <v>4.1428571428571432</v>
      </c>
    </row>
    <row r="43" spans="1:29" ht="13.8" x14ac:dyDescent="0.25">
      <c r="A43" s="4">
        <v>43901</v>
      </c>
      <c r="B43">
        <v>2281</v>
      </c>
      <c r="C43">
        <v>48</v>
      </c>
      <c r="D43">
        <v>12</v>
      </c>
      <c r="F43">
        <f t="shared" si="0"/>
        <v>497</v>
      </c>
      <c r="G43">
        <f t="shared" si="1"/>
        <v>15</v>
      </c>
      <c r="H43">
        <f t="shared" si="2"/>
        <v>0</v>
      </c>
      <c r="I43">
        <f t="shared" si="3"/>
        <v>2221</v>
      </c>
      <c r="J43" s="58">
        <f t="shared" si="8"/>
        <v>0.28580424609079935</v>
      </c>
      <c r="K43" s="58">
        <f t="shared" si="9"/>
        <v>8.6256469235192635E-3</v>
      </c>
      <c r="L43" s="58">
        <f t="shared" si="10"/>
        <v>0</v>
      </c>
      <c r="M43">
        <f t="shared" si="11"/>
        <v>33.134238930126671</v>
      </c>
      <c r="N43" s="47">
        <f t="shared" si="12"/>
        <v>2.1043402016659361E-2</v>
      </c>
      <c r="O43" s="47"/>
      <c r="P43" s="63">
        <f t="shared" si="13"/>
        <v>5.2608505041648402E-3</v>
      </c>
      <c r="Q43" s="86">
        <f t="shared" si="14"/>
        <v>2.1043402016659361E-2</v>
      </c>
      <c r="R43" s="67">
        <f t="shared" si="15"/>
        <v>0.97369574747917575</v>
      </c>
      <c r="AB43" s="91">
        <f t="shared" si="6"/>
        <v>285.14285714285717</v>
      </c>
      <c r="AC43" s="91">
        <f t="shared" si="6"/>
        <v>6.2857142857142856</v>
      </c>
    </row>
    <row r="44" spans="1:29" ht="13.8" x14ac:dyDescent="0.25">
      <c r="A44" s="4">
        <v>43902</v>
      </c>
      <c r="B44" s="19">
        <f>B43+F44</f>
        <v>2971</v>
      </c>
      <c r="C44" s="19">
        <f>C43+G44</f>
        <v>63.5</v>
      </c>
      <c r="D44">
        <v>12</v>
      </c>
      <c r="F44" s="19">
        <f>1380/2</f>
        <v>690</v>
      </c>
      <c r="G44" s="19">
        <f>31/2</f>
        <v>15.5</v>
      </c>
      <c r="H44">
        <f t="shared" ref="H44:H54" si="16">D44-D43</f>
        <v>0</v>
      </c>
      <c r="I44">
        <f t="shared" si="3"/>
        <v>2895.5</v>
      </c>
      <c r="J44" s="58">
        <f t="shared" si="8"/>
        <v>0.31068172583251435</v>
      </c>
      <c r="K44" s="58">
        <f t="shared" si="9"/>
        <v>6.9788383610986044E-3</v>
      </c>
      <c r="L44" s="58">
        <f t="shared" si="10"/>
        <v>0</v>
      </c>
      <c r="M44">
        <f t="shared" si="11"/>
        <v>44.517684714452542</v>
      </c>
      <c r="N44" s="47">
        <f t="shared" si="12"/>
        <v>2.1373274991585325E-2</v>
      </c>
      <c r="O44" s="47"/>
      <c r="P44" s="63">
        <f t="shared" si="13"/>
        <v>4.0390440928980142E-3</v>
      </c>
      <c r="Q44" s="86">
        <f t="shared" si="14"/>
        <v>2.1373274991585325E-2</v>
      </c>
      <c r="R44" s="67">
        <f t="shared" si="15"/>
        <v>0.97458768091551662</v>
      </c>
      <c r="AB44" s="91">
        <f t="shared" ref="AB44:AC59" si="17">AVERAGE(F38:F44)</f>
        <v>370.57142857142856</v>
      </c>
      <c r="AC44" s="91">
        <f t="shared" si="17"/>
        <v>8.2142857142857135</v>
      </c>
    </row>
    <row r="45" spans="1:29" ht="13.8" x14ac:dyDescent="0.25">
      <c r="A45" s="4">
        <v>43903</v>
      </c>
      <c r="B45">
        <v>3661</v>
      </c>
      <c r="C45">
        <v>79</v>
      </c>
      <c r="D45">
        <v>12</v>
      </c>
      <c r="E45" s="21" t="s">
        <v>170</v>
      </c>
      <c r="F45" s="19">
        <f>1380/2</f>
        <v>690</v>
      </c>
      <c r="G45" s="19">
        <f>31/2</f>
        <v>15.5</v>
      </c>
      <c r="H45">
        <f t="shared" si="16"/>
        <v>0</v>
      </c>
      <c r="I45">
        <f t="shared" si="3"/>
        <v>3570</v>
      </c>
      <c r="J45" s="58">
        <f t="shared" si="8"/>
        <v>0.23831165863736614</v>
      </c>
      <c r="K45" s="58">
        <f t="shared" si="9"/>
        <v>5.3531341737178377E-3</v>
      </c>
      <c r="L45" s="58">
        <f t="shared" si="10"/>
        <v>0</v>
      </c>
      <c r="M45">
        <f t="shared" si="11"/>
        <v>44.518155328031852</v>
      </c>
      <c r="N45" s="47">
        <f t="shared" si="12"/>
        <v>2.1578803605572249E-2</v>
      </c>
      <c r="O45" s="47"/>
      <c r="P45" s="63">
        <f t="shared" si="13"/>
        <v>3.2777929527451517E-3</v>
      </c>
      <c r="Q45" s="86">
        <f t="shared" si="14"/>
        <v>2.1578803605572249E-2</v>
      </c>
      <c r="R45" s="67">
        <f t="shared" si="15"/>
        <v>0.9751434034416826</v>
      </c>
      <c r="AB45" s="91">
        <f t="shared" si="17"/>
        <v>429.71428571428572</v>
      </c>
      <c r="AC45" s="91">
        <f t="shared" si="17"/>
        <v>10</v>
      </c>
    </row>
    <row r="46" spans="1:29" ht="13.8" x14ac:dyDescent="0.25">
      <c r="A46" s="4">
        <v>43904</v>
      </c>
      <c r="B46">
        <v>4469</v>
      </c>
      <c r="C46">
        <v>91</v>
      </c>
      <c r="D46">
        <v>12</v>
      </c>
      <c r="E46" s="21" t="s">
        <v>154</v>
      </c>
      <c r="F46">
        <f>B46-B45</f>
        <v>808</v>
      </c>
      <c r="G46">
        <f>C46-C45</f>
        <v>12</v>
      </c>
      <c r="H46">
        <f t="shared" si="16"/>
        <v>0</v>
      </c>
      <c r="I46">
        <f t="shared" si="3"/>
        <v>4366</v>
      </c>
      <c r="J46" s="58">
        <f t="shared" si="8"/>
        <v>0.22634322714137714</v>
      </c>
      <c r="K46" s="59">
        <f t="shared" si="9"/>
        <v>3.3613445378151263E-3</v>
      </c>
      <c r="L46" s="59">
        <f t="shared" si="10"/>
        <v>0</v>
      </c>
      <c r="M46">
        <f t="shared" si="11"/>
        <v>67.337110074559689</v>
      </c>
      <c r="N46" s="47">
        <f t="shared" si="12"/>
        <v>2.0362497202953682E-2</v>
      </c>
      <c r="O46" s="47"/>
      <c r="P46" s="63">
        <f t="shared" si="13"/>
        <v>2.6851644663235625E-3</v>
      </c>
      <c r="Q46" s="86">
        <f t="shared" si="14"/>
        <v>2.0362497202953682E-2</v>
      </c>
      <c r="R46" s="67">
        <f t="shared" si="15"/>
        <v>0.9769523383307227</v>
      </c>
      <c r="AB46" s="91">
        <f t="shared" si="17"/>
        <v>502.85714285714283</v>
      </c>
      <c r="AC46" s="91">
        <f t="shared" si="17"/>
        <v>11.428571428571429</v>
      </c>
    </row>
    <row r="47" spans="1:29" ht="13.8" x14ac:dyDescent="0.25">
      <c r="A47" s="4">
        <v>43905</v>
      </c>
      <c r="B47">
        <v>4499</v>
      </c>
      <c r="C47" s="19">
        <f>C46+G47</f>
        <v>119.5</v>
      </c>
      <c r="D47">
        <v>12</v>
      </c>
      <c r="F47">
        <f t="shared" ref="F47:F64" si="18">B47-B46</f>
        <v>30</v>
      </c>
      <c r="G47" s="19">
        <f>57/2</f>
        <v>28.5</v>
      </c>
      <c r="H47">
        <f t="shared" si="16"/>
        <v>0</v>
      </c>
      <c r="I47">
        <f t="shared" si="3"/>
        <v>4367.5</v>
      </c>
      <c r="J47" s="60">
        <f t="shared" si="8"/>
        <v>6.871748537148171E-3</v>
      </c>
      <c r="K47" s="60">
        <f t="shared" si="9"/>
        <v>6.5277141548327989E-3</v>
      </c>
      <c r="L47" s="60">
        <f t="shared" si="10"/>
        <v>0</v>
      </c>
      <c r="M47">
        <f t="shared" si="11"/>
        <v>1.0527036530943479</v>
      </c>
      <c r="N47" s="47">
        <f t="shared" si="12"/>
        <v>2.6561458101800401E-2</v>
      </c>
      <c r="O47" s="47"/>
      <c r="P47" s="63">
        <f t="shared" si="13"/>
        <v>2.6672593909757725E-3</v>
      </c>
      <c r="Q47" s="86">
        <f t="shared" si="14"/>
        <v>2.6561458101800401E-2</v>
      </c>
      <c r="R47" s="67">
        <f t="shared" si="15"/>
        <v>0.97077128250722378</v>
      </c>
      <c r="AB47" s="91">
        <f t="shared" si="17"/>
        <v>481.85714285714283</v>
      </c>
      <c r="AC47" s="91">
        <f t="shared" si="17"/>
        <v>14.357142857142858</v>
      </c>
    </row>
    <row r="48" spans="1:29" ht="13.8" x14ac:dyDescent="0.25">
      <c r="A48" s="4">
        <v>43906</v>
      </c>
      <c r="B48">
        <v>6633</v>
      </c>
      <c r="C48">
        <v>148</v>
      </c>
      <c r="D48">
        <v>12</v>
      </c>
      <c r="E48" s="21" t="s">
        <v>171</v>
      </c>
      <c r="F48">
        <f t="shared" si="18"/>
        <v>2134</v>
      </c>
      <c r="G48" s="19">
        <f>57/2</f>
        <v>28.5</v>
      </c>
      <c r="H48">
        <f t="shared" si="16"/>
        <v>0</v>
      </c>
      <c r="I48">
        <f t="shared" si="3"/>
        <v>6473</v>
      </c>
      <c r="J48" s="58">
        <f t="shared" si="8"/>
        <v>0.48864272394939007</v>
      </c>
      <c r="K48" s="59">
        <f t="shared" si="9"/>
        <v>6.5254722381224957E-3</v>
      </c>
      <c r="L48" s="59">
        <f t="shared" si="10"/>
        <v>0</v>
      </c>
      <c r="M48">
        <f t="shared" si="11"/>
        <v>74.88235427540215</v>
      </c>
      <c r="N48" s="47">
        <f t="shared" si="12"/>
        <v>2.2312679029096939E-2</v>
      </c>
      <c r="O48" s="47"/>
      <c r="P48" s="63">
        <f t="shared" si="13"/>
        <v>1.8091361374943465E-3</v>
      </c>
      <c r="Q48" s="86">
        <f t="shared" si="14"/>
        <v>2.2312679029096939E-2</v>
      </c>
      <c r="R48" s="67">
        <f t="shared" si="15"/>
        <v>0.97587818483340871</v>
      </c>
      <c r="AB48" s="91">
        <f t="shared" si="17"/>
        <v>774.85714285714289</v>
      </c>
      <c r="AC48" s="91">
        <f t="shared" si="17"/>
        <v>18.428571428571427</v>
      </c>
    </row>
    <row r="49" spans="1:29" ht="13.8" x14ac:dyDescent="0.25">
      <c r="A49" s="4">
        <v>43907</v>
      </c>
      <c r="B49">
        <v>7652</v>
      </c>
      <c r="C49" s="19">
        <f>C48+G49</f>
        <v>179.66666666666666</v>
      </c>
      <c r="D49">
        <v>12</v>
      </c>
      <c r="E49" s="21" t="s">
        <v>172</v>
      </c>
      <c r="F49">
        <f t="shared" si="18"/>
        <v>1019</v>
      </c>
      <c r="G49" s="19">
        <f>95/3</f>
        <v>31.666666666666668</v>
      </c>
      <c r="H49">
        <f t="shared" si="16"/>
        <v>0</v>
      </c>
      <c r="I49">
        <f t="shared" si="3"/>
        <v>7460.333333333333</v>
      </c>
      <c r="J49" s="58">
        <f t="shared" si="8"/>
        <v>0.15743914102166118</v>
      </c>
      <c r="K49" s="59">
        <f t="shared" si="9"/>
        <v>4.8921159688964421E-3</v>
      </c>
      <c r="L49" s="59">
        <f t="shared" si="10"/>
        <v>0</v>
      </c>
      <c r="M49">
        <f t="shared" si="11"/>
        <v>32.182217678943559</v>
      </c>
      <c r="N49" s="47">
        <f t="shared" si="12"/>
        <v>2.3479700296218851E-2</v>
      </c>
      <c r="O49" s="47"/>
      <c r="P49" s="63">
        <f t="shared" si="13"/>
        <v>1.5682174594877157E-3</v>
      </c>
      <c r="Q49" s="86">
        <f t="shared" si="14"/>
        <v>2.3479700296218851E-2</v>
      </c>
      <c r="R49" s="67">
        <f t="shared" si="15"/>
        <v>0.97495208224429342</v>
      </c>
      <c r="AB49" s="91">
        <f t="shared" si="17"/>
        <v>838.28571428571433</v>
      </c>
      <c r="AC49" s="91">
        <f t="shared" si="17"/>
        <v>20.952380952380953</v>
      </c>
    </row>
    <row r="50" spans="1:29" ht="13.8" x14ac:dyDescent="0.25">
      <c r="A50" s="4">
        <v>43908</v>
      </c>
      <c r="B50">
        <v>9043</v>
      </c>
      <c r="C50" s="19">
        <f>C49+G50</f>
        <v>211.33333333333331</v>
      </c>
      <c r="D50">
        <v>12</v>
      </c>
      <c r="F50">
        <f t="shared" si="18"/>
        <v>1391</v>
      </c>
      <c r="G50" s="19">
        <f>95/3</f>
        <v>31.666666666666668</v>
      </c>
      <c r="H50">
        <f t="shared" si="16"/>
        <v>0</v>
      </c>
      <c r="I50">
        <f t="shared" si="3"/>
        <v>8819.6666666666661</v>
      </c>
      <c r="J50" s="58">
        <f t="shared" si="8"/>
        <v>0.18647465516599002</v>
      </c>
      <c r="K50" s="59">
        <f t="shared" si="9"/>
        <v>4.2446718198471921E-3</v>
      </c>
      <c r="L50" s="59">
        <f t="shared" si="10"/>
        <v>0</v>
      </c>
      <c r="M50">
        <f t="shared" si="11"/>
        <v>43.931465866000238</v>
      </c>
      <c r="N50" s="47">
        <f t="shared" si="12"/>
        <v>2.3369825647830734E-2</v>
      </c>
      <c r="O50" s="47"/>
      <c r="P50" s="63">
        <f t="shared" si="13"/>
        <v>1.3269932544509565E-3</v>
      </c>
      <c r="Q50" s="86">
        <f t="shared" si="14"/>
        <v>2.3369825647830734E-2</v>
      </c>
      <c r="R50" s="67">
        <f t="shared" si="15"/>
        <v>0.9753031810977183</v>
      </c>
      <c r="AB50" s="91">
        <f t="shared" si="17"/>
        <v>966</v>
      </c>
      <c r="AC50" s="91">
        <f t="shared" si="17"/>
        <v>23.333333333333332</v>
      </c>
    </row>
    <row r="51" spans="1:29" ht="13.8" x14ac:dyDescent="0.25">
      <c r="A51" s="4">
        <v>43909</v>
      </c>
      <c r="B51">
        <v>10871</v>
      </c>
      <c r="C51">
        <v>243</v>
      </c>
      <c r="D51">
        <v>12</v>
      </c>
      <c r="F51">
        <f t="shared" si="18"/>
        <v>1828</v>
      </c>
      <c r="G51" s="19">
        <f>95/3</f>
        <v>31.666666666666668</v>
      </c>
      <c r="H51">
        <f t="shared" si="16"/>
        <v>0</v>
      </c>
      <c r="I51">
        <f t="shared" si="3"/>
        <v>10616</v>
      </c>
      <c r="J51" s="58">
        <f t="shared" si="8"/>
        <v>0.20729278730432549</v>
      </c>
      <c r="K51" s="59">
        <f t="shared" si="9"/>
        <v>3.5904607128009378E-3</v>
      </c>
      <c r="L51" s="59">
        <f t="shared" si="10"/>
        <v>0</v>
      </c>
      <c r="M51">
        <f t="shared" si="11"/>
        <v>57.734314308264707</v>
      </c>
      <c r="N51" s="47">
        <f t="shared" si="12"/>
        <v>2.2353049397479532E-2</v>
      </c>
      <c r="O51" s="47"/>
      <c r="P51" s="63">
        <f t="shared" si="13"/>
        <v>1.1038542912335573E-3</v>
      </c>
      <c r="Q51" s="86">
        <f t="shared" si="14"/>
        <v>2.2353049397479532E-2</v>
      </c>
      <c r="R51" s="67">
        <f t="shared" si="15"/>
        <v>0.97654309631128688</v>
      </c>
      <c r="AB51" s="91">
        <f t="shared" si="17"/>
        <v>1128.5714285714287</v>
      </c>
      <c r="AC51" s="91">
        <f t="shared" si="17"/>
        <v>25.642857142857142</v>
      </c>
    </row>
    <row r="52" spans="1:29" ht="13.8" x14ac:dyDescent="0.25">
      <c r="A52" s="4">
        <v>43910</v>
      </c>
      <c r="B52">
        <v>12612</v>
      </c>
      <c r="C52">
        <v>450</v>
      </c>
      <c r="D52">
        <v>12</v>
      </c>
      <c r="F52">
        <f t="shared" si="18"/>
        <v>1741</v>
      </c>
      <c r="G52">
        <f t="shared" ref="G52:G64" si="19">C52-C51</f>
        <v>207</v>
      </c>
      <c r="H52">
        <f t="shared" si="16"/>
        <v>0</v>
      </c>
      <c r="I52">
        <f t="shared" si="3"/>
        <v>12150</v>
      </c>
      <c r="J52" s="58">
        <f t="shared" si="8"/>
        <v>0.16402505687266308</v>
      </c>
      <c r="K52" s="59">
        <f t="shared" si="9"/>
        <v>1.9498869630746044E-2</v>
      </c>
      <c r="L52" s="59">
        <f t="shared" si="10"/>
        <v>0</v>
      </c>
      <c r="M52">
        <f t="shared" si="11"/>
        <v>8.412029003672421</v>
      </c>
      <c r="N52" s="47">
        <f t="shared" si="12"/>
        <v>3.5680304471931497E-2</v>
      </c>
      <c r="O52" s="47"/>
      <c r="P52" s="63">
        <f t="shared" si="13"/>
        <v>9.5147478591817321E-4</v>
      </c>
      <c r="Q52" s="86">
        <f t="shared" si="14"/>
        <v>3.5680304471931497E-2</v>
      </c>
      <c r="R52" s="67">
        <f t="shared" si="15"/>
        <v>0.96336822074215034</v>
      </c>
      <c r="AB52" s="91">
        <f t="shared" si="17"/>
        <v>1278.7142857142858</v>
      </c>
      <c r="AC52" s="91">
        <f t="shared" si="17"/>
        <v>53</v>
      </c>
    </row>
    <row r="53" spans="1:29" ht="13.8" x14ac:dyDescent="0.25">
      <c r="A53" s="4">
        <v>43911</v>
      </c>
      <c r="B53">
        <v>14282</v>
      </c>
      <c r="C53">
        <v>562</v>
      </c>
      <c r="D53">
        <v>12</v>
      </c>
      <c r="F53">
        <f t="shared" si="18"/>
        <v>1670</v>
      </c>
      <c r="G53">
        <f t="shared" si="19"/>
        <v>112</v>
      </c>
      <c r="H53">
        <f t="shared" si="16"/>
        <v>0</v>
      </c>
      <c r="I53">
        <f t="shared" si="3"/>
        <v>13708</v>
      </c>
      <c r="J53" s="58">
        <f t="shared" si="8"/>
        <v>0.13747512230263545</v>
      </c>
      <c r="K53" s="59">
        <f t="shared" si="9"/>
        <v>9.2181069958847742E-3</v>
      </c>
      <c r="L53" s="59">
        <f t="shared" si="10"/>
        <v>0</v>
      </c>
      <c r="M53">
        <f t="shared" si="11"/>
        <v>14.913595856937684</v>
      </c>
      <c r="N53" s="47">
        <f t="shared" si="12"/>
        <v>3.9350231060075617E-2</v>
      </c>
      <c r="O53" s="47"/>
      <c r="P53" s="63">
        <f t="shared" si="13"/>
        <v>8.4021845679876765E-4</v>
      </c>
      <c r="Q53" s="86">
        <f t="shared" si="14"/>
        <v>3.9350231060075617E-2</v>
      </c>
      <c r="R53" s="67">
        <f t="shared" si="15"/>
        <v>0.95980955048312566</v>
      </c>
      <c r="AB53" s="91">
        <f t="shared" si="17"/>
        <v>1401.8571428571429</v>
      </c>
      <c r="AC53" s="91">
        <f t="shared" si="17"/>
        <v>67.285714285714292</v>
      </c>
    </row>
    <row r="54" spans="1:29" ht="13.8" x14ac:dyDescent="0.25">
      <c r="A54" s="4">
        <v>43912</v>
      </c>
      <c r="B54">
        <v>16018</v>
      </c>
      <c r="C54">
        <v>674</v>
      </c>
      <c r="D54">
        <v>2200</v>
      </c>
      <c r="F54">
        <f t="shared" si="18"/>
        <v>1736</v>
      </c>
      <c r="G54">
        <f t="shared" si="19"/>
        <v>112</v>
      </c>
      <c r="H54">
        <f t="shared" si="16"/>
        <v>2188</v>
      </c>
      <c r="I54">
        <f t="shared" si="3"/>
        <v>13144</v>
      </c>
      <c r="J54" s="58">
        <f t="shared" si="8"/>
        <v>0.12666909279776301</v>
      </c>
      <c r="K54" s="58">
        <f t="shared" si="9"/>
        <v>8.1704114385760147E-3</v>
      </c>
      <c r="L54" s="58">
        <f t="shared" si="10"/>
        <v>0.15961482346075284</v>
      </c>
      <c r="M54">
        <f t="shared" si="11"/>
        <v>0.75494779307466753</v>
      </c>
      <c r="N54" s="47">
        <f t="shared" si="12"/>
        <v>4.2077662629541768E-2</v>
      </c>
      <c r="O54" s="47"/>
      <c r="P54" s="63">
        <f t="shared" si="13"/>
        <v>0.13734548632788113</v>
      </c>
      <c r="Q54" s="86">
        <f t="shared" si="14"/>
        <v>4.2077662629541768E-2</v>
      </c>
      <c r="R54" s="67">
        <f t="shared" si="15"/>
        <v>0.82057685104257705</v>
      </c>
      <c r="AB54" s="91">
        <f t="shared" si="17"/>
        <v>1645.5714285714287</v>
      </c>
      <c r="AC54" s="91">
        <f t="shared" si="17"/>
        <v>79.214285714285708</v>
      </c>
    </row>
    <row r="55" spans="1:29" ht="13.8" x14ac:dyDescent="0.25">
      <c r="A55" s="4">
        <v>43913</v>
      </c>
      <c r="B55">
        <v>19856</v>
      </c>
      <c r="C55">
        <v>860</v>
      </c>
      <c r="D55" s="19">
        <f>D54+H55</f>
        <v>2740.5</v>
      </c>
      <c r="E55" s="19"/>
      <c r="F55">
        <f t="shared" si="18"/>
        <v>3838</v>
      </c>
      <c r="G55">
        <f t="shared" si="19"/>
        <v>186</v>
      </c>
      <c r="H55" s="19">
        <f>1081/2</f>
        <v>540.5</v>
      </c>
      <c r="I55">
        <f t="shared" si="3"/>
        <v>16255.5</v>
      </c>
      <c r="J55" s="58">
        <f t="shared" si="8"/>
        <v>0.29206802110086721</v>
      </c>
      <c r="K55" s="58">
        <f t="shared" si="9"/>
        <v>1.4150943396226415E-2</v>
      </c>
      <c r="L55" s="58">
        <f t="shared" si="10"/>
        <v>4.1121424223980525E-2</v>
      </c>
      <c r="M55">
        <f t="shared" si="11"/>
        <v>5.2841597651063985</v>
      </c>
      <c r="N55" s="47">
        <f t="shared" si="12"/>
        <v>4.3311845286059629E-2</v>
      </c>
      <c r="O55" s="47"/>
      <c r="P55" s="63">
        <f t="shared" si="13"/>
        <v>0.13801873489121677</v>
      </c>
      <c r="Q55" s="86">
        <f t="shared" si="14"/>
        <v>4.3311845286059629E-2</v>
      </c>
      <c r="R55" s="67">
        <f t="shared" si="15"/>
        <v>0.81866941982272357</v>
      </c>
      <c r="AB55" s="91">
        <f t="shared" si="17"/>
        <v>1889</v>
      </c>
      <c r="AC55" s="91">
        <f t="shared" si="17"/>
        <v>101.71428571428571</v>
      </c>
    </row>
    <row r="56" spans="1:29" ht="13.8" x14ac:dyDescent="0.25">
      <c r="A56" s="4">
        <v>43914</v>
      </c>
      <c r="B56">
        <v>22304</v>
      </c>
      <c r="C56">
        <v>1100</v>
      </c>
      <c r="D56">
        <v>3243</v>
      </c>
      <c r="F56">
        <f t="shared" si="18"/>
        <v>2448</v>
      </c>
      <c r="G56">
        <f t="shared" si="19"/>
        <v>240</v>
      </c>
      <c r="H56" s="19">
        <f>1081/2</f>
        <v>540.5</v>
      </c>
      <c r="I56">
        <f t="shared" si="3"/>
        <v>17961</v>
      </c>
      <c r="J56" s="58">
        <f t="shared" si="8"/>
        <v>0.15064100769702421</v>
      </c>
      <c r="K56" s="58">
        <f t="shared" si="9"/>
        <v>1.4764233643997416E-2</v>
      </c>
      <c r="L56" s="58">
        <f t="shared" si="10"/>
        <v>3.3250284519085849E-2</v>
      </c>
      <c r="M56">
        <f t="shared" si="11"/>
        <v>3.1374053819589713</v>
      </c>
      <c r="N56" s="47">
        <f t="shared" si="12"/>
        <v>4.9318507890961261E-2</v>
      </c>
      <c r="O56" s="47"/>
      <c r="P56" s="63">
        <f t="shared" si="13"/>
        <v>0.14539992826398851</v>
      </c>
      <c r="Q56" s="86">
        <f t="shared" si="14"/>
        <v>4.9318507890961261E-2</v>
      </c>
      <c r="R56" s="67">
        <f t="shared" si="15"/>
        <v>0.80528156384505023</v>
      </c>
      <c r="AB56" s="91">
        <f t="shared" si="17"/>
        <v>2093.1428571428573</v>
      </c>
      <c r="AC56" s="91">
        <f t="shared" si="17"/>
        <v>131.47619047619045</v>
      </c>
    </row>
    <row r="57" spans="1:29" ht="13.8" x14ac:dyDescent="0.25">
      <c r="A57" s="4">
        <v>43915</v>
      </c>
      <c r="B57">
        <v>25233</v>
      </c>
      <c r="C57">
        <v>1331</v>
      </c>
      <c r="D57">
        <v>3900</v>
      </c>
      <c r="F57">
        <f t="shared" si="18"/>
        <v>2929</v>
      </c>
      <c r="G57">
        <f t="shared" si="19"/>
        <v>231</v>
      </c>
      <c r="H57">
        <f>D57-D56</f>
        <v>657</v>
      </c>
      <c r="I57">
        <f t="shared" si="3"/>
        <v>20002</v>
      </c>
      <c r="J57" s="58">
        <f t="shared" si="8"/>
        <v>0.16313129465273679</v>
      </c>
      <c r="K57" s="58">
        <f t="shared" si="9"/>
        <v>1.2861199265074327E-2</v>
      </c>
      <c r="L57" s="58">
        <f t="shared" si="10"/>
        <v>3.6579255052613995E-2</v>
      </c>
      <c r="M57">
        <f t="shared" si="11"/>
        <v>3.2995508820470785</v>
      </c>
      <c r="N57" s="47">
        <f t="shared" si="12"/>
        <v>5.2748385051321685E-2</v>
      </c>
      <c r="O57" s="47"/>
      <c r="P57" s="63">
        <f t="shared" si="13"/>
        <v>0.15455950540958269</v>
      </c>
      <c r="Q57" s="86">
        <f t="shared" si="14"/>
        <v>5.2748385051321685E-2</v>
      </c>
      <c r="R57" s="67">
        <f t="shared" si="15"/>
        <v>0.79269210953909564</v>
      </c>
      <c r="AB57" s="91">
        <f t="shared" si="17"/>
        <v>2312.8571428571427</v>
      </c>
      <c r="AC57" s="91">
        <f t="shared" si="17"/>
        <v>159.95238095238093</v>
      </c>
    </row>
    <row r="58" spans="1:29" ht="13.8" x14ac:dyDescent="0.25">
      <c r="A58" s="4">
        <v>43916</v>
      </c>
      <c r="B58">
        <v>29155</v>
      </c>
      <c r="C58">
        <v>1696</v>
      </c>
      <c r="D58">
        <v>4948</v>
      </c>
      <c r="F58">
        <f t="shared" si="18"/>
        <v>3922</v>
      </c>
      <c r="G58">
        <f t="shared" si="19"/>
        <v>365</v>
      </c>
      <c r="H58">
        <f>D58-D57</f>
        <v>1048</v>
      </c>
      <c r="I58">
        <f t="shared" si="3"/>
        <v>22511</v>
      </c>
      <c r="J58" s="58">
        <f t="shared" si="8"/>
        <v>0.19615622072873476</v>
      </c>
      <c r="K58" s="58">
        <f t="shared" si="9"/>
        <v>1.824817518248175E-2</v>
      </c>
      <c r="L58" s="58">
        <f t="shared" si="10"/>
        <v>5.2394760523947606E-2</v>
      </c>
      <c r="M58">
        <f t="shared" si="11"/>
        <v>2.776728044597419</v>
      </c>
      <c r="N58" s="47">
        <f t="shared" si="12"/>
        <v>5.8171840164637285E-2</v>
      </c>
      <c r="O58" s="47"/>
      <c r="P58" s="63">
        <f t="shared" si="13"/>
        <v>0.16971359972560451</v>
      </c>
      <c r="Q58" s="86">
        <f t="shared" si="14"/>
        <v>5.8171840164637285E-2</v>
      </c>
      <c r="R58" s="67">
        <f t="shared" si="15"/>
        <v>0.77211456010975821</v>
      </c>
      <c r="AB58" s="91">
        <f t="shared" si="17"/>
        <v>2612</v>
      </c>
      <c r="AC58" s="91">
        <f t="shared" si="17"/>
        <v>207.57142857142858</v>
      </c>
    </row>
    <row r="59" spans="1:29" ht="13.8" x14ac:dyDescent="0.25">
      <c r="A59" s="4">
        <v>43917</v>
      </c>
      <c r="B59">
        <v>32964</v>
      </c>
      <c r="C59">
        <v>1995</v>
      </c>
      <c r="D59">
        <v>5700</v>
      </c>
      <c r="F59">
        <f t="shared" si="18"/>
        <v>3809</v>
      </c>
      <c r="G59">
        <f t="shared" si="19"/>
        <v>299</v>
      </c>
      <c r="H59">
        <f>D59-D58</f>
        <v>752</v>
      </c>
      <c r="I59">
        <f t="shared" si="3"/>
        <v>25269</v>
      </c>
      <c r="J59" s="58">
        <f t="shared" si="8"/>
        <v>0.16928177710075765</v>
      </c>
      <c r="K59" s="58">
        <f t="shared" si="9"/>
        <v>1.3282395273421883E-2</v>
      </c>
      <c r="L59" s="58">
        <f t="shared" si="10"/>
        <v>3.3405890453556041E-2</v>
      </c>
      <c r="M59">
        <f t="shared" si="11"/>
        <v>3.6257869498716984</v>
      </c>
      <c r="N59" s="47">
        <f t="shared" si="12"/>
        <v>6.0520567892246087E-2</v>
      </c>
      <c r="O59" s="47"/>
      <c r="P59" s="63">
        <f t="shared" si="13"/>
        <v>0.17291590826356024</v>
      </c>
      <c r="Q59" s="86">
        <f t="shared" si="14"/>
        <v>6.0520567892246087E-2</v>
      </c>
      <c r="R59" s="67">
        <f t="shared" si="15"/>
        <v>0.76656352384419368</v>
      </c>
      <c r="AB59" s="91">
        <f t="shared" si="17"/>
        <v>2907.4285714285716</v>
      </c>
      <c r="AC59" s="91">
        <f t="shared" si="17"/>
        <v>220.71428571428572</v>
      </c>
    </row>
    <row r="60" spans="1:29" ht="13.8" x14ac:dyDescent="0.25">
      <c r="A60" s="4">
        <v>43918</v>
      </c>
      <c r="B60">
        <v>37575</v>
      </c>
      <c r="C60">
        <v>2314</v>
      </c>
      <c r="D60" s="19">
        <f>D59+H60</f>
        <v>6451</v>
      </c>
      <c r="E60" s="19"/>
      <c r="F60">
        <f t="shared" si="18"/>
        <v>4611</v>
      </c>
      <c r="G60">
        <f t="shared" si="19"/>
        <v>319</v>
      </c>
      <c r="H60" s="19">
        <f>1502/2</f>
        <v>751</v>
      </c>
      <c r="I60">
        <f t="shared" si="3"/>
        <v>28810</v>
      </c>
      <c r="J60" s="58">
        <f t="shared" si="8"/>
        <v>0.18256875196982425</v>
      </c>
      <c r="K60" s="58">
        <f t="shared" si="9"/>
        <v>1.2624163995409395E-2</v>
      </c>
      <c r="L60" s="58">
        <f t="shared" si="10"/>
        <v>2.9720210534647195E-2</v>
      </c>
      <c r="M60">
        <f t="shared" si="11"/>
        <v>4.3115231715191493</v>
      </c>
      <c r="N60" s="47">
        <f t="shared" si="12"/>
        <v>6.1583499667332002E-2</v>
      </c>
      <c r="O60" s="47"/>
      <c r="P60" s="63">
        <f t="shared" si="13"/>
        <v>0.1716833000665336</v>
      </c>
      <c r="Q60" s="86">
        <f t="shared" si="14"/>
        <v>6.1583499667332002E-2</v>
      </c>
      <c r="R60" s="67">
        <f t="shared" si="15"/>
        <v>0.76673320026613445</v>
      </c>
      <c r="AB60" s="91">
        <f t="shared" ref="AB60:AC75" si="20">AVERAGE(F54:F60)</f>
        <v>3327.5714285714284</v>
      </c>
      <c r="AC60" s="91">
        <f t="shared" si="20"/>
        <v>250.28571428571428</v>
      </c>
    </row>
    <row r="61" spans="1:29" ht="13.8" x14ac:dyDescent="0.25">
      <c r="A61" s="4">
        <v>43919</v>
      </c>
      <c r="B61">
        <v>40174</v>
      </c>
      <c r="C61">
        <v>2606</v>
      </c>
      <c r="D61">
        <v>7202</v>
      </c>
      <c r="F61">
        <f t="shared" si="18"/>
        <v>2599</v>
      </c>
      <c r="G61">
        <f t="shared" si="19"/>
        <v>292</v>
      </c>
      <c r="H61" s="19">
        <f>1502/2</f>
        <v>751</v>
      </c>
      <c r="I61">
        <f t="shared" si="3"/>
        <v>30366</v>
      </c>
      <c r="J61" s="58">
        <f t="shared" si="8"/>
        <v>9.0263692751767363E-2</v>
      </c>
      <c r="K61" s="58">
        <f t="shared" si="9"/>
        <v>1.013536966331135E-2</v>
      </c>
      <c r="L61" s="58">
        <f t="shared" si="10"/>
        <v>2.6067337729954877E-2</v>
      </c>
      <c r="M61">
        <f t="shared" si="11"/>
        <v>2.493285702951503</v>
      </c>
      <c r="N61" s="47">
        <f t="shared" si="12"/>
        <v>6.4867824961417839E-2</v>
      </c>
      <c r="O61" s="47"/>
      <c r="P61" s="63">
        <f t="shared" si="13"/>
        <v>0.17927017473988152</v>
      </c>
      <c r="Q61" s="86">
        <f t="shared" si="14"/>
        <v>6.4867824961417839E-2</v>
      </c>
      <c r="R61" s="67">
        <f t="shared" si="15"/>
        <v>0.75586200029870065</v>
      </c>
      <c r="AB61" s="91">
        <f t="shared" si="20"/>
        <v>3450.8571428571427</v>
      </c>
      <c r="AC61" s="91">
        <f t="shared" si="20"/>
        <v>276</v>
      </c>
    </row>
    <row r="62" spans="1:29" ht="13.8" x14ac:dyDescent="0.25">
      <c r="A62" s="4">
        <v>43920</v>
      </c>
      <c r="B62">
        <v>44550</v>
      </c>
      <c r="C62">
        <v>3024</v>
      </c>
      <c r="D62">
        <v>7927</v>
      </c>
      <c r="F62">
        <f t="shared" si="18"/>
        <v>4376</v>
      </c>
      <c r="G62">
        <f t="shared" si="19"/>
        <v>418</v>
      </c>
      <c r="H62">
        <f>D62-D61</f>
        <v>725</v>
      </c>
      <c r="I62">
        <f t="shared" si="3"/>
        <v>33599</v>
      </c>
      <c r="J62" s="58">
        <f t="shared" si="8"/>
        <v>0.14419729180380814</v>
      </c>
      <c r="K62" s="58">
        <f t="shared" si="9"/>
        <v>1.3765395508134097E-2</v>
      </c>
      <c r="L62" s="58">
        <f t="shared" si="10"/>
        <v>2.3875386945926363E-2</v>
      </c>
      <c r="M62">
        <f t="shared" si="11"/>
        <v>3.8308792326460526</v>
      </c>
      <c r="N62" s="47">
        <f t="shared" si="12"/>
        <v>6.7878787878787886E-2</v>
      </c>
      <c r="O62" s="47"/>
      <c r="P62" s="63">
        <f t="shared" si="13"/>
        <v>0.17793490460157127</v>
      </c>
      <c r="Q62" s="86">
        <f t="shared" si="14"/>
        <v>6.7878787878787886E-2</v>
      </c>
      <c r="R62" s="67">
        <f t="shared" si="15"/>
        <v>0.75418630751964089</v>
      </c>
      <c r="AB62" s="91">
        <f t="shared" si="20"/>
        <v>3527.7142857142858</v>
      </c>
      <c r="AC62" s="91">
        <f t="shared" si="20"/>
        <v>309.14285714285717</v>
      </c>
    </row>
    <row r="63" spans="1:29" ht="13.8" x14ac:dyDescent="0.25">
      <c r="A63" s="4">
        <v>43921</v>
      </c>
      <c r="B63">
        <v>52128</v>
      </c>
      <c r="C63">
        <v>3523</v>
      </c>
      <c r="D63">
        <v>9444</v>
      </c>
      <c r="F63">
        <f t="shared" si="18"/>
        <v>7578</v>
      </c>
      <c r="G63">
        <f t="shared" si="19"/>
        <v>499</v>
      </c>
      <c r="H63">
        <f>D63-D62</f>
        <v>1517</v>
      </c>
      <c r="I63">
        <f t="shared" si="3"/>
        <v>39161</v>
      </c>
      <c r="J63" s="58">
        <f t="shared" si="8"/>
        <v>0.22569646756259978</v>
      </c>
      <c r="K63" s="58">
        <f t="shared" si="9"/>
        <v>1.4851632489062174E-2</v>
      </c>
      <c r="L63" s="58">
        <f t="shared" si="10"/>
        <v>4.515015327837138E-2</v>
      </c>
      <c r="M63">
        <f t="shared" si="11"/>
        <v>3.7614958400971181</v>
      </c>
      <c r="N63" s="47">
        <f t="shared" si="12"/>
        <v>6.7583640270104356E-2</v>
      </c>
      <c r="O63" s="47"/>
      <c r="P63" s="63">
        <f t="shared" si="13"/>
        <v>0.18116942909760589</v>
      </c>
      <c r="Q63" s="86">
        <f t="shared" si="14"/>
        <v>6.7583640270104356E-2</v>
      </c>
      <c r="R63" s="67">
        <f t="shared" si="15"/>
        <v>0.75124693063228976</v>
      </c>
      <c r="AB63" s="91">
        <f t="shared" si="20"/>
        <v>4260.5714285714284</v>
      </c>
      <c r="AC63" s="91">
        <f t="shared" si="20"/>
        <v>346.14285714285717</v>
      </c>
    </row>
    <row r="64" spans="1:29" ht="13.8" x14ac:dyDescent="0.25">
      <c r="A64" s="4">
        <v>43922</v>
      </c>
      <c r="B64">
        <v>56989</v>
      </c>
      <c r="C64">
        <v>4403</v>
      </c>
      <c r="D64">
        <v>10934</v>
      </c>
      <c r="F64">
        <f t="shared" si="18"/>
        <v>4861</v>
      </c>
      <c r="G64">
        <f t="shared" si="19"/>
        <v>880</v>
      </c>
      <c r="H64">
        <f>D64-D63</f>
        <v>1490</v>
      </c>
      <c r="I64">
        <f t="shared" si="3"/>
        <v>41652</v>
      </c>
      <c r="J64" s="58">
        <f t="shared" si="8"/>
        <v>0.12422780674809421</v>
      </c>
      <c r="K64" s="58">
        <f t="shared" si="9"/>
        <v>2.2471336278440286E-2</v>
      </c>
      <c r="L64" s="58">
        <f t="shared" si="10"/>
        <v>3.8048058016904571E-2</v>
      </c>
      <c r="M64">
        <f t="shared" si="11"/>
        <v>2.052694151924944</v>
      </c>
      <c r="N64" s="47">
        <f t="shared" si="12"/>
        <v>7.7260523960764355E-2</v>
      </c>
      <c r="O64" s="47"/>
      <c r="P64" s="63">
        <f t="shared" si="13"/>
        <v>0.19186158732386951</v>
      </c>
      <c r="Q64" s="86">
        <f t="shared" si="14"/>
        <v>7.7260523960764355E-2</v>
      </c>
      <c r="R64" s="67">
        <f t="shared" si="15"/>
        <v>0.73087788871536619</v>
      </c>
      <c r="AB64" s="91">
        <f t="shared" si="20"/>
        <v>4536.5714285714284</v>
      </c>
      <c r="AC64" s="91">
        <f t="shared" si="20"/>
        <v>438.85714285714283</v>
      </c>
    </row>
    <row r="65" spans="1:29" ht="13.8" x14ac:dyDescent="0.25">
      <c r="A65" s="4">
        <v>43923</v>
      </c>
      <c r="B65">
        <v>59105</v>
      </c>
      <c r="C65">
        <v>5387</v>
      </c>
      <c r="D65">
        <v>12428</v>
      </c>
      <c r="F65">
        <f t="shared" ref="F65" si="21">B65-B64</f>
        <v>2116</v>
      </c>
      <c r="G65">
        <f t="shared" ref="G65" si="22">C65-C64</f>
        <v>984</v>
      </c>
      <c r="H65">
        <f t="shared" ref="H65" si="23">D65-D64</f>
        <v>1494</v>
      </c>
      <c r="I65">
        <f t="shared" ref="I65" si="24">B65-C65-D65</f>
        <v>41290</v>
      </c>
      <c r="J65" s="58">
        <f t="shared" si="8"/>
        <v>5.0846275130797092E-2</v>
      </c>
      <c r="K65" s="58">
        <f t="shared" si="9"/>
        <v>2.3624315759147221E-2</v>
      </c>
      <c r="L65" s="58">
        <f t="shared" si="10"/>
        <v>3.5868625756266204E-2</v>
      </c>
      <c r="M65">
        <f t="shared" si="11"/>
        <v>0.8546606342808557</v>
      </c>
      <c r="N65" s="47">
        <f t="shared" si="12"/>
        <v>9.1142881312917687E-2</v>
      </c>
      <c r="O65" s="47"/>
      <c r="P65" s="63">
        <f t="shared" si="13"/>
        <v>0.2102698587259961</v>
      </c>
      <c r="Q65" s="86">
        <f t="shared" si="14"/>
        <v>9.1142881312917687E-2</v>
      </c>
      <c r="R65" s="67">
        <f t="shared" si="15"/>
        <v>0.69858725996108628</v>
      </c>
      <c r="AB65" s="91">
        <f t="shared" si="20"/>
        <v>4278.5714285714284</v>
      </c>
      <c r="AC65" s="91">
        <f t="shared" si="20"/>
        <v>527.28571428571433</v>
      </c>
    </row>
    <row r="66" spans="1:29" ht="13.8" x14ac:dyDescent="0.25">
      <c r="A66" s="4">
        <v>43924</v>
      </c>
      <c r="B66">
        <v>64338</v>
      </c>
      <c r="C66">
        <v>6507</v>
      </c>
      <c r="D66">
        <v>14008</v>
      </c>
      <c r="F66">
        <f t="shared" ref="F66:F67" si="25">B66-B65</f>
        <v>5233</v>
      </c>
      <c r="G66">
        <f t="shared" ref="G66:G67" si="26">C66-C65</f>
        <v>1120</v>
      </c>
      <c r="H66">
        <f t="shared" ref="H66:H67" si="27">D66-D65</f>
        <v>1580</v>
      </c>
      <c r="I66">
        <f t="shared" ref="I66:I67" si="28">B66-C66-D66</f>
        <v>43823</v>
      </c>
      <c r="J66" s="58">
        <f t="shared" si="8"/>
        <v>0.12685257357459573</v>
      </c>
      <c r="K66" s="58">
        <f t="shared" si="9"/>
        <v>2.7125211915718091E-2</v>
      </c>
      <c r="L66" s="58">
        <f t="shared" si="10"/>
        <v>3.8265923952530881E-2</v>
      </c>
      <c r="M66">
        <f t="shared" ref="M66:M67" si="29">J66/(K66+L66)</f>
        <v>1.9399047269981693</v>
      </c>
      <c r="N66" s="47">
        <f t="shared" si="12"/>
        <v>0.10113774130373962</v>
      </c>
      <c r="O66" s="47"/>
      <c r="P66" s="63">
        <f t="shared" si="13"/>
        <v>0.21772513910908017</v>
      </c>
      <c r="Q66" s="86">
        <f t="shared" si="14"/>
        <v>0.10113774130373962</v>
      </c>
      <c r="R66" s="67">
        <f t="shared" si="15"/>
        <v>0.68113711958718026</v>
      </c>
      <c r="AB66" s="91">
        <f t="shared" si="20"/>
        <v>4482</v>
      </c>
      <c r="AC66" s="91">
        <f t="shared" si="20"/>
        <v>644.57142857142856</v>
      </c>
    </row>
    <row r="67" spans="1:29" ht="13.8" x14ac:dyDescent="0.25">
      <c r="A67" s="4">
        <v>43925</v>
      </c>
      <c r="B67">
        <v>68605</v>
      </c>
      <c r="C67">
        <v>7560</v>
      </c>
      <c r="D67">
        <v>15438</v>
      </c>
      <c r="F67">
        <f t="shared" si="25"/>
        <v>4267</v>
      </c>
      <c r="G67">
        <f t="shared" si="26"/>
        <v>1053</v>
      </c>
      <c r="H67">
        <f t="shared" si="27"/>
        <v>1430</v>
      </c>
      <c r="I67">
        <f t="shared" si="28"/>
        <v>45607</v>
      </c>
      <c r="J67" s="58">
        <f t="shared" si="8"/>
        <v>9.7465029648591384E-2</v>
      </c>
      <c r="K67" s="58">
        <f t="shared" si="9"/>
        <v>2.4028478196380897E-2</v>
      </c>
      <c r="L67" s="58">
        <f t="shared" si="10"/>
        <v>3.2631266686443193E-2</v>
      </c>
      <c r="M67">
        <f t="shared" si="29"/>
        <v>1.7201812300806363</v>
      </c>
      <c r="N67" s="47">
        <f t="shared" si="12"/>
        <v>0.11019604985059397</v>
      </c>
      <c r="O67" s="47"/>
      <c r="P67" s="63">
        <f t="shared" si="13"/>
        <v>0.22502733036950659</v>
      </c>
      <c r="Q67" s="86">
        <f t="shared" si="14"/>
        <v>0.11019604985059397</v>
      </c>
      <c r="R67" s="67">
        <f t="shared" si="15"/>
        <v>0.66477661977989944</v>
      </c>
      <c r="AB67" s="91">
        <f t="shared" si="20"/>
        <v>4432.8571428571431</v>
      </c>
      <c r="AC67" s="91">
        <f t="shared" si="20"/>
        <v>749.42857142857144</v>
      </c>
    </row>
    <row r="68" spans="1:29" ht="13.8" x14ac:dyDescent="0.25">
      <c r="A68" s="4">
        <v>43926</v>
      </c>
      <c r="B68">
        <v>70478</v>
      </c>
      <c r="C68">
        <v>8078</v>
      </c>
      <c r="D68">
        <v>16183</v>
      </c>
      <c r="F68">
        <f t="shared" ref="F68" si="30">B68-B67</f>
        <v>1873</v>
      </c>
      <c r="G68">
        <f t="shared" ref="G68" si="31">C68-C67</f>
        <v>518</v>
      </c>
      <c r="H68">
        <f t="shared" ref="H68" si="32">D68-D67</f>
        <v>745</v>
      </c>
      <c r="I68">
        <f t="shared" ref="I68" si="33">B68-C68-D68</f>
        <v>46217</v>
      </c>
      <c r="J68" s="58">
        <f t="shared" si="8"/>
        <v>4.1111466817165709E-2</v>
      </c>
      <c r="K68" s="58">
        <f t="shared" si="9"/>
        <v>1.135790558466902E-2</v>
      </c>
      <c r="L68" s="58">
        <f t="shared" si="10"/>
        <v>1.633521169995834E-2</v>
      </c>
      <c r="M68">
        <f t="shared" ref="M68" si="34">J68/(K68+L68)</f>
        <v>1.4845373453131248</v>
      </c>
      <c r="N68" s="47">
        <f t="shared" si="12"/>
        <v>0.11461732739294532</v>
      </c>
      <c r="O68" s="47"/>
      <c r="P68" s="63">
        <f t="shared" si="13"/>
        <v>0.22961775305769178</v>
      </c>
      <c r="Q68" s="86">
        <f t="shared" si="14"/>
        <v>0.11461732739294532</v>
      </c>
      <c r="R68" s="67">
        <f t="shared" si="15"/>
        <v>0.65576491954936289</v>
      </c>
      <c r="AB68" s="91">
        <f t="shared" si="20"/>
        <v>4329.1428571428569</v>
      </c>
      <c r="AC68" s="91">
        <f t="shared" si="20"/>
        <v>781.71428571428567</v>
      </c>
    </row>
    <row r="69" spans="1:29" ht="13.8" x14ac:dyDescent="0.25">
      <c r="A69" s="4">
        <v>43927</v>
      </c>
      <c r="B69">
        <v>74390</v>
      </c>
      <c r="C69">
        <v>8911</v>
      </c>
      <c r="D69">
        <v>17250</v>
      </c>
      <c r="F69">
        <f t="shared" ref="F69" si="35">B69-B68</f>
        <v>3912</v>
      </c>
      <c r="G69">
        <f t="shared" ref="G69" si="36">C69-C68</f>
        <v>833</v>
      </c>
      <c r="H69">
        <f t="shared" ref="H69" si="37">D69-D68</f>
        <v>1067</v>
      </c>
      <c r="I69">
        <f t="shared" ref="I69" si="38">B69-C69-D69</f>
        <v>48229</v>
      </c>
      <c r="J69" s="58">
        <f t="shared" si="8"/>
        <v>8.4735670495655321E-2</v>
      </c>
      <c r="K69" s="58">
        <f t="shared" si="9"/>
        <v>1.8023670943592186E-2</v>
      </c>
      <c r="L69" s="58">
        <f t="shared" si="10"/>
        <v>2.3086742973364778E-2</v>
      </c>
      <c r="M69">
        <f t="shared" ref="M69" si="39">J69/(K69+L69)</f>
        <v>2.0611728859461587</v>
      </c>
      <c r="N69" s="47">
        <f t="shared" si="12"/>
        <v>0.11978760586100282</v>
      </c>
      <c r="O69" s="47"/>
      <c r="P69" s="63">
        <f t="shared" si="13"/>
        <v>0.23188600618362684</v>
      </c>
      <c r="Q69" s="86">
        <f t="shared" si="14"/>
        <v>0.11978760586100282</v>
      </c>
      <c r="R69" s="67">
        <f t="shared" si="15"/>
        <v>0.64832638795537034</v>
      </c>
      <c r="AB69" s="91">
        <f t="shared" si="20"/>
        <v>4262.8571428571431</v>
      </c>
      <c r="AC69" s="91">
        <f t="shared" si="20"/>
        <v>841</v>
      </c>
    </row>
    <row r="70" spans="1:29" ht="13.8" x14ac:dyDescent="0.25">
      <c r="A70" s="4">
        <v>43928</v>
      </c>
      <c r="B70">
        <v>78167</v>
      </c>
      <c r="C70">
        <v>10328</v>
      </c>
      <c r="D70">
        <v>19337</v>
      </c>
      <c r="F70">
        <f t="shared" ref="F70" si="40">B70-B69</f>
        <v>3777</v>
      </c>
      <c r="G70">
        <f t="shared" ref="G70" si="41">C70-C69</f>
        <v>1417</v>
      </c>
      <c r="H70">
        <f t="shared" ref="H70" si="42">D70-D69</f>
        <v>2087</v>
      </c>
      <c r="I70">
        <f t="shared" ref="I70" si="43">B70-C70-D70</f>
        <v>48502</v>
      </c>
      <c r="J70" s="58">
        <f t="shared" si="8"/>
        <v>7.8403231037835183E-2</v>
      </c>
      <c r="K70" s="58">
        <f t="shared" ref="K70" si="44">G70/I69</f>
        <v>2.9380663086524705E-2</v>
      </c>
      <c r="L70" s="58">
        <f t="shared" ref="L70" si="45">H70/I69</f>
        <v>4.3272719732940765E-2</v>
      </c>
      <c r="M70">
        <f t="shared" ref="M70" si="46">J70/(K70+L70)</f>
        <v>1.0791408189850893</v>
      </c>
      <c r="N70" s="47">
        <f t="shared" si="12"/>
        <v>0.13212736832678751</v>
      </c>
      <c r="O70" s="47"/>
      <c r="P70" s="63">
        <f t="shared" si="13"/>
        <v>0.24738060818503974</v>
      </c>
      <c r="Q70" s="86">
        <f t="shared" si="14"/>
        <v>0.13212736832678751</v>
      </c>
      <c r="R70" s="67">
        <f t="shared" si="15"/>
        <v>0.62049202348817278</v>
      </c>
      <c r="AB70" s="91">
        <f t="shared" si="20"/>
        <v>3719.8571428571427</v>
      </c>
      <c r="AC70" s="91">
        <f t="shared" si="20"/>
        <v>972.14285714285711</v>
      </c>
    </row>
    <row r="71" spans="1:29" ht="13.8" x14ac:dyDescent="0.25">
      <c r="A71" s="4">
        <v>43929</v>
      </c>
      <c r="B71">
        <v>82048</v>
      </c>
      <c r="C71">
        <v>10869</v>
      </c>
      <c r="D71">
        <v>21254</v>
      </c>
      <c r="F71">
        <f t="shared" ref="F71" si="47">B71-B70</f>
        <v>3881</v>
      </c>
      <c r="G71">
        <f t="shared" ref="G71" si="48">C71-C70</f>
        <v>541</v>
      </c>
      <c r="H71">
        <f t="shared" ref="H71" si="49">D71-D70</f>
        <v>1917</v>
      </c>
      <c r="I71">
        <f t="shared" ref="I71" si="50">B71-C71-D71</f>
        <v>49925</v>
      </c>
      <c r="J71" s="58">
        <f t="shared" si="8"/>
        <v>8.0113256917189513E-2</v>
      </c>
      <c r="K71" s="58">
        <f t="shared" ref="K71" si="51">G71/I70</f>
        <v>1.1154179209104779E-2</v>
      </c>
      <c r="L71" s="58">
        <f t="shared" ref="L71" si="52">H71/I70</f>
        <v>3.9524143334295492E-2</v>
      </c>
      <c r="M71">
        <f t="shared" ref="M71" si="53">J71/(K71+L71)</f>
        <v>1.5808190345799538</v>
      </c>
      <c r="N71" s="47">
        <f t="shared" si="12"/>
        <v>0.13247123634945399</v>
      </c>
      <c r="O71" s="47"/>
      <c r="P71" s="63">
        <f t="shared" si="13"/>
        <v>0.25904348673946959</v>
      </c>
      <c r="Q71" s="86">
        <f t="shared" si="14"/>
        <v>0.13247123634945399</v>
      </c>
      <c r="R71" s="67">
        <f t="shared" si="15"/>
        <v>0.60848527691107646</v>
      </c>
      <c r="AB71" s="91">
        <f t="shared" si="20"/>
        <v>3579.8571428571427</v>
      </c>
      <c r="AC71" s="91">
        <f t="shared" si="20"/>
        <v>923.71428571428567</v>
      </c>
    </row>
    <row r="72" spans="1:29" ht="13.8" x14ac:dyDescent="0.25">
      <c r="A72" s="4">
        <v>43930</v>
      </c>
      <c r="B72">
        <v>86334</v>
      </c>
      <c r="C72">
        <v>12210</v>
      </c>
      <c r="D72">
        <v>23206</v>
      </c>
      <c r="F72">
        <f t="shared" ref="F72" si="54">B72-B71</f>
        <v>4286</v>
      </c>
      <c r="G72">
        <f t="shared" ref="G72" si="55">C72-C71</f>
        <v>1341</v>
      </c>
      <c r="H72">
        <f t="shared" ref="H72" si="56">D72-D71</f>
        <v>1952</v>
      </c>
      <c r="I72">
        <f t="shared" ref="I72" si="57">B72-C72-D72</f>
        <v>50918</v>
      </c>
      <c r="J72" s="58">
        <f t="shared" si="8"/>
        <v>8.5956819824380498E-2</v>
      </c>
      <c r="K72" s="58">
        <f t="shared" ref="K72" si="58">G72/I71</f>
        <v>2.6860290435653481E-2</v>
      </c>
      <c r="L72" s="58">
        <f t="shared" ref="L72" si="59">H72/I71</f>
        <v>3.9098647971957938E-2</v>
      </c>
      <c r="M72">
        <f t="shared" ref="M72" si="60">J72/(K72+L72)</f>
        <v>1.3031868295573024</v>
      </c>
      <c r="N72" s="47">
        <f t="shared" si="12"/>
        <v>0.14142747932448399</v>
      </c>
      <c r="O72" s="47"/>
      <c r="P72" s="63">
        <f t="shared" si="13"/>
        <v>0.26879329117149675</v>
      </c>
      <c r="Q72" s="86">
        <f t="shared" si="14"/>
        <v>0.14142747932448399</v>
      </c>
      <c r="R72" s="67">
        <f t="shared" si="15"/>
        <v>0.58977922950401929</v>
      </c>
      <c r="AB72" s="91">
        <f t="shared" si="20"/>
        <v>3889.8571428571427</v>
      </c>
      <c r="AC72" s="91">
        <f t="shared" si="20"/>
        <v>974.71428571428567</v>
      </c>
    </row>
    <row r="73" spans="1:29" ht="13.8" x14ac:dyDescent="0.25">
      <c r="A73" s="4">
        <v>43931</v>
      </c>
      <c r="B73">
        <v>90676</v>
      </c>
      <c r="C73">
        <v>13197</v>
      </c>
      <c r="D73">
        <v>24932</v>
      </c>
      <c r="F73">
        <f t="shared" ref="F73" si="61">B73-B72</f>
        <v>4342</v>
      </c>
      <c r="G73">
        <f t="shared" ref="G73" si="62">C73-C72</f>
        <v>987</v>
      </c>
      <c r="H73">
        <f t="shared" ref="H73" si="63">D73-D72</f>
        <v>1726</v>
      </c>
      <c r="I73">
        <f t="shared" ref="I73" si="64">B73-C73-D73</f>
        <v>52547</v>
      </c>
      <c r="J73" s="58">
        <f t="shared" ref="J73" si="65">F73/I72*$B$2/($B$2-B72)</f>
        <v>8.5387300201226868E-2</v>
      </c>
      <c r="K73" s="58">
        <f t="shared" ref="K73" si="66">G73/I72</f>
        <v>1.9384107781138301E-2</v>
      </c>
      <c r="L73" s="58">
        <f t="shared" ref="L73" si="67">H73/I72</f>
        <v>3.3897639341686631E-2</v>
      </c>
      <c r="M73">
        <f t="shared" ref="M73" si="68">J73/(K73+L73)</f>
        <v>1.6025619431058127</v>
      </c>
      <c r="N73" s="47">
        <f t="shared" si="12"/>
        <v>0.14554016498301645</v>
      </c>
      <c r="O73" s="47"/>
      <c r="P73" s="63">
        <f t="shared" si="13"/>
        <v>0.27495698972164628</v>
      </c>
      <c r="Q73" s="86">
        <f t="shared" si="14"/>
        <v>0.14554016498301645</v>
      </c>
      <c r="R73" s="67">
        <f t="shared" si="15"/>
        <v>0.57950284529533724</v>
      </c>
      <c r="AB73" s="91">
        <f t="shared" si="20"/>
        <v>3762.5714285714284</v>
      </c>
      <c r="AC73" s="91">
        <f t="shared" si="20"/>
        <v>955.71428571428567</v>
      </c>
    </row>
    <row r="74" spans="1:29" ht="13.8" x14ac:dyDescent="0.25">
      <c r="A74" s="4">
        <v>43932</v>
      </c>
      <c r="B74">
        <v>93790</v>
      </c>
      <c r="C74">
        <v>13832</v>
      </c>
      <c r="D74">
        <v>26391</v>
      </c>
      <c r="F74">
        <f t="shared" ref="F74" si="69">B74-B73</f>
        <v>3114</v>
      </c>
      <c r="G74">
        <f t="shared" ref="G74" si="70">C74-C73</f>
        <v>635</v>
      </c>
      <c r="H74">
        <f t="shared" ref="H74" si="71">D74-D73</f>
        <v>1459</v>
      </c>
      <c r="I74">
        <f t="shared" ref="I74" si="72">B74-C74-D74</f>
        <v>53567</v>
      </c>
      <c r="J74" s="58">
        <f t="shared" ref="J74" si="73">F74/I73*$B$2/($B$2-B73)</f>
        <v>5.9343671245917801E-2</v>
      </c>
      <c r="K74" s="58">
        <f t="shared" ref="K74" si="74">G74/I73</f>
        <v>1.2084419662397473E-2</v>
      </c>
      <c r="L74" s="58">
        <f t="shared" ref="L74" si="75">H74/I73</f>
        <v>2.7765619350295926E-2</v>
      </c>
      <c r="M74">
        <f t="shared" ref="M74" si="76">J74/(K74+L74)</f>
        <v>1.4891747339824464</v>
      </c>
      <c r="N74" s="47">
        <f t="shared" si="12"/>
        <v>0.14747840921206951</v>
      </c>
      <c r="O74" s="47"/>
      <c r="P74" s="63">
        <f t="shared" si="13"/>
        <v>0.28138394285105023</v>
      </c>
      <c r="Q74" s="86">
        <f t="shared" si="14"/>
        <v>0.14747840921206951</v>
      </c>
      <c r="R74" s="67">
        <f t="shared" si="15"/>
        <v>0.57113764793688027</v>
      </c>
      <c r="AB74" s="91">
        <f t="shared" si="20"/>
        <v>3597.8571428571427</v>
      </c>
      <c r="AC74" s="91">
        <f t="shared" si="20"/>
        <v>896</v>
      </c>
    </row>
    <row r="75" spans="1:29" ht="13.8" x14ac:dyDescent="0.25">
      <c r="A75" s="4">
        <v>43933</v>
      </c>
      <c r="B75">
        <v>120633</v>
      </c>
      <c r="C75">
        <v>14393</v>
      </c>
      <c r="D75">
        <v>27186</v>
      </c>
      <c r="F75">
        <f t="shared" ref="F75" si="77">B75-B74</f>
        <v>26843</v>
      </c>
      <c r="G75">
        <f t="shared" ref="G75" si="78">C75-C74</f>
        <v>561</v>
      </c>
      <c r="H75">
        <f t="shared" ref="H75" si="79">D75-D74</f>
        <v>795</v>
      </c>
      <c r="I75">
        <f t="shared" ref="I75" si="80">B75-C75-D75</f>
        <v>79054</v>
      </c>
      <c r="J75" s="58">
        <f t="shared" ref="J75" si="81">F75/I74*$B$2/($B$2-B74)</f>
        <v>0.50183182905115742</v>
      </c>
      <c r="K75" s="58">
        <f t="shared" ref="K75" si="82">G75/I74</f>
        <v>1.0472865756902571E-2</v>
      </c>
      <c r="L75" s="58">
        <f t="shared" ref="L75" si="83">H75/I74</f>
        <v>1.4841226874754979E-2</v>
      </c>
      <c r="M75">
        <f t="shared" ref="M75" si="84">J75/(K75+L75)</f>
        <v>19.824207659869728</v>
      </c>
      <c r="N75" s="47">
        <f t="shared" si="12"/>
        <v>0.11931229431415948</v>
      </c>
      <c r="O75" s="47"/>
      <c r="P75" s="63">
        <f t="shared" si="13"/>
        <v>0.2253612195667852</v>
      </c>
      <c r="Q75" s="86">
        <f t="shared" si="14"/>
        <v>0.11931229431415948</v>
      </c>
      <c r="R75" s="67">
        <f t="shared" si="15"/>
        <v>0.65532648611905531</v>
      </c>
      <c r="AB75" s="91">
        <f t="shared" si="20"/>
        <v>7165</v>
      </c>
      <c r="AC75" s="91">
        <f t="shared" si="20"/>
        <v>902.14285714285711</v>
      </c>
    </row>
    <row r="76" spans="1:29" ht="13.8" x14ac:dyDescent="0.25">
      <c r="A76" s="4">
        <v>43934</v>
      </c>
      <c r="B76">
        <v>124298</v>
      </c>
      <c r="C76">
        <v>14967</v>
      </c>
      <c r="D76">
        <v>27718</v>
      </c>
      <c r="F76">
        <f t="shared" ref="F76" si="85">B76-B75</f>
        <v>3665</v>
      </c>
      <c r="G76">
        <f t="shared" ref="G76" si="86">C76-C75</f>
        <v>574</v>
      </c>
      <c r="H76">
        <f t="shared" ref="H76" si="87">D76-D75</f>
        <v>532</v>
      </c>
      <c r="I76">
        <f t="shared" ref="I76" si="88">B76-C76-D76</f>
        <v>81613</v>
      </c>
      <c r="J76" s="58">
        <f t="shared" ref="J76" si="89">F76/I75*$B$2/($B$2-B75)</f>
        <v>4.644655406576137E-2</v>
      </c>
      <c r="K76" s="58">
        <f t="shared" ref="K76" si="90">G76/I75</f>
        <v>7.2608596655450702E-3</v>
      </c>
      <c r="L76" s="58">
        <f t="shared" ref="L76" si="91">H76/I75</f>
        <v>6.7295772509929925E-3</v>
      </c>
      <c r="M76">
        <f t="shared" ref="M76" si="92">J76/(K76+L76)</f>
        <v>3.3198787388017172</v>
      </c>
      <c r="N76" s="47">
        <f t="shared" si="12"/>
        <v>0.12041223511239119</v>
      </c>
      <c r="O76" s="47"/>
      <c r="P76" s="63">
        <f t="shared" si="13"/>
        <v>0.22299634748748975</v>
      </c>
      <c r="Q76" s="86">
        <f t="shared" si="14"/>
        <v>0.12041223511239119</v>
      </c>
      <c r="R76" s="67">
        <f t="shared" si="15"/>
        <v>0.65659141740011906</v>
      </c>
      <c r="AB76" s="91">
        <f t="shared" ref="AB76:AC91" si="93">AVERAGE(F70:F76)</f>
        <v>7129.7142857142853</v>
      </c>
      <c r="AC76" s="91">
        <f t="shared" si="93"/>
        <v>865.14285714285711</v>
      </c>
    </row>
    <row r="77" spans="1:29" ht="13.8" x14ac:dyDescent="0.25">
      <c r="A77" s="4">
        <v>43935</v>
      </c>
      <c r="B77">
        <v>129257</v>
      </c>
      <c r="C77">
        <v>15712</v>
      </c>
      <c r="D77">
        <v>28512</v>
      </c>
      <c r="F77">
        <f t="shared" ref="F77" si="94">B77-B76</f>
        <v>4959</v>
      </c>
      <c r="G77">
        <f t="shared" ref="G77" si="95">C77-C76</f>
        <v>745</v>
      </c>
      <c r="H77">
        <f t="shared" ref="H77" si="96">D77-D76</f>
        <v>794</v>
      </c>
      <c r="I77">
        <f t="shared" ref="I77" si="97">B77-C77-D77</f>
        <v>85033</v>
      </c>
      <c r="J77" s="58">
        <f t="shared" ref="J77" si="98">F77/I76*$B$2/($B$2-B76)</f>
        <v>6.0878306913527774E-2</v>
      </c>
      <c r="K77" s="58">
        <f t="shared" ref="K77" si="99">G77/I76</f>
        <v>9.1284476737774622E-3</v>
      </c>
      <c r="L77" s="58">
        <f t="shared" ref="L77" si="100">H77/I76</f>
        <v>9.7288422187641679E-3</v>
      </c>
      <c r="M77">
        <f t="shared" ref="M77" si="101">J77/(K77+L77)</f>
        <v>3.2283698909251086</v>
      </c>
      <c r="N77" s="47">
        <f t="shared" si="12"/>
        <v>0.12155627935044137</v>
      </c>
      <c r="O77" s="47"/>
      <c r="P77" s="63">
        <f t="shared" si="13"/>
        <v>0.22058379816953821</v>
      </c>
      <c r="Q77" s="86">
        <f t="shared" si="14"/>
        <v>0.12155627935044137</v>
      </c>
      <c r="R77" s="67">
        <f t="shared" si="15"/>
        <v>0.65785992248002034</v>
      </c>
      <c r="AB77" s="91">
        <f t="shared" si="93"/>
        <v>7298.5714285714284</v>
      </c>
      <c r="AC77" s="91">
        <f t="shared" si="93"/>
        <v>769.14285714285711</v>
      </c>
    </row>
    <row r="78" spans="1:29" ht="13.8" x14ac:dyDescent="0.25">
      <c r="A78" s="4">
        <v>43936</v>
      </c>
      <c r="B78">
        <v>132473</v>
      </c>
      <c r="C78">
        <v>17148</v>
      </c>
      <c r="D78">
        <v>30440</v>
      </c>
      <c r="F78">
        <f t="shared" ref="F78" si="102">B78-B77</f>
        <v>3216</v>
      </c>
      <c r="G78">
        <f t="shared" ref="G78" si="103">C78-C77</f>
        <v>1436</v>
      </c>
      <c r="H78">
        <f t="shared" ref="H78" si="104">D78-D77</f>
        <v>1928</v>
      </c>
      <c r="I78">
        <f t="shared" ref="I78" si="105">B78-C78-D78</f>
        <v>84885</v>
      </c>
      <c r="J78" s="58">
        <f t="shared" ref="J78" si="106">F78/I77*$B$2/($B$2-B77)</f>
        <v>3.7895653183713074E-2</v>
      </c>
      <c r="K78" s="58">
        <f t="shared" ref="K78" si="107">G78/I77</f>
        <v>1.6887561299730694E-2</v>
      </c>
      <c r="L78" s="58">
        <f t="shared" ref="L78" si="108">H78/I77</f>
        <v>2.2673550268719204E-2</v>
      </c>
      <c r="M78">
        <f t="shared" ref="M78" si="109">J78/(K78+L78)</f>
        <v>0.95790162817201963</v>
      </c>
      <c r="N78" s="47">
        <f t="shared" si="12"/>
        <v>0.12944524544624186</v>
      </c>
      <c r="O78" s="47"/>
      <c r="P78" s="63">
        <f t="shared" si="13"/>
        <v>0.22978267269556815</v>
      </c>
      <c r="Q78" s="86">
        <f t="shared" si="14"/>
        <v>0.12944524544624186</v>
      </c>
      <c r="R78" s="67">
        <f t="shared" si="15"/>
        <v>0.64077208185819001</v>
      </c>
      <c r="AB78" s="91">
        <f t="shared" si="93"/>
        <v>7203.5714285714284</v>
      </c>
      <c r="AC78" s="91">
        <f t="shared" si="93"/>
        <v>897</v>
      </c>
    </row>
    <row r="79" spans="1:29" ht="13.8" x14ac:dyDescent="0.25">
      <c r="A79" s="4">
        <v>43937</v>
      </c>
      <c r="B79">
        <v>144944</v>
      </c>
      <c r="C79">
        <v>17901</v>
      </c>
      <c r="D79">
        <v>32297</v>
      </c>
      <c r="F79">
        <f t="shared" ref="F79" si="110">B79-B78</f>
        <v>12471</v>
      </c>
      <c r="G79">
        <f t="shared" ref="G79" si="111">C79-C78</f>
        <v>753</v>
      </c>
      <c r="H79">
        <f t="shared" ref="H79" si="112">D79-D78</f>
        <v>1857</v>
      </c>
      <c r="I79">
        <f t="shared" ref="I79" si="113">B79-C79-D79</f>
        <v>94746</v>
      </c>
      <c r="J79" s="58">
        <f t="shared" ref="J79" si="114">F79/I78*$B$2/($B$2-B78)</f>
        <v>0.14721519048045464</v>
      </c>
      <c r="K79" s="58">
        <f t="shared" ref="K79" si="115">G79/I78</f>
        <v>8.8708252341403067E-3</v>
      </c>
      <c r="L79" s="58">
        <f t="shared" ref="L79" si="116">H79/I78</f>
        <v>2.1876656653118925E-2</v>
      </c>
      <c r="M79">
        <f t="shared" ref="M79" si="117">J79/(K79+L79)</f>
        <v>4.7878779478672007</v>
      </c>
      <c r="N79" s="47">
        <f t="shared" si="12"/>
        <v>0.1235028700739596</v>
      </c>
      <c r="O79" s="47"/>
      <c r="P79" s="63">
        <f t="shared" si="13"/>
        <v>0.22282398719505464</v>
      </c>
      <c r="Q79" s="86">
        <f t="shared" si="14"/>
        <v>0.1235028700739596</v>
      </c>
      <c r="R79" s="67">
        <f t="shared" si="15"/>
        <v>0.65367314273098576</v>
      </c>
      <c r="AB79" s="91">
        <f t="shared" si="93"/>
        <v>8372.8571428571431</v>
      </c>
      <c r="AC79" s="91">
        <f t="shared" si="93"/>
        <v>813</v>
      </c>
    </row>
    <row r="80" spans="1:29" ht="13.8" x14ac:dyDescent="0.25">
      <c r="A80" s="4">
        <v>43938</v>
      </c>
      <c r="B80">
        <v>146923</v>
      </c>
      <c r="C80">
        <v>18661</v>
      </c>
      <c r="D80">
        <v>33834</v>
      </c>
      <c r="F80">
        <f t="shared" ref="F80" si="118">B80-B79</f>
        <v>1979</v>
      </c>
      <c r="G80">
        <f t="shared" ref="G80" si="119">C80-C79</f>
        <v>760</v>
      </c>
      <c r="H80">
        <f t="shared" ref="H80" si="120">D80-D79</f>
        <v>1537</v>
      </c>
      <c r="I80">
        <f t="shared" ref="I80" si="121">B80-C80-D80</f>
        <v>94428</v>
      </c>
      <c r="J80" s="58">
        <f t="shared" ref="J80" si="122">F80/I79*$B$2/($B$2-B79)</f>
        <v>2.093391041171852E-2</v>
      </c>
      <c r="K80" s="58">
        <f t="shared" ref="K80" si="123">G80/I79</f>
        <v>8.0214468156967044E-3</v>
      </c>
      <c r="L80" s="58">
        <f t="shared" ref="L80" si="124">H80/I79</f>
        <v>1.6222320731218206E-2</v>
      </c>
      <c r="M80">
        <f t="shared" ref="M80" si="125">J80/(K80+L80)</f>
        <v>0.86347595814918721</v>
      </c>
      <c r="N80" s="47">
        <f t="shared" si="12"/>
        <v>0.12701210838330282</v>
      </c>
      <c r="O80" s="47"/>
      <c r="P80" s="63">
        <f t="shared" si="13"/>
        <v>0.23028389020098963</v>
      </c>
      <c r="Q80" s="86">
        <f t="shared" si="14"/>
        <v>0.12701210838330282</v>
      </c>
      <c r="R80" s="67">
        <f t="shared" si="15"/>
        <v>0.64270400141570749</v>
      </c>
      <c r="AB80" s="91">
        <f t="shared" si="93"/>
        <v>8035.2857142857147</v>
      </c>
      <c r="AC80" s="91">
        <f t="shared" si="93"/>
        <v>780.57142857142856</v>
      </c>
    </row>
    <row r="81" spans="1:29" ht="13.8" x14ac:dyDescent="0.25">
      <c r="A81" s="4">
        <v>43939</v>
      </c>
      <c r="B81">
        <v>146906</v>
      </c>
      <c r="C81">
        <v>19303</v>
      </c>
      <c r="D81">
        <v>35379</v>
      </c>
      <c r="F81">
        <f t="shared" ref="F81" si="126">B81-B80</f>
        <v>-17</v>
      </c>
      <c r="G81">
        <f t="shared" ref="G81" si="127">C81-C80</f>
        <v>642</v>
      </c>
      <c r="H81">
        <f t="shared" ref="H81" si="128">D81-D80</f>
        <v>1545</v>
      </c>
      <c r="I81">
        <f t="shared" ref="I81" si="129">B81-C81-D81</f>
        <v>92224</v>
      </c>
      <c r="J81" s="58">
        <f t="shared" ref="J81" si="130">F81/I80*$B$2/($B$2-B80)</f>
        <v>-1.8043749021352194E-4</v>
      </c>
      <c r="K81" s="58">
        <f t="shared" ref="K81" si="131">G81/I80</f>
        <v>6.7988308552547972E-3</v>
      </c>
      <c r="L81" s="58">
        <f t="shared" ref="L81" si="132">H81/I80</f>
        <v>1.6361672385309441E-2</v>
      </c>
      <c r="M81">
        <f t="shared" ref="M81" si="133">J81/(K81+L81)</f>
        <v>-7.7907413469970052E-3</v>
      </c>
      <c r="N81" s="47">
        <f t="shared" si="12"/>
        <v>0.13139694770805821</v>
      </c>
      <c r="O81" s="47"/>
      <c r="P81" s="63">
        <f t="shared" si="13"/>
        <v>0.24082746790464651</v>
      </c>
      <c r="Q81" s="86">
        <f t="shared" si="14"/>
        <v>0.13139694770805821</v>
      </c>
      <c r="R81" s="67">
        <f t="shared" si="15"/>
        <v>0.6277755843872953</v>
      </c>
      <c r="AB81" s="91">
        <f t="shared" si="93"/>
        <v>7588</v>
      </c>
      <c r="AC81" s="91">
        <f t="shared" si="93"/>
        <v>781.57142857142856</v>
      </c>
    </row>
    <row r="82" spans="1:29" ht="13.8" x14ac:dyDescent="0.25">
      <c r="A82" s="4">
        <v>43940</v>
      </c>
      <c r="B82">
        <v>151808</v>
      </c>
      <c r="C82">
        <v>19694</v>
      </c>
      <c r="D82">
        <v>35973</v>
      </c>
      <c r="F82">
        <f t="shared" ref="F82" si="134">B82-B81</f>
        <v>4902</v>
      </c>
      <c r="G82">
        <f t="shared" ref="G82" si="135">C82-C81</f>
        <v>391</v>
      </c>
      <c r="H82">
        <f t="shared" ref="H82" si="136">D82-D81</f>
        <v>594</v>
      </c>
      <c r="I82">
        <f t="shared" ref="I82" si="137">B82-C82-D82</f>
        <v>96141</v>
      </c>
      <c r="J82" s="58">
        <f t="shared" ref="J82" si="138">F82/I81*$B$2/($B$2-B81)</f>
        <v>5.3273089815669798E-2</v>
      </c>
      <c r="K82" s="58">
        <f t="shared" ref="K82" si="139">G82/I81</f>
        <v>4.2396773074253992E-3</v>
      </c>
      <c r="L82" s="58">
        <f t="shared" ref="L82" si="140">H82/I81</f>
        <v>6.4408396946564889E-3</v>
      </c>
      <c r="M82">
        <f t="shared" ref="M82" si="141">J82/(K82+L82)</f>
        <v>4.9878755686906917</v>
      </c>
      <c r="N82" s="47">
        <f t="shared" si="12"/>
        <v>0.12972965851602022</v>
      </c>
      <c r="O82" s="47"/>
      <c r="P82" s="63">
        <f t="shared" si="13"/>
        <v>0.23696379637436762</v>
      </c>
      <c r="Q82" s="86">
        <f t="shared" si="14"/>
        <v>0.12972965851602022</v>
      </c>
      <c r="R82" s="67">
        <f t="shared" si="15"/>
        <v>0.63330654510961215</v>
      </c>
      <c r="AB82" s="91">
        <f t="shared" si="93"/>
        <v>4453.5714285714284</v>
      </c>
      <c r="AC82" s="91">
        <f t="shared" si="93"/>
        <v>757.28571428571433</v>
      </c>
    </row>
    <row r="83" spans="1:29" ht="13.8" x14ac:dyDescent="0.25">
      <c r="A83" s="4">
        <v>43941</v>
      </c>
      <c r="B83">
        <v>154188</v>
      </c>
      <c r="C83">
        <v>20240</v>
      </c>
      <c r="D83">
        <v>36782</v>
      </c>
      <c r="F83">
        <f t="shared" ref="F83:F84" si="142">B83-B82</f>
        <v>2380</v>
      </c>
      <c r="G83">
        <f t="shared" ref="G83:G84" si="143">C83-C82</f>
        <v>546</v>
      </c>
      <c r="H83">
        <f t="shared" ref="H83:H84" si="144">D83-D82</f>
        <v>809</v>
      </c>
      <c r="I83">
        <f t="shared" ref="I83:I84" si="145">B83-C83-D83</f>
        <v>97166</v>
      </c>
      <c r="J83" s="58">
        <f t="shared" ref="J83:J84" si="146">F83/I82*$B$2/($B$2-B82)</f>
        <v>2.4813015469605872E-2</v>
      </c>
      <c r="K83" s="58">
        <f t="shared" ref="K83:K84" si="147">G83/I82</f>
        <v>5.6791587356070771E-3</v>
      </c>
      <c r="L83" s="58">
        <f t="shared" ref="L83:L84" si="148">H83/I82</f>
        <v>8.4147242071540753E-3</v>
      </c>
      <c r="M83">
        <f t="shared" ref="M83:M84" si="149">J83/(K83+L83)</f>
        <v>1.7605521182755559</v>
      </c>
      <c r="N83" s="47">
        <f t="shared" ref="N83:N87" si="150">C83/B83</f>
        <v>0.13126832178898487</v>
      </c>
      <c r="O83" s="47"/>
      <c r="P83" s="63">
        <f t="shared" si="13"/>
        <v>0.23855293537759098</v>
      </c>
      <c r="Q83" s="86">
        <f t="shared" si="14"/>
        <v>0.13126832178898487</v>
      </c>
      <c r="R83" s="67">
        <f t="shared" si="15"/>
        <v>0.63017874283342412</v>
      </c>
      <c r="AB83" s="91">
        <f t="shared" si="93"/>
        <v>4270</v>
      </c>
      <c r="AC83" s="91">
        <f t="shared" si="93"/>
        <v>753.28571428571433</v>
      </c>
    </row>
    <row r="84" spans="1:29" ht="13.8" x14ac:dyDescent="0.25">
      <c r="A84" s="4">
        <v>43942</v>
      </c>
      <c r="B84">
        <v>156921</v>
      </c>
      <c r="C84">
        <v>20765</v>
      </c>
      <c r="D84">
        <v>38543</v>
      </c>
      <c r="F84">
        <f t="shared" si="142"/>
        <v>2733</v>
      </c>
      <c r="G84">
        <f t="shared" si="143"/>
        <v>525</v>
      </c>
      <c r="H84">
        <f t="shared" si="144"/>
        <v>1761</v>
      </c>
      <c r="I84">
        <f t="shared" si="145"/>
        <v>97613</v>
      </c>
      <c r="J84" s="58">
        <f t="shared" si="146"/>
        <v>2.8193721394946591E-2</v>
      </c>
      <c r="K84" s="58">
        <f t="shared" si="147"/>
        <v>5.4031245497396206E-3</v>
      </c>
      <c r="L84" s="58">
        <f t="shared" si="148"/>
        <v>1.8123623489698041E-2</v>
      </c>
      <c r="M84">
        <f t="shared" si="149"/>
        <v>1.1983688246112776</v>
      </c>
      <c r="N84" s="47">
        <f t="shared" si="150"/>
        <v>0.13232773178860702</v>
      </c>
      <c r="O84" s="47"/>
      <c r="P84" s="63">
        <f t="shared" si="13"/>
        <v>0.2456204077210826</v>
      </c>
      <c r="Q84" s="86">
        <f t="shared" si="14"/>
        <v>0.13232773178860702</v>
      </c>
      <c r="R84" s="67">
        <f t="shared" si="15"/>
        <v>0.62205186049031036</v>
      </c>
      <c r="AB84" s="91">
        <f t="shared" si="93"/>
        <v>3952</v>
      </c>
      <c r="AC84" s="91">
        <f t="shared" si="93"/>
        <v>721.85714285714289</v>
      </c>
    </row>
    <row r="85" spans="1:29" ht="13.8" x14ac:dyDescent="0.25">
      <c r="A85" s="4">
        <v>43943</v>
      </c>
      <c r="B85">
        <v>154715</v>
      </c>
      <c r="C85">
        <v>21309</v>
      </c>
      <c r="D85">
        <v>39988</v>
      </c>
      <c r="F85">
        <f t="shared" ref="F85" si="151">B85-B84</f>
        <v>-2206</v>
      </c>
      <c r="G85">
        <f t="shared" ref="G85" si="152">C85-C84</f>
        <v>544</v>
      </c>
      <c r="H85">
        <f t="shared" ref="H85:H87" si="153">D85-D84</f>
        <v>1445</v>
      </c>
      <c r="I85">
        <f t="shared" ref="I85" si="154">B85-C85-D85</f>
        <v>93418</v>
      </c>
      <c r="J85" s="58">
        <f t="shared" ref="J85" si="155">F85/I84*$B$2/($B$2-B84)</f>
        <v>-2.2653910051286537E-2</v>
      </c>
      <c r="K85" s="58">
        <f t="shared" ref="K85" si="156">G85/I84</f>
        <v>5.5730281827215634E-3</v>
      </c>
      <c r="L85" s="58">
        <f t="shared" ref="L85" si="157">H85/I84</f>
        <v>1.4803356110354153E-2</v>
      </c>
      <c r="M85">
        <f t="shared" ref="M85" si="158">J85/(K85+L85)</f>
        <v>-1.1117728113807104</v>
      </c>
      <c r="N85" s="47">
        <f t="shared" si="150"/>
        <v>0.13773066606340692</v>
      </c>
      <c r="O85" s="47"/>
      <c r="P85" s="63">
        <f t="shared" si="13"/>
        <v>0.25846233396891055</v>
      </c>
      <c r="Q85" s="86">
        <f t="shared" si="14"/>
        <v>0.13773066606340692</v>
      </c>
      <c r="R85" s="67">
        <f t="shared" si="15"/>
        <v>0.6038069999676825</v>
      </c>
      <c r="AB85" s="91">
        <f t="shared" si="93"/>
        <v>3177.4285714285716</v>
      </c>
      <c r="AC85" s="91">
        <f t="shared" si="93"/>
        <v>594.42857142857144</v>
      </c>
    </row>
    <row r="86" spans="1:29" ht="13.8" x14ac:dyDescent="0.25">
      <c r="A86" s="4">
        <v>43944</v>
      </c>
      <c r="B86">
        <v>157026</v>
      </c>
      <c r="C86">
        <v>21825</v>
      </c>
      <c r="D86">
        <v>41414</v>
      </c>
      <c r="F86">
        <f t="shared" ref="F86" si="159">B86-B85</f>
        <v>2311</v>
      </c>
      <c r="G86">
        <f t="shared" ref="G86" si="160">C86-C85</f>
        <v>516</v>
      </c>
      <c r="H86">
        <f t="shared" si="153"/>
        <v>1426</v>
      </c>
      <c r="I86">
        <f t="shared" ref="I86" si="161">B86-C86-D86</f>
        <v>93787</v>
      </c>
      <c r="J86" s="58">
        <f t="shared" ref="J86" si="162">F86/I85*$B$2/($B$2-B85)</f>
        <v>2.4797048517148194E-2</v>
      </c>
      <c r="K86" s="58">
        <f t="shared" ref="K86" si="163">G86/I85</f>
        <v>5.5235607698730441E-3</v>
      </c>
      <c r="L86" s="58">
        <f t="shared" ref="L86" si="164">H86/I85</f>
        <v>1.5264724143098761E-2</v>
      </c>
      <c r="M86">
        <f t="shared" ref="M86" si="165">J86/(K86+L86)</f>
        <v>1.1928376304711379</v>
      </c>
      <c r="N86" s="47">
        <f t="shared" si="150"/>
        <v>0.13898972144740362</v>
      </c>
      <c r="O86" s="47"/>
      <c r="P86" s="63">
        <f t="shared" si="13"/>
        <v>0.26373976284182238</v>
      </c>
      <c r="Q86" s="86">
        <f t="shared" si="14"/>
        <v>0.13898972144740362</v>
      </c>
      <c r="R86" s="67">
        <f t="shared" si="15"/>
        <v>0.59727051571077405</v>
      </c>
      <c r="AB86" s="91">
        <f t="shared" si="93"/>
        <v>1726</v>
      </c>
      <c r="AC86" s="91">
        <f t="shared" si="93"/>
        <v>560.57142857142856</v>
      </c>
    </row>
    <row r="87" spans="1:29" ht="13.8" x14ac:dyDescent="0.25">
      <c r="A87" s="4">
        <v>43945</v>
      </c>
      <c r="B87">
        <v>158636</v>
      </c>
      <c r="C87">
        <v>22214</v>
      </c>
      <c r="D87">
        <v>42715</v>
      </c>
      <c r="F87">
        <f t="shared" ref="F87" si="166">B87-B86</f>
        <v>1610</v>
      </c>
      <c r="G87">
        <f t="shared" ref="G87" si="167">C87-C86</f>
        <v>389</v>
      </c>
      <c r="H87">
        <f t="shared" si="153"/>
        <v>1301</v>
      </c>
      <c r="I87">
        <f t="shared" ref="I87" si="168">B87-C87-D87</f>
        <v>93707</v>
      </c>
      <c r="J87" s="58">
        <f t="shared" ref="J87" si="169">F87/I86*$B$2/($B$2-B86)</f>
        <v>1.7207954786609386E-2</v>
      </c>
      <c r="K87" s="58">
        <f t="shared" ref="K87" si="170">G87/I86</f>
        <v>4.1476963758303393E-3</v>
      </c>
      <c r="L87" s="58">
        <f t="shared" ref="L87" si="171">H87/I86</f>
        <v>1.3871858573149798E-2</v>
      </c>
      <c r="M87">
        <f t="shared" ref="M87" si="172">J87/(K87+L87)</f>
        <v>0.95496003288268305</v>
      </c>
      <c r="N87" s="47">
        <f t="shared" si="150"/>
        <v>0.14003126654731587</v>
      </c>
      <c r="O87" s="47"/>
      <c r="P87" s="63">
        <f t="shared" si="13"/>
        <v>0.26926422753977658</v>
      </c>
      <c r="Q87" s="86">
        <f t="shared" si="14"/>
        <v>0.14003126654731587</v>
      </c>
      <c r="R87" s="67">
        <f t="shared" si="15"/>
        <v>0.59070450591290757</v>
      </c>
      <c r="AB87" s="91">
        <f t="shared" si="93"/>
        <v>1673.2857142857142</v>
      </c>
      <c r="AC87" s="91">
        <f t="shared" si="93"/>
        <v>507.57142857142856</v>
      </c>
    </row>
    <row r="88" spans="1:29" ht="13.8" x14ac:dyDescent="0.25">
      <c r="A88" s="4">
        <v>43946</v>
      </c>
      <c r="B88">
        <v>160292</v>
      </c>
      <c r="C88">
        <v>22583</v>
      </c>
      <c r="D88">
        <v>43816</v>
      </c>
      <c r="F88">
        <f t="shared" ref="F88" si="173">B88-B87</f>
        <v>1656</v>
      </c>
      <c r="G88">
        <f t="shared" ref="G88" si="174">C88-C87</f>
        <v>369</v>
      </c>
      <c r="H88">
        <f t="shared" ref="H88" si="175">D88-D87</f>
        <v>1101</v>
      </c>
      <c r="I88">
        <f t="shared" ref="I88" si="176">B88-C88-D88</f>
        <v>93893</v>
      </c>
      <c r="J88" s="58">
        <f t="shared" ref="J88" si="177">F88/I87*$B$2/($B$2-B87)</f>
        <v>1.7715159242054399E-2</v>
      </c>
      <c r="K88" s="58">
        <f t="shared" ref="K88" si="178">G88/I87</f>
        <v>3.9378061404164045E-3</v>
      </c>
      <c r="L88" s="58">
        <f t="shared" ref="L88" si="179">H88/I87</f>
        <v>1.1749389053112361E-2</v>
      </c>
      <c r="M88">
        <f t="shared" ref="M88" si="180">J88/(K88+L88)</f>
        <v>1.1292751204729194</v>
      </c>
      <c r="N88" s="47">
        <f t="shared" ref="N88" si="181">C88/B88</f>
        <v>0.14088663189678835</v>
      </c>
      <c r="O88" s="47"/>
      <c r="P88" s="63">
        <f t="shared" si="13"/>
        <v>0.2733511341801213</v>
      </c>
      <c r="Q88" s="86">
        <f t="shared" si="14"/>
        <v>0.14088663189678835</v>
      </c>
      <c r="R88" s="67">
        <f t="shared" si="15"/>
        <v>0.58576223392309035</v>
      </c>
      <c r="AB88" s="91">
        <f t="shared" si="93"/>
        <v>1912.2857142857142</v>
      </c>
      <c r="AC88" s="91">
        <f t="shared" si="93"/>
        <v>468.57142857142856</v>
      </c>
    </row>
    <row r="89" spans="1:29" ht="13.8" x14ac:dyDescent="0.25">
      <c r="A89" s="4">
        <v>43947</v>
      </c>
      <c r="B89">
        <v>160847</v>
      </c>
      <c r="C89">
        <v>22825</v>
      </c>
      <c r="D89">
        <v>44125</v>
      </c>
      <c r="F89">
        <f t="shared" ref="F89" si="182">B89-B88</f>
        <v>555</v>
      </c>
      <c r="G89">
        <f t="shared" ref="G89" si="183">C89-C88</f>
        <v>242</v>
      </c>
      <c r="H89">
        <f t="shared" ref="H89" si="184">D89-D88</f>
        <v>309</v>
      </c>
      <c r="I89">
        <f t="shared" ref="I89" si="185">B89-C89-D89</f>
        <v>93897</v>
      </c>
      <c r="J89" s="58">
        <f t="shared" ref="J89" si="186">F89/I88*$B$2/($B$2-B88)</f>
        <v>5.9255351013446393E-3</v>
      </c>
      <c r="K89" s="58">
        <f t="shared" ref="K89" si="187">G89/I88</f>
        <v>2.5774019362465785E-3</v>
      </c>
      <c r="L89" s="58">
        <f t="shared" ref="L89" si="188">H89/I88</f>
        <v>3.2909801582652592E-3</v>
      </c>
      <c r="M89">
        <f t="shared" ref="M89" si="189">J89/(K89+L89)</f>
        <v>1.0097391420518189</v>
      </c>
      <c r="N89" s="47">
        <f t="shared" ref="N89" si="190">C89/B89</f>
        <v>0.1419050401934758</v>
      </c>
      <c r="O89" s="47"/>
      <c r="P89" s="63">
        <f t="shared" si="13"/>
        <v>0.27432902074642362</v>
      </c>
      <c r="Q89" s="86">
        <f t="shared" si="14"/>
        <v>0.1419050401934758</v>
      </c>
      <c r="R89" s="67">
        <f t="shared" si="15"/>
        <v>0.58376593906010055</v>
      </c>
      <c r="AB89" s="91">
        <f t="shared" si="93"/>
        <v>1291.2857142857142</v>
      </c>
      <c r="AC89" s="91">
        <f t="shared" si="93"/>
        <v>447.28571428571428</v>
      </c>
    </row>
    <row r="90" spans="1:29" ht="13.8" x14ac:dyDescent="0.25">
      <c r="A90" s="4">
        <v>43948</v>
      </c>
      <c r="B90">
        <v>164589</v>
      </c>
      <c r="C90">
        <v>23262</v>
      </c>
      <c r="D90">
        <v>44733</v>
      </c>
      <c r="F90">
        <f t="shared" ref="F90" si="191">B90-B89</f>
        <v>3742</v>
      </c>
      <c r="G90">
        <f t="shared" ref="G90" si="192">C90-C89</f>
        <v>437</v>
      </c>
      <c r="H90">
        <f t="shared" ref="H90" si="193">D90-D89</f>
        <v>608</v>
      </c>
      <c r="I90">
        <f t="shared" ref="I90" si="194">B90-C90-D90</f>
        <v>96594</v>
      </c>
      <c r="J90" s="58">
        <f t="shared" ref="J90" si="195">F90/I89*$B$2/($B$2-B89)</f>
        <v>3.9950624789148452E-2</v>
      </c>
      <c r="K90" s="58">
        <f t="shared" ref="K90" si="196">G90/I89</f>
        <v>4.6540358051907942E-3</v>
      </c>
      <c r="L90" s="58">
        <f t="shared" ref="L90" si="197">H90/I89</f>
        <v>6.4751802507002354E-3</v>
      </c>
      <c r="M90">
        <f t="shared" ref="M90" si="198">J90/(K90+L90)</f>
        <v>3.5897070007910741</v>
      </c>
      <c r="N90" s="47">
        <f t="shared" ref="N90" si="199">C90/B90</f>
        <v>0.14133386799846892</v>
      </c>
      <c r="O90" s="47"/>
      <c r="P90" s="63">
        <f t="shared" si="13"/>
        <v>0.27178608533984655</v>
      </c>
      <c r="Q90" s="86">
        <f t="shared" si="14"/>
        <v>0.14133386799846892</v>
      </c>
      <c r="R90" s="67">
        <f t="shared" si="15"/>
        <v>0.58688004666168458</v>
      </c>
      <c r="AB90" s="91">
        <f t="shared" si="93"/>
        <v>1485.8571428571429</v>
      </c>
      <c r="AC90" s="91">
        <f t="shared" si="93"/>
        <v>431.71428571428572</v>
      </c>
    </row>
    <row r="91" spans="1:29" ht="13.8" x14ac:dyDescent="0.25">
      <c r="A91" s="4">
        <v>43949</v>
      </c>
      <c r="B91">
        <v>167605</v>
      </c>
      <c r="C91">
        <v>23629</v>
      </c>
      <c r="D91">
        <v>45997</v>
      </c>
      <c r="F91">
        <f t="shared" ref="F91" si="200">B91-B90</f>
        <v>3016</v>
      </c>
      <c r="G91">
        <f t="shared" ref="G91" si="201">C91-C90</f>
        <v>367</v>
      </c>
      <c r="H91">
        <f t="shared" ref="H91" si="202">D91-D90</f>
        <v>1264</v>
      </c>
      <c r="I91">
        <f t="shared" ref="I91" si="203">B91-C91-D91</f>
        <v>97979</v>
      </c>
      <c r="J91" s="58">
        <f t="shared" ref="J91" si="204">F91/I90*$B$2/($B$2-B90)</f>
        <v>3.1302401325442784E-2</v>
      </c>
      <c r="K91" s="58">
        <f t="shared" ref="K91" si="205">G91/I90</f>
        <v>3.7994078307141232E-3</v>
      </c>
      <c r="L91" s="58">
        <f t="shared" ref="L91" si="206">H91/I90</f>
        <v>1.3085698904693873E-2</v>
      </c>
      <c r="M91">
        <f t="shared" ref="M91" si="207">J91/(K91+L91)</f>
        <v>1.8538468139974376</v>
      </c>
      <c r="N91" s="47">
        <f t="shared" ref="N91" si="208">C91/B91</f>
        <v>0.14098028101786939</v>
      </c>
      <c r="O91" s="47"/>
      <c r="P91" s="63">
        <f t="shared" si="13"/>
        <v>0.27443692013961396</v>
      </c>
      <c r="Q91" s="86">
        <f t="shared" si="14"/>
        <v>0.14098028101786939</v>
      </c>
      <c r="R91" s="67">
        <f t="shared" si="15"/>
        <v>0.58458279884251663</v>
      </c>
      <c r="AB91" s="91">
        <f t="shared" si="93"/>
        <v>1526.2857142857142</v>
      </c>
      <c r="AC91" s="91">
        <f t="shared" si="93"/>
        <v>409.14285714285717</v>
      </c>
    </row>
    <row r="92" spans="1:29" ht="13.8" x14ac:dyDescent="0.25">
      <c r="A92" s="20">
        <v>43950</v>
      </c>
      <c r="B92" s="21">
        <v>165093</v>
      </c>
      <c r="C92" s="21">
        <v>24056</v>
      </c>
      <c r="D92" s="21">
        <v>47338</v>
      </c>
      <c r="E92" s="21"/>
      <c r="F92" s="21">
        <f t="shared" ref="F92" si="209">B92-B91</f>
        <v>-2512</v>
      </c>
      <c r="G92" s="21">
        <f t="shared" ref="G92" si="210">C92-C91</f>
        <v>427</v>
      </c>
      <c r="H92" s="21">
        <f t="shared" ref="H92" si="211">D92-D91</f>
        <v>1341</v>
      </c>
      <c r="I92" s="21">
        <f t="shared" ref="I92" si="212">B92-C92-D92</f>
        <v>93699</v>
      </c>
      <c r="J92" s="58">
        <f t="shared" ref="J92" si="213">F92/I91*$B$2/($B$2-B91)</f>
        <v>-2.5704148360228354E-2</v>
      </c>
      <c r="K92" s="58">
        <f t="shared" ref="K92" si="214">G92/I91</f>
        <v>4.3580767307280135E-3</v>
      </c>
      <c r="L92" s="58">
        <f t="shared" ref="L92" si="215">H92/I91</f>
        <v>1.3686606313597811E-2</v>
      </c>
      <c r="M92" s="21">
        <f t="shared" ref="M92" si="216">J92/(K92+L92)</f>
        <v>-1.4244721449020439</v>
      </c>
      <c r="N92" s="48">
        <f t="shared" ref="N92" si="217">C92/B92</f>
        <v>0.14571181091869431</v>
      </c>
      <c r="O92" s="48"/>
      <c r="P92" s="63">
        <f t="shared" si="13"/>
        <v>0.28673535522402527</v>
      </c>
      <c r="Q92" s="86">
        <f t="shared" si="14"/>
        <v>0.14571181091869431</v>
      </c>
      <c r="R92" s="67">
        <f t="shared" si="15"/>
        <v>0.56755283385728039</v>
      </c>
      <c r="AB92" s="91">
        <f t="shared" ref="AB92:AC107" si="218">AVERAGE(F86:F92)</f>
        <v>1482.5714285714287</v>
      </c>
      <c r="AC92" s="91">
        <f t="shared" si="218"/>
        <v>392.42857142857144</v>
      </c>
    </row>
    <row r="93" spans="1:29" ht="13.8" x14ac:dyDescent="0.25">
      <c r="A93" s="4">
        <v>43951</v>
      </c>
      <c r="B93">
        <v>165764</v>
      </c>
      <c r="C93">
        <v>24345</v>
      </c>
      <c r="D93">
        <v>48572</v>
      </c>
      <c r="F93">
        <f t="shared" ref="F93" si="219">B93-B92</f>
        <v>671</v>
      </c>
      <c r="G93">
        <f t="shared" ref="G93" si="220">C93-C92</f>
        <v>289</v>
      </c>
      <c r="H93">
        <f t="shared" ref="H93" si="221">D93-D92</f>
        <v>1234</v>
      </c>
      <c r="I93">
        <f t="shared" ref="I93" si="222">B93-C93-D93</f>
        <v>92847</v>
      </c>
      <c r="J93" s="58">
        <f t="shared" ref="J93" si="223">F93/I92*$B$2/($B$2-B92)</f>
        <v>7.1793875047321421E-3</v>
      </c>
      <c r="K93" s="58">
        <f t="shared" ref="K93" si="224">G93/I92</f>
        <v>3.0843445501019221E-3</v>
      </c>
      <c r="L93" s="58">
        <f t="shared" ref="L93" si="225">H93/I92</f>
        <v>1.3169831054760456E-2</v>
      </c>
      <c r="M93">
        <f t="shared" ref="M93" si="226">J93/(K93+L93)</f>
        <v>0.4416949637596172</v>
      </c>
      <c r="N93" s="47">
        <f t="shared" ref="N93" si="227">C93/B93</f>
        <v>0.14686542313168119</v>
      </c>
      <c r="O93" s="47"/>
      <c r="P93" s="63">
        <f t="shared" si="13"/>
        <v>0.29301899085446781</v>
      </c>
      <c r="Q93" s="86">
        <f t="shared" si="14"/>
        <v>0.14686542313168119</v>
      </c>
      <c r="R93" s="67">
        <f t="shared" si="15"/>
        <v>0.56011558601385103</v>
      </c>
      <c r="AB93" s="91">
        <f t="shared" si="218"/>
        <v>1248.2857142857142</v>
      </c>
      <c r="AC93" s="91">
        <f t="shared" si="218"/>
        <v>360</v>
      </c>
    </row>
    <row r="94" spans="1:29" ht="13.8" x14ac:dyDescent="0.25">
      <c r="A94" s="4">
        <v>43952</v>
      </c>
      <c r="B94" s="19">
        <v>165764</v>
      </c>
      <c r="C94">
        <v>24563</v>
      </c>
      <c r="D94">
        <v>49300</v>
      </c>
      <c r="F94" s="19">
        <f>1212/2</f>
        <v>606</v>
      </c>
      <c r="G94">
        <f t="shared" ref="G94" si="228">C94-C93</f>
        <v>218</v>
      </c>
      <c r="H94">
        <f t="shared" ref="H94" si="229">D94-D93</f>
        <v>728</v>
      </c>
      <c r="I94">
        <f t="shared" ref="I94" si="230">B94-C94-D94</f>
        <v>91901</v>
      </c>
      <c r="J94" s="58">
        <f t="shared" ref="J94" si="231">F94/I93*$B$2/($B$2-B93)</f>
        <v>6.5434841511907383E-3</v>
      </c>
      <c r="K94" s="58">
        <f t="shared" ref="K94" si="232">G94/I93</f>
        <v>2.3479487759432184E-3</v>
      </c>
      <c r="L94" s="58">
        <f t="shared" ref="L94" si="233">H94/I93</f>
        <v>7.8408564627828574E-3</v>
      </c>
      <c r="M94">
        <f t="shared" ref="M94" si="234">J94/(K94+L94)</f>
        <v>0.64222291013277644</v>
      </c>
      <c r="N94" s="47">
        <f t="shared" ref="N94" si="235">C94/B94</f>
        <v>0.14818054583624912</v>
      </c>
      <c r="O94" s="47"/>
      <c r="P94" s="63">
        <f t="shared" si="13"/>
        <v>0.29741077676696992</v>
      </c>
      <c r="Q94" s="86">
        <f t="shared" si="14"/>
        <v>0.14818054583624912</v>
      </c>
      <c r="R94" s="67">
        <f t="shared" si="15"/>
        <v>0.5544086773967809</v>
      </c>
      <c r="AB94" s="91">
        <f t="shared" si="218"/>
        <v>1104.8571428571429</v>
      </c>
      <c r="AC94" s="91">
        <f t="shared" si="218"/>
        <v>335.57142857142856</v>
      </c>
    </row>
    <row r="95" spans="1:29" ht="13.8" x14ac:dyDescent="0.25">
      <c r="A95" s="4">
        <v>43953</v>
      </c>
      <c r="B95">
        <v>166976</v>
      </c>
      <c r="C95">
        <v>24729</v>
      </c>
      <c r="D95">
        <v>49751</v>
      </c>
      <c r="F95" s="19">
        <f>1212/2</f>
        <v>606</v>
      </c>
      <c r="G95">
        <f t="shared" ref="F95:G96" si="236">C95-C94</f>
        <v>166</v>
      </c>
      <c r="H95">
        <f t="shared" ref="H95" si="237">D95-D94</f>
        <v>451</v>
      </c>
      <c r="I95">
        <f t="shared" ref="I95" si="238">B95-C95-D95</f>
        <v>92496</v>
      </c>
      <c r="J95" s="58">
        <f t="shared" ref="J95" si="239">F95/I94*$B$2/($B$2-B94)</f>
        <v>6.6108407197484958E-3</v>
      </c>
      <c r="K95" s="58">
        <f t="shared" ref="K95" si="240">G95/I94</f>
        <v>1.8062915528666717E-3</v>
      </c>
      <c r="L95" s="58">
        <f t="shared" ref="L95" si="241">H95/I94</f>
        <v>4.9074547611016204E-3</v>
      </c>
      <c r="M95">
        <f t="shared" ref="M95" si="242">J95/(K95+L95)</f>
        <v>0.984672403542312</v>
      </c>
      <c r="N95" s="47">
        <f t="shared" ref="N95" si="243">C95/B95</f>
        <v>0.14809912801839786</v>
      </c>
      <c r="O95" s="47"/>
      <c r="P95" s="63">
        <f t="shared" si="13"/>
        <v>0.29795299923342278</v>
      </c>
      <c r="Q95" s="86">
        <f t="shared" si="14"/>
        <v>0.14809912801839786</v>
      </c>
      <c r="R95" s="67">
        <f t="shared" si="15"/>
        <v>0.55394787274817936</v>
      </c>
      <c r="AB95" s="91">
        <f t="shared" si="218"/>
        <v>954.85714285714289</v>
      </c>
      <c r="AC95" s="91">
        <f t="shared" si="218"/>
        <v>306.57142857142856</v>
      </c>
    </row>
    <row r="96" spans="1:29" ht="13.8" x14ac:dyDescent="0.25">
      <c r="A96" s="4">
        <v>43954</v>
      </c>
      <c r="B96">
        <v>167272</v>
      </c>
      <c r="C96">
        <v>24864</v>
      </c>
      <c r="D96">
        <v>49973</v>
      </c>
      <c r="F96">
        <f t="shared" si="236"/>
        <v>296</v>
      </c>
      <c r="G96">
        <f t="shared" ref="G96" si="244">C96-C95</f>
        <v>135</v>
      </c>
      <c r="H96">
        <f t="shared" ref="H96" si="245">D96-D95</f>
        <v>222</v>
      </c>
      <c r="I96">
        <f t="shared" ref="I96" si="246">B96-C96-D96</f>
        <v>92435</v>
      </c>
      <c r="J96" s="58">
        <f t="shared" ref="J96" si="247">F96/I95*$B$2/($B$2-B95)</f>
        <v>3.2083456450756015E-3</v>
      </c>
      <c r="K96" s="58">
        <f t="shared" ref="K96" si="248">G96/I95</f>
        <v>1.4595225739491438E-3</v>
      </c>
      <c r="L96" s="58">
        <f t="shared" ref="L96" si="249">H96/I95</f>
        <v>2.4001037882719254E-3</v>
      </c>
      <c r="M96">
        <f t="shared" ref="M96" si="250">J96/(K96+L96)</f>
        <v>0.83125809184009192</v>
      </c>
      <c r="N96" s="47">
        <f t="shared" ref="N96" si="251">C96/B96</f>
        <v>0.14864412453967191</v>
      </c>
      <c r="O96" s="47"/>
      <c r="P96" s="63">
        <f t="shared" si="13"/>
        <v>0.29875292936056241</v>
      </c>
      <c r="Q96" s="86">
        <f t="shared" si="14"/>
        <v>0.14864412453967191</v>
      </c>
      <c r="R96" s="67">
        <f t="shared" si="15"/>
        <v>0.55260294609976568</v>
      </c>
      <c r="AB96" s="91">
        <f t="shared" si="218"/>
        <v>917.85714285714289</v>
      </c>
      <c r="AC96" s="91">
        <f t="shared" si="218"/>
        <v>291.28571428571428</v>
      </c>
    </row>
    <row r="97" spans="1:29" ht="13.8" x14ac:dyDescent="0.25">
      <c r="A97" s="4">
        <v>43955</v>
      </c>
      <c r="B97">
        <v>167886</v>
      </c>
      <c r="C97">
        <v>25168</v>
      </c>
      <c r="D97">
        <v>50438</v>
      </c>
      <c r="F97">
        <f t="shared" ref="F97" si="252">B97-B96</f>
        <v>614</v>
      </c>
      <c r="G97">
        <f t="shared" ref="G97" si="253">C97-C96</f>
        <v>304</v>
      </c>
      <c r="H97">
        <f t="shared" ref="H97" si="254">D97-D96</f>
        <v>465</v>
      </c>
      <c r="I97">
        <f t="shared" ref="I97" si="255">B97-C97-D97</f>
        <v>92280</v>
      </c>
      <c r="J97" s="58">
        <f t="shared" ref="J97" si="256">F97/I96*$B$2/($B$2-B96)</f>
        <v>6.6595715768859786E-3</v>
      </c>
      <c r="K97" s="58">
        <f t="shared" ref="K97" si="257">G97/I96</f>
        <v>3.28879753340185E-3</v>
      </c>
      <c r="L97" s="58">
        <f t="shared" ref="L97" si="258">H97/I96</f>
        <v>5.0305620165521717E-3</v>
      </c>
      <c r="M97">
        <f t="shared" ref="M97" si="259">J97/(K97+L97)</f>
        <v>0.80049089559096931</v>
      </c>
      <c r="N97" s="47">
        <f t="shared" ref="N97" si="260">C97/B97</f>
        <v>0.14991124930012031</v>
      </c>
      <c r="O97" s="47"/>
      <c r="P97" s="63">
        <f t="shared" si="13"/>
        <v>0.30043005372693377</v>
      </c>
      <c r="Q97" s="86">
        <f t="shared" si="14"/>
        <v>0.14991124930012031</v>
      </c>
      <c r="R97" s="67">
        <f t="shared" si="15"/>
        <v>0.54965869697294589</v>
      </c>
      <c r="AB97" s="91">
        <f t="shared" si="218"/>
        <v>471</v>
      </c>
      <c r="AC97" s="91">
        <f t="shared" si="218"/>
        <v>272.28571428571428</v>
      </c>
    </row>
    <row r="98" spans="1:29" ht="13.8" x14ac:dyDescent="0.25">
      <c r="A98" s="4">
        <v>43956</v>
      </c>
      <c r="B98">
        <v>168935</v>
      </c>
      <c r="C98">
        <v>25498</v>
      </c>
      <c r="D98">
        <v>51803</v>
      </c>
      <c r="F98">
        <f t="shared" ref="F98" si="261">B98-B97</f>
        <v>1049</v>
      </c>
      <c r="G98">
        <f t="shared" ref="G98" si="262">C98-C97</f>
        <v>330</v>
      </c>
      <c r="H98">
        <f t="shared" ref="H98" si="263">D98-D97</f>
        <v>1365</v>
      </c>
      <c r="I98">
        <f t="shared" ref="I98" si="264">B98-C98-D98</f>
        <v>91634</v>
      </c>
      <c r="J98" s="58">
        <f t="shared" ref="J98" si="265">F98/I97*$B$2/($B$2-B97)</f>
        <v>1.13968901829915E-2</v>
      </c>
      <c r="K98" s="58">
        <f t="shared" ref="K98" si="266">G98/I97</f>
        <v>3.5760728218465539E-3</v>
      </c>
      <c r="L98" s="58">
        <f t="shared" ref="L98" si="267">H98/I97</f>
        <v>1.4791937581274383E-2</v>
      </c>
      <c r="M98">
        <f t="shared" ref="M98" si="268">J98/(K98+L98)</f>
        <v>0.62047494164392658</v>
      </c>
      <c r="N98" s="47">
        <f t="shared" ref="N98" si="269">C98/B98</f>
        <v>0.15093379110308699</v>
      </c>
      <c r="O98" s="47"/>
      <c r="P98" s="63">
        <f t="shared" ref="P98:P134" si="270">D98/B98</f>
        <v>0.30664456743717999</v>
      </c>
      <c r="Q98" s="86">
        <f t="shared" ref="Q98:Q134" si="271">N98</f>
        <v>0.15093379110308699</v>
      </c>
      <c r="R98" s="67">
        <f t="shared" ref="R98:R134" si="272">IF(P98="","",1-SUM(P98:Q98))</f>
        <v>0.54242164145973304</v>
      </c>
      <c r="AB98" s="91">
        <f t="shared" si="218"/>
        <v>190</v>
      </c>
      <c r="AC98" s="91">
        <f t="shared" si="218"/>
        <v>267</v>
      </c>
    </row>
    <row r="99" spans="1:29" ht="13.8" x14ac:dyDescent="0.25">
      <c r="A99" s="4">
        <v>43957</v>
      </c>
      <c r="B99">
        <v>172465</v>
      </c>
      <c r="C99">
        <v>25772</v>
      </c>
      <c r="D99">
        <v>53022</v>
      </c>
      <c r="F99">
        <f t="shared" ref="F99" si="273">B99-B98</f>
        <v>3530</v>
      </c>
      <c r="G99">
        <f t="shared" ref="G99" si="274">C99-C98</f>
        <v>274</v>
      </c>
      <c r="H99">
        <f t="shared" ref="H99" si="275">D99-D98</f>
        <v>1219</v>
      </c>
      <c r="I99">
        <f t="shared" ref="I99" si="276">B99-C99-D99</f>
        <v>93671</v>
      </c>
      <c r="J99" s="58">
        <f t="shared" ref="J99" si="277">F99/I98*$B$2/($B$2-B98)</f>
        <v>3.862277902587969E-2</v>
      </c>
      <c r="K99" s="58">
        <f t="shared" ref="K99" si="278">G99/I98</f>
        <v>2.9901564921317415E-3</v>
      </c>
      <c r="L99" s="58">
        <f t="shared" ref="L99" si="279">H99/I98</f>
        <v>1.3302922496016762E-2</v>
      </c>
      <c r="M99">
        <f t="shared" ref="M99" si="280">J99/(K99+L99)</f>
        <v>2.3705021656111587</v>
      </c>
      <c r="N99" s="47">
        <f t="shared" ref="N99" si="281">C99/B99</f>
        <v>0.14943321833415477</v>
      </c>
      <c r="O99" s="47"/>
      <c r="P99" s="63">
        <f t="shared" si="270"/>
        <v>0.30743629142144785</v>
      </c>
      <c r="Q99" s="86">
        <f t="shared" si="271"/>
        <v>0.14943321833415477</v>
      </c>
      <c r="R99" s="67">
        <f t="shared" si="272"/>
        <v>0.54313049024439741</v>
      </c>
      <c r="AB99" s="91">
        <f t="shared" si="218"/>
        <v>1053.1428571428571</v>
      </c>
      <c r="AC99" s="91">
        <f t="shared" si="218"/>
        <v>245.14285714285714</v>
      </c>
    </row>
    <row r="100" spans="1:29" ht="13.8" x14ac:dyDescent="0.25">
      <c r="A100" s="4">
        <v>43958</v>
      </c>
      <c r="B100">
        <v>173040</v>
      </c>
      <c r="C100">
        <v>25949</v>
      </c>
      <c r="D100">
        <v>54076</v>
      </c>
      <c r="F100">
        <f t="shared" ref="F100:F124" si="282">B100-B99</f>
        <v>575</v>
      </c>
      <c r="G100">
        <f t="shared" ref="G100:G124" si="283">C100-C99</f>
        <v>177</v>
      </c>
      <c r="H100">
        <f t="shared" ref="H100:H124" si="284">D100-D99</f>
        <v>1054</v>
      </c>
      <c r="I100">
        <f t="shared" ref="I100:I124" si="285">B100-C100-D100</f>
        <v>93015</v>
      </c>
      <c r="J100" s="58">
        <f t="shared" ref="J100:J124" si="286">F100/I99*$B$2/($B$2-B99)</f>
        <v>6.1547681128229356E-3</v>
      </c>
      <c r="K100" s="58">
        <f t="shared" ref="K100:K124" si="287">G100/I99</f>
        <v>1.8895922964418017E-3</v>
      </c>
      <c r="L100" s="58">
        <f t="shared" ref="L100:L124" si="288">H100/I99</f>
        <v>1.1252148477116718E-2</v>
      </c>
      <c r="M100">
        <f t="shared" ref="M100:M124" si="289">J100/(K100+L100)</f>
        <v>0.46833735491164674</v>
      </c>
      <c r="N100" s="47">
        <f t="shared" ref="N100:N124" si="290">C100/B100</f>
        <v>0.14995954692556634</v>
      </c>
      <c r="O100" s="47"/>
      <c r="P100" s="63">
        <f t="shared" si="270"/>
        <v>0.31250577901063337</v>
      </c>
      <c r="Q100" s="86">
        <f t="shared" si="271"/>
        <v>0.14995954692556634</v>
      </c>
      <c r="R100" s="67">
        <f t="shared" si="272"/>
        <v>0.53753467406380029</v>
      </c>
      <c r="AB100" s="91">
        <f t="shared" si="218"/>
        <v>1039.4285714285713</v>
      </c>
      <c r="AC100" s="91">
        <f t="shared" si="218"/>
        <v>229.14285714285714</v>
      </c>
    </row>
    <row r="101" spans="1:29" ht="13.8" x14ac:dyDescent="0.25">
      <c r="A101" s="4">
        <v>43959</v>
      </c>
      <c r="B101">
        <v>174318</v>
      </c>
      <c r="C101">
        <v>26192</v>
      </c>
      <c r="D101">
        <v>54770</v>
      </c>
      <c r="F101">
        <f t="shared" si="282"/>
        <v>1278</v>
      </c>
      <c r="G101">
        <f t="shared" si="283"/>
        <v>243</v>
      </c>
      <c r="H101">
        <f t="shared" si="284"/>
        <v>694</v>
      </c>
      <c r="I101">
        <f t="shared" si="285"/>
        <v>93356</v>
      </c>
      <c r="J101" s="58">
        <f t="shared" si="286"/>
        <v>1.3776240196466923E-2</v>
      </c>
      <c r="K101" s="58">
        <f t="shared" si="287"/>
        <v>2.6124818577648768E-3</v>
      </c>
      <c r="L101" s="58">
        <f t="shared" si="288"/>
        <v>7.4611621781433103E-3</v>
      </c>
      <c r="M101">
        <f t="shared" si="289"/>
        <v>1.3675528088307052</v>
      </c>
      <c r="N101" s="47">
        <f t="shared" si="290"/>
        <v>0.15025413325072567</v>
      </c>
      <c r="O101" s="47"/>
      <c r="P101" s="63">
        <f t="shared" si="270"/>
        <v>0.31419589485882121</v>
      </c>
      <c r="Q101" s="86">
        <f t="shared" si="271"/>
        <v>0.15025413325072567</v>
      </c>
      <c r="R101" s="67">
        <f t="shared" si="272"/>
        <v>0.53554997189045306</v>
      </c>
      <c r="AB101" s="91">
        <f t="shared" si="218"/>
        <v>1135.4285714285713</v>
      </c>
      <c r="AC101" s="91">
        <f>AVERAGE(G95:G101)</f>
        <v>232.71428571428572</v>
      </c>
    </row>
    <row r="102" spans="1:29" ht="13.8" x14ac:dyDescent="0.25">
      <c r="A102" s="4">
        <v>43960</v>
      </c>
      <c r="B102">
        <v>174758</v>
      </c>
      <c r="C102">
        <v>26271</v>
      </c>
      <c r="D102">
        <v>54886</v>
      </c>
      <c r="F102">
        <f t="shared" si="282"/>
        <v>440</v>
      </c>
      <c r="G102">
        <f t="shared" si="283"/>
        <v>79</v>
      </c>
      <c r="H102">
        <f t="shared" si="284"/>
        <v>116</v>
      </c>
      <c r="I102">
        <f t="shared" si="285"/>
        <v>93601</v>
      </c>
      <c r="J102" s="58">
        <f t="shared" si="286"/>
        <v>4.7257616091141577E-3</v>
      </c>
      <c r="K102" s="58">
        <f t="shared" si="287"/>
        <v>8.4622306011397229E-4</v>
      </c>
      <c r="L102" s="58">
        <f t="shared" si="288"/>
        <v>1.242555379407858E-3</v>
      </c>
      <c r="M102">
        <f t="shared" si="289"/>
        <v>2.2624523116946733</v>
      </c>
      <c r="N102" s="47">
        <f t="shared" si="290"/>
        <v>0.15032788198537406</v>
      </c>
      <c r="O102" s="47"/>
      <c r="P102" s="63">
        <f t="shared" si="270"/>
        <v>0.31406859771798717</v>
      </c>
      <c r="Q102" s="86">
        <f t="shared" si="271"/>
        <v>0.15032788198537406</v>
      </c>
      <c r="R102" s="67">
        <f t="shared" si="272"/>
        <v>0.53560352029663871</v>
      </c>
      <c r="AB102" s="91">
        <f t="shared" si="218"/>
        <v>1111.7142857142858</v>
      </c>
      <c r="AC102" s="91">
        <f t="shared" si="218"/>
        <v>220.28571428571428</v>
      </c>
    </row>
    <row r="103" spans="1:29" ht="13.8" x14ac:dyDescent="0.25">
      <c r="A103" s="4">
        <v>43961</v>
      </c>
      <c r="B103">
        <v>175027</v>
      </c>
      <c r="C103">
        <v>26341</v>
      </c>
      <c r="D103">
        <v>55062</v>
      </c>
      <c r="F103">
        <f t="shared" si="282"/>
        <v>269</v>
      </c>
      <c r="G103">
        <f t="shared" si="283"/>
        <v>70</v>
      </c>
      <c r="H103">
        <f t="shared" si="284"/>
        <v>176</v>
      </c>
      <c r="I103">
        <f t="shared" si="285"/>
        <v>93624</v>
      </c>
      <c r="J103" s="58">
        <f t="shared" si="286"/>
        <v>2.881615924432842E-3</v>
      </c>
      <c r="K103" s="58">
        <f t="shared" si="287"/>
        <v>7.478552579566458E-4</v>
      </c>
      <c r="L103" s="58">
        <f t="shared" si="288"/>
        <v>1.8803217914338522E-3</v>
      </c>
      <c r="M103">
        <f t="shared" si="289"/>
        <v>1.096431431474953</v>
      </c>
      <c r="N103" s="47">
        <f t="shared" si="290"/>
        <v>0.15049678049672335</v>
      </c>
      <c r="O103" s="47"/>
      <c r="P103" s="63">
        <f t="shared" si="270"/>
        <v>0.31459146303141799</v>
      </c>
      <c r="Q103" s="86">
        <f t="shared" si="271"/>
        <v>0.15049678049672335</v>
      </c>
      <c r="R103" s="67">
        <f t="shared" si="272"/>
        <v>0.53491175647185862</v>
      </c>
      <c r="AB103" s="91">
        <f t="shared" si="218"/>
        <v>1107.8571428571429</v>
      </c>
      <c r="AC103" s="91">
        <f t="shared" si="218"/>
        <v>211</v>
      </c>
    </row>
    <row r="104" spans="1:29" ht="13.8" x14ac:dyDescent="0.25">
      <c r="A104" s="4">
        <v>43962</v>
      </c>
      <c r="B104">
        <v>175479</v>
      </c>
      <c r="C104">
        <v>26604</v>
      </c>
      <c r="D104">
        <v>55569</v>
      </c>
      <c r="F104">
        <f t="shared" si="282"/>
        <v>452</v>
      </c>
      <c r="G104">
        <f t="shared" si="283"/>
        <v>263</v>
      </c>
      <c r="H104">
        <f t="shared" si="284"/>
        <v>507</v>
      </c>
      <c r="I104">
        <f t="shared" si="285"/>
        <v>93306</v>
      </c>
      <c r="J104" s="58">
        <f t="shared" si="286"/>
        <v>4.8408022465304245E-3</v>
      </c>
      <c r="K104" s="58">
        <f t="shared" si="287"/>
        <v>2.8091087755276424E-3</v>
      </c>
      <c r="L104" s="58">
        <f t="shared" si="288"/>
        <v>5.4152781338118435E-3</v>
      </c>
      <c r="M104">
        <f t="shared" si="289"/>
        <v>0.58859125912878496</v>
      </c>
      <c r="N104" s="47">
        <f t="shared" si="290"/>
        <v>0.15160788470415262</v>
      </c>
      <c r="O104" s="47"/>
      <c r="P104" s="63">
        <f t="shared" si="270"/>
        <v>0.31667037081360161</v>
      </c>
      <c r="Q104" s="86">
        <f t="shared" si="271"/>
        <v>0.15160788470415262</v>
      </c>
      <c r="R104" s="67">
        <f t="shared" si="272"/>
        <v>0.53172174448224574</v>
      </c>
      <c r="AB104" s="91">
        <f t="shared" si="218"/>
        <v>1084.7142857142858</v>
      </c>
      <c r="AC104" s="91">
        <f t="shared" si="218"/>
        <v>205.14285714285714</v>
      </c>
    </row>
    <row r="105" spans="1:29" ht="13.8" x14ac:dyDescent="0.25">
      <c r="A105" s="4">
        <v>43963</v>
      </c>
      <c r="B105">
        <v>176207</v>
      </c>
      <c r="C105">
        <v>26951</v>
      </c>
      <c r="D105">
        <v>56617</v>
      </c>
      <c r="F105">
        <f t="shared" si="282"/>
        <v>728</v>
      </c>
      <c r="G105">
        <f t="shared" si="283"/>
        <v>347</v>
      </c>
      <c r="H105">
        <f t="shared" si="284"/>
        <v>1048</v>
      </c>
      <c r="I105">
        <f t="shared" si="285"/>
        <v>92639</v>
      </c>
      <c r="J105" s="58">
        <f t="shared" si="286"/>
        <v>7.8233168834884424E-3</v>
      </c>
      <c r="K105" s="58">
        <f t="shared" si="287"/>
        <v>3.7189462628341159E-3</v>
      </c>
      <c r="L105" s="58">
        <f t="shared" si="288"/>
        <v>1.1231860759222344E-2</v>
      </c>
      <c r="M105">
        <f t="shared" si="289"/>
        <v>0.52327054131238171</v>
      </c>
      <c r="N105" s="47">
        <f t="shared" si="290"/>
        <v>0.15295079083123825</v>
      </c>
      <c r="O105" s="47"/>
      <c r="P105" s="63">
        <f t="shared" si="270"/>
        <v>0.32130959610004145</v>
      </c>
      <c r="Q105" s="86">
        <f t="shared" si="271"/>
        <v>0.15295079083123825</v>
      </c>
      <c r="R105" s="67">
        <f t="shared" si="272"/>
        <v>0.5257396130687203</v>
      </c>
      <c r="AB105" s="91">
        <f t="shared" si="218"/>
        <v>1038.8571428571429</v>
      </c>
      <c r="AC105" s="91">
        <f t="shared" si="218"/>
        <v>207.57142857142858</v>
      </c>
    </row>
    <row r="106" spans="1:29" ht="13.8" x14ac:dyDescent="0.25">
      <c r="A106" s="4">
        <v>43964</v>
      </c>
      <c r="B106">
        <v>175981</v>
      </c>
      <c r="C106">
        <v>27032</v>
      </c>
      <c r="D106">
        <v>57368</v>
      </c>
      <c r="F106">
        <f t="shared" si="282"/>
        <v>-226</v>
      </c>
      <c r="G106">
        <f t="shared" si="283"/>
        <v>81</v>
      </c>
      <c r="H106">
        <f t="shared" si="284"/>
        <v>751</v>
      </c>
      <c r="I106">
        <f t="shared" si="285"/>
        <v>91581</v>
      </c>
      <c r="J106" s="58">
        <f t="shared" si="286"/>
        <v>-2.4461807922757216E-3</v>
      </c>
      <c r="K106" s="58">
        <f t="shared" si="287"/>
        <v>8.7436176988093563E-4</v>
      </c>
      <c r="L106" s="58">
        <f t="shared" si="288"/>
        <v>8.106736903463984E-3</v>
      </c>
      <c r="M106">
        <f t="shared" si="289"/>
        <v>-0.27236988271109447</v>
      </c>
      <c r="N106" s="47">
        <f t="shared" si="290"/>
        <v>0.1536074917178559</v>
      </c>
      <c r="O106" s="47"/>
      <c r="P106" s="63">
        <f t="shared" si="270"/>
        <v>0.3259897375284832</v>
      </c>
      <c r="Q106" s="86">
        <f t="shared" si="271"/>
        <v>0.1536074917178559</v>
      </c>
      <c r="R106" s="67">
        <f t="shared" si="272"/>
        <v>0.52040277075366093</v>
      </c>
      <c r="AB106" s="91">
        <f t="shared" si="218"/>
        <v>502.28571428571428</v>
      </c>
      <c r="AC106" s="91">
        <f t="shared" si="218"/>
        <v>180</v>
      </c>
    </row>
    <row r="107" spans="1:29" ht="13.8" x14ac:dyDescent="0.25">
      <c r="A107" s="4">
        <v>43965</v>
      </c>
      <c r="B107">
        <v>176712</v>
      </c>
      <c r="C107">
        <v>27381</v>
      </c>
      <c r="D107">
        <v>58300</v>
      </c>
      <c r="F107">
        <f t="shared" si="282"/>
        <v>731</v>
      </c>
      <c r="G107">
        <f t="shared" si="283"/>
        <v>349</v>
      </c>
      <c r="H107">
        <f t="shared" si="284"/>
        <v>932</v>
      </c>
      <c r="I107">
        <f t="shared" si="285"/>
        <v>91031</v>
      </c>
      <c r="J107" s="58">
        <f t="shared" si="286"/>
        <v>8.0035831042631796E-3</v>
      </c>
      <c r="K107" s="58">
        <f t="shared" si="287"/>
        <v>3.8108341249822562E-3</v>
      </c>
      <c r="L107" s="58">
        <f t="shared" si="288"/>
        <v>1.0176783393935422E-2</v>
      </c>
      <c r="M107">
        <f t="shared" si="289"/>
        <v>0.57219058881461848</v>
      </c>
      <c r="N107" s="47">
        <f t="shared" si="290"/>
        <v>0.15494703245959526</v>
      </c>
      <c r="O107" s="47"/>
      <c r="P107" s="63">
        <f t="shared" si="270"/>
        <v>0.32991534247815657</v>
      </c>
      <c r="Q107" s="86">
        <f t="shared" si="271"/>
        <v>0.15494703245959526</v>
      </c>
      <c r="R107" s="67">
        <f t="shared" si="272"/>
        <v>0.51513762506224814</v>
      </c>
      <c r="AB107" s="91">
        <f t="shared" si="218"/>
        <v>524.57142857142856</v>
      </c>
      <c r="AC107" s="91">
        <f t="shared" si="218"/>
        <v>204.57142857142858</v>
      </c>
    </row>
    <row r="108" spans="1:29" ht="13.8" x14ac:dyDescent="0.25">
      <c r="A108" s="4">
        <v>43966</v>
      </c>
      <c r="B108">
        <v>177319</v>
      </c>
      <c r="C108">
        <v>27485</v>
      </c>
      <c r="D108">
        <v>59143</v>
      </c>
      <c r="F108">
        <f t="shared" si="282"/>
        <v>607</v>
      </c>
      <c r="G108">
        <f t="shared" si="283"/>
        <v>104</v>
      </c>
      <c r="H108">
        <f t="shared" si="284"/>
        <v>843</v>
      </c>
      <c r="I108">
        <f t="shared" si="285"/>
        <v>90691</v>
      </c>
      <c r="J108" s="58">
        <f t="shared" si="286"/>
        <v>6.6861592681545868E-3</v>
      </c>
      <c r="K108" s="58">
        <f t="shared" si="287"/>
        <v>1.1424679504784085E-3</v>
      </c>
      <c r="L108" s="58">
        <f t="shared" si="288"/>
        <v>9.2605815601278681E-3</v>
      </c>
      <c r="M108">
        <f t="shared" si="289"/>
        <v>0.64271147237526949</v>
      </c>
      <c r="N108" s="47">
        <f t="shared" si="290"/>
        <v>0.15500312995223298</v>
      </c>
      <c r="O108" s="47"/>
      <c r="P108" s="63">
        <f t="shared" si="270"/>
        <v>0.3335401169643411</v>
      </c>
      <c r="Q108" s="86">
        <f t="shared" si="271"/>
        <v>0.15500312995223298</v>
      </c>
      <c r="R108" s="67">
        <f t="shared" si="272"/>
        <v>0.51145675308342597</v>
      </c>
      <c r="AB108" s="91">
        <f t="shared" ref="AB108:AC123" si="291">AVERAGE(F102:F108)</f>
        <v>428.71428571428572</v>
      </c>
      <c r="AC108" s="91">
        <f t="shared" si="291"/>
        <v>184.71428571428572</v>
      </c>
    </row>
    <row r="109" spans="1:29" ht="13.8" x14ac:dyDescent="0.25">
      <c r="A109" s="4">
        <v>43967</v>
      </c>
      <c r="B109">
        <v>177207</v>
      </c>
      <c r="C109">
        <v>27483</v>
      </c>
      <c r="D109">
        <v>59142</v>
      </c>
      <c r="F109">
        <f t="shared" si="282"/>
        <v>-112</v>
      </c>
      <c r="G109">
        <f t="shared" si="283"/>
        <v>-2</v>
      </c>
      <c r="H109">
        <f t="shared" si="284"/>
        <v>-1</v>
      </c>
      <c r="I109">
        <f t="shared" si="285"/>
        <v>90582</v>
      </c>
      <c r="J109" s="58">
        <f t="shared" si="286"/>
        <v>-1.2383266563599437E-3</v>
      </c>
      <c r="K109" s="58">
        <f t="shared" si="287"/>
        <v>-2.2052904918900441E-5</v>
      </c>
      <c r="L109" s="58">
        <f t="shared" si="288"/>
        <v>-1.1026452459450221E-5</v>
      </c>
      <c r="M109">
        <f t="shared" si="289"/>
        <v>37.435027597313223</v>
      </c>
      <c r="N109" s="47">
        <f t="shared" si="290"/>
        <v>0.15508981022194382</v>
      </c>
      <c r="O109" s="47"/>
      <c r="P109" s="63">
        <f t="shared" si="270"/>
        <v>0.3337452809426264</v>
      </c>
      <c r="Q109" s="86">
        <f t="shared" si="271"/>
        <v>0.15508981022194382</v>
      </c>
      <c r="R109" s="67">
        <f t="shared" si="272"/>
        <v>0.51116490883542975</v>
      </c>
      <c r="AB109" s="91">
        <f t="shared" si="291"/>
        <v>349.85714285714283</v>
      </c>
      <c r="AC109" s="91">
        <f t="shared" si="291"/>
        <v>173.14285714285714</v>
      </c>
    </row>
    <row r="110" spans="1:29" ht="13.8" x14ac:dyDescent="0.25">
      <c r="A110" s="4">
        <v>43968</v>
      </c>
      <c r="B110">
        <v>177240</v>
      </c>
      <c r="C110">
        <v>28062</v>
      </c>
      <c r="D110">
        <v>59907</v>
      </c>
      <c r="F110">
        <f t="shared" si="282"/>
        <v>33</v>
      </c>
      <c r="G110">
        <f t="shared" si="283"/>
        <v>579</v>
      </c>
      <c r="H110">
        <f t="shared" si="284"/>
        <v>765</v>
      </c>
      <c r="I110">
        <f t="shared" si="285"/>
        <v>89271</v>
      </c>
      <c r="J110" s="58">
        <f t="shared" si="286"/>
        <v>3.6530252736091207E-4</v>
      </c>
      <c r="K110" s="58">
        <f t="shared" si="287"/>
        <v>6.3919984102801877E-3</v>
      </c>
      <c r="L110" s="58">
        <f t="shared" si="288"/>
        <v>8.4453865006292646E-3</v>
      </c>
      <c r="M110">
        <f t="shared" si="289"/>
        <v>2.4620411855212899E-2</v>
      </c>
      <c r="N110" s="47">
        <f t="shared" si="290"/>
        <v>0.1583276912660799</v>
      </c>
      <c r="O110" s="47"/>
      <c r="P110" s="63">
        <f t="shared" si="270"/>
        <v>0.33799932295192958</v>
      </c>
      <c r="Q110" s="86">
        <f t="shared" si="271"/>
        <v>0.1583276912660799</v>
      </c>
      <c r="R110" s="67">
        <f t="shared" si="272"/>
        <v>0.50367298578199049</v>
      </c>
      <c r="AB110" s="91">
        <f t="shared" si="291"/>
        <v>316.14285714285717</v>
      </c>
      <c r="AC110" s="91">
        <f t="shared" si="291"/>
        <v>245.85714285714286</v>
      </c>
    </row>
    <row r="111" spans="1:29" ht="13.8" x14ac:dyDescent="0.25">
      <c r="A111" s="4">
        <v>43969</v>
      </c>
      <c r="B111">
        <v>177554</v>
      </c>
      <c r="C111">
        <v>28193</v>
      </c>
      <c r="D111">
        <v>60416</v>
      </c>
      <c r="F111">
        <f t="shared" si="282"/>
        <v>314</v>
      </c>
      <c r="G111">
        <f t="shared" si="283"/>
        <v>131</v>
      </c>
      <c r="H111">
        <f t="shared" si="284"/>
        <v>509</v>
      </c>
      <c r="I111">
        <f t="shared" si="285"/>
        <v>88945</v>
      </c>
      <c r="J111" s="58">
        <f t="shared" si="286"/>
        <v>3.5269565625393354E-3</v>
      </c>
      <c r="K111" s="58">
        <f t="shared" si="287"/>
        <v>1.4674418344143114E-3</v>
      </c>
      <c r="L111" s="58">
        <f t="shared" si="288"/>
        <v>5.7017396466937749E-3</v>
      </c>
      <c r="M111">
        <f t="shared" si="289"/>
        <v>0.49196084264757661</v>
      </c>
      <c r="N111" s="47">
        <f t="shared" si="290"/>
        <v>0.15878549624339638</v>
      </c>
      <c r="O111" s="47"/>
      <c r="P111" s="63">
        <f t="shared" si="270"/>
        <v>0.34026831273865976</v>
      </c>
      <c r="Q111" s="86">
        <f t="shared" si="271"/>
        <v>0.15878549624339638</v>
      </c>
      <c r="R111" s="67">
        <f t="shared" si="272"/>
        <v>0.5009461910179438</v>
      </c>
      <c r="AB111" s="91">
        <f t="shared" si="291"/>
        <v>296.42857142857144</v>
      </c>
      <c r="AC111" s="91">
        <f t="shared" si="291"/>
        <v>227</v>
      </c>
    </row>
    <row r="112" spans="1:29" ht="13.8" x14ac:dyDescent="0.25">
      <c r="A112" s="4">
        <v>43970</v>
      </c>
      <c r="B112">
        <v>178428</v>
      </c>
      <c r="C112">
        <v>27976</v>
      </c>
      <c r="D112">
        <v>61246</v>
      </c>
      <c r="F112">
        <f t="shared" si="282"/>
        <v>874</v>
      </c>
      <c r="G112">
        <f t="shared" si="283"/>
        <v>-217</v>
      </c>
      <c r="H112">
        <f t="shared" si="284"/>
        <v>830</v>
      </c>
      <c r="I112">
        <f t="shared" si="285"/>
        <v>89206</v>
      </c>
      <c r="J112" s="58">
        <f t="shared" si="286"/>
        <v>9.8530990965359048E-3</v>
      </c>
      <c r="K112" s="58">
        <f t="shared" si="287"/>
        <v>-2.4397099331047276E-3</v>
      </c>
      <c r="L112" s="58">
        <f t="shared" si="288"/>
        <v>9.3316094215526446E-3</v>
      </c>
      <c r="M112">
        <f t="shared" si="289"/>
        <v>1.4296637832649037</v>
      </c>
      <c r="N112" s="47">
        <f t="shared" si="290"/>
        <v>0.15679153496088058</v>
      </c>
      <c r="O112" s="47"/>
      <c r="P112" s="63">
        <f t="shared" si="270"/>
        <v>0.3432533010514045</v>
      </c>
      <c r="Q112" s="86">
        <f t="shared" si="271"/>
        <v>0.15679153496088058</v>
      </c>
      <c r="R112" s="67">
        <f t="shared" si="272"/>
        <v>0.49995516398771489</v>
      </c>
      <c r="AB112" s="91">
        <f t="shared" si="291"/>
        <v>317.28571428571428</v>
      </c>
      <c r="AC112" s="91">
        <f t="shared" si="291"/>
        <v>146.42857142857142</v>
      </c>
    </row>
    <row r="113" spans="1:29" ht="13.8" x14ac:dyDescent="0.25">
      <c r="A113" s="4">
        <v>43971</v>
      </c>
      <c r="B113">
        <v>179069</v>
      </c>
      <c r="C113">
        <v>28084</v>
      </c>
      <c r="D113">
        <v>61713</v>
      </c>
      <c r="F113">
        <f t="shared" si="282"/>
        <v>641</v>
      </c>
      <c r="G113">
        <f t="shared" si="283"/>
        <v>108</v>
      </c>
      <c r="H113">
        <f t="shared" si="284"/>
        <v>467</v>
      </c>
      <c r="I113">
        <f t="shared" si="285"/>
        <v>89272</v>
      </c>
      <c r="J113" s="58">
        <f t="shared" si="286"/>
        <v>7.2053113513836668E-3</v>
      </c>
      <c r="K113" s="58">
        <f t="shared" si="287"/>
        <v>1.210680895903863E-3</v>
      </c>
      <c r="L113" s="58">
        <f t="shared" si="288"/>
        <v>5.2350738739546671E-3</v>
      </c>
      <c r="M113">
        <f t="shared" si="289"/>
        <v>1.1178382685417936</v>
      </c>
      <c r="N113" s="47">
        <f t="shared" si="290"/>
        <v>0.15683339941586763</v>
      </c>
      <c r="O113" s="47"/>
      <c r="P113" s="63">
        <f t="shared" si="270"/>
        <v>0.34463251595753591</v>
      </c>
      <c r="Q113" s="86">
        <f t="shared" si="271"/>
        <v>0.15683339941586763</v>
      </c>
      <c r="R113" s="67">
        <f t="shared" si="272"/>
        <v>0.49853408462659643</v>
      </c>
      <c r="AB113" s="91">
        <f t="shared" si="291"/>
        <v>441.14285714285717</v>
      </c>
      <c r="AC113" s="91">
        <f t="shared" si="291"/>
        <v>150.28571428571428</v>
      </c>
    </row>
    <row r="114" spans="1:29" ht="13.8" x14ac:dyDescent="0.25">
      <c r="A114" s="4">
        <v>43972</v>
      </c>
      <c r="B114">
        <v>179306</v>
      </c>
      <c r="C114">
        <v>28167</v>
      </c>
      <c r="D114">
        <v>62216</v>
      </c>
      <c r="F114">
        <f t="shared" si="282"/>
        <v>237</v>
      </c>
      <c r="G114">
        <f t="shared" si="283"/>
        <v>83</v>
      </c>
      <c r="H114">
        <f t="shared" si="284"/>
        <v>503</v>
      </c>
      <c r="I114">
        <f t="shared" si="285"/>
        <v>88923</v>
      </c>
      <c r="J114" s="58">
        <f t="shared" si="286"/>
        <v>2.6621109177210351E-3</v>
      </c>
      <c r="K114" s="58">
        <f t="shared" si="287"/>
        <v>9.297428084953849E-4</v>
      </c>
      <c r="L114" s="58">
        <f t="shared" si="288"/>
        <v>5.6344654538937177E-3</v>
      </c>
      <c r="M114">
        <f t="shared" si="289"/>
        <v>0.40554942977268305</v>
      </c>
      <c r="N114" s="47">
        <f t="shared" si="290"/>
        <v>0.15708899869496837</v>
      </c>
      <c r="O114" s="47"/>
      <c r="P114" s="63">
        <f t="shared" si="270"/>
        <v>0.34698225380076519</v>
      </c>
      <c r="Q114" s="86">
        <f t="shared" si="271"/>
        <v>0.15708899869496837</v>
      </c>
      <c r="R114" s="67">
        <f t="shared" si="272"/>
        <v>0.49592874750426641</v>
      </c>
      <c r="AB114" s="91">
        <f t="shared" si="291"/>
        <v>370.57142857142856</v>
      </c>
      <c r="AC114" s="91">
        <f t="shared" si="291"/>
        <v>112.28571428571429</v>
      </c>
    </row>
    <row r="115" spans="1:29" ht="13.8" x14ac:dyDescent="0.25">
      <c r="A115" s="4">
        <v>43973</v>
      </c>
      <c r="B115">
        <v>179645</v>
      </c>
      <c r="C115">
        <v>28241</v>
      </c>
      <c r="D115">
        <v>62557</v>
      </c>
      <c r="F115">
        <f t="shared" si="282"/>
        <v>339</v>
      </c>
      <c r="G115">
        <f t="shared" si="283"/>
        <v>74</v>
      </c>
      <c r="H115">
        <f t="shared" si="284"/>
        <v>341</v>
      </c>
      <c r="I115">
        <f t="shared" si="285"/>
        <v>88847</v>
      </c>
      <c r="J115" s="58">
        <f t="shared" si="286"/>
        <v>3.8227882144726004E-3</v>
      </c>
      <c r="K115" s="58">
        <f t="shared" si="287"/>
        <v>8.3218065067530332E-4</v>
      </c>
      <c r="L115" s="58">
        <f t="shared" si="288"/>
        <v>3.8347784037875464E-3</v>
      </c>
      <c r="M115">
        <f t="shared" si="289"/>
        <v>0.81911758167601689</v>
      </c>
      <c r="N115" s="47">
        <f t="shared" si="290"/>
        <v>0.15720448662640207</v>
      </c>
      <c r="O115" s="47"/>
      <c r="P115" s="63">
        <f t="shared" si="270"/>
        <v>0.34822566728826299</v>
      </c>
      <c r="Q115" s="86">
        <f t="shared" si="271"/>
        <v>0.15720448662640207</v>
      </c>
      <c r="R115" s="67">
        <f t="shared" si="272"/>
        <v>0.49456984608533494</v>
      </c>
      <c r="AB115" s="91">
        <f t="shared" si="291"/>
        <v>332.28571428571428</v>
      </c>
      <c r="AC115" s="91">
        <f t="shared" si="291"/>
        <v>108</v>
      </c>
    </row>
    <row r="116" spans="1:29" ht="13.8" x14ac:dyDescent="0.25">
      <c r="A116" s="4">
        <v>43974</v>
      </c>
      <c r="B116">
        <v>179964</v>
      </c>
      <c r="C116">
        <v>28284</v>
      </c>
      <c r="D116">
        <v>62893</v>
      </c>
      <c r="F116">
        <f t="shared" si="282"/>
        <v>319</v>
      </c>
      <c r="G116">
        <f t="shared" si="283"/>
        <v>43</v>
      </c>
      <c r="H116">
        <f t="shared" si="284"/>
        <v>336</v>
      </c>
      <c r="I116">
        <f t="shared" si="285"/>
        <v>88787</v>
      </c>
      <c r="J116" s="58">
        <f t="shared" si="286"/>
        <v>3.600350839618194E-3</v>
      </c>
      <c r="K116" s="58">
        <f t="shared" si="287"/>
        <v>4.8397807466768716E-4</v>
      </c>
      <c r="L116" s="58">
        <f t="shared" si="288"/>
        <v>3.7817821648451831E-3</v>
      </c>
      <c r="M116">
        <f t="shared" si="289"/>
        <v>0.84401153310701249</v>
      </c>
      <c r="N116" s="47">
        <f t="shared" si="290"/>
        <v>0.15716476628659065</v>
      </c>
      <c r="O116" s="47"/>
      <c r="P116" s="63">
        <f t="shared" si="270"/>
        <v>0.34947545064568469</v>
      </c>
      <c r="Q116" s="86">
        <f t="shared" si="271"/>
        <v>0.15716476628659065</v>
      </c>
      <c r="R116" s="67">
        <f t="shared" si="272"/>
        <v>0.49335978306772466</v>
      </c>
      <c r="AB116" s="91">
        <f t="shared" si="291"/>
        <v>393.85714285714283</v>
      </c>
      <c r="AC116" s="91">
        <f t="shared" si="291"/>
        <v>114.42857142857143</v>
      </c>
    </row>
    <row r="117" spans="1:29" ht="13.8" x14ac:dyDescent="0.25">
      <c r="A117" s="4">
        <v>43975</v>
      </c>
      <c r="B117">
        <v>179859</v>
      </c>
      <c r="C117">
        <v>28317</v>
      </c>
      <c r="D117">
        <v>62961</v>
      </c>
      <c r="F117">
        <f t="shared" si="282"/>
        <v>-105</v>
      </c>
      <c r="G117">
        <f t="shared" si="283"/>
        <v>33</v>
      </c>
      <c r="H117">
        <f t="shared" si="284"/>
        <v>68</v>
      </c>
      <c r="I117">
        <f t="shared" si="285"/>
        <v>88581</v>
      </c>
      <c r="J117" s="58">
        <f t="shared" si="286"/>
        <v>-1.1858751088704915E-3</v>
      </c>
      <c r="K117" s="58">
        <f t="shared" si="287"/>
        <v>3.7167603365357541E-4</v>
      </c>
      <c r="L117" s="58">
        <f t="shared" si="288"/>
        <v>7.6587788752857959E-4</v>
      </c>
      <c r="M117">
        <f t="shared" si="289"/>
        <v>-1.0424781513988548</v>
      </c>
      <c r="N117" s="47">
        <f t="shared" si="290"/>
        <v>0.15743999466248562</v>
      </c>
      <c r="O117" s="47"/>
      <c r="P117" s="63">
        <f t="shared" si="270"/>
        <v>0.35005754507697695</v>
      </c>
      <c r="Q117" s="86">
        <f t="shared" si="271"/>
        <v>0.15743999466248562</v>
      </c>
      <c r="R117" s="67">
        <f t="shared" si="272"/>
        <v>0.49250246026053746</v>
      </c>
      <c r="AB117" s="91">
        <f t="shared" si="291"/>
        <v>374.14285714285717</v>
      </c>
      <c r="AC117" s="91">
        <f>AVERAGE(G111:G117)</f>
        <v>36.428571428571431</v>
      </c>
    </row>
    <row r="118" spans="1:29" ht="13.8" x14ac:dyDescent="0.25">
      <c r="A118" s="4">
        <v>43976</v>
      </c>
      <c r="B118">
        <v>180166</v>
      </c>
      <c r="C118">
        <v>28407</v>
      </c>
      <c r="D118">
        <v>63542</v>
      </c>
      <c r="F118">
        <f t="shared" si="282"/>
        <v>307</v>
      </c>
      <c r="G118">
        <f t="shared" si="283"/>
        <v>90</v>
      </c>
      <c r="H118">
        <f t="shared" si="284"/>
        <v>581</v>
      </c>
      <c r="I118">
        <f t="shared" si="285"/>
        <v>88217</v>
      </c>
      <c r="J118" s="58">
        <f t="shared" si="286"/>
        <v>3.4753306658433657E-3</v>
      </c>
      <c r="K118" s="58">
        <f t="shared" si="287"/>
        <v>1.0160192366308802E-3</v>
      </c>
      <c r="L118" s="58">
        <f t="shared" si="288"/>
        <v>6.5589686275837932E-3</v>
      </c>
      <c r="M118">
        <f t="shared" si="289"/>
        <v>0.45879026186448757</v>
      </c>
      <c r="N118" s="47">
        <f t="shared" si="290"/>
        <v>0.1576712587280619</v>
      </c>
      <c r="O118" s="47"/>
      <c r="P118" s="63">
        <f t="shared" si="270"/>
        <v>0.35268585637689687</v>
      </c>
      <c r="Q118" s="86">
        <f t="shared" si="271"/>
        <v>0.1576712587280619</v>
      </c>
      <c r="R118" s="67">
        <f t="shared" si="272"/>
        <v>0.48964288489504126</v>
      </c>
      <c r="AB118" s="91">
        <f t="shared" si="291"/>
        <v>373.14285714285717</v>
      </c>
      <c r="AC118" s="91">
        <f t="shared" si="291"/>
        <v>30.571428571428573</v>
      </c>
    </row>
    <row r="119" spans="1:29" ht="13.8" x14ac:dyDescent="0.25">
      <c r="A119" s="4">
        <v>43977</v>
      </c>
      <c r="B119">
        <v>179887</v>
      </c>
      <c r="C119">
        <v>28480</v>
      </c>
      <c r="D119">
        <v>64222</v>
      </c>
      <c r="F119">
        <f t="shared" si="282"/>
        <v>-279</v>
      </c>
      <c r="G119">
        <f t="shared" si="283"/>
        <v>73</v>
      </c>
      <c r="H119">
        <f t="shared" si="284"/>
        <v>680</v>
      </c>
      <c r="I119">
        <f t="shared" si="285"/>
        <v>87185</v>
      </c>
      <c r="J119" s="58">
        <f t="shared" si="286"/>
        <v>-3.1714093535473924E-3</v>
      </c>
      <c r="K119" s="58">
        <f t="shared" si="287"/>
        <v>8.2750490268315626E-4</v>
      </c>
      <c r="L119" s="58">
        <f t="shared" si="288"/>
        <v>7.7082648469115932E-3</v>
      </c>
      <c r="M119">
        <f t="shared" si="289"/>
        <v>-0.37154345145005352</v>
      </c>
      <c r="N119" s="47">
        <f t="shared" si="290"/>
        <v>0.15832161301261347</v>
      </c>
      <c r="O119" s="47"/>
      <c r="P119" s="63">
        <f t="shared" si="270"/>
        <v>0.3570130137252831</v>
      </c>
      <c r="Q119" s="86">
        <f t="shared" si="271"/>
        <v>0.15832161301261347</v>
      </c>
      <c r="R119" s="67">
        <f t="shared" si="272"/>
        <v>0.48466537326210346</v>
      </c>
      <c r="AB119" s="91">
        <f t="shared" si="291"/>
        <v>208.42857142857142</v>
      </c>
      <c r="AC119" s="91">
        <f t="shared" si="291"/>
        <v>72</v>
      </c>
    </row>
    <row r="120" spans="1:29" ht="13.8" x14ac:dyDescent="0.25">
      <c r="A120" s="4">
        <v>43978</v>
      </c>
      <c r="B120">
        <v>180044</v>
      </c>
      <c r="C120">
        <v>28546</v>
      </c>
      <c r="D120">
        <v>64503</v>
      </c>
      <c r="F120">
        <f t="shared" si="282"/>
        <v>157</v>
      </c>
      <c r="G120">
        <f t="shared" si="283"/>
        <v>66</v>
      </c>
      <c r="H120">
        <f t="shared" si="284"/>
        <v>281</v>
      </c>
      <c r="I120">
        <f t="shared" si="285"/>
        <v>86995</v>
      </c>
      <c r="J120" s="58">
        <f t="shared" si="286"/>
        <v>1.8057449258169918E-3</v>
      </c>
      <c r="K120" s="58">
        <f t="shared" si="287"/>
        <v>7.5701095371910306E-4</v>
      </c>
      <c r="L120" s="58">
        <f t="shared" si="288"/>
        <v>3.2230314847737571E-3</v>
      </c>
      <c r="M120">
        <f t="shared" si="289"/>
        <v>0.45369991745635285</v>
      </c>
      <c r="N120" s="47">
        <f t="shared" si="290"/>
        <v>0.15855013218990913</v>
      </c>
      <c r="O120" s="47"/>
      <c r="P120" s="63">
        <f t="shared" si="270"/>
        <v>0.35826242474061898</v>
      </c>
      <c r="Q120" s="86">
        <f t="shared" si="271"/>
        <v>0.15855013218990913</v>
      </c>
      <c r="R120" s="67">
        <f t="shared" si="272"/>
        <v>0.48318744306947192</v>
      </c>
      <c r="AB120" s="91">
        <f t="shared" si="291"/>
        <v>139.28571428571428</v>
      </c>
      <c r="AC120" s="91">
        <f t="shared" si="291"/>
        <v>66</v>
      </c>
    </row>
    <row r="121" spans="1:29" ht="13.8" x14ac:dyDescent="0.25">
      <c r="A121" s="4">
        <v>43979</v>
      </c>
      <c r="B121">
        <v>183309</v>
      </c>
      <c r="C121">
        <v>28611</v>
      </c>
      <c r="D121">
        <v>65098</v>
      </c>
      <c r="F121">
        <f t="shared" si="282"/>
        <v>3265</v>
      </c>
      <c r="G121">
        <f t="shared" si="283"/>
        <v>65</v>
      </c>
      <c r="H121">
        <f t="shared" si="284"/>
        <v>595</v>
      </c>
      <c r="I121">
        <f t="shared" si="285"/>
        <v>89600</v>
      </c>
      <c r="J121" s="58">
        <f t="shared" si="286"/>
        <v>3.7634700417211217E-2</v>
      </c>
      <c r="K121" s="58">
        <f t="shared" si="287"/>
        <v>7.4716937755043395E-4</v>
      </c>
      <c r="L121" s="58">
        <f t="shared" si="288"/>
        <v>6.8394735329616648E-3</v>
      </c>
      <c r="M121">
        <f t="shared" si="289"/>
        <v>4.9606526709019541</v>
      </c>
      <c r="N121" s="47">
        <f t="shared" si="290"/>
        <v>0.15608071616778227</v>
      </c>
      <c r="O121" s="47"/>
      <c r="P121" s="63">
        <f t="shared" si="270"/>
        <v>0.35512713505610743</v>
      </c>
      <c r="Q121" s="86">
        <f t="shared" si="271"/>
        <v>0.15608071616778227</v>
      </c>
      <c r="R121" s="67">
        <f t="shared" si="272"/>
        <v>0.48879214877611032</v>
      </c>
      <c r="AB121" s="91">
        <f t="shared" si="291"/>
        <v>571.85714285714289</v>
      </c>
      <c r="AC121" s="91">
        <f t="shared" si="291"/>
        <v>63.428571428571431</v>
      </c>
    </row>
    <row r="122" spans="1:29" ht="13.8" x14ac:dyDescent="0.25">
      <c r="A122" s="4">
        <v>43980</v>
      </c>
      <c r="B122">
        <v>183816</v>
      </c>
      <c r="C122">
        <v>28663</v>
      </c>
      <c r="D122">
        <v>65599</v>
      </c>
      <c r="F122">
        <f t="shared" si="282"/>
        <v>507</v>
      </c>
      <c r="G122">
        <f t="shared" si="283"/>
        <v>52</v>
      </c>
      <c r="H122">
        <f t="shared" si="284"/>
        <v>501</v>
      </c>
      <c r="I122">
        <f t="shared" si="285"/>
        <v>89554</v>
      </c>
      <c r="J122" s="58">
        <f t="shared" si="286"/>
        <v>5.6744177317976261E-3</v>
      </c>
      <c r="K122" s="58">
        <f t="shared" si="287"/>
        <v>5.8035714285714288E-4</v>
      </c>
      <c r="L122" s="58">
        <f t="shared" si="288"/>
        <v>5.5915178571428574E-3</v>
      </c>
      <c r="M122">
        <f t="shared" si="289"/>
        <v>0.91939932869632424</v>
      </c>
      <c r="N122" s="47">
        <f t="shared" si="290"/>
        <v>0.15593310702006355</v>
      </c>
      <c r="O122" s="47"/>
      <c r="P122" s="63">
        <f t="shared" si="270"/>
        <v>0.35687317752535141</v>
      </c>
      <c r="Q122" s="86">
        <f t="shared" si="271"/>
        <v>0.15593310702006355</v>
      </c>
      <c r="R122" s="67">
        <f t="shared" si="272"/>
        <v>0.48719371545458501</v>
      </c>
      <c r="AB122" s="91">
        <f t="shared" si="291"/>
        <v>595.85714285714289</v>
      </c>
      <c r="AC122" s="91">
        <f t="shared" si="291"/>
        <v>60.285714285714285</v>
      </c>
    </row>
    <row r="123" spans="1:29" ht="13.8" x14ac:dyDescent="0.25">
      <c r="A123" s="4">
        <v>43981</v>
      </c>
      <c r="B123">
        <v>185616</v>
      </c>
      <c r="C123">
        <v>28720</v>
      </c>
      <c r="D123">
        <v>66051</v>
      </c>
      <c r="F123">
        <f t="shared" si="282"/>
        <v>1800</v>
      </c>
      <c r="G123">
        <f t="shared" si="283"/>
        <v>57</v>
      </c>
      <c r="H123">
        <f t="shared" si="284"/>
        <v>452</v>
      </c>
      <c r="I123">
        <f t="shared" si="285"/>
        <v>90845</v>
      </c>
      <c r="J123" s="58">
        <f t="shared" si="286"/>
        <v>2.0156366825632585E-2</v>
      </c>
      <c r="K123" s="58">
        <f t="shared" si="287"/>
        <v>6.3648748241284592E-4</v>
      </c>
      <c r="L123" s="58">
        <f t="shared" si="288"/>
        <v>5.0472340710632693E-3</v>
      </c>
      <c r="M123">
        <f t="shared" si="289"/>
        <v>3.5463325632666023</v>
      </c>
      <c r="N123" s="47">
        <f t="shared" si="290"/>
        <v>0.15472804068614773</v>
      </c>
      <c r="O123" s="47"/>
      <c r="P123" s="63">
        <f t="shared" si="270"/>
        <v>0.3558475562451513</v>
      </c>
      <c r="Q123" s="86">
        <f t="shared" si="271"/>
        <v>0.15472804068614773</v>
      </c>
      <c r="R123" s="67">
        <f t="shared" si="272"/>
        <v>0.48942440306870094</v>
      </c>
      <c r="AB123" s="91">
        <f t="shared" si="291"/>
        <v>807.42857142857144</v>
      </c>
      <c r="AC123" s="91">
        <f t="shared" si="291"/>
        <v>62.285714285714285</v>
      </c>
    </row>
    <row r="124" spans="1:29" ht="13.8" x14ac:dyDescent="0.25">
      <c r="A124" s="4">
        <v>43982</v>
      </c>
      <c r="B124">
        <v>185851</v>
      </c>
      <c r="C124">
        <v>28751</v>
      </c>
      <c r="D124">
        <v>66123</v>
      </c>
      <c r="F124">
        <f t="shared" si="282"/>
        <v>235</v>
      </c>
      <c r="G124">
        <f t="shared" si="283"/>
        <v>31</v>
      </c>
      <c r="H124">
        <f t="shared" si="284"/>
        <v>72</v>
      </c>
      <c r="I124">
        <f t="shared" si="285"/>
        <v>90977</v>
      </c>
      <c r="J124" s="58">
        <f t="shared" si="286"/>
        <v>2.5942007486412831E-3</v>
      </c>
      <c r="K124" s="58">
        <f t="shared" si="287"/>
        <v>3.4124057460509661E-4</v>
      </c>
      <c r="L124" s="58">
        <f t="shared" si="288"/>
        <v>7.9255875392151469E-4</v>
      </c>
      <c r="M124">
        <f t="shared" si="289"/>
        <v>2.2880598738865765</v>
      </c>
      <c r="N124" s="47">
        <f t="shared" si="290"/>
        <v>0.15469919451603703</v>
      </c>
      <c r="O124" s="47"/>
      <c r="P124" s="63">
        <f t="shared" si="270"/>
        <v>0.35578501057298589</v>
      </c>
      <c r="Q124" s="86">
        <f t="shared" si="271"/>
        <v>0.15469919451603703</v>
      </c>
      <c r="R124" s="67">
        <f t="shared" si="272"/>
        <v>0.48951579491097708</v>
      </c>
      <c r="AB124" s="91">
        <f t="shared" ref="AB124:AC139" si="292">AVERAGE(F118:F124)</f>
        <v>856</v>
      </c>
      <c r="AC124" s="91">
        <f t="shared" si="292"/>
        <v>62</v>
      </c>
    </row>
    <row r="125" spans="1:29" ht="13.8" x14ac:dyDescent="0.25">
      <c r="A125" s="4">
        <v>43983</v>
      </c>
      <c r="B125">
        <v>185952</v>
      </c>
      <c r="C125">
        <v>28779</v>
      </c>
      <c r="D125">
        <v>66120</v>
      </c>
      <c r="F125">
        <f t="shared" ref="F125:F134" si="293">B125-B124</f>
        <v>101</v>
      </c>
      <c r="G125">
        <f t="shared" ref="G125:G134" si="294">C125-C124</f>
        <v>28</v>
      </c>
      <c r="H125">
        <f t="shared" ref="H125:H134" si="295">D125-D124</f>
        <v>-3</v>
      </c>
      <c r="I125">
        <f t="shared" ref="I125:I134" si="296">B125-C125-D125</f>
        <v>91053</v>
      </c>
      <c r="J125" s="58">
        <f t="shared" ref="J125:J134" si="297">F125/I124*$B$2/($B$2-B124)</f>
        <v>1.1133406787177211E-3</v>
      </c>
      <c r="K125" s="58">
        <f t="shared" ref="K125:K134" si="298">G125/I124</f>
        <v>3.0777009573848335E-4</v>
      </c>
      <c r="L125" s="58">
        <f t="shared" ref="L125:L134" si="299">H125/I124</f>
        <v>-3.297536740055179E-5</v>
      </c>
      <c r="M125">
        <f t="shared" ref="M125:M134" si="300">J125/(K125+L125)</f>
        <v>4.0515357971080848</v>
      </c>
      <c r="N125" s="47">
        <f t="shared" ref="N125:N134" si="301">C125/B125</f>
        <v>0.15476574599896747</v>
      </c>
      <c r="O125" s="47"/>
      <c r="P125" s="63">
        <f t="shared" si="270"/>
        <v>0.35557563242126999</v>
      </c>
      <c r="Q125" s="86">
        <f t="shared" si="271"/>
        <v>0.15476574599896747</v>
      </c>
      <c r="R125" s="67">
        <f t="shared" si="272"/>
        <v>0.48965862157976248</v>
      </c>
      <c r="AB125" s="91">
        <f t="shared" si="292"/>
        <v>826.57142857142856</v>
      </c>
      <c r="AC125" s="91">
        <f t="shared" si="292"/>
        <v>53.142857142857146</v>
      </c>
    </row>
    <row r="126" spans="1:29" ht="13.8" x14ac:dyDescent="0.25">
      <c r="A126" s="4">
        <v>43984</v>
      </c>
      <c r="B126">
        <v>185112</v>
      </c>
      <c r="C126">
        <v>28886</v>
      </c>
      <c r="D126">
        <v>66485</v>
      </c>
      <c r="F126">
        <f t="shared" si="293"/>
        <v>-840</v>
      </c>
      <c r="G126">
        <f t="shared" si="294"/>
        <v>107</v>
      </c>
      <c r="H126">
        <f t="shared" si="295"/>
        <v>365</v>
      </c>
      <c r="I126">
        <f t="shared" si="296"/>
        <v>89741</v>
      </c>
      <c r="J126" s="58">
        <f t="shared" si="297"/>
        <v>-9.2517527074212E-3</v>
      </c>
      <c r="K126" s="58">
        <f t="shared" si="298"/>
        <v>1.1751397537697824E-3</v>
      </c>
      <c r="L126" s="58">
        <f t="shared" si="299"/>
        <v>4.0086543002427156E-3</v>
      </c>
      <c r="M126">
        <f t="shared" si="300"/>
        <v>-1.7847454221797088</v>
      </c>
      <c r="N126" s="47">
        <f t="shared" si="301"/>
        <v>0.15604606940662949</v>
      </c>
      <c r="O126" s="47"/>
      <c r="P126" s="63">
        <f t="shared" si="270"/>
        <v>0.35916094040364754</v>
      </c>
      <c r="Q126" s="86">
        <f t="shared" si="271"/>
        <v>0.15604606940662949</v>
      </c>
      <c r="R126" s="67">
        <f t="shared" si="272"/>
        <v>0.48479299018972299</v>
      </c>
      <c r="AB126" s="91">
        <f t="shared" si="292"/>
        <v>746.42857142857144</v>
      </c>
      <c r="AC126" s="91">
        <f t="shared" si="292"/>
        <v>58</v>
      </c>
    </row>
    <row r="127" spans="1:29" ht="13.8" x14ac:dyDescent="0.25">
      <c r="A127" s="4">
        <v>43985</v>
      </c>
      <c r="B127">
        <v>185440</v>
      </c>
      <c r="C127">
        <v>28967</v>
      </c>
      <c r="D127">
        <v>67031</v>
      </c>
      <c r="F127">
        <f t="shared" si="293"/>
        <v>328</v>
      </c>
      <c r="G127">
        <f t="shared" si="294"/>
        <v>81</v>
      </c>
      <c r="H127">
        <f t="shared" si="295"/>
        <v>546</v>
      </c>
      <c r="I127">
        <f t="shared" si="296"/>
        <v>89442</v>
      </c>
      <c r="J127" s="58">
        <f t="shared" si="297"/>
        <v>3.6653573616243942E-3</v>
      </c>
      <c r="K127" s="58">
        <f t="shared" si="298"/>
        <v>9.0259747495570583E-4</v>
      </c>
      <c r="L127" s="58">
        <f t="shared" si="299"/>
        <v>6.0841755719236472E-3</v>
      </c>
      <c r="M127">
        <f t="shared" si="300"/>
        <v>0.52461377191313363</v>
      </c>
      <c r="N127" s="47">
        <f t="shared" si="301"/>
        <v>0.15620685936151854</v>
      </c>
      <c r="O127" s="47"/>
      <c r="P127" s="63">
        <f t="shared" si="270"/>
        <v>0.36147001725625538</v>
      </c>
      <c r="Q127" s="86">
        <f t="shared" si="271"/>
        <v>0.15620685936151854</v>
      </c>
      <c r="R127" s="67">
        <f t="shared" si="272"/>
        <v>0.48232312338222605</v>
      </c>
      <c r="AB127" s="91">
        <f t="shared" si="292"/>
        <v>770.85714285714289</v>
      </c>
      <c r="AC127" s="91">
        <f t="shared" si="292"/>
        <v>60.142857142857146</v>
      </c>
    </row>
    <row r="128" spans="1:29" ht="13.8" x14ac:dyDescent="0.25">
      <c r="A128" s="4">
        <v>43986</v>
      </c>
      <c r="B128">
        <v>186118</v>
      </c>
      <c r="C128">
        <v>29010</v>
      </c>
      <c r="D128">
        <v>67510</v>
      </c>
      <c r="F128">
        <f t="shared" si="293"/>
        <v>678</v>
      </c>
      <c r="G128">
        <f t="shared" si="294"/>
        <v>43</v>
      </c>
      <c r="H128">
        <f t="shared" si="295"/>
        <v>479</v>
      </c>
      <c r="I128">
        <f t="shared" si="296"/>
        <v>89598</v>
      </c>
      <c r="J128" s="58">
        <f t="shared" si="297"/>
        <v>7.6019282278968195E-3</v>
      </c>
      <c r="K128" s="58">
        <f t="shared" si="298"/>
        <v>4.8075848035598488E-4</v>
      </c>
      <c r="L128" s="58">
        <f t="shared" si="299"/>
        <v>5.3554258625701573E-3</v>
      </c>
      <c r="M128">
        <f t="shared" si="300"/>
        <v>1.3025510815316999</v>
      </c>
      <c r="N128" s="47">
        <f t="shared" si="301"/>
        <v>0.15586885739154729</v>
      </c>
      <c r="O128" s="47"/>
      <c r="P128" s="63">
        <f t="shared" si="270"/>
        <v>0.3627268721993574</v>
      </c>
      <c r="Q128" s="86">
        <f t="shared" si="271"/>
        <v>0.15586885739154729</v>
      </c>
      <c r="R128" s="67">
        <f t="shared" si="272"/>
        <v>0.48140427040909528</v>
      </c>
      <c r="AB128" s="91">
        <f t="shared" si="292"/>
        <v>401.28571428571428</v>
      </c>
      <c r="AC128" s="91">
        <f t="shared" si="292"/>
        <v>57</v>
      </c>
    </row>
    <row r="129" spans="1:29" ht="13.8" x14ac:dyDescent="0.25">
      <c r="A129" s="4">
        <v>43987</v>
      </c>
      <c r="B129">
        <v>186670</v>
      </c>
      <c r="C129">
        <v>29056</v>
      </c>
      <c r="D129">
        <v>68007</v>
      </c>
      <c r="F129">
        <f t="shared" si="293"/>
        <v>552</v>
      </c>
      <c r="G129">
        <f t="shared" si="294"/>
        <v>46</v>
      </c>
      <c r="H129">
        <f t="shared" si="295"/>
        <v>497</v>
      </c>
      <c r="I129">
        <f t="shared" si="296"/>
        <v>89607</v>
      </c>
      <c r="J129" s="58">
        <f t="shared" si="297"/>
        <v>6.1784688172296107E-3</v>
      </c>
      <c r="K129" s="58">
        <f t="shared" si="298"/>
        <v>5.1340431706064864E-4</v>
      </c>
      <c r="L129" s="58">
        <f t="shared" si="299"/>
        <v>5.5469988169378785E-3</v>
      </c>
      <c r="M129">
        <f t="shared" si="300"/>
        <v>1.0194814900297211</v>
      </c>
      <c r="N129" s="47">
        <f t="shared" si="301"/>
        <v>0.15565436331494081</v>
      </c>
      <c r="O129" s="47"/>
      <c r="P129" s="63">
        <f t="shared" si="270"/>
        <v>0.36431670863020305</v>
      </c>
      <c r="Q129" s="86">
        <f t="shared" si="271"/>
        <v>0.15565436331494081</v>
      </c>
      <c r="R129" s="67">
        <f t="shared" si="272"/>
        <v>0.4800289280548562</v>
      </c>
      <c r="AB129" s="91">
        <f t="shared" si="292"/>
        <v>407.71428571428572</v>
      </c>
      <c r="AC129" s="91">
        <f t="shared" si="292"/>
        <v>56.142857142857146</v>
      </c>
    </row>
    <row r="130" spans="1:29" ht="13.8" x14ac:dyDescent="0.25">
      <c r="A130" s="4">
        <v>43988</v>
      </c>
      <c r="B130">
        <v>187199</v>
      </c>
      <c r="C130">
        <v>29087</v>
      </c>
      <c r="D130">
        <v>68282</v>
      </c>
      <c r="F130">
        <f t="shared" si="293"/>
        <v>529</v>
      </c>
      <c r="G130">
        <f t="shared" si="294"/>
        <v>31</v>
      </c>
      <c r="H130">
        <f t="shared" si="295"/>
        <v>275</v>
      </c>
      <c r="I130">
        <f t="shared" si="296"/>
        <v>89830</v>
      </c>
      <c r="J130" s="58">
        <f t="shared" si="297"/>
        <v>5.9204881274905344E-3</v>
      </c>
      <c r="K130" s="58">
        <f t="shared" si="298"/>
        <v>3.4595511511377458E-4</v>
      </c>
      <c r="L130" s="58">
        <f t="shared" si="299"/>
        <v>3.0689566663318715E-3</v>
      </c>
      <c r="M130">
        <f t="shared" si="300"/>
        <v>1.7337162733334781</v>
      </c>
      <c r="N130" s="47">
        <f t="shared" si="301"/>
        <v>0.15538010352619405</v>
      </c>
      <c r="O130" s="47"/>
      <c r="P130" s="63">
        <f t="shared" si="270"/>
        <v>0.36475622198836533</v>
      </c>
      <c r="Q130" s="86">
        <f t="shared" si="271"/>
        <v>0.15538010352619405</v>
      </c>
      <c r="R130" s="67">
        <f t="shared" si="272"/>
        <v>0.47986367448544065</v>
      </c>
      <c r="AB130" s="91">
        <f t="shared" si="292"/>
        <v>226.14285714285714</v>
      </c>
      <c r="AC130" s="91">
        <f t="shared" si="292"/>
        <v>52.428571428571431</v>
      </c>
    </row>
    <row r="131" spans="1:29" ht="13.8" x14ac:dyDescent="0.25">
      <c r="A131" s="4">
        <v>43989</v>
      </c>
      <c r="B131">
        <v>187492</v>
      </c>
      <c r="C131">
        <v>29100</v>
      </c>
      <c r="D131">
        <v>68283</v>
      </c>
      <c r="F131">
        <f t="shared" si="293"/>
        <v>293</v>
      </c>
      <c r="G131">
        <f t="shared" si="294"/>
        <v>13</v>
      </c>
      <c r="H131">
        <f t="shared" si="295"/>
        <v>1</v>
      </c>
      <c r="I131">
        <f t="shared" si="296"/>
        <v>90109</v>
      </c>
      <c r="J131" s="58">
        <f t="shared" si="297"/>
        <v>3.2710978121847536E-3</v>
      </c>
      <c r="K131" s="58">
        <f t="shared" si="298"/>
        <v>1.447178002894356E-4</v>
      </c>
      <c r="L131" s="58">
        <f t="shared" si="299"/>
        <v>1.1132138483802738E-5</v>
      </c>
      <c r="M131">
        <f t="shared" si="300"/>
        <v>20.988765462039748</v>
      </c>
      <c r="N131" s="47">
        <f t="shared" si="301"/>
        <v>0.15520662214921169</v>
      </c>
      <c r="O131" s="47"/>
      <c r="P131" s="63">
        <f t="shared" si="270"/>
        <v>0.36419153883899047</v>
      </c>
      <c r="Q131" s="86">
        <f t="shared" si="271"/>
        <v>0.15520662214921169</v>
      </c>
      <c r="R131" s="67">
        <f t="shared" si="272"/>
        <v>0.48060183901179787</v>
      </c>
      <c r="AB131" s="91">
        <f t="shared" si="292"/>
        <v>234.42857142857142</v>
      </c>
      <c r="AC131" s="91">
        <f t="shared" si="292"/>
        <v>49.857142857142854</v>
      </c>
    </row>
    <row r="132" spans="1:29" ht="13.8" x14ac:dyDescent="0.25">
      <c r="A132" s="4">
        <v>43990</v>
      </c>
      <c r="B132">
        <v>187590</v>
      </c>
      <c r="C132">
        <v>29153</v>
      </c>
      <c r="D132">
        <v>68319</v>
      </c>
      <c r="F132">
        <f t="shared" si="293"/>
        <v>98</v>
      </c>
      <c r="G132">
        <f t="shared" si="294"/>
        <v>53</v>
      </c>
      <c r="H132">
        <f t="shared" si="295"/>
        <v>36</v>
      </c>
      <c r="I132">
        <f t="shared" si="296"/>
        <v>90118</v>
      </c>
      <c r="J132" s="58">
        <f t="shared" si="297"/>
        <v>1.09070466490827E-3</v>
      </c>
      <c r="K132" s="58">
        <f t="shared" si="298"/>
        <v>5.8817654174388796E-4</v>
      </c>
      <c r="L132" s="58">
        <f t="shared" si="299"/>
        <v>3.9951614156188617E-4</v>
      </c>
      <c r="M132">
        <f t="shared" si="300"/>
        <v>1.1042955803395429</v>
      </c>
      <c r="N132" s="47">
        <f t="shared" si="301"/>
        <v>0.15540807079268618</v>
      </c>
      <c r="O132" s="47"/>
      <c r="P132" s="63">
        <f t="shared" si="270"/>
        <v>0.36419318727011035</v>
      </c>
      <c r="Q132" s="86">
        <f t="shared" si="271"/>
        <v>0.15540807079268618</v>
      </c>
      <c r="R132" s="67">
        <f t="shared" si="272"/>
        <v>0.48039874193720344</v>
      </c>
      <c r="AB132" s="91">
        <f t="shared" si="292"/>
        <v>234</v>
      </c>
      <c r="AC132" s="91">
        <f t="shared" si="292"/>
        <v>53.428571428571431</v>
      </c>
    </row>
    <row r="133" spans="1:29" ht="13.8" x14ac:dyDescent="0.25">
      <c r="A133" s="4">
        <v>43991</v>
      </c>
      <c r="B133">
        <v>187925</v>
      </c>
      <c r="C133">
        <v>29237</v>
      </c>
      <c r="D133">
        <v>68736</v>
      </c>
      <c r="F133">
        <f t="shared" si="293"/>
        <v>335</v>
      </c>
      <c r="G133">
        <f t="shared" si="294"/>
        <v>84</v>
      </c>
      <c r="H133">
        <f t="shared" si="295"/>
        <v>417</v>
      </c>
      <c r="I133">
        <f t="shared" si="296"/>
        <v>89952</v>
      </c>
      <c r="J133" s="58">
        <f t="shared" si="297"/>
        <v>3.7280624702960602E-3</v>
      </c>
      <c r="K133" s="58">
        <f t="shared" si="298"/>
        <v>9.3211123194034487E-4</v>
      </c>
      <c r="L133" s="58">
        <f t="shared" si="299"/>
        <v>4.627266472846712E-3</v>
      </c>
      <c r="M133">
        <f t="shared" si="300"/>
        <v>0.67058988762103866</v>
      </c>
      <c r="N133" s="47">
        <f t="shared" si="301"/>
        <v>0.15557802314753227</v>
      </c>
      <c r="O133" s="47"/>
      <c r="P133" s="63">
        <f t="shared" si="270"/>
        <v>0.36576293734202475</v>
      </c>
      <c r="Q133" s="86">
        <f t="shared" si="271"/>
        <v>0.15557802314753227</v>
      </c>
      <c r="R133" s="67">
        <f t="shared" si="272"/>
        <v>0.47865903951044297</v>
      </c>
      <c r="AB133" s="91">
        <f t="shared" si="292"/>
        <v>401.85714285714283</v>
      </c>
      <c r="AC133" s="91">
        <f t="shared" si="292"/>
        <v>50.142857142857146</v>
      </c>
    </row>
    <row r="134" spans="1:29" ht="13.8" x14ac:dyDescent="0.25">
      <c r="A134" s="4">
        <v>43992</v>
      </c>
      <c r="B134">
        <v>188322</v>
      </c>
      <c r="C134">
        <v>29260</v>
      </c>
      <c r="D134">
        <v>69032</v>
      </c>
      <c r="F134">
        <f t="shared" si="293"/>
        <v>397</v>
      </c>
      <c r="G134">
        <f t="shared" si="294"/>
        <v>23</v>
      </c>
      <c r="H134">
        <f t="shared" si="295"/>
        <v>296</v>
      </c>
      <c r="I134">
        <f t="shared" si="296"/>
        <v>90030</v>
      </c>
      <c r="J134" s="58">
        <f t="shared" si="297"/>
        <v>4.4262081861754987E-3</v>
      </c>
      <c r="K134" s="58">
        <f t="shared" si="298"/>
        <v>2.5569192458199929E-4</v>
      </c>
      <c r="L134" s="58">
        <f t="shared" si="299"/>
        <v>3.2906438989683388E-3</v>
      </c>
      <c r="M134">
        <f t="shared" si="300"/>
        <v>1.2481074569368604</v>
      </c>
      <c r="N134" s="47">
        <f t="shared" si="301"/>
        <v>0.15537218168880959</v>
      </c>
      <c r="O134" s="47"/>
      <c r="P134" s="63">
        <f t="shared" si="270"/>
        <v>0.3665636516179735</v>
      </c>
      <c r="Q134" s="86">
        <f t="shared" si="271"/>
        <v>0.15537218168880959</v>
      </c>
      <c r="R134" s="67">
        <f t="shared" si="272"/>
        <v>0.47806416669321694</v>
      </c>
      <c r="AB134" s="91">
        <f t="shared" si="292"/>
        <v>411.71428571428572</v>
      </c>
      <c r="AC134" s="91">
        <f t="shared" si="292"/>
        <v>41.857142857142854</v>
      </c>
    </row>
    <row r="135" spans="1:29" ht="13.8" x14ac:dyDescent="0.25">
      <c r="A135" s="4">
        <v>43993</v>
      </c>
      <c r="B135">
        <v>188680</v>
      </c>
      <c r="C135">
        <v>29287</v>
      </c>
      <c r="D135">
        <v>69344</v>
      </c>
      <c r="F135">
        <f t="shared" ref="F135:F147" si="302">B135-B134</f>
        <v>358</v>
      </c>
      <c r="G135">
        <f t="shared" ref="G135:G147" si="303">C135-C134</f>
        <v>27</v>
      </c>
      <c r="H135">
        <f t="shared" ref="H135:H147" si="304">D135-D134</f>
        <v>312</v>
      </c>
      <c r="I135">
        <f t="shared" ref="I135:I147" si="305">B135-C135-D135</f>
        <v>90049</v>
      </c>
      <c r="J135" s="58">
        <f t="shared" ref="J135:J147" si="306">F135/I134*$B$2/($B$2-B134)</f>
        <v>3.9879580365432933E-3</v>
      </c>
      <c r="K135" s="58">
        <f t="shared" ref="K135:K147" si="307">G135/I134</f>
        <v>2.9990003332222592E-4</v>
      </c>
      <c r="L135" s="58">
        <f t="shared" ref="L135:L147" si="308">H135/I134</f>
        <v>3.4655114961679441E-3</v>
      </c>
      <c r="M135">
        <f t="shared" ref="M135:M147" si="309">J135/(K135+L135)</f>
        <v>1.0591028378465861</v>
      </c>
      <c r="N135" s="47">
        <f t="shared" ref="N135:N147" si="310">C135/B135</f>
        <v>0.15522047911808354</v>
      </c>
      <c r="O135" s="47"/>
      <c r="P135" s="63">
        <f t="shared" ref="P135:P147" si="311">D135/B135</f>
        <v>0.36752172991308035</v>
      </c>
      <c r="Q135" s="86">
        <f t="shared" ref="Q135:Q147" si="312">N135</f>
        <v>0.15522047911808354</v>
      </c>
      <c r="R135" s="67">
        <f t="shared" ref="R135:R147" si="313">IF(P135="","",1-SUM(P135:Q135))</f>
        <v>0.47725779096883614</v>
      </c>
      <c r="AB135" s="91">
        <f t="shared" si="292"/>
        <v>366</v>
      </c>
      <c r="AC135" s="91">
        <f t="shared" si="292"/>
        <v>39.571428571428569</v>
      </c>
    </row>
    <row r="136" spans="1:29" ht="13.8" x14ac:dyDescent="0.25">
      <c r="A136" s="4">
        <v>43994</v>
      </c>
      <c r="B136">
        <v>189244</v>
      </c>
      <c r="C136">
        <v>29315</v>
      </c>
      <c r="D136">
        <v>69578</v>
      </c>
      <c r="F136">
        <f t="shared" si="302"/>
        <v>564</v>
      </c>
      <c r="G136">
        <f t="shared" si="303"/>
        <v>28</v>
      </c>
      <c r="H136">
        <f t="shared" si="304"/>
        <v>234</v>
      </c>
      <c r="I136">
        <f t="shared" si="305"/>
        <v>90351</v>
      </c>
      <c r="J136" s="58">
        <f t="shared" si="306"/>
        <v>6.281413763436678E-3</v>
      </c>
      <c r="K136" s="58">
        <f t="shared" si="307"/>
        <v>3.1094182056435942E-4</v>
      </c>
      <c r="L136" s="58">
        <f t="shared" si="308"/>
        <v>2.5985852147164322E-3</v>
      </c>
      <c r="M136">
        <f t="shared" si="309"/>
        <v>2.158912320548509</v>
      </c>
      <c r="N136" s="47">
        <f t="shared" si="310"/>
        <v>0.15490583585212742</v>
      </c>
      <c r="O136" s="47"/>
      <c r="P136" s="63">
        <f t="shared" si="311"/>
        <v>0.36766291137367629</v>
      </c>
      <c r="Q136" s="86">
        <f t="shared" si="312"/>
        <v>0.15490583585212742</v>
      </c>
      <c r="R136" s="67">
        <f t="shared" si="313"/>
        <v>0.47743125277419629</v>
      </c>
      <c r="AB136" s="91">
        <f t="shared" si="292"/>
        <v>367.71428571428572</v>
      </c>
      <c r="AC136" s="91">
        <f t="shared" si="292"/>
        <v>37</v>
      </c>
    </row>
    <row r="137" spans="1:29" ht="13.8" x14ac:dyDescent="0.25">
      <c r="A137" s="4">
        <v>43995</v>
      </c>
      <c r="B137">
        <v>189637</v>
      </c>
      <c r="C137">
        <v>29339</v>
      </c>
      <c r="D137">
        <v>69783</v>
      </c>
      <c r="F137">
        <f t="shared" si="302"/>
        <v>393</v>
      </c>
      <c r="G137">
        <f t="shared" si="303"/>
        <v>24</v>
      </c>
      <c r="H137">
        <f t="shared" si="304"/>
        <v>205</v>
      </c>
      <c r="I137">
        <f t="shared" si="305"/>
        <v>90515</v>
      </c>
      <c r="J137" s="58">
        <f t="shared" si="306"/>
        <v>4.3623503547574301E-3</v>
      </c>
      <c r="K137" s="58">
        <f t="shared" si="307"/>
        <v>2.6563070690971874E-4</v>
      </c>
      <c r="L137" s="58">
        <f t="shared" si="308"/>
        <v>2.2689289548538478E-3</v>
      </c>
      <c r="M137">
        <f t="shared" si="309"/>
        <v>1.7211472353829194</v>
      </c>
      <c r="N137" s="47">
        <f t="shared" si="310"/>
        <v>0.15471136961668872</v>
      </c>
      <c r="O137" s="47"/>
      <c r="P137" s="63">
        <f t="shared" si="311"/>
        <v>0.36798198663762871</v>
      </c>
      <c r="Q137" s="86">
        <f t="shared" si="312"/>
        <v>0.15471136961668872</v>
      </c>
      <c r="R137" s="67">
        <f t="shared" si="313"/>
        <v>0.47730664374568255</v>
      </c>
      <c r="AB137" s="91">
        <f t="shared" si="292"/>
        <v>348.28571428571428</v>
      </c>
      <c r="AC137" s="91">
        <f t="shared" si="292"/>
        <v>36</v>
      </c>
    </row>
    <row r="138" spans="1:29" ht="13.8" x14ac:dyDescent="0.25">
      <c r="A138" s="4">
        <v>43996</v>
      </c>
      <c r="B138">
        <v>189928</v>
      </c>
      <c r="C138">
        <v>29346</v>
      </c>
      <c r="D138">
        <v>69820</v>
      </c>
      <c r="F138">
        <f t="shared" si="302"/>
        <v>291</v>
      </c>
      <c r="G138">
        <f t="shared" si="303"/>
        <v>7</v>
      </c>
      <c r="H138">
        <f t="shared" si="304"/>
        <v>37</v>
      </c>
      <c r="I138">
        <f t="shared" si="305"/>
        <v>90762</v>
      </c>
      <c r="J138" s="58">
        <f t="shared" si="306"/>
        <v>3.2243042165654265E-3</v>
      </c>
      <c r="K138" s="58">
        <f t="shared" si="307"/>
        <v>7.7335248301386509E-5</v>
      </c>
      <c r="L138" s="58">
        <f t="shared" si="308"/>
        <v>4.0877202673590012E-4</v>
      </c>
      <c r="M138">
        <f t="shared" si="309"/>
        <v>6.6329067309640815</v>
      </c>
      <c r="N138" s="47">
        <f t="shared" si="310"/>
        <v>0.15451118318520701</v>
      </c>
      <c r="O138" s="47"/>
      <c r="P138" s="63">
        <f t="shared" si="311"/>
        <v>0.36761299018575461</v>
      </c>
      <c r="Q138" s="86">
        <f t="shared" si="312"/>
        <v>0.15451118318520701</v>
      </c>
      <c r="R138" s="67">
        <f t="shared" si="313"/>
        <v>0.47787582662903838</v>
      </c>
      <c r="AB138" s="91">
        <f t="shared" si="292"/>
        <v>348</v>
      </c>
      <c r="AC138" s="91">
        <f t="shared" si="292"/>
        <v>35.142857142857146</v>
      </c>
    </row>
    <row r="139" spans="1:29" ht="13.8" x14ac:dyDescent="0.25">
      <c r="A139" s="4">
        <v>43997</v>
      </c>
      <c r="B139">
        <v>189996</v>
      </c>
      <c r="C139">
        <v>29375</v>
      </c>
      <c r="D139">
        <v>69719</v>
      </c>
      <c r="F139">
        <f t="shared" si="302"/>
        <v>68</v>
      </c>
      <c r="G139">
        <f t="shared" si="303"/>
        <v>29</v>
      </c>
      <c r="H139">
        <f t="shared" si="304"/>
        <v>-101</v>
      </c>
      <c r="I139">
        <f t="shared" si="305"/>
        <v>90902</v>
      </c>
      <c r="J139" s="58">
        <f t="shared" si="306"/>
        <v>7.5139858902235565E-4</v>
      </c>
      <c r="K139" s="58">
        <f t="shared" si="307"/>
        <v>3.1951697847116634E-4</v>
      </c>
      <c r="L139" s="58">
        <f t="shared" si="308"/>
        <v>-1.1128005112271656E-3</v>
      </c>
      <c r="M139">
        <f t="shared" si="309"/>
        <v>-0.9472005380117644</v>
      </c>
      <c r="N139" s="47">
        <f t="shared" si="310"/>
        <v>0.15460851807406473</v>
      </c>
      <c r="O139" s="47"/>
      <c r="P139" s="63">
        <f t="shared" si="311"/>
        <v>0.36694983052274782</v>
      </c>
      <c r="Q139" s="86">
        <f t="shared" si="312"/>
        <v>0.15460851807406473</v>
      </c>
      <c r="R139" s="67">
        <f t="shared" si="313"/>
        <v>0.47844165140318751</v>
      </c>
      <c r="AB139" s="91">
        <f t="shared" si="292"/>
        <v>343.71428571428572</v>
      </c>
      <c r="AC139" s="91">
        <f t="shared" si="292"/>
        <v>31.714285714285715</v>
      </c>
    </row>
    <row r="140" spans="1:29" ht="13.8" x14ac:dyDescent="0.25">
      <c r="A140" s="4">
        <v>43998</v>
      </c>
      <c r="B140">
        <v>190223</v>
      </c>
      <c r="C140">
        <v>29484</v>
      </c>
      <c r="D140">
        <v>69943</v>
      </c>
      <c r="F140">
        <f t="shared" si="302"/>
        <v>227</v>
      </c>
      <c r="G140">
        <f t="shared" si="303"/>
        <v>109</v>
      </c>
      <c r="H140">
        <f t="shared" si="304"/>
        <v>224</v>
      </c>
      <c r="I140">
        <f t="shared" si="305"/>
        <v>90796</v>
      </c>
      <c r="J140" s="58">
        <f t="shared" si="306"/>
        <v>2.5044847534639075E-3</v>
      </c>
      <c r="K140" s="58">
        <f t="shared" si="307"/>
        <v>1.1990935292952849E-3</v>
      </c>
      <c r="L140" s="58">
        <f t="shared" si="308"/>
        <v>2.4641922069921452E-3</v>
      </c>
      <c r="M140">
        <f t="shared" si="309"/>
        <v>0.68367169086899748</v>
      </c>
      <c r="N140" s="47">
        <f t="shared" si="310"/>
        <v>0.15499702980186414</v>
      </c>
      <c r="O140" s="47"/>
      <c r="P140" s="63">
        <f t="shared" si="311"/>
        <v>0.36768950126956257</v>
      </c>
      <c r="Q140" s="86">
        <f t="shared" si="312"/>
        <v>0.15499702980186414</v>
      </c>
      <c r="R140" s="67">
        <f t="shared" si="313"/>
        <v>0.47731346892857329</v>
      </c>
      <c r="AB140" s="91">
        <f t="shared" ref="AB140:AC162" si="314">AVERAGE(F134:F140)</f>
        <v>328.28571428571428</v>
      </c>
      <c r="AC140" s="91">
        <f t="shared" si="314"/>
        <v>35.285714285714285</v>
      </c>
    </row>
    <row r="141" spans="1:29" ht="13.8" x14ac:dyDescent="0.25">
      <c r="A141" s="4">
        <v>43999</v>
      </c>
      <c r="B141">
        <v>190534</v>
      </c>
      <c r="C141">
        <v>29512</v>
      </c>
      <c r="D141">
        <v>70223</v>
      </c>
      <c r="F141">
        <f t="shared" si="302"/>
        <v>311</v>
      </c>
      <c r="G141">
        <f t="shared" si="303"/>
        <v>28</v>
      </c>
      <c r="H141">
        <f t="shared" si="304"/>
        <v>280</v>
      </c>
      <c r="I141">
        <f t="shared" si="305"/>
        <v>90799</v>
      </c>
      <c r="J141" s="58">
        <f t="shared" si="306"/>
        <v>3.4352722495303123E-3</v>
      </c>
      <c r="K141" s="58">
        <f t="shared" si="307"/>
        <v>3.0838362923476804E-4</v>
      </c>
      <c r="L141" s="58">
        <f t="shared" si="308"/>
        <v>3.0838362923476803E-3</v>
      </c>
      <c r="M141">
        <f t="shared" si="309"/>
        <v>1.0126914908063449</v>
      </c>
      <c r="N141" s="47">
        <f t="shared" si="310"/>
        <v>0.15489099058435765</v>
      </c>
      <c r="O141" s="47"/>
      <c r="P141" s="63">
        <f t="shared" si="311"/>
        <v>0.36855889237616385</v>
      </c>
      <c r="Q141" s="86">
        <f t="shared" si="312"/>
        <v>0.15489099058435765</v>
      </c>
      <c r="R141" s="67">
        <f t="shared" si="313"/>
        <v>0.47655011703947847</v>
      </c>
      <c r="AB141" s="91">
        <f t="shared" si="314"/>
        <v>316</v>
      </c>
      <c r="AC141" s="91">
        <f t="shared" si="314"/>
        <v>36</v>
      </c>
    </row>
    <row r="142" spans="1:29" ht="13.8" x14ac:dyDescent="0.25">
      <c r="A142" s="4">
        <v>44000</v>
      </c>
      <c r="B142">
        <v>190735</v>
      </c>
      <c r="C142">
        <v>29540</v>
      </c>
      <c r="D142">
        <v>70322</v>
      </c>
      <c r="F142">
        <f t="shared" si="302"/>
        <v>201</v>
      </c>
      <c r="G142">
        <f t="shared" si="303"/>
        <v>28</v>
      </c>
      <c r="H142">
        <f t="shared" si="304"/>
        <v>99</v>
      </c>
      <c r="I142">
        <f t="shared" si="305"/>
        <v>90873</v>
      </c>
      <c r="J142" s="58">
        <f t="shared" si="306"/>
        <v>2.2201614397875736E-3</v>
      </c>
      <c r="K142" s="58">
        <f t="shared" si="307"/>
        <v>3.0837344023612595E-4</v>
      </c>
      <c r="L142" s="58">
        <f t="shared" si="308"/>
        <v>1.090320377977731E-3</v>
      </c>
      <c r="M142">
        <f t="shared" si="309"/>
        <v>1.5873105399312746</v>
      </c>
      <c r="N142" s="47">
        <f t="shared" si="310"/>
        <v>0.15487456418591239</v>
      </c>
      <c r="O142" s="47"/>
      <c r="P142" s="63">
        <f t="shared" si="311"/>
        <v>0.36868954308333551</v>
      </c>
      <c r="Q142" s="86">
        <f t="shared" si="312"/>
        <v>0.15487456418591239</v>
      </c>
      <c r="R142" s="67">
        <f t="shared" si="313"/>
        <v>0.47643589273075215</v>
      </c>
      <c r="AB142" s="91">
        <f t="shared" si="314"/>
        <v>293.57142857142856</v>
      </c>
      <c r="AC142" s="91">
        <f t="shared" si="314"/>
        <v>36.142857142857146</v>
      </c>
    </row>
    <row r="143" spans="1:29" ht="13.8" x14ac:dyDescent="0.25">
      <c r="A143" s="4">
        <v>44001</v>
      </c>
      <c r="B143">
        <v>191304</v>
      </c>
      <c r="C143">
        <v>29554</v>
      </c>
      <c r="D143">
        <v>70496</v>
      </c>
      <c r="F143">
        <f t="shared" si="302"/>
        <v>569</v>
      </c>
      <c r="G143">
        <f t="shared" si="303"/>
        <v>14</v>
      </c>
      <c r="H143">
        <f t="shared" si="304"/>
        <v>174</v>
      </c>
      <c r="I143">
        <f t="shared" si="305"/>
        <v>91254</v>
      </c>
      <c r="J143" s="58">
        <f t="shared" si="306"/>
        <v>6.2798360488905084E-3</v>
      </c>
      <c r="K143" s="58">
        <f t="shared" si="307"/>
        <v>1.5406116228142573E-4</v>
      </c>
      <c r="L143" s="58">
        <f t="shared" si="308"/>
        <v>1.914760159783434E-3</v>
      </c>
      <c r="M143">
        <f t="shared" si="309"/>
        <v>3.0354656450575912</v>
      </c>
      <c r="N143" s="47">
        <f t="shared" si="310"/>
        <v>0.15448709906745284</v>
      </c>
      <c r="O143" s="47"/>
      <c r="P143" s="63">
        <f t="shared" si="311"/>
        <v>0.36850248818634218</v>
      </c>
      <c r="Q143" s="86">
        <f t="shared" si="312"/>
        <v>0.15448709906745284</v>
      </c>
      <c r="R143" s="67">
        <f t="shared" si="313"/>
        <v>0.47701041274620493</v>
      </c>
      <c r="AB143" s="91">
        <f t="shared" si="314"/>
        <v>294.28571428571428</v>
      </c>
      <c r="AC143" s="91">
        <f t="shared" si="314"/>
        <v>34.142857142857146</v>
      </c>
    </row>
    <row r="144" spans="1:29" ht="13.8" x14ac:dyDescent="0.25">
      <c r="A144" s="4">
        <v>44002</v>
      </c>
      <c r="B144">
        <v>191740</v>
      </c>
      <c r="C144">
        <v>29568</v>
      </c>
      <c r="D144">
        <v>70641</v>
      </c>
      <c r="F144">
        <f t="shared" si="302"/>
        <v>436</v>
      </c>
      <c r="G144">
        <f t="shared" si="303"/>
        <v>14</v>
      </c>
      <c r="H144">
        <f t="shared" si="304"/>
        <v>145</v>
      </c>
      <c r="I144">
        <f t="shared" si="305"/>
        <v>91531</v>
      </c>
      <c r="J144" s="58">
        <f t="shared" si="306"/>
        <v>4.7919169298433414E-3</v>
      </c>
      <c r="K144" s="58">
        <f t="shared" si="307"/>
        <v>1.5341793236460868E-4</v>
      </c>
      <c r="L144" s="58">
        <f t="shared" si="308"/>
        <v>1.5889714423477327E-3</v>
      </c>
      <c r="M144">
        <f t="shared" si="309"/>
        <v>2.7501986636221654</v>
      </c>
      <c r="N144" s="47">
        <f t="shared" si="310"/>
        <v>0.15420882444977574</v>
      </c>
      <c r="O144" s="47"/>
      <c r="P144" s="63">
        <f t="shared" si="311"/>
        <v>0.36842077813706059</v>
      </c>
      <c r="Q144" s="86">
        <f t="shared" si="312"/>
        <v>0.15420882444977574</v>
      </c>
      <c r="R144" s="67">
        <f t="shared" si="313"/>
        <v>0.47737039741316367</v>
      </c>
      <c r="AB144" s="91">
        <f t="shared" si="314"/>
        <v>300.42857142857144</v>
      </c>
      <c r="AC144" s="91">
        <f t="shared" si="314"/>
        <v>32.714285714285715</v>
      </c>
    </row>
    <row r="145" spans="1:29" ht="13.8" x14ac:dyDescent="0.25">
      <c r="A145" s="4">
        <v>44003</v>
      </c>
      <c r="B145">
        <v>191745</v>
      </c>
      <c r="C145">
        <v>29574</v>
      </c>
      <c r="D145">
        <v>70661</v>
      </c>
      <c r="F145">
        <f t="shared" si="302"/>
        <v>5</v>
      </c>
      <c r="G145">
        <f t="shared" si="303"/>
        <v>6</v>
      </c>
      <c r="H145">
        <f t="shared" si="304"/>
        <v>20</v>
      </c>
      <c r="I145">
        <f t="shared" si="305"/>
        <v>91510</v>
      </c>
      <c r="J145" s="58">
        <f t="shared" si="306"/>
        <v>5.4787238196052234E-5</v>
      </c>
      <c r="K145" s="58">
        <f t="shared" si="307"/>
        <v>6.5551561765959078E-5</v>
      </c>
      <c r="L145" s="58">
        <f t="shared" si="308"/>
        <v>2.1850520588653026E-4</v>
      </c>
      <c r="M145">
        <f t="shared" si="309"/>
        <v>0.1928742576662637</v>
      </c>
      <c r="N145" s="47">
        <f t="shared" si="310"/>
        <v>0.15423609481342407</v>
      </c>
      <c r="O145" s="47"/>
      <c r="P145" s="63">
        <f t="shared" si="311"/>
        <v>0.36851547628360581</v>
      </c>
      <c r="Q145" s="86">
        <f t="shared" si="312"/>
        <v>0.15423609481342407</v>
      </c>
      <c r="R145" s="67">
        <f t="shared" si="313"/>
        <v>0.47724842890297015</v>
      </c>
      <c r="AB145" s="91">
        <f t="shared" si="314"/>
        <v>259.57142857142856</v>
      </c>
      <c r="AC145" s="91">
        <f t="shared" si="314"/>
        <v>32.571428571428569</v>
      </c>
    </row>
    <row r="146" spans="1:29" ht="13.8" x14ac:dyDescent="0.25">
      <c r="A146" s="4">
        <v>44004</v>
      </c>
      <c r="B146">
        <v>192070</v>
      </c>
      <c r="C146">
        <v>29595</v>
      </c>
      <c r="D146">
        <v>70737</v>
      </c>
      <c r="F146">
        <f t="shared" si="302"/>
        <v>325</v>
      </c>
      <c r="G146">
        <f t="shared" si="303"/>
        <v>21</v>
      </c>
      <c r="H146">
        <f t="shared" si="304"/>
        <v>76</v>
      </c>
      <c r="I146">
        <f t="shared" si="305"/>
        <v>91738</v>
      </c>
      <c r="J146" s="58">
        <f t="shared" si="306"/>
        <v>3.5619879848993296E-3</v>
      </c>
      <c r="K146" s="58">
        <f t="shared" si="307"/>
        <v>2.2948311659927876E-4</v>
      </c>
      <c r="L146" s="58">
        <f t="shared" si="308"/>
        <v>8.3051032674024696E-4</v>
      </c>
      <c r="M146">
        <f t="shared" si="309"/>
        <v>3.3603868092591513</v>
      </c>
      <c r="N146" s="47">
        <f t="shared" si="310"/>
        <v>0.15408444837819546</v>
      </c>
      <c r="O146" s="47"/>
      <c r="P146" s="63">
        <f t="shared" si="311"/>
        <v>0.36828760347789868</v>
      </c>
      <c r="Q146" s="86">
        <f t="shared" si="312"/>
        <v>0.15408444837819546</v>
      </c>
      <c r="R146" s="67">
        <f t="shared" si="313"/>
        <v>0.47762794814390586</v>
      </c>
      <c r="AB146" s="91">
        <f t="shared" si="314"/>
        <v>296.28571428571428</v>
      </c>
      <c r="AC146" s="91">
        <f t="shared" si="314"/>
        <v>31.428571428571427</v>
      </c>
    </row>
    <row r="147" spans="1:29" ht="13.8" x14ac:dyDescent="0.25">
      <c r="A147" s="4">
        <v>44005</v>
      </c>
      <c r="B147">
        <v>192452</v>
      </c>
      <c r="C147">
        <v>29652</v>
      </c>
      <c r="D147">
        <v>70952</v>
      </c>
      <c r="F147">
        <f t="shared" si="302"/>
        <v>382</v>
      </c>
      <c r="G147">
        <f t="shared" si="303"/>
        <v>57</v>
      </c>
      <c r="H147">
        <f t="shared" si="304"/>
        <v>215</v>
      </c>
      <c r="I147">
        <f t="shared" si="305"/>
        <v>91848</v>
      </c>
      <c r="J147" s="58">
        <f t="shared" si="306"/>
        <v>4.176321350940081E-3</v>
      </c>
      <c r="K147" s="58">
        <f t="shared" si="307"/>
        <v>6.2133467047461243E-4</v>
      </c>
      <c r="L147" s="58">
        <f t="shared" si="308"/>
        <v>2.3436307745972225E-3</v>
      </c>
      <c r="M147">
        <f t="shared" si="309"/>
        <v>1.4085565003402249</v>
      </c>
      <c r="N147" s="47">
        <f t="shared" si="310"/>
        <v>0.15407478228337457</v>
      </c>
      <c r="O147" s="47"/>
      <c r="P147" s="63">
        <f t="shared" si="311"/>
        <v>0.36867374722008606</v>
      </c>
      <c r="Q147" s="86">
        <f t="shared" si="312"/>
        <v>0.15407478228337457</v>
      </c>
      <c r="R147" s="67">
        <f t="shared" si="313"/>
        <v>0.47725147049653938</v>
      </c>
      <c r="AB147" s="91">
        <f t="shared" si="314"/>
        <v>318.42857142857144</v>
      </c>
      <c r="AC147" s="91">
        <f t="shared" si="314"/>
        <v>24</v>
      </c>
    </row>
    <row r="148" spans="1:29" ht="13.8" x14ac:dyDescent="0.25">
      <c r="A148" s="4">
        <v>44006</v>
      </c>
      <c r="B148">
        <v>192265</v>
      </c>
      <c r="C148">
        <v>29661</v>
      </c>
      <c r="D148">
        <v>71138</v>
      </c>
      <c r="F148">
        <f t="shared" ref="F148:F162" si="315">B148-B147</f>
        <v>-187</v>
      </c>
      <c r="G148">
        <f t="shared" ref="G148:G162" si="316">C148-C147</f>
        <v>9</v>
      </c>
      <c r="H148">
        <f t="shared" ref="H148:H162" si="317">D148-D147</f>
        <v>186</v>
      </c>
      <c r="I148">
        <f t="shared" ref="I148:I162" si="318">B148-C148-D148</f>
        <v>91466</v>
      </c>
      <c r="J148" s="58">
        <f t="shared" ref="J148:J162" si="319">F148/I147*$B$2/($B$2-B147)</f>
        <v>-2.0419930755150965E-3</v>
      </c>
      <c r="K148" s="58">
        <f t="shared" ref="K148:K162" si="320">G148/I147</f>
        <v>9.7987980141102688E-5</v>
      </c>
      <c r="L148" s="58">
        <f t="shared" ref="L148:L162" si="321">H148/I147</f>
        <v>2.0250849229161223E-3</v>
      </c>
      <c r="M148">
        <f t="shared" ref="M148:M162" si="322">J148/(K148+L148)</f>
        <v>-0.96181015384569524</v>
      </c>
      <c r="N148" s="47">
        <f t="shared" ref="N148:N162" si="323">C148/B148</f>
        <v>0.15427144826151407</v>
      </c>
      <c r="O148" s="47"/>
      <c r="P148" s="63">
        <f t="shared" ref="P148:P162" si="324">D148/B148</f>
        <v>0.3699997399422672</v>
      </c>
      <c r="Q148" s="86">
        <f t="shared" ref="Q148:Q162" si="325">N148</f>
        <v>0.15427144826151407</v>
      </c>
      <c r="R148" s="67">
        <f t="shared" ref="R148:R162" si="326">IF(P148="","",1-SUM(P148:Q148))</f>
        <v>0.47572881179621873</v>
      </c>
      <c r="AB148" s="91">
        <f t="shared" si="314"/>
        <v>247.28571428571428</v>
      </c>
      <c r="AC148" s="91">
        <f t="shared" si="314"/>
        <v>21.285714285714285</v>
      </c>
    </row>
    <row r="149" spans="1:29" ht="13.8" x14ac:dyDescent="0.25">
      <c r="A149" s="4">
        <v>44007</v>
      </c>
      <c r="B149">
        <v>192010</v>
      </c>
      <c r="C149">
        <v>29680</v>
      </c>
      <c r="D149">
        <v>71322</v>
      </c>
      <c r="F149">
        <f t="shared" si="315"/>
        <v>-255</v>
      </c>
      <c r="G149">
        <f t="shared" si="316"/>
        <v>19</v>
      </c>
      <c r="H149">
        <f t="shared" si="317"/>
        <v>184</v>
      </c>
      <c r="I149">
        <f t="shared" si="318"/>
        <v>91008</v>
      </c>
      <c r="J149" s="58">
        <f t="shared" si="319"/>
        <v>-2.796157356504183E-3</v>
      </c>
      <c r="K149" s="58">
        <f t="shared" si="320"/>
        <v>2.0772746157041961E-4</v>
      </c>
      <c r="L149" s="58">
        <f t="shared" si="321"/>
        <v>2.0116764699451162E-3</v>
      </c>
      <c r="M149">
        <f t="shared" si="322"/>
        <v>-1.2598686146305991</v>
      </c>
      <c r="N149" s="47">
        <f t="shared" si="323"/>
        <v>0.15457528253736785</v>
      </c>
      <c r="O149" s="47"/>
      <c r="P149" s="63">
        <f t="shared" si="324"/>
        <v>0.37144940367689183</v>
      </c>
      <c r="Q149" s="86">
        <f t="shared" si="325"/>
        <v>0.15457528253736785</v>
      </c>
      <c r="R149" s="67">
        <f t="shared" si="326"/>
        <v>0.47397531378574032</v>
      </c>
      <c r="AB149" s="91">
        <f t="shared" si="314"/>
        <v>182.14285714285714</v>
      </c>
      <c r="AC149" s="91">
        <f t="shared" si="314"/>
        <v>20</v>
      </c>
    </row>
    <row r="150" spans="1:29" ht="13.8" x14ac:dyDescent="0.25">
      <c r="A150" s="4">
        <v>44008</v>
      </c>
      <c r="B150">
        <v>193346</v>
      </c>
      <c r="C150">
        <v>29705</v>
      </c>
      <c r="D150">
        <v>71550</v>
      </c>
      <c r="F150">
        <f t="shared" si="315"/>
        <v>1336</v>
      </c>
      <c r="G150">
        <f t="shared" si="316"/>
        <v>25</v>
      </c>
      <c r="H150">
        <f t="shared" si="317"/>
        <v>228</v>
      </c>
      <c r="I150">
        <f t="shared" si="318"/>
        <v>92091</v>
      </c>
      <c r="J150" s="58">
        <f t="shared" si="319"/>
        <v>1.4723338627122141E-2</v>
      </c>
      <c r="K150" s="58">
        <f t="shared" si="320"/>
        <v>2.7470112517580871E-4</v>
      </c>
      <c r="L150" s="58">
        <f t="shared" si="321"/>
        <v>2.5052742616033757E-3</v>
      </c>
      <c r="M150">
        <f t="shared" si="322"/>
        <v>5.2962118647317462</v>
      </c>
      <c r="N150" s="47">
        <f t="shared" si="323"/>
        <v>0.15363648588540751</v>
      </c>
      <c r="O150" s="47"/>
      <c r="P150" s="63">
        <f t="shared" si="324"/>
        <v>0.3700619614576976</v>
      </c>
      <c r="Q150" s="86">
        <f t="shared" si="325"/>
        <v>0.15363648588540751</v>
      </c>
      <c r="R150" s="67">
        <f t="shared" si="326"/>
        <v>0.47630155265689489</v>
      </c>
      <c r="AB150" s="91">
        <f t="shared" si="314"/>
        <v>291.71428571428572</v>
      </c>
      <c r="AC150" s="91">
        <f t="shared" si="314"/>
        <v>21.571428571428573</v>
      </c>
    </row>
    <row r="151" spans="1:29" ht="13.8" x14ac:dyDescent="0.25">
      <c r="A151" s="4">
        <v>44009</v>
      </c>
      <c r="B151">
        <v>193152</v>
      </c>
      <c r="C151">
        <v>29704</v>
      </c>
      <c r="D151">
        <v>71455</v>
      </c>
      <c r="F151">
        <f t="shared" si="315"/>
        <v>-194</v>
      </c>
      <c r="G151">
        <f t="shared" si="316"/>
        <v>-1</v>
      </c>
      <c r="H151">
        <f t="shared" si="317"/>
        <v>-95</v>
      </c>
      <c r="I151">
        <f t="shared" si="318"/>
        <v>91993</v>
      </c>
      <c r="J151" s="58">
        <f t="shared" si="319"/>
        <v>-2.1128704501637147E-3</v>
      </c>
      <c r="K151" s="58">
        <f t="shared" si="320"/>
        <v>-1.0858824423667893E-5</v>
      </c>
      <c r="L151" s="58">
        <f t="shared" si="321"/>
        <v>-1.0315883202484499E-3</v>
      </c>
      <c r="M151">
        <f t="shared" si="322"/>
        <v>2.0268370065211108</v>
      </c>
      <c r="N151" s="47">
        <f t="shared" si="323"/>
        <v>0.1537856196156395</v>
      </c>
      <c r="O151" s="47"/>
      <c r="P151" s="63">
        <f t="shared" si="324"/>
        <v>0.36994180748840294</v>
      </c>
      <c r="Q151" s="86">
        <f t="shared" si="325"/>
        <v>0.1537856196156395</v>
      </c>
      <c r="R151" s="67">
        <f t="shared" si="326"/>
        <v>0.47627257289595759</v>
      </c>
      <c r="AB151" s="91">
        <f t="shared" si="314"/>
        <v>201.71428571428572</v>
      </c>
      <c r="AC151" s="91">
        <f t="shared" si="314"/>
        <v>19.428571428571427</v>
      </c>
    </row>
    <row r="152" spans="1:29" ht="13.8" x14ac:dyDescent="0.25">
      <c r="A152" s="4">
        <v>44010</v>
      </c>
      <c r="B152">
        <v>192429</v>
      </c>
      <c r="C152">
        <v>29704</v>
      </c>
      <c r="D152">
        <v>71455</v>
      </c>
      <c r="F152">
        <f t="shared" si="315"/>
        <v>-723</v>
      </c>
      <c r="G152">
        <f t="shared" si="316"/>
        <v>0</v>
      </c>
      <c r="H152">
        <f t="shared" si="317"/>
        <v>0</v>
      </c>
      <c r="I152">
        <f t="shared" si="318"/>
        <v>91270</v>
      </c>
      <c r="J152" s="58">
        <f t="shared" si="319"/>
        <v>-7.8826192398121463E-3</v>
      </c>
      <c r="K152" s="58">
        <f t="shared" si="320"/>
        <v>0</v>
      </c>
      <c r="L152" s="58">
        <f t="shared" si="321"/>
        <v>0</v>
      </c>
      <c r="M152" t="e">
        <f t="shared" si="322"/>
        <v>#DIV/0!</v>
      </c>
      <c r="N152" s="47">
        <f t="shared" si="323"/>
        <v>0.15436342754990151</v>
      </c>
      <c r="O152" s="47"/>
      <c r="P152" s="63">
        <f t="shared" si="324"/>
        <v>0.37133176392331718</v>
      </c>
      <c r="Q152" s="86">
        <f t="shared" si="325"/>
        <v>0.15436342754990151</v>
      </c>
      <c r="R152" s="67">
        <f t="shared" si="326"/>
        <v>0.47430480852678136</v>
      </c>
      <c r="AB152" s="91">
        <f t="shared" si="314"/>
        <v>97.714285714285708</v>
      </c>
      <c r="AC152" s="91">
        <f t="shared" si="314"/>
        <v>18.571428571428573</v>
      </c>
    </row>
    <row r="153" spans="1:29" ht="13.8" x14ac:dyDescent="0.25">
      <c r="A153" s="4">
        <v>44011</v>
      </c>
      <c r="B153">
        <v>194109</v>
      </c>
      <c r="C153">
        <v>29736</v>
      </c>
      <c r="D153">
        <v>71595</v>
      </c>
      <c r="F153">
        <f t="shared" si="315"/>
        <v>1680</v>
      </c>
      <c r="G153">
        <f t="shared" si="316"/>
        <v>32</v>
      </c>
      <c r="H153">
        <f t="shared" si="317"/>
        <v>140</v>
      </c>
      <c r="I153">
        <f t="shared" si="318"/>
        <v>92778</v>
      </c>
      <c r="J153" s="58">
        <f t="shared" si="319"/>
        <v>1.8461349328209455E-2</v>
      </c>
      <c r="K153" s="58">
        <f t="shared" si="320"/>
        <v>3.5060808589898104E-4</v>
      </c>
      <c r="L153" s="58">
        <f t="shared" si="321"/>
        <v>1.5339103758080421E-3</v>
      </c>
      <c r="M153">
        <f t="shared" si="322"/>
        <v>9.7963218208469574</v>
      </c>
      <c r="N153" s="47">
        <f t="shared" si="323"/>
        <v>0.15319227856513609</v>
      </c>
      <c r="O153" s="47"/>
      <c r="P153" s="63">
        <f t="shared" si="324"/>
        <v>0.36883915738064693</v>
      </c>
      <c r="Q153" s="86">
        <f t="shared" si="325"/>
        <v>0.15319227856513609</v>
      </c>
      <c r="R153" s="67">
        <f t="shared" si="326"/>
        <v>0.47796856405421695</v>
      </c>
      <c r="AB153" s="91">
        <f t="shared" si="314"/>
        <v>291.28571428571428</v>
      </c>
      <c r="AC153" s="91">
        <f t="shared" si="314"/>
        <v>20.142857142857142</v>
      </c>
    </row>
    <row r="154" spans="1:29" ht="13.8" x14ac:dyDescent="0.25">
      <c r="A154" s="4">
        <v>44012</v>
      </c>
      <c r="B154">
        <v>194373</v>
      </c>
      <c r="C154">
        <v>29763</v>
      </c>
      <c r="D154">
        <v>71714</v>
      </c>
      <c r="F154">
        <f t="shared" si="315"/>
        <v>264</v>
      </c>
      <c r="G154">
        <f t="shared" si="316"/>
        <v>27</v>
      </c>
      <c r="H154">
        <f t="shared" si="317"/>
        <v>119</v>
      </c>
      <c r="I154">
        <f t="shared" si="318"/>
        <v>92896</v>
      </c>
      <c r="J154" s="58">
        <f t="shared" si="319"/>
        <v>2.853989300071828E-3</v>
      </c>
      <c r="K154" s="58">
        <f t="shared" si="320"/>
        <v>2.9101726702451011E-4</v>
      </c>
      <c r="L154" s="58">
        <f t="shared" si="321"/>
        <v>1.2826316583672854E-3</v>
      </c>
      <c r="M154">
        <f t="shared" si="322"/>
        <v>1.8136124608360551</v>
      </c>
      <c r="N154" s="47">
        <f t="shared" si="323"/>
        <v>0.15312311895170624</v>
      </c>
      <c r="O154" s="47"/>
      <c r="P154" s="63">
        <f t="shared" si="324"/>
        <v>0.36895042006863094</v>
      </c>
      <c r="Q154" s="86">
        <f t="shared" si="325"/>
        <v>0.15312311895170624</v>
      </c>
      <c r="R154" s="67">
        <f t="shared" si="326"/>
        <v>0.47792646097966285</v>
      </c>
      <c r="AB154" s="91">
        <f t="shared" si="314"/>
        <v>274.42857142857144</v>
      </c>
      <c r="AC154" s="91">
        <f t="shared" si="314"/>
        <v>15.857142857142858</v>
      </c>
    </row>
    <row r="155" spans="1:29" ht="13.8" x14ac:dyDescent="0.25">
      <c r="A155" s="4">
        <v>44013</v>
      </c>
      <c r="B155">
        <v>194985</v>
      </c>
      <c r="C155">
        <v>29780</v>
      </c>
      <c r="D155">
        <v>71879</v>
      </c>
      <c r="F155">
        <f t="shared" si="315"/>
        <v>612</v>
      </c>
      <c r="G155">
        <f t="shared" si="316"/>
        <v>17</v>
      </c>
      <c r="H155">
        <f t="shared" si="317"/>
        <v>165</v>
      </c>
      <c r="I155">
        <f t="shared" si="318"/>
        <v>93326</v>
      </c>
      <c r="J155" s="58">
        <f t="shared" si="319"/>
        <v>6.6076889328573153E-3</v>
      </c>
      <c r="K155" s="58">
        <f t="shared" si="320"/>
        <v>1.8300034447123664E-4</v>
      </c>
      <c r="L155" s="58">
        <f t="shared" si="321"/>
        <v>1.7761798139855323E-3</v>
      </c>
      <c r="M155">
        <f t="shared" si="322"/>
        <v>3.3726806104764457</v>
      </c>
      <c r="N155" s="47">
        <f t="shared" si="323"/>
        <v>0.1527296971561915</v>
      </c>
      <c r="O155" s="47"/>
      <c r="P155" s="63">
        <f t="shared" si="324"/>
        <v>0.36863861322665847</v>
      </c>
      <c r="Q155" s="86">
        <f t="shared" si="325"/>
        <v>0.1527296971561915</v>
      </c>
      <c r="R155" s="67">
        <f t="shared" si="326"/>
        <v>0.47863168961715008</v>
      </c>
      <c r="AB155" s="91">
        <f t="shared" si="314"/>
        <v>388.57142857142856</v>
      </c>
      <c r="AC155" s="91">
        <f t="shared" si="314"/>
        <v>17</v>
      </c>
    </row>
    <row r="156" spans="1:29" ht="13.8" x14ac:dyDescent="0.25">
      <c r="A156" s="4">
        <v>44014</v>
      </c>
      <c r="B156">
        <v>195458</v>
      </c>
      <c r="C156">
        <v>29794</v>
      </c>
      <c r="D156">
        <v>72054</v>
      </c>
      <c r="F156">
        <f t="shared" si="315"/>
        <v>473</v>
      </c>
      <c r="G156">
        <f t="shared" si="316"/>
        <v>14</v>
      </c>
      <c r="H156">
        <f t="shared" si="317"/>
        <v>175</v>
      </c>
      <c r="I156">
        <f t="shared" si="318"/>
        <v>93610</v>
      </c>
      <c r="J156" s="58">
        <f t="shared" si="319"/>
        <v>5.0834406142274517E-3</v>
      </c>
      <c r="K156" s="58">
        <f t="shared" si="320"/>
        <v>1.5001178664037889E-4</v>
      </c>
      <c r="L156" s="58">
        <f t="shared" si="321"/>
        <v>1.8751473330047362E-3</v>
      </c>
      <c r="M156">
        <f t="shared" si="322"/>
        <v>2.5101438029809056</v>
      </c>
      <c r="N156" s="47">
        <f t="shared" si="323"/>
        <v>0.15243172446254438</v>
      </c>
      <c r="O156" s="47"/>
      <c r="P156" s="63">
        <f t="shared" si="324"/>
        <v>0.36864185656253518</v>
      </c>
      <c r="Q156" s="86">
        <f t="shared" si="325"/>
        <v>0.15243172446254438</v>
      </c>
      <c r="R156" s="67">
        <f t="shared" si="326"/>
        <v>0.4789264189749205</v>
      </c>
      <c r="AB156" s="91">
        <f t="shared" si="314"/>
        <v>492.57142857142856</v>
      </c>
      <c r="AC156" s="91">
        <f t="shared" si="314"/>
        <v>16.285714285714285</v>
      </c>
    </row>
    <row r="157" spans="1:29" ht="13.8" x14ac:dyDescent="0.25">
      <c r="A157" s="4">
        <v>44015</v>
      </c>
      <c r="B157">
        <v>195904</v>
      </c>
      <c r="C157">
        <v>29812</v>
      </c>
      <c r="D157">
        <v>72181</v>
      </c>
      <c r="F157">
        <f t="shared" si="315"/>
        <v>446</v>
      </c>
      <c r="G157">
        <f t="shared" si="316"/>
        <v>18</v>
      </c>
      <c r="H157">
        <f t="shared" si="317"/>
        <v>127</v>
      </c>
      <c r="I157">
        <f t="shared" si="318"/>
        <v>93911</v>
      </c>
      <c r="J157" s="58">
        <f t="shared" si="319"/>
        <v>4.7787579751257143E-3</v>
      </c>
      <c r="K157" s="58">
        <f t="shared" si="320"/>
        <v>1.9228714880888795E-4</v>
      </c>
      <c r="L157" s="58">
        <f t="shared" si="321"/>
        <v>1.3566926610404872E-3</v>
      </c>
      <c r="M157">
        <f t="shared" si="322"/>
        <v>3.0851002348380558</v>
      </c>
      <c r="N157" s="47">
        <f t="shared" si="323"/>
        <v>0.15217657628226069</v>
      </c>
      <c r="O157" s="47"/>
      <c r="P157" s="63">
        <f t="shared" si="324"/>
        <v>0.36845087389741915</v>
      </c>
      <c r="Q157" s="86">
        <f t="shared" si="325"/>
        <v>0.15217657628226069</v>
      </c>
      <c r="R157" s="67">
        <f t="shared" si="326"/>
        <v>0.47937254982032018</v>
      </c>
      <c r="AB157" s="91">
        <f t="shared" si="314"/>
        <v>365.42857142857144</v>
      </c>
      <c r="AC157" s="91">
        <f t="shared" si="314"/>
        <v>15.285714285714286</v>
      </c>
    </row>
    <row r="158" spans="1:29" ht="13.8" x14ac:dyDescent="0.25">
      <c r="A158" s="4">
        <v>44016</v>
      </c>
      <c r="B158">
        <v>195546</v>
      </c>
      <c r="C158">
        <v>29812</v>
      </c>
      <c r="D158">
        <v>72092</v>
      </c>
      <c r="F158">
        <f t="shared" si="315"/>
        <v>-358</v>
      </c>
      <c r="G158">
        <f t="shared" si="316"/>
        <v>0</v>
      </c>
      <c r="H158">
        <f t="shared" si="317"/>
        <v>-89</v>
      </c>
      <c r="I158">
        <f t="shared" si="318"/>
        <v>93642</v>
      </c>
      <c r="J158" s="58">
        <f t="shared" si="319"/>
        <v>-3.823595662265894E-3</v>
      </c>
      <c r="K158" s="58">
        <f t="shared" si="320"/>
        <v>0</v>
      </c>
      <c r="L158" s="58">
        <f t="shared" si="321"/>
        <v>-9.4770580656153161E-4</v>
      </c>
      <c r="M158">
        <f t="shared" si="322"/>
        <v>4.0345808116747461</v>
      </c>
      <c r="N158" s="47">
        <f t="shared" si="323"/>
        <v>0.15245517678704754</v>
      </c>
      <c r="O158" s="47"/>
      <c r="P158" s="63">
        <f t="shared" si="324"/>
        <v>0.36867028729812934</v>
      </c>
      <c r="Q158" s="86">
        <f t="shared" si="325"/>
        <v>0.15245517678704754</v>
      </c>
      <c r="R158" s="67">
        <f t="shared" si="326"/>
        <v>0.4788745359148231</v>
      </c>
      <c r="AB158" s="91">
        <f t="shared" si="314"/>
        <v>342</v>
      </c>
      <c r="AC158" s="91">
        <f t="shared" si="314"/>
        <v>15.428571428571429</v>
      </c>
    </row>
    <row r="159" spans="1:29" ht="13.8" x14ac:dyDescent="0.25">
      <c r="A159" s="4">
        <v>44017</v>
      </c>
      <c r="B159">
        <v>195535</v>
      </c>
      <c r="C159">
        <v>29813</v>
      </c>
      <c r="D159">
        <v>72092</v>
      </c>
      <c r="F159">
        <f t="shared" si="315"/>
        <v>-11</v>
      </c>
      <c r="G159">
        <f t="shared" si="316"/>
        <v>1</v>
      </c>
      <c r="H159">
        <f t="shared" si="317"/>
        <v>0</v>
      </c>
      <c r="I159">
        <f t="shared" si="318"/>
        <v>93630</v>
      </c>
      <c r="J159" s="58">
        <f t="shared" si="319"/>
        <v>-1.1782162656171639E-4</v>
      </c>
      <c r="K159" s="58">
        <f t="shared" si="320"/>
        <v>1.0678968838768929E-5</v>
      </c>
      <c r="L159" s="58">
        <f t="shared" si="321"/>
        <v>0</v>
      </c>
      <c r="M159">
        <f t="shared" si="322"/>
        <v>-11.033052754492246</v>
      </c>
      <c r="N159" s="47">
        <f t="shared" si="323"/>
        <v>0.15246886746618252</v>
      </c>
      <c r="O159" s="47"/>
      <c r="P159" s="63">
        <f t="shared" si="324"/>
        <v>0.36869102718183444</v>
      </c>
      <c r="Q159" s="86">
        <f t="shared" si="325"/>
        <v>0.15246886746618252</v>
      </c>
      <c r="R159" s="67">
        <f t="shared" si="326"/>
        <v>0.47884010535198307</v>
      </c>
      <c r="AB159" s="91">
        <f t="shared" si="314"/>
        <v>443.71428571428572</v>
      </c>
      <c r="AC159" s="91">
        <f t="shared" si="314"/>
        <v>15.571428571428571</v>
      </c>
    </row>
    <row r="160" spans="1:29" ht="13.8" x14ac:dyDescent="0.25">
      <c r="A160" s="4">
        <v>44018</v>
      </c>
      <c r="B160">
        <v>196748</v>
      </c>
      <c r="C160">
        <v>29836</v>
      </c>
      <c r="D160">
        <v>72233</v>
      </c>
      <c r="F160">
        <f t="shared" si="315"/>
        <v>1213</v>
      </c>
      <c r="G160">
        <f t="shared" si="316"/>
        <v>23</v>
      </c>
      <c r="H160">
        <f t="shared" si="317"/>
        <v>141</v>
      </c>
      <c r="I160">
        <f t="shared" si="318"/>
        <v>94679</v>
      </c>
      <c r="J160" s="58">
        <f t="shared" si="319"/>
        <v>1.2994175069258764E-2</v>
      </c>
      <c r="K160" s="58">
        <f t="shared" si="320"/>
        <v>2.4564776246929402E-4</v>
      </c>
      <c r="L160" s="58">
        <f t="shared" si="321"/>
        <v>1.5059275873117591E-3</v>
      </c>
      <c r="M160">
        <f t="shared" si="322"/>
        <v>7.418564705699378</v>
      </c>
      <c r="N160" s="47">
        <f t="shared" si="323"/>
        <v>0.15164576005855204</v>
      </c>
      <c r="O160" s="47"/>
      <c r="P160" s="63">
        <f t="shared" si="324"/>
        <v>0.36713460873808118</v>
      </c>
      <c r="Q160" s="86">
        <f t="shared" si="325"/>
        <v>0.15164576005855204</v>
      </c>
      <c r="R160" s="67">
        <f t="shared" si="326"/>
        <v>0.48121963120336675</v>
      </c>
      <c r="AB160" s="91">
        <f t="shared" si="314"/>
        <v>377</v>
      </c>
      <c r="AC160" s="91">
        <f t="shared" si="314"/>
        <v>14.285714285714286</v>
      </c>
    </row>
    <row r="161" spans="1:29" ht="13.8" x14ac:dyDescent="0.25">
      <c r="A161" s="4">
        <v>44019</v>
      </c>
      <c r="B161">
        <v>197089</v>
      </c>
      <c r="C161">
        <v>29847</v>
      </c>
      <c r="D161">
        <v>72363</v>
      </c>
      <c r="F161">
        <f t="shared" si="315"/>
        <v>341</v>
      </c>
      <c r="G161">
        <f t="shared" si="316"/>
        <v>11</v>
      </c>
      <c r="H161">
        <f t="shared" si="317"/>
        <v>130</v>
      </c>
      <c r="I161">
        <f t="shared" si="318"/>
        <v>94879</v>
      </c>
      <c r="J161" s="58">
        <f t="shared" si="319"/>
        <v>3.6125323752198785E-3</v>
      </c>
      <c r="K161" s="58">
        <f t="shared" si="320"/>
        <v>1.1618204670518278E-4</v>
      </c>
      <c r="L161" s="58">
        <f t="shared" si="321"/>
        <v>1.373060551970342E-3</v>
      </c>
      <c r="M161">
        <f t="shared" si="322"/>
        <v>2.4257514379676799</v>
      </c>
      <c r="N161" s="47">
        <f t="shared" si="323"/>
        <v>0.15143919751990217</v>
      </c>
      <c r="O161" s="47"/>
      <c r="P161" s="63">
        <f t="shared" si="324"/>
        <v>0.36715899923384865</v>
      </c>
      <c r="Q161" s="86">
        <f t="shared" si="325"/>
        <v>0.15143919751990217</v>
      </c>
      <c r="R161" s="67">
        <f t="shared" si="326"/>
        <v>0.48140180324624915</v>
      </c>
      <c r="AB161" s="91">
        <f t="shared" si="314"/>
        <v>388</v>
      </c>
      <c r="AC161" s="91">
        <f t="shared" si="314"/>
        <v>12</v>
      </c>
    </row>
    <row r="162" spans="1:29" ht="13.8" x14ac:dyDescent="0.25">
      <c r="A162" s="4">
        <v>44020</v>
      </c>
      <c r="B162">
        <v>196796</v>
      </c>
      <c r="C162">
        <v>29846</v>
      </c>
      <c r="D162">
        <v>72133</v>
      </c>
      <c r="F162">
        <f t="shared" si="315"/>
        <v>-293</v>
      </c>
      <c r="G162">
        <f t="shared" si="316"/>
        <v>-1</v>
      </c>
      <c r="H162">
        <f t="shared" si="317"/>
        <v>-230</v>
      </c>
      <c r="I162">
        <f t="shared" si="318"/>
        <v>94817</v>
      </c>
      <c r="J162" s="58">
        <f t="shared" si="319"/>
        <v>-3.0974965299381996E-3</v>
      </c>
      <c r="K162" s="58">
        <f t="shared" si="320"/>
        <v>-1.053974009000938E-5</v>
      </c>
      <c r="L162" s="58">
        <f t="shared" si="321"/>
        <v>-2.4241402207021575E-3</v>
      </c>
      <c r="M162">
        <f t="shared" si="322"/>
        <v>1.2722397110995951</v>
      </c>
      <c r="N162" s="47">
        <f t="shared" si="323"/>
        <v>0.15165958657696293</v>
      </c>
      <c r="O162" s="47"/>
      <c r="P162" s="63">
        <f t="shared" si="324"/>
        <v>0.36653692148214395</v>
      </c>
      <c r="Q162" s="86">
        <f t="shared" si="325"/>
        <v>0.15165958657696293</v>
      </c>
      <c r="R162" s="67">
        <f t="shared" si="326"/>
        <v>0.48180349194089311</v>
      </c>
      <c r="AB162" s="91">
        <f t="shared" si="314"/>
        <v>258.71428571428572</v>
      </c>
      <c r="AC162" s="91">
        <f t="shared" si="314"/>
        <v>9.4285714285714288</v>
      </c>
    </row>
    <row r="163" spans="1:29" x14ac:dyDescent="0.25">
      <c r="A163" s="4">
        <v>44021</v>
      </c>
    </row>
    <row r="164" spans="1:29" x14ac:dyDescent="0.25">
      <c r="A164" s="4">
        <v>44022</v>
      </c>
    </row>
    <row r="165" spans="1:29" x14ac:dyDescent="0.25">
      <c r="A165" s="4">
        <v>44023</v>
      </c>
    </row>
    <row r="166" spans="1:29" x14ac:dyDescent="0.25">
      <c r="A166" s="4">
        <v>44024</v>
      </c>
    </row>
    <row r="167" spans="1:29" x14ac:dyDescent="0.25">
      <c r="A167" s="4">
        <v>44025</v>
      </c>
    </row>
  </sheetData>
  <hyperlinks>
    <hyperlink ref="D2" r:id="rId1"/>
  </hyperlinks>
  <pageMargins left="0.7" right="0.7" top="0.78740157499999996" bottom="0.78740157499999996" header="0.3" footer="0.3"/>
  <pageSetup paperSize="9" orientation="portrait" verticalDpi="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C169"/>
  <sheetViews>
    <sheetView workbookViewId="0">
      <pane xSplit="1" ySplit="3" topLeftCell="U118" activePane="bottomRight" state="frozen"/>
      <selection pane="topRight" activeCell="B1" sqref="B1"/>
      <selection pane="bottomLeft" activeCell="A4" sqref="A4"/>
      <selection pane="bottomRight" activeCell="AD125" sqref="AD125"/>
    </sheetView>
  </sheetViews>
  <sheetFormatPr defaultColWidth="10.6640625" defaultRowHeight="13.2" x14ac:dyDescent="0.25"/>
  <sheetData>
    <row r="1" spans="1:29" x14ac:dyDescent="0.25">
      <c r="A1" s="2" t="s">
        <v>19</v>
      </c>
      <c r="B1" s="69">
        <f>B134/B2</f>
        <v>2.2262261186039682E-3</v>
      </c>
      <c r="C1" s="69">
        <f>C134/B2</f>
        <v>1.0445915757938437E-4</v>
      </c>
      <c r="D1" t="s">
        <v>186</v>
      </c>
    </row>
    <row r="2" spans="1:29" x14ac:dyDescent="0.25">
      <c r="A2" t="s">
        <v>70</v>
      </c>
      <c r="B2">
        <v>83783942</v>
      </c>
      <c r="D2" s="24" t="s">
        <v>71</v>
      </c>
      <c r="E2" s="24"/>
      <c r="N2" s="45">
        <f>N134/'Country Statistics'!$G$30</f>
        <v>1.8313342779389803</v>
      </c>
      <c r="O2" s="45"/>
      <c r="P2" s="45"/>
      <c r="Q2" s="45"/>
      <c r="R2" s="45"/>
      <c r="S2" s="45"/>
      <c r="T2" s="45"/>
      <c r="U2" s="45"/>
    </row>
    <row r="3" spans="1:29" s="2" customFormat="1" x14ac:dyDescent="0.25">
      <c r="A3" s="2" t="s">
        <v>20</v>
      </c>
      <c r="B3" s="2" t="s">
        <v>21</v>
      </c>
      <c r="C3" s="2" t="s">
        <v>22</v>
      </c>
      <c r="D3" s="2" t="s">
        <v>8</v>
      </c>
      <c r="E3" s="2" t="s">
        <v>152</v>
      </c>
      <c r="F3" s="2" t="s">
        <v>23</v>
      </c>
      <c r="G3" s="2" t="s">
        <v>24</v>
      </c>
      <c r="H3" s="2" t="s">
        <v>25</v>
      </c>
      <c r="I3" s="2" t="s">
        <v>53</v>
      </c>
      <c r="J3" s="2" t="s">
        <v>26</v>
      </c>
      <c r="K3" s="2" t="s">
        <v>27</v>
      </c>
      <c r="L3" s="2" t="s">
        <v>28</v>
      </c>
      <c r="M3" s="2" t="s">
        <v>69</v>
      </c>
      <c r="N3" s="2" t="s">
        <v>66</v>
      </c>
      <c r="P3" s="61" t="s">
        <v>195</v>
      </c>
      <c r="Q3" s="64" t="s">
        <v>196</v>
      </c>
      <c r="R3" s="68" t="s">
        <v>197</v>
      </c>
      <c r="AB3" s="89" t="s">
        <v>21</v>
      </c>
      <c r="AC3" s="89" t="s">
        <v>22</v>
      </c>
    </row>
    <row r="4" spans="1:29" ht="13.8" x14ac:dyDescent="0.25">
      <c r="A4" s="4">
        <v>43862</v>
      </c>
      <c r="B4">
        <v>8</v>
      </c>
      <c r="C4">
        <v>0</v>
      </c>
      <c r="D4">
        <v>0</v>
      </c>
      <c r="I4">
        <f>B4-C4-D4</f>
        <v>8</v>
      </c>
      <c r="J4" s="58"/>
      <c r="K4" s="58"/>
      <c r="L4" s="58"/>
      <c r="P4" s="62"/>
      <c r="Q4" s="65"/>
      <c r="R4" s="67" t="str">
        <f>IF(P4="","",1-SUM(P4:Q4))</f>
        <v/>
      </c>
      <c r="AB4" s="90"/>
      <c r="AC4" s="90"/>
    </row>
    <row r="5" spans="1:29" ht="13.8" x14ac:dyDescent="0.25">
      <c r="A5" s="4">
        <v>43863</v>
      </c>
      <c r="B5">
        <v>10</v>
      </c>
      <c r="C5">
        <v>0</v>
      </c>
      <c r="D5">
        <v>0</v>
      </c>
      <c r="F5">
        <f>B5-B4</f>
        <v>2</v>
      </c>
      <c r="G5">
        <f>C5-C4</f>
        <v>0</v>
      </c>
      <c r="H5">
        <f>D5-D4</f>
        <v>0</v>
      </c>
      <c r="I5">
        <f t="shared" ref="I5:I55" si="0">B5-C5-D5</f>
        <v>10</v>
      </c>
      <c r="J5" s="58"/>
      <c r="K5" s="58"/>
      <c r="L5" s="58"/>
      <c r="P5" s="63"/>
      <c r="Q5" s="66"/>
      <c r="R5" s="67" t="str">
        <f t="shared" ref="R5:R32" si="1">IF(P5="","",1-SUM(P5:Q5))</f>
        <v/>
      </c>
      <c r="AB5" s="90"/>
      <c r="AC5" s="90"/>
    </row>
    <row r="6" spans="1:29" ht="13.8" x14ac:dyDescent="0.25">
      <c r="A6" s="4">
        <v>43864</v>
      </c>
      <c r="B6">
        <v>12</v>
      </c>
      <c r="C6">
        <v>0</v>
      </c>
      <c r="D6">
        <v>0</v>
      </c>
      <c r="F6">
        <f t="shared" ref="F6:F55" si="2">B6-B5</f>
        <v>2</v>
      </c>
      <c r="G6">
        <f t="shared" ref="G6:G55" si="3">C6-C5</f>
        <v>0</v>
      </c>
      <c r="H6">
        <f t="shared" ref="H6:H55" si="4">D6-D5</f>
        <v>0</v>
      </c>
      <c r="I6">
        <f t="shared" si="0"/>
        <v>12</v>
      </c>
      <c r="J6" s="58"/>
      <c r="K6" s="58"/>
      <c r="L6" s="58"/>
      <c r="P6" s="63"/>
      <c r="Q6" s="66"/>
      <c r="R6" s="67" t="str">
        <f t="shared" si="1"/>
        <v/>
      </c>
      <c r="AB6" s="90"/>
      <c r="AC6" s="90"/>
    </row>
    <row r="7" spans="1:29" ht="13.8" x14ac:dyDescent="0.25">
      <c r="A7" s="4">
        <v>43865</v>
      </c>
      <c r="B7">
        <v>12</v>
      </c>
      <c r="C7">
        <v>0</v>
      </c>
      <c r="D7">
        <v>0</v>
      </c>
      <c r="F7">
        <f t="shared" si="2"/>
        <v>0</v>
      </c>
      <c r="G7">
        <f t="shared" si="3"/>
        <v>0</v>
      </c>
      <c r="H7">
        <f t="shared" si="4"/>
        <v>0</v>
      </c>
      <c r="I7">
        <f t="shared" si="0"/>
        <v>12</v>
      </c>
      <c r="J7" s="58"/>
      <c r="K7" s="58"/>
      <c r="L7" s="58"/>
      <c r="P7" s="63"/>
      <c r="Q7" s="66"/>
      <c r="R7" s="67" t="str">
        <f t="shared" si="1"/>
        <v/>
      </c>
      <c r="AB7" s="90"/>
      <c r="AC7" s="90"/>
    </row>
    <row r="8" spans="1:29" ht="13.8" x14ac:dyDescent="0.25">
      <c r="A8" s="4">
        <v>43866</v>
      </c>
      <c r="B8">
        <v>12</v>
      </c>
      <c r="C8">
        <v>0</v>
      </c>
      <c r="D8">
        <v>0</v>
      </c>
      <c r="F8">
        <f t="shared" si="2"/>
        <v>0</v>
      </c>
      <c r="G8">
        <f t="shared" si="3"/>
        <v>0</v>
      </c>
      <c r="H8">
        <f t="shared" si="4"/>
        <v>0</v>
      </c>
      <c r="I8">
        <f t="shared" si="0"/>
        <v>12</v>
      </c>
      <c r="J8" s="58"/>
      <c r="K8" s="58"/>
      <c r="L8" s="58"/>
      <c r="P8" s="63"/>
      <c r="Q8" s="66"/>
      <c r="R8" s="67" t="str">
        <f t="shared" si="1"/>
        <v/>
      </c>
      <c r="AB8" s="90"/>
      <c r="AC8" s="90"/>
    </row>
    <row r="9" spans="1:29" ht="13.8" x14ac:dyDescent="0.25">
      <c r="A9" s="4">
        <v>43867</v>
      </c>
      <c r="B9">
        <v>12</v>
      </c>
      <c r="C9">
        <v>0</v>
      </c>
      <c r="D9">
        <v>0</v>
      </c>
      <c r="F9">
        <f t="shared" si="2"/>
        <v>0</v>
      </c>
      <c r="G9">
        <f t="shared" si="3"/>
        <v>0</v>
      </c>
      <c r="H9">
        <f t="shared" si="4"/>
        <v>0</v>
      </c>
      <c r="I9">
        <f t="shared" si="0"/>
        <v>12</v>
      </c>
      <c r="J9" s="58"/>
      <c r="K9" s="58"/>
      <c r="L9" s="58"/>
      <c r="P9" s="63"/>
      <c r="Q9" s="66"/>
      <c r="R9" s="67" t="str">
        <f t="shared" si="1"/>
        <v/>
      </c>
      <c r="AB9" s="90"/>
      <c r="AC9" s="90"/>
    </row>
    <row r="10" spans="1:29" ht="13.8" x14ac:dyDescent="0.25">
      <c r="A10" s="4">
        <v>43868</v>
      </c>
      <c r="B10">
        <v>13</v>
      </c>
      <c r="C10">
        <v>0</v>
      </c>
      <c r="D10">
        <v>0</v>
      </c>
      <c r="F10">
        <f t="shared" si="2"/>
        <v>1</v>
      </c>
      <c r="G10">
        <f t="shared" si="3"/>
        <v>0</v>
      </c>
      <c r="H10">
        <f t="shared" si="4"/>
        <v>0</v>
      </c>
      <c r="I10">
        <f t="shared" si="0"/>
        <v>13</v>
      </c>
      <c r="J10" s="58"/>
      <c r="K10" s="58"/>
      <c r="L10" s="58"/>
      <c r="P10" s="63"/>
      <c r="Q10" s="66"/>
      <c r="R10" s="67" t="str">
        <f t="shared" si="1"/>
        <v/>
      </c>
      <c r="AB10" s="90"/>
      <c r="AC10" s="90"/>
    </row>
    <row r="11" spans="1:29" ht="13.8" x14ac:dyDescent="0.25">
      <c r="A11" s="4">
        <v>43869</v>
      </c>
      <c r="B11">
        <v>13</v>
      </c>
      <c r="C11">
        <v>0</v>
      </c>
      <c r="D11">
        <v>0</v>
      </c>
      <c r="F11">
        <f t="shared" si="2"/>
        <v>0</v>
      </c>
      <c r="G11">
        <f t="shared" si="3"/>
        <v>0</v>
      </c>
      <c r="H11">
        <f t="shared" si="4"/>
        <v>0</v>
      </c>
      <c r="I11">
        <f t="shared" si="0"/>
        <v>13</v>
      </c>
      <c r="J11" s="58"/>
      <c r="K11" s="58"/>
      <c r="L11" s="58"/>
      <c r="P11" s="63"/>
      <c r="Q11" s="66"/>
      <c r="R11" s="67" t="str">
        <f t="shared" si="1"/>
        <v/>
      </c>
      <c r="AB11" s="91">
        <f>AVERAGE(F5:F11)</f>
        <v>0.7142857142857143</v>
      </c>
      <c r="AC11" s="91">
        <f>AVERAGE(G5:G11)</f>
        <v>0</v>
      </c>
    </row>
    <row r="12" spans="1:29" ht="13.8" x14ac:dyDescent="0.25">
      <c r="A12" s="4">
        <v>43870</v>
      </c>
      <c r="B12">
        <v>14</v>
      </c>
      <c r="C12">
        <v>0</v>
      </c>
      <c r="D12">
        <v>0</v>
      </c>
      <c r="F12">
        <f t="shared" si="2"/>
        <v>1</v>
      </c>
      <c r="G12">
        <f t="shared" si="3"/>
        <v>0</v>
      </c>
      <c r="H12">
        <f t="shared" si="4"/>
        <v>0</v>
      </c>
      <c r="I12">
        <f t="shared" si="0"/>
        <v>14</v>
      </c>
      <c r="J12" s="58"/>
      <c r="K12" s="58"/>
      <c r="L12" s="58"/>
      <c r="P12" s="63"/>
      <c r="Q12" s="66"/>
      <c r="R12" s="67" t="str">
        <f t="shared" si="1"/>
        <v/>
      </c>
      <c r="AB12" s="91">
        <f t="shared" ref="AB12:AC27" si="5">AVERAGE(F6:F12)</f>
        <v>0.5714285714285714</v>
      </c>
      <c r="AC12" s="91">
        <f t="shared" si="5"/>
        <v>0</v>
      </c>
    </row>
    <row r="13" spans="1:29" ht="13.8" x14ac:dyDescent="0.25">
      <c r="A13" s="4">
        <v>43871</v>
      </c>
      <c r="B13">
        <v>14</v>
      </c>
      <c r="C13">
        <v>0</v>
      </c>
      <c r="D13">
        <v>0</v>
      </c>
      <c r="F13">
        <f t="shared" si="2"/>
        <v>0</v>
      </c>
      <c r="G13">
        <f t="shared" si="3"/>
        <v>0</v>
      </c>
      <c r="H13">
        <f t="shared" si="4"/>
        <v>0</v>
      </c>
      <c r="I13">
        <f t="shared" si="0"/>
        <v>14</v>
      </c>
      <c r="J13" s="58"/>
      <c r="K13" s="58"/>
      <c r="L13" s="58"/>
      <c r="P13" s="63"/>
      <c r="Q13" s="66"/>
      <c r="R13" s="67" t="str">
        <f t="shared" si="1"/>
        <v/>
      </c>
      <c r="AB13" s="91">
        <f t="shared" si="5"/>
        <v>0.2857142857142857</v>
      </c>
      <c r="AC13" s="91">
        <f t="shared" si="5"/>
        <v>0</v>
      </c>
    </row>
    <row r="14" spans="1:29" ht="13.8" x14ac:dyDescent="0.25">
      <c r="A14" s="4">
        <v>43872</v>
      </c>
      <c r="B14">
        <v>16</v>
      </c>
      <c r="C14">
        <v>0</v>
      </c>
      <c r="D14">
        <v>0</v>
      </c>
      <c r="F14">
        <f t="shared" si="2"/>
        <v>2</v>
      </c>
      <c r="G14">
        <f t="shared" si="3"/>
        <v>0</v>
      </c>
      <c r="H14">
        <f t="shared" si="4"/>
        <v>0</v>
      </c>
      <c r="I14">
        <f t="shared" si="0"/>
        <v>16</v>
      </c>
      <c r="J14" s="58"/>
      <c r="K14" s="58"/>
      <c r="L14" s="58"/>
      <c r="P14" s="63"/>
      <c r="Q14" s="66"/>
      <c r="R14" s="67" t="str">
        <f t="shared" si="1"/>
        <v/>
      </c>
      <c r="AB14" s="91">
        <f t="shared" si="5"/>
        <v>0.5714285714285714</v>
      </c>
      <c r="AC14" s="91">
        <f t="shared" si="5"/>
        <v>0</v>
      </c>
    </row>
    <row r="15" spans="1:29" ht="13.8" x14ac:dyDescent="0.25">
      <c r="A15" s="4">
        <v>43873</v>
      </c>
      <c r="B15">
        <v>16</v>
      </c>
      <c r="C15">
        <v>0</v>
      </c>
      <c r="D15">
        <v>0</v>
      </c>
      <c r="F15">
        <f t="shared" si="2"/>
        <v>0</v>
      </c>
      <c r="G15">
        <f t="shared" si="3"/>
        <v>0</v>
      </c>
      <c r="H15">
        <f t="shared" si="4"/>
        <v>0</v>
      </c>
      <c r="I15">
        <f t="shared" si="0"/>
        <v>16</v>
      </c>
      <c r="J15" s="58"/>
      <c r="K15" s="58"/>
      <c r="L15" s="58"/>
      <c r="P15" s="63"/>
      <c r="Q15" s="66"/>
      <c r="R15" s="67" t="str">
        <f t="shared" si="1"/>
        <v/>
      </c>
      <c r="AB15" s="91">
        <f t="shared" si="5"/>
        <v>0.5714285714285714</v>
      </c>
      <c r="AC15" s="91">
        <f t="shared" si="5"/>
        <v>0</v>
      </c>
    </row>
    <row r="16" spans="1:29" ht="13.8" x14ac:dyDescent="0.25">
      <c r="A16" s="4">
        <v>43874</v>
      </c>
      <c r="B16">
        <v>16</v>
      </c>
      <c r="C16">
        <v>0</v>
      </c>
      <c r="D16">
        <v>1</v>
      </c>
      <c r="F16">
        <f t="shared" si="2"/>
        <v>0</v>
      </c>
      <c r="G16">
        <f t="shared" si="3"/>
        <v>0</v>
      </c>
      <c r="H16">
        <f t="shared" si="4"/>
        <v>1</v>
      </c>
      <c r="I16">
        <f t="shared" si="0"/>
        <v>15</v>
      </c>
      <c r="J16" s="58"/>
      <c r="K16" s="58"/>
      <c r="L16" s="58"/>
      <c r="P16" s="63"/>
      <c r="Q16" s="66"/>
      <c r="R16" s="67" t="str">
        <f t="shared" si="1"/>
        <v/>
      </c>
      <c r="AB16" s="91">
        <f t="shared" si="5"/>
        <v>0.5714285714285714</v>
      </c>
      <c r="AC16" s="91">
        <f t="shared" si="5"/>
        <v>0</v>
      </c>
    </row>
    <row r="17" spans="1:29" ht="13.8" x14ac:dyDescent="0.25">
      <c r="A17" s="4">
        <v>43875</v>
      </c>
      <c r="B17">
        <v>16</v>
      </c>
      <c r="C17">
        <v>0</v>
      </c>
      <c r="D17">
        <v>1</v>
      </c>
      <c r="F17">
        <f t="shared" si="2"/>
        <v>0</v>
      </c>
      <c r="G17">
        <f t="shared" si="3"/>
        <v>0</v>
      </c>
      <c r="H17">
        <f t="shared" si="4"/>
        <v>0</v>
      </c>
      <c r="I17">
        <f t="shared" si="0"/>
        <v>15</v>
      </c>
      <c r="J17" s="58"/>
      <c r="K17" s="58"/>
      <c r="L17" s="58"/>
      <c r="P17" s="63"/>
      <c r="Q17" s="66"/>
      <c r="R17" s="67" t="str">
        <f t="shared" si="1"/>
        <v/>
      </c>
      <c r="AB17" s="91">
        <f t="shared" si="5"/>
        <v>0.42857142857142855</v>
      </c>
      <c r="AC17" s="91">
        <f t="shared" si="5"/>
        <v>0</v>
      </c>
    </row>
    <row r="18" spans="1:29" ht="13.8" x14ac:dyDescent="0.25">
      <c r="A18" s="4">
        <v>43876</v>
      </c>
      <c r="B18">
        <v>16</v>
      </c>
      <c r="C18">
        <v>0</v>
      </c>
      <c r="D18">
        <v>1</v>
      </c>
      <c r="F18">
        <f t="shared" si="2"/>
        <v>0</v>
      </c>
      <c r="G18">
        <f t="shared" si="3"/>
        <v>0</v>
      </c>
      <c r="H18">
        <f t="shared" si="4"/>
        <v>0</v>
      </c>
      <c r="I18">
        <f t="shared" si="0"/>
        <v>15</v>
      </c>
      <c r="J18" s="58"/>
      <c r="K18" s="58"/>
      <c r="L18" s="58"/>
      <c r="P18" s="63"/>
      <c r="Q18" s="66"/>
      <c r="R18" s="67" t="str">
        <f t="shared" si="1"/>
        <v/>
      </c>
      <c r="AB18" s="91">
        <f t="shared" si="5"/>
        <v>0.42857142857142855</v>
      </c>
      <c r="AC18" s="91">
        <f t="shared" si="5"/>
        <v>0</v>
      </c>
    </row>
    <row r="19" spans="1:29" ht="13.8" x14ac:dyDescent="0.25">
      <c r="A19" s="4">
        <v>43877</v>
      </c>
      <c r="B19">
        <v>16</v>
      </c>
      <c r="C19">
        <v>0</v>
      </c>
      <c r="D19">
        <v>1</v>
      </c>
      <c r="F19">
        <f t="shared" si="2"/>
        <v>0</v>
      </c>
      <c r="G19">
        <f t="shared" si="3"/>
        <v>0</v>
      </c>
      <c r="H19">
        <f t="shared" si="4"/>
        <v>0</v>
      </c>
      <c r="I19">
        <f t="shared" si="0"/>
        <v>15</v>
      </c>
      <c r="J19" s="58"/>
      <c r="K19" s="58"/>
      <c r="L19" s="58"/>
      <c r="P19" s="63"/>
      <c r="Q19" s="66"/>
      <c r="R19" s="67" t="str">
        <f t="shared" si="1"/>
        <v/>
      </c>
      <c r="AB19" s="91">
        <f t="shared" si="5"/>
        <v>0.2857142857142857</v>
      </c>
      <c r="AC19" s="91">
        <f t="shared" si="5"/>
        <v>0</v>
      </c>
    </row>
    <row r="20" spans="1:29" ht="13.8" x14ac:dyDescent="0.25">
      <c r="A20" s="4">
        <v>43878</v>
      </c>
      <c r="B20">
        <v>16</v>
      </c>
      <c r="C20">
        <v>0</v>
      </c>
      <c r="D20">
        <v>1</v>
      </c>
      <c r="F20">
        <f t="shared" si="2"/>
        <v>0</v>
      </c>
      <c r="G20">
        <f t="shared" si="3"/>
        <v>0</v>
      </c>
      <c r="H20">
        <f t="shared" si="4"/>
        <v>0</v>
      </c>
      <c r="I20">
        <f t="shared" si="0"/>
        <v>15</v>
      </c>
      <c r="J20" s="58"/>
      <c r="K20" s="58"/>
      <c r="L20" s="58"/>
      <c r="P20" s="63"/>
      <c r="Q20" s="66"/>
      <c r="R20" s="67" t="str">
        <f t="shared" si="1"/>
        <v/>
      </c>
      <c r="AB20" s="91">
        <f t="shared" si="5"/>
        <v>0.2857142857142857</v>
      </c>
      <c r="AC20" s="91">
        <f t="shared" si="5"/>
        <v>0</v>
      </c>
    </row>
    <row r="21" spans="1:29" ht="13.8" x14ac:dyDescent="0.25">
      <c r="A21" s="4">
        <v>43879</v>
      </c>
      <c r="B21">
        <v>16</v>
      </c>
      <c r="C21">
        <v>0</v>
      </c>
      <c r="D21">
        <v>12</v>
      </c>
      <c r="F21">
        <f t="shared" si="2"/>
        <v>0</v>
      </c>
      <c r="G21">
        <f t="shared" si="3"/>
        <v>0</v>
      </c>
      <c r="H21">
        <f t="shared" si="4"/>
        <v>11</v>
      </c>
      <c r="I21">
        <f t="shared" si="0"/>
        <v>4</v>
      </c>
      <c r="J21" s="58"/>
      <c r="K21" s="58"/>
      <c r="L21" s="58"/>
      <c r="P21" s="63"/>
      <c r="Q21" s="66"/>
      <c r="R21" s="67" t="str">
        <f t="shared" si="1"/>
        <v/>
      </c>
      <c r="AB21" s="91">
        <f t="shared" si="5"/>
        <v>0</v>
      </c>
      <c r="AC21" s="91">
        <f t="shared" si="5"/>
        <v>0</v>
      </c>
    </row>
    <row r="22" spans="1:29" ht="13.8" x14ac:dyDescent="0.25">
      <c r="A22" s="4">
        <v>43880</v>
      </c>
      <c r="B22">
        <v>16</v>
      </c>
      <c r="C22">
        <v>0</v>
      </c>
      <c r="D22">
        <v>12</v>
      </c>
      <c r="F22">
        <f t="shared" si="2"/>
        <v>0</v>
      </c>
      <c r="G22">
        <f t="shared" si="3"/>
        <v>0</v>
      </c>
      <c r="H22">
        <f t="shared" si="4"/>
        <v>0</v>
      </c>
      <c r="I22">
        <f t="shared" si="0"/>
        <v>4</v>
      </c>
      <c r="J22" s="58"/>
      <c r="K22" s="58"/>
      <c r="L22" s="58"/>
      <c r="P22" s="63"/>
      <c r="Q22" s="66"/>
      <c r="R22" s="67" t="str">
        <f t="shared" si="1"/>
        <v/>
      </c>
      <c r="AB22" s="91">
        <f t="shared" si="5"/>
        <v>0</v>
      </c>
      <c r="AC22" s="91">
        <f t="shared" si="5"/>
        <v>0</v>
      </c>
    </row>
    <row r="23" spans="1:29" ht="13.8" x14ac:dyDescent="0.25">
      <c r="A23" s="4">
        <v>43881</v>
      </c>
      <c r="B23">
        <v>16</v>
      </c>
      <c r="C23">
        <v>0</v>
      </c>
      <c r="D23">
        <v>12</v>
      </c>
      <c r="F23">
        <f t="shared" si="2"/>
        <v>0</v>
      </c>
      <c r="G23">
        <f t="shared" si="3"/>
        <v>0</v>
      </c>
      <c r="H23">
        <f t="shared" si="4"/>
        <v>0</v>
      </c>
      <c r="I23">
        <f t="shared" si="0"/>
        <v>4</v>
      </c>
      <c r="J23" s="58"/>
      <c r="K23" s="58"/>
      <c r="L23" s="58"/>
      <c r="P23" s="63"/>
      <c r="Q23" s="66"/>
      <c r="R23" s="67" t="str">
        <f t="shared" si="1"/>
        <v/>
      </c>
      <c r="AB23" s="91">
        <f t="shared" si="5"/>
        <v>0</v>
      </c>
      <c r="AC23" s="91">
        <f t="shared" si="5"/>
        <v>0</v>
      </c>
    </row>
    <row r="24" spans="1:29" ht="13.8" x14ac:dyDescent="0.25">
      <c r="A24" s="4">
        <v>43882</v>
      </c>
      <c r="B24">
        <v>16</v>
      </c>
      <c r="C24">
        <v>0</v>
      </c>
      <c r="D24">
        <v>14</v>
      </c>
      <c r="F24">
        <f t="shared" si="2"/>
        <v>0</v>
      </c>
      <c r="G24">
        <f t="shared" si="3"/>
        <v>0</v>
      </c>
      <c r="H24">
        <f t="shared" si="4"/>
        <v>2</v>
      </c>
      <c r="I24">
        <f t="shared" si="0"/>
        <v>2</v>
      </c>
      <c r="J24" s="58"/>
      <c r="K24" s="58"/>
      <c r="L24" s="58"/>
      <c r="P24" s="63"/>
      <c r="Q24" s="66"/>
      <c r="R24" s="67" t="str">
        <f t="shared" si="1"/>
        <v/>
      </c>
      <c r="AB24" s="91">
        <f t="shared" si="5"/>
        <v>0</v>
      </c>
      <c r="AC24" s="91">
        <f t="shared" si="5"/>
        <v>0</v>
      </c>
    </row>
    <row r="25" spans="1:29" ht="13.8" x14ac:dyDescent="0.25">
      <c r="A25" s="4">
        <v>43883</v>
      </c>
      <c r="B25">
        <v>16</v>
      </c>
      <c r="C25">
        <v>0</v>
      </c>
      <c r="D25">
        <v>14</v>
      </c>
      <c r="F25">
        <f t="shared" si="2"/>
        <v>0</v>
      </c>
      <c r="G25">
        <f t="shared" si="3"/>
        <v>0</v>
      </c>
      <c r="H25">
        <f t="shared" si="4"/>
        <v>0</v>
      </c>
      <c r="I25">
        <f t="shared" si="0"/>
        <v>2</v>
      </c>
      <c r="J25" s="58"/>
      <c r="K25" s="58"/>
      <c r="L25" s="58"/>
      <c r="P25" s="63"/>
      <c r="Q25" s="66"/>
      <c r="R25" s="67" t="str">
        <f t="shared" si="1"/>
        <v/>
      </c>
      <c r="AB25" s="91">
        <f t="shared" si="5"/>
        <v>0</v>
      </c>
      <c r="AC25" s="91">
        <f t="shared" si="5"/>
        <v>0</v>
      </c>
    </row>
    <row r="26" spans="1:29" ht="13.8" x14ac:dyDescent="0.25">
      <c r="A26" s="4">
        <v>43884</v>
      </c>
      <c r="B26">
        <v>16</v>
      </c>
      <c r="C26">
        <v>0</v>
      </c>
      <c r="D26">
        <v>14</v>
      </c>
      <c r="F26">
        <f t="shared" si="2"/>
        <v>0</v>
      </c>
      <c r="G26">
        <f t="shared" si="3"/>
        <v>0</v>
      </c>
      <c r="H26">
        <f t="shared" si="4"/>
        <v>0</v>
      </c>
      <c r="I26">
        <f t="shared" si="0"/>
        <v>2</v>
      </c>
      <c r="J26" s="58"/>
      <c r="K26" s="58"/>
      <c r="L26" s="58"/>
      <c r="P26" s="63"/>
      <c r="Q26" s="66"/>
      <c r="R26" s="67" t="str">
        <f t="shared" si="1"/>
        <v/>
      </c>
      <c r="AB26" s="91">
        <f t="shared" si="5"/>
        <v>0</v>
      </c>
      <c r="AC26" s="91">
        <f t="shared" si="5"/>
        <v>0</v>
      </c>
    </row>
    <row r="27" spans="1:29" ht="13.8" x14ac:dyDescent="0.25">
      <c r="A27" s="4">
        <v>43885</v>
      </c>
      <c r="B27">
        <v>16</v>
      </c>
      <c r="C27">
        <v>0</v>
      </c>
      <c r="D27">
        <v>14</v>
      </c>
      <c r="F27">
        <f t="shared" si="2"/>
        <v>0</v>
      </c>
      <c r="G27">
        <f t="shared" si="3"/>
        <v>0</v>
      </c>
      <c r="H27">
        <f t="shared" si="4"/>
        <v>0</v>
      </c>
      <c r="I27">
        <f t="shared" si="0"/>
        <v>2</v>
      </c>
      <c r="J27" s="58"/>
      <c r="K27" s="58"/>
      <c r="L27" s="58"/>
      <c r="P27" s="63"/>
      <c r="Q27" s="66"/>
      <c r="R27" s="67" t="str">
        <f t="shared" si="1"/>
        <v/>
      </c>
      <c r="AB27" s="91">
        <f t="shared" si="5"/>
        <v>0</v>
      </c>
      <c r="AC27" s="91">
        <f t="shared" si="5"/>
        <v>0</v>
      </c>
    </row>
    <row r="28" spans="1:29" ht="13.8" x14ac:dyDescent="0.25">
      <c r="A28" s="4">
        <v>43886</v>
      </c>
      <c r="B28">
        <v>17</v>
      </c>
      <c r="C28">
        <v>0</v>
      </c>
      <c r="D28">
        <v>14</v>
      </c>
      <c r="F28">
        <f t="shared" si="2"/>
        <v>1</v>
      </c>
      <c r="G28">
        <f t="shared" si="3"/>
        <v>0</v>
      </c>
      <c r="H28">
        <f t="shared" si="4"/>
        <v>0</v>
      </c>
      <c r="I28">
        <f t="shared" si="0"/>
        <v>3</v>
      </c>
      <c r="J28" s="58"/>
      <c r="K28" s="58"/>
      <c r="L28" s="58"/>
      <c r="P28" s="63"/>
      <c r="Q28" s="66"/>
      <c r="R28" s="67" t="str">
        <f t="shared" si="1"/>
        <v/>
      </c>
      <c r="AB28" s="91">
        <f t="shared" ref="AB28:AC43" si="6">AVERAGE(F22:F28)</f>
        <v>0.14285714285714285</v>
      </c>
      <c r="AC28" s="91">
        <f t="shared" si="6"/>
        <v>0</v>
      </c>
    </row>
    <row r="29" spans="1:29" ht="13.8" x14ac:dyDescent="0.25">
      <c r="A29" s="4">
        <v>43887</v>
      </c>
      <c r="B29">
        <v>27</v>
      </c>
      <c r="C29">
        <v>0</v>
      </c>
      <c r="D29">
        <v>15</v>
      </c>
      <c r="F29">
        <f t="shared" si="2"/>
        <v>10</v>
      </c>
      <c r="G29">
        <f t="shared" si="3"/>
        <v>0</v>
      </c>
      <c r="H29">
        <f t="shared" si="4"/>
        <v>1</v>
      </c>
      <c r="I29">
        <f t="shared" si="0"/>
        <v>12</v>
      </c>
      <c r="J29" s="58"/>
      <c r="K29" s="58"/>
      <c r="L29" s="58"/>
      <c r="P29" s="63"/>
      <c r="Q29" s="66"/>
      <c r="R29" s="67" t="str">
        <f t="shared" si="1"/>
        <v/>
      </c>
      <c r="AB29" s="91">
        <f t="shared" si="6"/>
        <v>1.5714285714285714</v>
      </c>
      <c r="AC29" s="91">
        <f t="shared" si="6"/>
        <v>0</v>
      </c>
    </row>
    <row r="30" spans="1:29" ht="13.8" x14ac:dyDescent="0.25">
      <c r="A30" s="4">
        <v>43888</v>
      </c>
      <c r="B30">
        <v>46</v>
      </c>
      <c r="C30">
        <v>0</v>
      </c>
      <c r="D30">
        <v>16</v>
      </c>
      <c r="F30">
        <f t="shared" si="2"/>
        <v>19</v>
      </c>
      <c r="G30">
        <f t="shared" si="3"/>
        <v>0</v>
      </c>
      <c r="H30">
        <f t="shared" si="4"/>
        <v>1</v>
      </c>
      <c r="I30">
        <f t="shared" si="0"/>
        <v>30</v>
      </c>
      <c r="J30" s="58"/>
      <c r="K30" s="58"/>
      <c r="L30" s="58"/>
      <c r="P30" s="63"/>
      <c r="Q30" s="66"/>
      <c r="R30" s="67" t="str">
        <f t="shared" si="1"/>
        <v/>
      </c>
      <c r="AB30" s="91">
        <f t="shared" si="6"/>
        <v>4.2857142857142856</v>
      </c>
      <c r="AC30" s="91">
        <f t="shared" si="6"/>
        <v>0</v>
      </c>
    </row>
    <row r="31" spans="1:29" ht="13.8" x14ac:dyDescent="0.25">
      <c r="A31" s="4">
        <v>43889</v>
      </c>
      <c r="B31">
        <v>48</v>
      </c>
      <c r="C31">
        <v>0</v>
      </c>
      <c r="D31">
        <v>16</v>
      </c>
      <c r="F31">
        <f t="shared" si="2"/>
        <v>2</v>
      </c>
      <c r="G31">
        <f t="shared" si="3"/>
        <v>0</v>
      </c>
      <c r="H31">
        <f t="shared" si="4"/>
        <v>0</v>
      </c>
      <c r="I31">
        <f t="shared" si="0"/>
        <v>32</v>
      </c>
      <c r="J31" s="58"/>
      <c r="K31" s="58"/>
      <c r="L31" s="58"/>
      <c r="P31" s="63"/>
      <c r="Q31" s="66"/>
      <c r="R31" s="67" t="str">
        <f t="shared" si="1"/>
        <v/>
      </c>
      <c r="AB31" s="91">
        <f t="shared" si="6"/>
        <v>4.5714285714285712</v>
      </c>
      <c r="AC31" s="91">
        <f t="shared" si="6"/>
        <v>0</v>
      </c>
    </row>
    <row r="32" spans="1:29" ht="13.8" x14ac:dyDescent="0.25">
      <c r="A32" s="4">
        <v>43890</v>
      </c>
      <c r="B32">
        <v>79</v>
      </c>
      <c r="C32">
        <v>0</v>
      </c>
      <c r="D32">
        <v>16</v>
      </c>
      <c r="F32">
        <f t="shared" si="2"/>
        <v>31</v>
      </c>
      <c r="G32">
        <f t="shared" si="3"/>
        <v>0</v>
      </c>
      <c r="H32">
        <f t="shared" si="4"/>
        <v>0</v>
      </c>
      <c r="I32">
        <f t="shared" si="0"/>
        <v>63</v>
      </c>
      <c r="J32" s="58"/>
      <c r="K32" s="58"/>
      <c r="L32" s="58"/>
      <c r="P32" s="63"/>
      <c r="Q32" s="66"/>
      <c r="R32" s="67" t="str">
        <f t="shared" si="1"/>
        <v/>
      </c>
      <c r="AB32" s="91">
        <f t="shared" si="6"/>
        <v>9</v>
      </c>
      <c r="AC32" s="91">
        <f t="shared" si="6"/>
        <v>0</v>
      </c>
    </row>
    <row r="33" spans="1:29" ht="13.8" x14ac:dyDescent="0.25">
      <c r="A33" s="4">
        <v>43891</v>
      </c>
      <c r="B33">
        <v>130</v>
      </c>
      <c r="C33">
        <v>0</v>
      </c>
      <c r="D33">
        <v>16</v>
      </c>
      <c r="F33">
        <f t="shared" si="2"/>
        <v>51</v>
      </c>
      <c r="G33">
        <f t="shared" si="3"/>
        <v>0</v>
      </c>
      <c r="H33">
        <f t="shared" si="4"/>
        <v>0</v>
      </c>
      <c r="I33">
        <f t="shared" si="0"/>
        <v>114</v>
      </c>
      <c r="J33" s="58">
        <f>F33/I32*$B$2/($B$2-B32)</f>
        <v>0.80952457282569923</v>
      </c>
      <c r="K33" s="58">
        <f>G33/I32</f>
        <v>0</v>
      </c>
      <c r="L33" s="58">
        <f>H33/I32</f>
        <v>0</v>
      </c>
      <c r="M33" s="19">
        <v>0</v>
      </c>
      <c r="N33" s="47">
        <f>C33/B33</f>
        <v>0</v>
      </c>
      <c r="O33" s="47"/>
      <c r="P33" s="63">
        <f>D33/B33</f>
        <v>0.12307692307692308</v>
      </c>
      <c r="Q33" s="86">
        <f>N33</f>
        <v>0</v>
      </c>
      <c r="R33" s="67">
        <f t="shared" ref="R33" si="7">IF(P33="","",1-SUM(P33:Q33))</f>
        <v>0.87692307692307692</v>
      </c>
      <c r="S33" s="47"/>
      <c r="T33" s="47"/>
      <c r="U33" s="47"/>
      <c r="AB33" s="91">
        <f t="shared" si="6"/>
        <v>16.285714285714285</v>
      </c>
      <c r="AC33" s="91">
        <f t="shared" si="6"/>
        <v>0</v>
      </c>
    </row>
    <row r="34" spans="1:29" ht="13.8" x14ac:dyDescent="0.25">
      <c r="A34" s="4">
        <v>43892</v>
      </c>
      <c r="B34">
        <v>159</v>
      </c>
      <c r="C34">
        <v>0</v>
      </c>
      <c r="D34">
        <v>16</v>
      </c>
      <c r="F34">
        <f t="shared" si="2"/>
        <v>29</v>
      </c>
      <c r="G34">
        <f t="shared" si="3"/>
        <v>0</v>
      </c>
      <c r="H34">
        <f t="shared" si="4"/>
        <v>0</v>
      </c>
      <c r="I34">
        <f t="shared" si="0"/>
        <v>143</v>
      </c>
      <c r="J34" s="58">
        <f t="shared" ref="J34:J72" si="8">F34/I33*$B$2/($B$2-B33)</f>
        <v>0.25438635962069334</v>
      </c>
      <c r="K34" s="58">
        <f t="shared" ref="K34:K69" si="9">G34/I33</f>
        <v>0</v>
      </c>
      <c r="L34" s="58">
        <f t="shared" ref="L34:L69" si="10">H34/I33</f>
        <v>0</v>
      </c>
      <c r="M34" s="19">
        <v>0</v>
      </c>
      <c r="N34" s="47">
        <f t="shared" ref="N34:N82" si="11">C34/B34</f>
        <v>0</v>
      </c>
      <c r="O34" s="47"/>
      <c r="P34" s="63">
        <f t="shared" ref="P34:P97" si="12">D34/B34</f>
        <v>0.10062893081761007</v>
      </c>
      <c r="Q34" s="86">
        <f t="shared" ref="Q34:Q97" si="13">N34</f>
        <v>0</v>
      </c>
      <c r="R34" s="67">
        <f t="shared" ref="R34:R97" si="14">IF(P34="","",1-SUM(P34:Q34))</f>
        <v>0.89937106918238996</v>
      </c>
      <c r="S34" s="47"/>
      <c r="T34" s="47"/>
      <c r="U34" s="47"/>
      <c r="AB34" s="91">
        <f t="shared" si="6"/>
        <v>20.428571428571427</v>
      </c>
      <c r="AC34" s="91">
        <f t="shared" si="6"/>
        <v>0</v>
      </c>
    </row>
    <row r="35" spans="1:29" ht="13.8" x14ac:dyDescent="0.25">
      <c r="A35" s="4">
        <v>43893</v>
      </c>
      <c r="B35">
        <v>196</v>
      </c>
      <c r="C35">
        <v>0</v>
      </c>
      <c r="D35">
        <v>16</v>
      </c>
      <c r="F35">
        <f t="shared" si="2"/>
        <v>37</v>
      </c>
      <c r="G35">
        <f t="shared" si="3"/>
        <v>0</v>
      </c>
      <c r="H35">
        <f t="shared" si="4"/>
        <v>0</v>
      </c>
      <c r="I35">
        <f t="shared" si="0"/>
        <v>180</v>
      </c>
      <c r="J35" s="58">
        <f t="shared" si="8"/>
        <v>0.25874174976540049</v>
      </c>
      <c r="K35" s="58">
        <f t="shared" si="9"/>
        <v>0</v>
      </c>
      <c r="L35" s="58">
        <f t="shared" si="10"/>
        <v>0</v>
      </c>
      <c r="M35" s="19">
        <v>0</v>
      </c>
      <c r="N35" s="47">
        <f t="shared" si="11"/>
        <v>0</v>
      </c>
      <c r="O35" s="47"/>
      <c r="P35" s="63">
        <f t="shared" si="12"/>
        <v>8.1632653061224483E-2</v>
      </c>
      <c r="Q35" s="86">
        <f t="shared" si="13"/>
        <v>0</v>
      </c>
      <c r="R35" s="67">
        <f t="shared" si="14"/>
        <v>0.91836734693877553</v>
      </c>
      <c r="S35" s="47"/>
      <c r="T35" s="47"/>
      <c r="U35" s="47"/>
      <c r="AB35" s="91">
        <f t="shared" si="6"/>
        <v>25.571428571428573</v>
      </c>
      <c r="AC35" s="91">
        <f t="shared" si="6"/>
        <v>0</v>
      </c>
    </row>
    <row r="36" spans="1:29" ht="13.8" x14ac:dyDescent="0.25">
      <c r="A36" s="4">
        <v>43894</v>
      </c>
      <c r="B36">
        <v>262</v>
      </c>
      <c r="C36">
        <v>0</v>
      </c>
      <c r="D36">
        <v>16</v>
      </c>
      <c r="F36">
        <f t="shared" si="2"/>
        <v>66</v>
      </c>
      <c r="G36">
        <f t="shared" si="3"/>
        <v>0</v>
      </c>
      <c r="H36">
        <f t="shared" si="4"/>
        <v>0</v>
      </c>
      <c r="I36">
        <f t="shared" si="0"/>
        <v>246</v>
      </c>
      <c r="J36" s="58">
        <f t="shared" si="8"/>
        <v>0.36666752443049433</v>
      </c>
      <c r="K36" s="58">
        <f t="shared" si="9"/>
        <v>0</v>
      </c>
      <c r="L36" s="58">
        <f t="shared" si="10"/>
        <v>0</v>
      </c>
      <c r="M36" s="19">
        <v>0</v>
      </c>
      <c r="N36" s="47">
        <f t="shared" si="11"/>
        <v>0</v>
      </c>
      <c r="O36" s="47"/>
      <c r="P36" s="63">
        <f t="shared" si="12"/>
        <v>6.1068702290076333E-2</v>
      </c>
      <c r="Q36" s="86">
        <f t="shared" si="13"/>
        <v>0</v>
      </c>
      <c r="R36" s="67">
        <f t="shared" si="14"/>
        <v>0.93893129770992367</v>
      </c>
      <c r="S36" s="47"/>
      <c r="T36" s="47"/>
      <c r="U36" s="47"/>
      <c r="AB36" s="91">
        <f t="shared" si="6"/>
        <v>33.571428571428569</v>
      </c>
      <c r="AC36" s="91">
        <f t="shared" si="6"/>
        <v>0</v>
      </c>
    </row>
    <row r="37" spans="1:29" ht="13.8" x14ac:dyDescent="0.25">
      <c r="A37" s="4">
        <v>43895</v>
      </c>
      <c r="B37">
        <v>482</v>
      </c>
      <c r="C37">
        <v>0</v>
      </c>
      <c r="D37">
        <v>16</v>
      </c>
      <c r="F37">
        <f t="shared" si="2"/>
        <v>220</v>
      </c>
      <c r="G37">
        <f t="shared" si="3"/>
        <v>0</v>
      </c>
      <c r="H37">
        <f t="shared" si="4"/>
        <v>0</v>
      </c>
      <c r="I37">
        <f t="shared" si="0"/>
        <v>466</v>
      </c>
      <c r="J37" s="58">
        <f t="shared" si="8"/>
        <v>0.89431173968350608</v>
      </c>
      <c r="K37" s="58">
        <f t="shared" si="9"/>
        <v>0</v>
      </c>
      <c r="L37" s="58">
        <f t="shared" si="10"/>
        <v>0</v>
      </c>
      <c r="M37" s="19">
        <v>0</v>
      </c>
      <c r="N37" s="47">
        <f t="shared" si="11"/>
        <v>0</v>
      </c>
      <c r="O37" s="47"/>
      <c r="P37" s="63">
        <f t="shared" si="12"/>
        <v>3.3195020746887967E-2</v>
      </c>
      <c r="Q37" s="86">
        <f t="shared" si="13"/>
        <v>0</v>
      </c>
      <c r="R37" s="67">
        <f t="shared" si="14"/>
        <v>0.96680497925311204</v>
      </c>
      <c r="S37" s="47"/>
      <c r="T37" s="47"/>
      <c r="U37" s="47"/>
      <c r="AB37" s="91">
        <f t="shared" si="6"/>
        <v>62.285714285714285</v>
      </c>
      <c r="AC37" s="91">
        <f t="shared" si="6"/>
        <v>0</v>
      </c>
    </row>
    <row r="38" spans="1:29" ht="13.8" x14ac:dyDescent="0.25">
      <c r="A38" s="4">
        <v>43896</v>
      </c>
      <c r="B38">
        <v>670</v>
      </c>
      <c r="C38">
        <v>0</v>
      </c>
      <c r="D38">
        <v>17</v>
      </c>
      <c r="E38" s="21" t="s">
        <v>153</v>
      </c>
      <c r="F38">
        <f t="shared" si="2"/>
        <v>188</v>
      </c>
      <c r="G38">
        <f t="shared" si="3"/>
        <v>0</v>
      </c>
      <c r="H38">
        <f t="shared" si="4"/>
        <v>1</v>
      </c>
      <c r="I38">
        <f t="shared" si="0"/>
        <v>653</v>
      </c>
      <c r="J38" s="58">
        <f t="shared" si="8"/>
        <v>0.40343579731756679</v>
      </c>
      <c r="K38" s="58">
        <f t="shared" si="9"/>
        <v>0</v>
      </c>
      <c r="L38" s="58">
        <f t="shared" si="10"/>
        <v>2.1459227467811159E-3</v>
      </c>
      <c r="M38">
        <f t="shared" ref="M38:M65" si="15">J38/(K38+L38)</f>
        <v>188.00108154998614</v>
      </c>
      <c r="N38" s="47">
        <f t="shared" si="11"/>
        <v>0</v>
      </c>
      <c r="O38" s="47"/>
      <c r="P38" s="63">
        <f t="shared" si="12"/>
        <v>2.5373134328358207E-2</v>
      </c>
      <c r="Q38" s="86">
        <f t="shared" si="13"/>
        <v>0</v>
      </c>
      <c r="R38" s="67">
        <f t="shared" si="14"/>
        <v>0.97462686567164181</v>
      </c>
      <c r="S38" s="47"/>
      <c r="T38" s="47"/>
      <c r="U38" s="47"/>
      <c r="AB38" s="91">
        <f t="shared" si="6"/>
        <v>88.857142857142861</v>
      </c>
      <c r="AC38" s="91">
        <f t="shared" si="6"/>
        <v>0</v>
      </c>
    </row>
    <row r="39" spans="1:29" ht="13.8" x14ac:dyDescent="0.25">
      <c r="A39" s="4">
        <v>43897</v>
      </c>
      <c r="B39">
        <v>799</v>
      </c>
      <c r="C39">
        <v>0</v>
      </c>
      <c r="D39">
        <v>18</v>
      </c>
      <c r="F39">
        <f t="shared" si="2"/>
        <v>129</v>
      </c>
      <c r="G39">
        <f t="shared" si="3"/>
        <v>0</v>
      </c>
      <c r="H39">
        <f t="shared" si="4"/>
        <v>1</v>
      </c>
      <c r="I39">
        <f t="shared" si="0"/>
        <v>781</v>
      </c>
      <c r="J39" s="58">
        <f t="shared" si="8"/>
        <v>0.19755135006151964</v>
      </c>
      <c r="K39" s="58">
        <f t="shared" si="9"/>
        <v>0</v>
      </c>
      <c r="L39" s="58">
        <f t="shared" si="10"/>
        <v>1.5313935681470138E-3</v>
      </c>
      <c r="M39">
        <f t="shared" si="15"/>
        <v>129.00103159017232</v>
      </c>
      <c r="N39" s="47">
        <f t="shared" si="11"/>
        <v>0</v>
      </c>
      <c r="O39" s="47"/>
      <c r="P39" s="63">
        <f t="shared" si="12"/>
        <v>2.2528160200250311E-2</v>
      </c>
      <c r="Q39" s="86">
        <f t="shared" si="13"/>
        <v>0</v>
      </c>
      <c r="R39" s="67">
        <f t="shared" si="14"/>
        <v>0.97747183979974972</v>
      </c>
      <c r="S39" s="47"/>
      <c r="T39" s="47"/>
      <c r="U39" s="47"/>
      <c r="AB39" s="91">
        <f t="shared" si="6"/>
        <v>102.85714285714286</v>
      </c>
      <c r="AC39" s="91">
        <f t="shared" si="6"/>
        <v>0</v>
      </c>
    </row>
    <row r="40" spans="1:29" ht="13.8" x14ac:dyDescent="0.25">
      <c r="A40" s="4">
        <v>43898</v>
      </c>
      <c r="B40">
        <v>1040</v>
      </c>
      <c r="C40">
        <v>0</v>
      </c>
      <c r="D40">
        <v>18</v>
      </c>
      <c r="F40">
        <f t="shared" si="2"/>
        <v>241</v>
      </c>
      <c r="G40">
        <f t="shared" si="3"/>
        <v>0</v>
      </c>
      <c r="H40">
        <f t="shared" si="4"/>
        <v>0</v>
      </c>
      <c r="I40">
        <f t="shared" si="0"/>
        <v>1022</v>
      </c>
      <c r="J40" s="58">
        <f t="shared" si="8"/>
        <v>0.30858168796724239</v>
      </c>
      <c r="K40" s="58">
        <f t="shared" si="9"/>
        <v>0</v>
      </c>
      <c r="L40" s="58">
        <f t="shared" si="10"/>
        <v>0</v>
      </c>
      <c r="M40">
        <v>0</v>
      </c>
      <c r="N40" s="47">
        <f t="shared" si="11"/>
        <v>0</v>
      </c>
      <c r="O40" s="47"/>
      <c r="P40" s="63">
        <f t="shared" si="12"/>
        <v>1.7307692307692309E-2</v>
      </c>
      <c r="Q40" s="86">
        <f t="shared" si="13"/>
        <v>0</v>
      </c>
      <c r="R40" s="67">
        <f t="shared" si="14"/>
        <v>0.98269230769230764</v>
      </c>
      <c r="S40" s="47"/>
      <c r="T40" s="47"/>
      <c r="U40" s="47"/>
      <c r="AB40" s="91">
        <f t="shared" si="6"/>
        <v>130</v>
      </c>
      <c r="AC40" s="91">
        <f t="shared" si="6"/>
        <v>0</v>
      </c>
    </row>
    <row r="41" spans="1:29" ht="13.8" x14ac:dyDescent="0.25">
      <c r="A41" s="4">
        <v>43899</v>
      </c>
      <c r="B41">
        <v>1176</v>
      </c>
      <c r="C41">
        <v>2</v>
      </c>
      <c r="D41">
        <v>18</v>
      </c>
      <c r="F41">
        <f t="shared" si="2"/>
        <v>136</v>
      </c>
      <c r="G41">
        <f t="shared" si="3"/>
        <v>2</v>
      </c>
      <c r="H41">
        <f t="shared" si="4"/>
        <v>0</v>
      </c>
      <c r="I41">
        <f t="shared" si="0"/>
        <v>1156</v>
      </c>
      <c r="J41" s="58">
        <f t="shared" si="8"/>
        <v>0.1330740588773052</v>
      </c>
      <c r="K41" s="58">
        <f t="shared" si="9"/>
        <v>1.9569471624266144E-3</v>
      </c>
      <c r="L41" s="58">
        <f t="shared" si="10"/>
        <v>0</v>
      </c>
      <c r="M41">
        <f t="shared" si="15"/>
        <v>68.000844086302962</v>
      </c>
      <c r="N41" s="47">
        <f t="shared" si="11"/>
        <v>1.7006802721088435E-3</v>
      </c>
      <c r="O41" s="47"/>
      <c r="P41" s="63">
        <f t="shared" si="12"/>
        <v>1.5306122448979591E-2</v>
      </c>
      <c r="Q41" s="86">
        <f t="shared" si="13"/>
        <v>1.7006802721088435E-3</v>
      </c>
      <c r="R41" s="67">
        <f t="shared" si="14"/>
        <v>0.98299319727891155</v>
      </c>
      <c r="S41" s="47"/>
      <c r="T41" s="47"/>
      <c r="U41" s="47"/>
      <c r="AB41" s="91">
        <f t="shared" si="6"/>
        <v>145.28571428571428</v>
      </c>
      <c r="AC41" s="91">
        <f t="shared" si="6"/>
        <v>0.2857142857142857</v>
      </c>
    </row>
    <row r="42" spans="1:29" ht="13.8" x14ac:dyDescent="0.25">
      <c r="A42" s="4">
        <v>43900</v>
      </c>
      <c r="B42">
        <v>1457</v>
      </c>
      <c r="C42">
        <v>2</v>
      </c>
      <c r="D42">
        <v>18</v>
      </c>
      <c r="F42">
        <f t="shared" si="2"/>
        <v>281</v>
      </c>
      <c r="G42">
        <f t="shared" si="3"/>
        <v>0</v>
      </c>
      <c r="H42">
        <f t="shared" si="4"/>
        <v>0</v>
      </c>
      <c r="I42">
        <f t="shared" si="0"/>
        <v>1437</v>
      </c>
      <c r="J42" s="58">
        <f t="shared" si="8"/>
        <v>0.24308299671295086</v>
      </c>
      <c r="K42" s="58">
        <f t="shared" si="9"/>
        <v>0</v>
      </c>
      <c r="L42" s="58">
        <f t="shared" si="10"/>
        <v>0</v>
      </c>
      <c r="M42" s="19">
        <v>0</v>
      </c>
      <c r="N42" s="47">
        <f t="shared" si="11"/>
        <v>1.3726835964310226E-3</v>
      </c>
      <c r="O42" s="47"/>
      <c r="P42" s="63">
        <f t="shared" si="12"/>
        <v>1.2354152367879203E-2</v>
      </c>
      <c r="Q42" s="86">
        <f t="shared" si="13"/>
        <v>1.3726835964310226E-3</v>
      </c>
      <c r="R42" s="67">
        <f t="shared" si="14"/>
        <v>0.98627316403568976</v>
      </c>
      <c r="S42" s="47"/>
      <c r="T42" s="47"/>
      <c r="U42" s="47"/>
      <c r="AB42" s="91">
        <f t="shared" si="6"/>
        <v>180.14285714285714</v>
      </c>
      <c r="AC42" s="91">
        <f t="shared" si="6"/>
        <v>0.2857142857142857</v>
      </c>
    </row>
    <row r="43" spans="1:29" ht="13.8" x14ac:dyDescent="0.25">
      <c r="A43" s="4">
        <v>43901</v>
      </c>
      <c r="B43">
        <v>1908</v>
      </c>
      <c r="C43">
        <v>3</v>
      </c>
      <c r="D43">
        <v>25</v>
      </c>
      <c r="F43">
        <f t="shared" si="2"/>
        <v>451</v>
      </c>
      <c r="G43">
        <f t="shared" si="3"/>
        <v>1</v>
      </c>
      <c r="H43">
        <f t="shared" si="4"/>
        <v>7</v>
      </c>
      <c r="I43">
        <f t="shared" si="0"/>
        <v>1880</v>
      </c>
      <c r="J43" s="58">
        <f t="shared" si="8"/>
        <v>0.31385375296560847</v>
      </c>
      <c r="K43" s="58">
        <f t="shared" si="9"/>
        <v>6.9589422407794019E-4</v>
      </c>
      <c r="L43" s="58">
        <f t="shared" si="10"/>
        <v>4.8712595685455815E-3</v>
      </c>
      <c r="M43">
        <f t="shared" si="15"/>
        <v>56.375980376447416</v>
      </c>
      <c r="N43" s="47">
        <f t="shared" si="11"/>
        <v>1.5723270440251573E-3</v>
      </c>
      <c r="O43" s="47"/>
      <c r="P43" s="63">
        <f t="shared" si="12"/>
        <v>1.310272536687631E-2</v>
      </c>
      <c r="Q43" s="86">
        <f t="shared" si="13"/>
        <v>1.5723270440251573E-3</v>
      </c>
      <c r="R43" s="67">
        <f t="shared" si="14"/>
        <v>0.9853249475890985</v>
      </c>
      <c r="S43" s="47"/>
      <c r="T43" s="47"/>
      <c r="U43" s="47"/>
      <c r="AB43" s="91">
        <f t="shared" si="6"/>
        <v>235.14285714285714</v>
      </c>
      <c r="AC43" s="91">
        <f t="shared" si="6"/>
        <v>0.42857142857142855</v>
      </c>
    </row>
    <row r="44" spans="1:29" ht="13.8" x14ac:dyDescent="0.25">
      <c r="A44" s="4">
        <v>43902</v>
      </c>
      <c r="B44">
        <v>2078</v>
      </c>
      <c r="C44">
        <v>3</v>
      </c>
      <c r="D44">
        <v>25</v>
      </c>
      <c r="E44" s="21" t="s">
        <v>155</v>
      </c>
      <c r="F44">
        <f t="shared" si="2"/>
        <v>170</v>
      </c>
      <c r="G44">
        <f t="shared" si="3"/>
        <v>0</v>
      </c>
      <c r="H44">
        <f t="shared" si="4"/>
        <v>0</v>
      </c>
      <c r="I44">
        <f t="shared" si="0"/>
        <v>2050</v>
      </c>
      <c r="J44" s="58">
        <f t="shared" si="8"/>
        <v>9.0427591209788438E-2</v>
      </c>
      <c r="K44" s="58">
        <f t="shared" si="9"/>
        <v>0</v>
      </c>
      <c r="L44" s="58">
        <f t="shared" si="10"/>
        <v>0</v>
      </c>
      <c r="M44" s="19">
        <v>0</v>
      </c>
      <c r="N44" s="47">
        <f t="shared" si="11"/>
        <v>1.4436958614051972E-3</v>
      </c>
      <c r="O44" s="47"/>
      <c r="P44" s="63">
        <f t="shared" si="12"/>
        <v>1.203079884504331E-2</v>
      </c>
      <c r="Q44" s="86">
        <f t="shared" si="13"/>
        <v>1.4436958614051972E-3</v>
      </c>
      <c r="R44" s="67">
        <f t="shared" si="14"/>
        <v>0.98652550529355154</v>
      </c>
      <c r="S44" s="47"/>
      <c r="T44" s="47"/>
      <c r="U44" s="47"/>
      <c r="AB44" s="91">
        <f t="shared" ref="AB44:AC59" si="16">AVERAGE(F38:F44)</f>
        <v>228</v>
      </c>
      <c r="AC44" s="91">
        <f t="shared" si="16"/>
        <v>0.42857142857142855</v>
      </c>
    </row>
    <row r="45" spans="1:29" ht="13.8" x14ac:dyDescent="0.25">
      <c r="A45" s="4">
        <v>43903</v>
      </c>
      <c r="B45">
        <v>3675</v>
      </c>
      <c r="C45">
        <v>7</v>
      </c>
      <c r="D45">
        <v>46</v>
      </c>
      <c r="F45">
        <f t="shared" si="2"/>
        <v>1597</v>
      </c>
      <c r="G45">
        <f t="shared" si="3"/>
        <v>4</v>
      </c>
      <c r="H45">
        <f t="shared" si="4"/>
        <v>21</v>
      </c>
      <c r="I45">
        <f t="shared" si="0"/>
        <v>3622</v>
      </c>
      <c r="J45" s="58">
        <f t="shared" si="8"/>
        <v>0.77904371199929956</v>
      </c>
      <c r="K45" s="58">
        <f t="shared" si="9"/>
        <v>1.9512195121951219E-3</v>
      </c>
      <c r="L45" s="58">
        <f t="shared" si="10"/>
        <v>1.0243902439024391E-2</v>
      </c>
      <c r="M45">
        <f t="shared" si="15"/>
        <v>63.88158438394256</v>
      </c>
      <c r="N45" s="47">
        <f t="shared" si="11"/>
        <v>1.9047619047619048E-3</v>
      </c>
      <c r="O45" s="47"/>
      <c r="P45" s="63">
        <f t="shared" si="12"/>
        <v>1.2517006802721088E-2</v>
      </c>
      <c r="Q45" s="86">
        <f t="shared" si="13"/>
        <v>1.9047619047619048E-3</v>
      </c>
      <c r="R45" s="67">
        <f t="shared" si="14"/>
        <v>0.98557823129251698</v>
      </c>
      <c r="S45" s="47"/>
      <c r="T45" s="47"/>
      <c r="U45" s="47"/>
      <c r="AB45" s="91">
        <f t="shared" si="16"/>
        <v>429.28571428571428</v>
      </c>
      <c r="AC45" s="91">
        <f t="shared" si="16"/>
        <v>1</v>
      </c>
    </row>
    <row r="46" spans="1:29" ht="13.8" x14ac:dyDescent="0.25">
      <c r="A46" s="4">
        <v>43904</v>
      </c>
      <c r="B46">
        <v>4585</v>
      </c>
      <c r="C46">
        <v>9</v>
      </c>
      <c r="D46">
        <v>46</v>
      </c>
      <c r="E46" s="21" t="s">
        <v>154</v>
      </c>
      <c r="F46">
        <f t="shared" si="2"/>
        <v>910</v>
      </c>
      <c r="G46">
        <f t="shared" si="3"/>
        <v>2</v>
      </c>
      <c r="H46">
        <f t="shared" si="4"/>
        <v>0</v>
      </c>
      <c r="I46">
        <f t="shared" si="0"/>
        <v>4530</v>
      </c>
      <c r="J46" s="58">
        <f t="shared" si="8"/>
        <v>0.25125342819365787</v>
      </c>
      <c r="K46" s="59">
        <f t="shared" si="9"/>
        <v>5.5218111540585317E-4</v>
      </c>
      <c r="L46" s="59">
        <f t="shared" si="10"/>
        <v>0</v>
      </c>
      <c r="M46">
        <f t="shared" si="15"/>
        <v>455.01995845871437</v>
      </c>
      <c r="N46" s="47">
        <f t="shared" si="11"/>
        <v>1.9629225736095966E-3</v>
      </c>
      <c r="O46" s="47"/>
      <c r="P46" s="63">
        <f t="shared" si="12"/>
        <v>1.0032715376226827E-2</v>
      </c>
      <c r="Q46" s="86">
        <f t="shared" si="13"/>
        <v>1.9629225736095966E-3</v>
      </c>
      <c r="R46" s="67">
        <f t="shared" si="14"/>
        <v>0.98800436205016362</v>
      </c>
      <c r="S46" s="47"/>
      <c r="T46" s="47"/>
      <c r="U46" s="47"/>
      <c r="AB46" s="91">
        <f t="shared" si="16"/>
        <v>540.85714285714289</v>
      </c>
      <c r="AC46" s="91">
        <f t="shared" si="16"/>
        <v>1.2857142857142858</v>
      </c>
    </row>
    <row r="47" spans="1:29" ht="13.8" x14ac:dyDescent="0.25">
      <c r="A47" s="4">
        <v>43905</v>
      </c>
      <c r="B47">
        <v>5795</v>
      </c>
      <c r="C47">
        <v>11</v>
      </c>
      <c r="D47">
        <v>46</v>
      </c>
      <c r="F47">
        <f t="shared" si="2"/>
        <v>1210</v>
      </c>
      <c r="G47">
        <f t="shared" si="3"/>
        <v>2</v>
      </c>
      <c r="H47">
        <f t="shared" si="4"/>
        <v>0</v>
      </c>
      <c r="I47">
        <f t="shared" si="0"/>
        <v>5738</v>
      </c>
      <c r="J47" s="60">
        <f t="shared" si="8"/>
        <v>0.2671227858218474</v>
      </c>
      <c r="K47" s="60">
        <f t="shared" si="9"/>
        <v>4.4150110375275938E-4</v>
      </c>
      <c r="L47" s="60">
        <f t="shared" si="10"/>
        <v>0</v>
      </c>
      <c r="M47">
        <f t="shared" si="15"/>
        <v>605.03310988648434</v>
      </c>
      <c r="N47" s="47">
        <f t="shared" si="11"/>
        <v>1.8981880931837791E-3</v>
      </c>
      <c r="O47" s="47"/>
      <c r="P47" s="63">
        <f t="shared" si="12"/>
        <v>7.9378774805867122E-3</v>
      </c>
      <c r="Q47" s="86">
        <f t="shared" si="13"/>
        <v>1.8981880931837791E-3</v>
      </c>
      <c r="R47" s="67">
        <f t="shared" si="14"/>
        <v>0.99016393442622952</v>
      </c>
      <c r="S47" s="47"/>
      <c r="T47" s="47"/>
      <c r="U47" s="47"/>
      <c r="AB47" s="91">
        <f t="shared" si="16"/>
        <v>679.28571428571433</v>
      </c>
      <c r="AC47" s="91">
        <f t="shared" si="16"/>
        <v>1.5714285714285714</v>
      </c>
    </row>
    <row r="48" spans="1:29" ht="13.8" x14ac:dyDescent="0.25">
      <c r="A48" s="4">
        <v>43906</v>
      </c>
      <c r="B48">
        <v>7272</v>
      </c>
      <c r="C48">
        <v>17</v>
      </c>
      <c r="D48">
        <v>67</v>
      </c>
      <c r="F48">
        <f t="shared" si="2"/>
        <v>1477</v>
      </c>
      <c r="G48">
        <f t="shared" si="3"/>
        <v>6</v>
      </c>
      <c r="H48">
        <f t="shared" si="4"/>
        <v>21</v>
      </c>
      <c r="I48">
        <f t="shared" si="0"/>
        <v>7188</v>
      </c>
      <c r="J48" s="58">
        <f t="shared" si="8"/>
        <v>0.25742456696514948</v>
      </c>
      <c r="K48" s="59">
        <f t="shared" si="9"/>
        <v>1.0456605088881143E-3</v>
      </c>
      <c r="L48" s="59">
        <f t="shared" si="10"/>
        <v>3.6598117811084E-3</v>
      </c>
      <c r="M48">
        <f t="shared" si="15"/>
        <v>54.707487601704734</v>
      </c>
      <c r="N48" s="47">
        <f t="shared" si="11"/>
        <v>2.3377337733773377E-3</v>
      </c>
      <c r="O48" s="47"/>
      <c r="P48" s="63">
        <f t="shared" si="12"/>
        <v>9.2134213421342127E-3</v>
      </c>
      <c r="Q48" s="86">
        <f t="shared" si="13"/>
        <v>2.3377337733773377E-3</v>
      </c>
      <c r="R48" s="67">
        <f t="shared" si="14"/>
        <v>0.98844884488448848</v>
      </c>
      <c r="S48" s="47"/>
      <c r="T48" s="47"/>
      <c r="U48" s="47"/>
      <c r="AB48" s="91">
        <f t="shared" si="16"/>
        <v>870.85714285714289</v>
      </c>
      <c r="AC48" s="91">
        <f t="shared" si="16"/>
        <v>2.1428571428571428</v>
      </c>
    </row>
    <row r="49" spans="1:29" ht="13.8" x14ac:dyDescent="0.25">
      <c r="A49" s="4">
        <v>43907</v>
      </c>
      <c r="B49">
        <v>9257</v>
      </c>
      <c r="C49">
        <v>24</v>
      </c>
      <c r="D49">
        <v>67</v>
      </c>
      <c r="F49">
        <f t="shared" si="2"/>
        <v>1985</v>
      </c>
      <c r="G49">
        <f t="shared" si="3"/>
        <v>7</v>
      </c>
      <c r="H49">
        <f t="shared" si="4"/>
        <v>0</v>
      </c>
      <c r="I49">
        <f t="shared" si="0"/>
        <v>9166</v>
      </c>
      <c r="J49" s="58">
        <f t="shared" si="8"/>
        <v>0.27617867311970268</v>
      </c>
      <c r="K49" s="59">
        <f t="shared" si="9"/>
        <v>9.7384529771841956E-4</v>
      </c>
      <c r="L49" s="59">
        <f t="shared" si="10"/>
        <v>0</v>
      </c>
      <c r="M49">
        <f t="shared" si="15"/>
        <v>283.59604319777469</v>
      </c>
      <c r="N49" s="47">
        <f t="shared" si="11"/>
        <v>2.5926326023549746E-3</v>
      </c>
      <c r="O49" s="47"/>
      <c r="P49" s="63">
        <f t="shared" si="12"/>
        <v>7.2377660149076373E-3</v>
      </c>
      <c r="Q49" s="86">
        <f t="shared" si="13"/>
        <v>2.5926326023549746E-3</v>
      </c>
      <c r="R49" s="67">
        <f t="shared" si="14"/>
        <v>0.99016960138273735</v>
      </c>
      <c r="S49" s="47"/>
      <c r="T49" s="47"/>
      <c r="U49" s="47"/>
      <c r="AB49" s="91">
        <f t="shared" si="16"/>
        <v>1114.2857142857142</v>
      </c>
      <c r="AC49" s="91">
        <f t="shared" si="16"/>
        <v>3.1428571428571428</v>
      </c>
    </row>
    <row r="50" spans="1:29" ht="13.8" x14ac:dyDescent="0.25">
      <c r="A50" s="4">
        <v>43908</v>
      </c>
      <c r="B50">
        <v>12327</v>
      </c>
      <c r="C50">
        <v>28</v>
      </c>
      <c r="D50">
        <v>105</v>
      </c>
      <c r="F50">
        <f t="shared" si="2"/>
        <v>3070</v>
      </c>
      <c r="G50">
        <f t="shared" si="3"/>
        <v>4</v>
      </c>
      <c r="H50">
        <f t="shared" si="4"/>
        <v>38</v>
      </c>
      <c r="I50">
        <f t="shared" si="0"/>
        <v>12194</v>
      </c>
      <c r="J50" s="58">
        <f t="shared" si="8"/>
        <v>0.33497045944105819</v>
      </c>
      <c r="K50" s="59">
        <f t="shared" si="9"/>
        <v>4.363953742090334E-4</v>
      </c>
      <c r="L50" s="59">
        <f t="shared" si="10"/>
        <v>4.1457560549858176E-3</v>
      </c>
      <c r="M50">
        <f t="shared" si="15"/>
        <v>73.103315029446165</v>
      </c>
      <c r="N50" s="47">
        <f t="shared" si="11"/>
        <v>2.2714366837024418E-3</v>
      </c>
      <c r="O50" s="47"/>
      <c r="P50" s="63">
        <f t="shared" si="12"/>
        <v>8.5178875638841564E-3</v>
      </c>
      <c r="Q50" s="86">
        <f t="shared" si="13"/>
        <v>2.2714366837024418E-3</v>
      </c>
      <c r="R50" s="67">
        <f t="shared" si="14"/>
        <v>0.98921067575241339</v>
      </c>
      <c r="S50" s="47"/>
      <c r="T50" s="47"/>
      <c r="U50" s="47"/>
      <c r="AB50" s="91">
        <f t="shared" si="16"/>
        <v>1488.4285714285713</v>
      </c>
      <c r="AC50" s="91">
        <f t="shared" si="16"/>
        <v>3.5714285714285716</v>
      </c>
    </row>
    <row r="51" spans="1:29" ht="13.8" x14ac:dyDescent="0.25">
      <c r="A51" s="4">
        <v>43909</v>
      </c>
      <c r="B51">
        <v>15320</v>
      </c>
      <c r="C51">
        <v>44</v>
      </c>
      <c r="D51">
        <v>113</v>
      </c>
      <c r="F51">
        <f t="shared" si="2"/>
        <v>2993</v>
      </c>
      <c r="G51">
        <f t="shared" si="3"/>
        <v>16</v>
      </c>
      <c r="H51">
        <f t="shared" si="4"/>
        <v>8</v>
      </c>
      <c r="I51">
        <f t="shared" si="0"/>
        <v>15163</v>
      </c>
      <c r="J51" s="58">
        <f t="shared" si="8"/>
        <v>0.24548469904828898</v>
      </c>
      <c r="K51" s="59">
        <f t="shared" si="9"/>
        <v>1.3121207151057896E-3</v>
      </c>
      <c r="L51" s="59">
        <f t="shared" si="10"/>
        <v>6.5606035755289482E-4</v>
      </c>
      <c r="M51">
        <f t="shared" si="15"/>
        <v>124.72668417478484</v>
      </c>
      <c r="N51" s="47">
        <f t="shared" si="11"/>
        <v>2.8720626631853785E-3</v>
      </c>
      <c r="O51" s="47"/>
      <c r="P51" s="63">
        <f t="shared" si="12"/>
        <v>7.3759791122715405E-3</v>
      </c>
      <c r="Q51" s="86">
        <f t="shared" si="13"/>
        <v>2.8720626631853785E-3</v>
      </c>
      <c r="R51" s="67">
        <f t="shared" si="14"/>
        <v>0.98975195822454309</v>
      </c>
      <c r="S51" s="47"/>
      <c r="T51" s="47"/>
      <c r="U51" s="47"/>
      <c r="AB51" s="91">
        <f t="shared" si="16"/>
        <v>1891.7142857142858</v>
      </c>
      <c r="AC51" s="91">
        <f t="shared" si="16"/>
        <v>5.8571428571428568</v>
      </c>
    </row>
    <row r="52" spans="1:29" ht="13.8" x14ac:dyDescent="0.25">
      <c r="A52" s="4">
        <v>43910</v>
      </c>
      <c r="B52">
        <v>19848</v>
      </c>
      <c r="C52">
        <v>67</v>
      </c>
      <c r="D52">
        <v>180</v>
      </c>
      <c r="F52">
        <f t="shared" si="2"/>
        <v>4528</v>
      </c>
      <c r="G52">
        <f t="shared" si="3"/>
        <v>23</v>
      </c>
      <c r="H52">
        <f t="shared" si="4"/>
        <v>67</v>
      </c>
      <c r="I52">
        <f t="shared" si="0"/>
        <v>19601</v>
      </c>
      <c r="J52" s="58">
        <f t="shared" si="8"/>
        <v>0.2986762581256498</v>
      </c>
      <c r="K52" s="59">
        <f t="shared" si="9"/>
        <v>1.5168502275275341E-3</v>
      </c>
      <c r="L52" s="59">
        <f t="shared" si="10"/>
        <v>4.4186506627975995E-3</v>
      </c>
      <c r="M52">
        <f t="shared" si="15"/>
        <v>50.320312243991417</v>
      </c>
      <c r="N52" s="47">
        <f t="shared" si="11"/>
        <v>3.3756549778315194E-3</v>
      </c>
      <c r="O52" s="47"/>
      <c r="P52" s="63">
        <f t="shared" si="12"/>
        <v>9.068923821039904E-3</v>
      </c>
      <c r="Q52" s="86">
        <f t="shared" si="13"/>
        <v>3.3756549778315194E-3</v>
      </c>
      <c r="R52" s="67">
        <f t="shared" si="14"/>
        <v>0.9875554212011286</v>
      </c>
      <c r="S52" s="47"/>
      <c r="T52" s="47"/>
      <c r="U52" s="47"/>
      <c r="AB52" s="91">
        <f t="shared" si="16"/>
        <v>2310.4285714285716</v>
      </c>
      <c r="AC52" s="91">
        <f t="shared" si="16"/>
        <v>8.5714285714285712</v>
      </c>
    </row>
    <row r="53" spans="1:29" ht="13.8" x14ac:dyDescent="0.25">
      <c r="A53" s="4">
        <v>43911</v>
      </c>
      <c r="B53">
        <v>22213</v>
      </c>
      <c r="C53">
        <v>84</v>
      </c>
      <c r="D53">
        <v>233</v>
      </c>
      <c r="F53">
        <f t="shared" si="2"/>
        <v>2365</v>
      </c>
      <c r="G53">
        <f t="shared" si="3"/>
        <v>17</v>
      </c>
      <c r="H53">
        <f t="shared" si="4"/>
        <v>53</v>
      </c>
      <c r="I53">
        <f t="shared" si="0"/>
        <v>21896</v>
      </c>
      <c r="J53" s="58">
        <f t="shared" si="8"/>
        <v>0.12068569917427006</v>
      </c>
      <c r="K53" s="59">
        <f t="shared" si="9"/>
        <v>8.6730268863833475E-4</v>
      </c>
      <c r="L53" s="59">
        <f t="shared" si="10"/>
        <v>2.7039436763430435E-3</v>
      </c>
      <c r="M53">
        <f t="shared" si="15"/>
        <v>33.793719850212398</v>
      </c>
      <c r="N53" s="47">
        <f t="shared" si="11"/>
        <v>3.7815693512807816E-3</v>
      </c>
      <c r="O53" s="47"/>
      <c r="P53" s="63">
        <f t="shared" si="12"/>
        <v>1.0489353081528834E-2</v>
      </c>
      <c r="Q53" s="86">
        <f t="shared" si="13"/>
        <v>3.7815693512807816E-3</v>
      </c>
      <c r="R53" s="67">
        <f t="shared" si="14"/>
        <v>0.98572907756719041</v>
      </c>
      <c r="S53" s="47"/>
      <c r="T53" s="47"/>
      <c r="U53" s="47"/>
      <c r="AB53" s="91">
        <f t="shared" si="16"/>
        <v>2518.2857142857142</v>
      </c>
      <c r="AC53" s="91">
        <f t="shared" si="16"/>
        <v>10.714285714285714</v>
      </c>
    </row>
    <row r="54" spans="1:29" ht="13.8" x14ac:dyDescent="0.25">
      <c r="A54" s="4">
        <v>43912</v>
      </c>
      <c r="B54">
        <v>24873</v>
      </c>
      <c r="C54">
        <v>94</v>
      </c>
      <c r="D54">
        <v>266</v>
      </c>
      <c r="E54" s="44" t="s">
        <v>158</v>
      </c>
      <c r="F54">
        <f t="shared" si="2"/>
        <v>2660</v>
      </c>
      <c r="G54">
        <f t="shared" si="3"/>
        <v>10</v>
      </c>
      <c r="H54">
        <f t="shared" si="4"/>
        <v>33</v>
      </c>
      <c r="I54">
        <f t="shared" si="0"/>
        <v>24513</v>
      </c>
      <c r="J54" s="58">
        <f t="shared" si="8"/>
        <v>0.12151559246490355</v>
      </c>
      <c r="K54" s="58">
        <f t="shared" si="9"/>
        <v>4.5670442089879428E-4</v>
      </c>
      <c r="L54" s="58">
        <f t="shared" si="10"/>
        <v>1.5071245889660212E-3</v>
      </c>
      <c r="M54">
        <f t="shared" si="15"/>
        <v>61.876870060733218</v>
      </c>
      <c r="N54" s="47">
        <f t="shared" si="11"/>
        <v>3.7791983275037187E-3</v>
      </c>
      <c r="O54" s="47"/>
      <c r="P54" s="63">
        <f t="shared" si="12"/>
        <v>1.0694327182084991E-2</v>
      </c>
      <c r="Q54" s="86">
        <f t="shared" si="13"/>
        <v>3.7791983275037187E-3</v>
      </c>
      <c r="R54" s="67">
        <f t="shared" si="14"/>
        <v>0.98552647449041131</v>
      </c>
      <c r="S54" s="47"/>
      <c r="T54" s="47"/>
      <c r="U54" s="47"/>
      <c r="AB54" s="91">
        <f t="shared" si="16"/>
        <v>2725.4285714285716</v>
      </c>
      <c r="AC54" s="91">
        <f t="shared" si="16"/>
        <v>11.857142857142858</v>
      </c>
    </row>
    <row r="55" spans="1:29" ht="13.8" x14ac:dyDescent="0.25">
      <c r="A55" s="4">
        <v>43913</v>
      </c>
      <c r="B55">
        <v>29056</v>
      </c>
      <c r="C55">
        <v>123</v>
      </c>
      <c r="D55">
        <v>453</v>
      </c>
      <c r="F55">
        <f t="shared" si="2"/>
        <v>4183</v>
      </c>
      <c r="G55">
        <f t="shared" si="3"/>
        <v>29</v>
      </c>
      <c r="H55">
        <f t="shared" si="4"/>
        <v>187</v>
      </c>
      <c r="I55">
        <f t="shared" si="0"/>
        <v>28480</v>
      </c>
      <c r="J55" s="58">
        <f t="shared" si="8"/>
        <v>0.17069482229955515</v>
      </c>
      <c r="K55" s="58">
        <f t="shared" si="9"/>
        <v>1.1830457308366989E-3</v>
      </c>
      <c r="L55" s="58">
        <f t="shared" si="10"/>
        <v>7.6286052298780238E-3</v>
      </c>
      <c r="M55">
        <f t="shared" si="15"/>
        <v>19.371491569578684</v>
      </c>
      <c r="N55" s="47">
        <f t="shared" si="11"/>
        <v>4.2332048458149779E-3</v>
      </c>
      <c r="O55" s="47"/>
      <c r="P55" s="63">
        <f t="shared" si="12"/>
        <v>1.5590583700440528E-2</v>
      </c>
      <c r="Q55" s="86">
        <f t="shared" si="13"/>
        <v>4.2332048458149779E-3</v>
      </c>
      <c r="R55" s="67">
        <f t="shared" si="14"/>
        <v>0.98017621145374445</v>
      </c>
      <c r="S55" s="47"/>
      <c r="T55" s="47"/>
      <c r="U55" s="47"/>
      <c r="AB55" s="91">
        <f t="shared" si="16"/>
        <v>3112</v>
      </c>
      <c r="AC55" s="91">
        <f t="shared" si="16"/>
        <v>15.142857142857142</v>
      </c>
    </row>
    <row r="56" spans="1:29" ht="13.8" x14ac:dyDescent="0.25">
      <c r="A56" s="4">
        <v>43914</v>
      </c>
      <c r="B56">
        <v>32986</v>
      </c>
      <c r="C56">
        <v>157</v>
      </c>
      <c r="D56">
        <v>3243</v>
      </c>
      <c r="F56">
        <f t="shared" ref="F56:F61" si="17">B56-B55</f>
        <v>3930</v>
      </c>
      <c r="G56">
        <f t="shared" ref="G56:G61" si="18">C56-C55</f>
        <v>34</v>
      </c>
      <c r="H56">
        <f t="shared" ref="H56:H61" si="19">D56-D55</f>
        <v>2790</v>
      </c>
      <c r="I56">
        <f t="shared" ref="I56:I62" si="20">B56-C56-D56</f>
        <v>29586</v>
      </c>
      <c r="J56" s="58">
        <f t="shared" si="8"/>
        <v>0.13803944466648721</v>
      </c>
      <c r="K56" s="58">
        <f t="shared" si="9"/>
        <v>1.1938202247191011E-3</v>
      </c>
      <c r="L56" s="58">
        <f t="shared" si="10"/>
        <v>9.7963483146067412E-2</v>
      </c>
      <c r="M56">
        <f t="shared" si="15"/>
        <v>1.3921258442285962</v>
      </c>
      <c r="N56" s="47">
        <f t="shared" si="11"/>
        <v>4.7595949796883528E-3</v>
      </c>
      <c r="O56" s="47"/>
      <c r="P56" s="63">
        <f t="shared" si="12"/>
        <v>9.8314436427575341E-2</v>
      </c>
      <c r="Q56" s="86">
        <f t="shared" si="13"/>
        <v>4.7595949796883528E-3</v>
      </c>
      <c r="R56" s="67">
        <f t="shared" si="14"/>
        <v>0.89692596859273632</v>
      </c>
      <c r="S56" s="47"/>
      <c r="T56" s="47"/>
      <c r="U56" s="47"/>
      <c r="AB56" s="91">
        <f t="shared" si="16"/>
        <v>3389.8571428571427</v>
      </c>
      <c r="AC56" s="91">
        <f t="shared" si="16"/>
        <v>19</v>
      </c>
    </row>
    <row r="57" spans="1:29" ht="13.8" x14ac:dyDescent="0.25">
      <c r="A57" s="4">
        <v>43915</v>
      </c>
      <c r="B57">
        <v>37323</v>
      </c>
      <c r="C57">
        <v>206</v>
      </c>
      <c r="D57">
        <v>3547</v>
      </c>
      <c r="F57">
        <f t="shared" si="17"/>
        <v>4337</v>
      </c>
      <c r="G57">
        <f t="shared" si="18"/>
        <v>49</v>
      </c>
      <c r="H57">
        <f t="shared" si="19"/>
        <v>304</v>
      </c>
      <c r="I57">
        <f t="shared" si="20"/>
        <v>33570</v>
      </c>
      <c r="J57" s="58">
        <f t="shared" si="8"/>
        <v>0.14664733870658722</v>
      </c>
      <c r="K57" s="58">
        <f t="shared" si="9"/>
        <v>1.6561887379165821E-3</v>
      </c>
      <c r="L57" s="58">
        <f t="shared" si="10"/>
        <v>1.0275130129115122E-2</v>
      </c>
      <c r="M57">
        <f t="shared" si="15"/>
        <v>12.290957968762294</v>
      </c>
      <c r="N57" s="47">
        <f t="shared" si="11"/>
        <v>5.519384829729657E-3</v>
      </c>
      <c r="O57" s="47"/>
      <c r="P57" s="63">
        <f t="shared" si="12"/>
        <v>9.5035232966267452E-2</v>
      </c>
      <c r="Q57" s="86">
        <f t="shared" si="13"/>
        <v>5.519384829729657E-3</v>
      </c>
      <c r="R57" s="67">
        <f t="shared" si="14"/>
        <v>0.89944538220400294</v>
      </c>
      <c r="S57" s="47"/>
      <c r="T57" s="47"/>
      <c r="U57" s="47"/>
      <c r="AB57" s="91">
        <f t="shared" si="16"/>
        <v>3570.8571428571427</v>
      </c>
      <c r="AC57" s="91">
        <f t="shared" si="16"/>
        <v>25.428571428571427</v>
      </c>
    </row>
    <row r="58" spans="1:29" ht="13.8" x14ac:dyDescent="0.25">
      <c r="A58" s="4">
        <v>43916</v>
      </c>
      <c r="B58">
        <v>43938</v>
      </c>
      <c r="C58">
        <v>267</v>
      </c>
      <c r="D58">
        <v>5673</v>
      </c>
      <c r="F58">
        <f t="shared" si="17"/>
        <v>6615</v>
      </c>
      <c r="G58">
        <f t="shared" si="18"/>
        <v>61</v>
      </c>
      <c r="H58">
        <f t="shared" si="19"/>
        <v>2126</v>
      </c>
      <c r="I58">
        <f t="shared" si="20"/>
        <v>37998</v>
      </c>
      <c r="J58" s="58">
        <f t="shared" si="8"/>
        <v>0.19713875719257329</v>
      </c>
      <c r="K58" s="58">
        <f t="shared" si="9"/>
        <v>1.8170985999404229E-3</v>
      </c>
      <c r="L58" s="58">
        <f t="shared" si="10"/>
        <v>6.3330354483169496E-2</v>
      </c>
      <c r="M58">
        <f t="shared" si="15"/>
        <v>3.0260393593757136</v>
      </c>
      <c r="N58" s="47">
        <f t="shared" si="11"/>
        <v>6.0767445036187355E-3</v>
      </c>
      <c r="O58" s="47"/>
      <c r="P58" s="63">
        <f t="shared" si="12"/>
        <v>0.12911375119486548</v>
      </c>
      <c r="Q58" s="86">
        <f t="shared" si="13"/>
        <v>6.0767445036187355E-3</v>
      </c>
      <c r="R58" s="67">
        <f t="shared" si="14"/>
        <v>0.86480950430151582</v>
      </c>
      <c r="S58" s="47"/>
      <c r="T58" s="47"/>
      <c r="U58" s="47"/>
      <c r="AB58" s="91">
        <f t="shared" si="16"/>
        <v>4088.2857142857142</v>
      </c>
      <c r="AC58" s="91">
        <f t="shared" si="16"/>
        <v>31.857142857142858</v>
      </c>
    </row>
    <row r="59" spans="1:29" ht="13.8" x14ac:dyDescent="0.25">
      <c r="A59" s="4">
        <v>43917</v>
      </c>
      <c r="B59">
        <v>50871</v>
      </c>
      <c r="C59">
        <v>342</v>
      </c>
      <c r="D59">
        <v>6658</v>
      </c>
      <c r="F59">
        <f t="shared" si="17"/>
        <v>6933</v>
      </c>
      <c r="G59">
        <f t="shared" si="18"/>
        <v>75</v>
      </c>
      <c r="H59">
        <f t="shared" si="19"/>
        <v>985</v>
      </c>
      <c r="I59">
        <f t="shared" si="20"/>
        <v>43871</v>
      </c>
      <c r="J59" s="58">
        <f t="shared" si="8"/>
        <v>0.18255270576427368</v>
      </c>
      <c r="K59" s="58">
        <f t="shared" si="9"/>
        <v>1.9737880941102163E-3</v>
      </c>
      <c r="L59" s="58">
        <f t="shared" si="10"/>
        <v>2.5922416969314174E-2</v>
      </c>
      <c r="M59">
        <f t="shared" si="15"/>
        <v>6.5439978430479915</v>
      </c>
      <c r="N59" s="47">
        <f t="shared" si="11"/>
        <v>6.7228873031786283E-3</v>
      </c>
      <c r="O59" s="47"/>
      <c r="P59" s="63">
        <f t="shared" si="12"/>
        <v>0.13088006919462955</v>
      </c>
      <c r="Q59" s="86">
        <f t="shared" si="13"/>
        <v>6.7228873031786283E-3</v>
      </c>
      <c r="R59" s="67">
        <f t="shared" si="14"/>
        <v>0.86239704350219182</v>
      </c>
      <c r="S59" s="47"/>
      <c r="T59" s="47"/>
      <c r="U59" s="47"/>
      <c r="AB59" s="91">
        <f t="shared" si="16"/>
        <v>4431.8571428571431</v>
      </c>
      <c r="AC59" s="91">
        <f t="shared" si="16"/>
        <v>39.285714285714285</v>
      </c>
    </row>
    <row r="60" spans="1:29" ht="13.8" x14ac:dyDescent="0.25">
      <c r="A60" s="4">
        <v>43918</v>
      </c>
      <c r="B60">
        <v>57695</v>
      </c>
      <c r="C60">
        <v>433</v>
      </c>
      <c r="D60">
        <v>8481</v>
      </c>
      <c r="F60">
        <f t="shared" si="17"/>
        <v>6824</v>
      </c>
      <c r="G60">
        <f t="shared" si="18"/>
        <v>91</v>
      </c>
      <c r="H60">
        <f t="shared" si="19"/>
        <v>1823</v>
      </c>
      <c r="I60">
        <f t="shared" si="20"/>
        <v>48781</v>
      </c>
      <c r="J60" s="58">
        <f t="shared" si="8"/>
        <v>0.15564144508853675</v>
      </c>
      <c r="K60" s="58">
        <f t="shared" si="9"/>
        <v>2.0742631806888378E-3</v>
      </c>
      <c r="L60" s="58">
        <f t="shared" si="10"/>
        <v>4.1553645916436829E-2</v>
      </c>
      <c r="M60">
        <f t="shared" si="15"/>
        <v>3.5674743142524532</v>
      </c>
      <c r="N60" s="47">
        <f t="shared" si="11"/>
        <v>7.5049831007886298E-3</v>
      </c>
      <c r="O60" s="47"/>
      <c r="P60" s="63">
        <f t="shared" si="12"/>
        <v>0.14699714013346044</v>
      </c>
      <c r="Q60" s="86">
        <f t="shared" si="13"/>
        <v>7.5049831007886298E-3</v>
      </c>
      <c r="R60" s="67">
        <f t="shared" si="14"/>
        <v>0.84549787676575094</v>
      </c>
      <c r="S60" s="47"/>
      <c r="T60" s="47"/>
      <c r="U60" s="47"/>
      <c r="AB60" s="91">
        <f t="shared" ref="AB60:AC75" si="21">AVERAGE(F54:F60)</f>
        <v>5068.8571428571431</v>
      </c>
      <c r="AC60" s="91">
        <f t="shared" si="21"/>
        <v>49.857142857142854</v>
      </c>
    </row>
    <row r="61" spans="1:29" ht="13.8" x14ac:dyDescent="0.25">
      <c r="A61" s="4">
        <v>43919</v>
      </c>
      <c r="B61">
        <v>62095</v>
      </c>
      <c r="C61">
        <v>533</v>
      </c>
      <c r="D61">
        <v>9211</v>
      </c>
      <c r="F61">
        <f t="shared" si="17"/>
        <v>4400</v>
      </c>
      <c r="G61">
        <f t="shared" si="18"/>
        <v>100</v>
      </c>
      <c r="H61">
        <f t="shared" si="19"/>
        <v>730</v>
      </c>
      <c r="I61">
        <f t="shared" si="20"/>
        <v>52351</v>
      </c>
      <c r="J61" s="58">
        <f t="shared" si="8"/>
        <v>9.0261208261988815E-2</v>
      </c>
      <c r="K61" s="58">
        <f t="shared" si="9"/>
        <v>2.0499784752260101E-3</v>
      </c>
      <c r="L61" s="58">
        <f t="shared" si="10"/>
        <v>1.4964842869149874E-2</v>
      </c>
      <c r="M61">
        <f t="shared" si="15"/>
        <v>5.3048578316000921</v>
      </c>
      <c r="N61" s="47">
        <f t="shared" si="11"/>
        <v>8.5836218697157574E-3</v>
      </c>
      <c r="O61" s="47"/>
      <c r="P61" s="63">
        <f t="shared" si="12"/>
        <v>0.14833722521942186</v>
      </c>
      <c r="Q61" s="86">
        <f t="shared" si="13"/>
        <v>8.5836218697157574E-3</v>
      </c>
      <c r="R61" s="67">
        <f t="shared" si="14"/>
        <v>0.84307915291086233</v>
      </c>
      <c r="S61" s="47"/>
      <c r="T61" s="47"/>
      <c r="U61" s="47"/>
      <c r="AB61" s="91">
        <f t="shared" si="21"/>
        <v>5317.4285714285716</v>
      </c>
      <c r="AC61" s="91">
        <f t="shared" si="21"/>
        <v>62.714285714285715</v>
      </c>
    </row>
    <row r="62" spans="1:29" ht="13.8" x14ac:dyDescent="0.25">
      <c r="A62" s="4">
        <v>43920</v>
      </c>
      <c r="B62">
        <v>66885</v>
      </c>
      <c r="C62">
        <v>645</v>
      </c>
      <c r="D62">
        <v>13500</v>
      </c>
      <c r="F62">
        <f t="shared" ref="F62" si="22">B62-B61</f>
        <v>4790</v>
      </c>
      <c r="G62">
        <f t="shared" ref="G62" si="23">C62-C61</f>
        <v>112</v>
      </c>
      <c r="H62">
        <f t="shared" ref="H62" si="24">D62-D61</f>
        <v>4289</v>
      </c>
      <c r="I62">
        <f t="shared" si="20"/>
        <v>52740</v>
      </c>
      <c r="J62" s="58">
        <f t="shared" si="8"/>
        <v>9.1565636903363237E-2</v>
      </c>
      <c r="K62" s="58">
        <f t="shared" si="9"/>
        <v>2.1394051689557028E-3</v>
      </c>
      <c r="L62" s="58">
        <f t="shared" si="10"/>
        <v>8.1927756871884014E-2</v>
      </c>
      <c r="M62">
        <f t="shared" si="15"/>
        <v>1.0891962412015379</v>
      </c>
      <c r="N62" s="47">
        <f t="shared" si="11"/>
        <v>9.6434178066831123E-3</v>
      </c>
      <c r="O62" s="47"/>
      <c r="P62" s="63">
        <f t="shared" si="12"/>
        <v>0.20183897734918144</v>
      </c>
      <c r="Q62" s="86">
        <f t="shared" si="13"/>
        <v>9.6434178066831123E-3</v>
      </c>
      <c r="R62" s="67">
        <f t="shared" si="14"/>
        <v>0.78851760484413547</v>
      </c>
      <c r="S62" s="47"/>
      <c r="T62" s="47"/>
      <c r="U62" s="47"/>
      <c r="AB62" s="91">
        <f t="shared" si="21"/>
        <v>5404.1428571428569</v>
      </c>
      <c r="AC62" s="91">
        <f t="shared" si="21"/>
        <v>74.571428571428569</v>
      </c>
    </row>
    <row r="63" spans="1:29" ht="13.8" x14ac:dyDescent="0.25">
      <c r="A63" s="4">
        <v>43921</v>
      </c>
      <c r="B63">
        <v>71808</v>
      </c>
      <c r="C63">
        <v>775</v>
      </c>
      <c r="D63">
        <v>16100</v>
      </c>
      <c r="F63">
        <f t="shared" ref="F63:F64" si="25">B63-B62</f>
        <v>4923</v>
      </c>
      <c r="G63">
        <f t="shared" ref="G63:G64" si="26">C63-C62</f>
        <v>130</v>
      </c>
      <c r="H63">
        <f t="shared" ref="H63:H64" si="27">D63-D62</f>
        <v>2600</v>
      </c>
      <c r="I63">
        <f t="shared" ref="I63:I64" si="28">B63-C63-D63</f>
        <v>54933</v>
      </c>
      <c r="J63" s="58">
        <f t="shared" si="8"/>
        <v>9.3419286825482409E-2</v>
      </c>
      <c r="K63" s="58">
        <f t="shared" si="9"/>
        <v>2.4649222601441033E-3</v>
      </c>
      <c r="L63" s="58">
        <f t="shared" si="10"/>
        <v>4.9298445202882062E-2</v>
      </c>
      <c r="M63">
        <f t="shared" si="15"/>
        <v>1.8047374311999789</v>
      </c>
      <c r="N63" s="47">
        <f t="shared" si="11"/>
        <v>1.0792669340463457E-2</v>
      </c>
      <c r="O63" s="47"/>
      <c r="P63" s="63">
        <f t="shared" si="12"/>
        <v>0.2242090017825312</v>
      </c>
      <c r="Q63" s="86">
        <f t="shared" si="13"/>
        <v>1.0792669340463457E-2</v>
      </c>
      <c r="R63" s="67">
        <f t="shared" si="14"/>
        <v>0.76499832887700536</v>
      </c>
      <c r="S63" s="47"/>
      <c r="T63" s="47"/>
      <c r="U63" s="47"/>
      <c r="AB63" s="91">
        <f t="shared" si="21"/>
        <v>5546</v>
      </c>
      <c r="AC63" s="91">
        <f t="shared" si="21"/>
        <v>88.285714285714292</v>
      </c>
    </row>
    <row r="64" spans="1:29" ht="13.8" x14ac:dyDescent="0.25">
      <c r="A64" s="4">
        <v>43922</v>
      </c>
      <c r="B64">
        <v>77872</v>
      </c>
      <c r="C64">
        <v>920</v>
      </c>
      <c r="D64">
        <v>18700</v>
      </c>
      <c r="F64">
        <f t="shared" si="25"/>
        <v>6064</v>
      </c>
      <c r="G64">
        <f t="shared" si="26"/>
        <v>145</v>
      </c>
      <c r="H64">
        <f t="shared" si="27"/>
        <v>2600</v>
      </c>
      <c r="I64">
        <f t="shared" si="28"/>
        <v>58252</v>
      </c>
      <c r="J64" s="58">
        <f t="shared" si="8"/>
        <v>0.11048371069752114</v>
      </c>
      <c r="K64" s="58">
        <f t="shared" si="9"/>
        <v>2.6395791236597309E-3</v>
      </c>
      <c r="L64" s="58">
        <f t="shared" si="10"/>
        <v>4.7330384286312414E-2</v>
      </c>
      <c r="M64">
        <f t="shared" si="15"/>
        <v>2.2110024334232894</v>
      </c>
      <c r="N64" s="47">
        <f t="shared" si="11"/>
        <v>1.1814259297308404E-2</v>
      </c>
      <c r="O64" s="47"/>
      <c r="P64" s="63">
        <f t="shared" si="12"/>
        <v>0.24013766180398602</v>
      </c>
      <c r="Q64" s="86">
        <f t="shared" si="13"/>
        <v>1.1814259297308404E-2</v>
      </c>
      <c r="R64" s="67">
        <f t="shared" si="14"/>
        <v>0.74804807889870562</v>
      </c>
      <c r="S64" s="47"/>
      <c r="T64" s="47"/>
      <c r="U64" s="47"/>
      <c r="AB64" s="91">
        <f t="shared" si="21"/>
        <v>5792.7142857142853</v>
      </c>
      <c r="AC64" s="91">
        <f t="shared" si="21"/>
        <v>102</v>
      </c>
    </row>
    <row r="65" spans="1:29" ht="13.8" x14ac:dyDescent="0.25">
      <c r="A65" s="4">
        <v>43923</v>
      </c>
      <c r="B65">
        <v>84794</v>
      </c>
      <c r="C65">
        <v>1107</v>
      </c>
      <c r="D65">
        <v>22440</v>
      </c>
      <c r="F65">
        <f t="shared" ref="F65" si="29">B65-B64</f>
        <v>6922</v>
      </c>
      <c r="G65">
        <f t="shared" ref="G65" si="30">C65-C64</f>
        <v>187</v>
      </c>
      <c r="H65">
        <f t="shared" ref="H65" si="31">D65-D64</f>
        <v>3740</v>
      </c>
      <c r="I65">
        <f t="shared" ref="I65" si="32">B65-C65-D65</f>
        <v>61247</v>
      </c>
      <c r="J65" s="58">
        <f t="shared" si="8"/>
        <v>0.11893908460999114</v>
      </c>
      <c r="K65" s="58">
        <f t="shared" si="9"/>
        <v>3.2101902080615258E-3</v>
      </c>
      <c r="L65" s="58">
        <f t="shared" si="10"/>
        <v>6.4203804161230518E-2</v>
      </c>
      <c r="M65">
        <f t="shared" si="15"/>
        <v>1.7643085196590791</v>
      </c>
      <c r="N65" s="47">
        <f t="shared" si="11"/>
        <v>1.3055168997806449E-2</v>
      </c>
      <c r="O65" s="47"/>
      <c r="P65" s="63">
        <f t="shared" si="12"/>
        <v>0.26464136613439632</v>
      </c>
      <c r="Q65" s="86">
        <f t="shared" si="13"/>
        <v>1.3055168997806449E-2</v>
      </c>
      <c r="R65" s="67">
        <f t="shared" si="14"/>
        <v>0.72230346486779728</v>
      </c>
      <c r="S65" s="47"/>
      <c r="T65" s="47"/>
      <c r="U65" s="47"/>
      <c r="AB65" s="91">
        <f t="shared" si="21"/>
        <v>5836.5714285714284</v>
      </c>
      <c r="AC65" s="91">
        <f t="shared" si="21"/>
        <v>120</v>
      </c>
    </row>
    <row r="66" spans="1:29" ht="13.8" x14ac:dyDescent="0.25">
      <c r="A66" s="4">
        <v>43924</v>
      </c>
      <c r="B66">
        <v>91159</v>
      </c>
      <c r="C66">
        <v>1275</v>
      </c>
      <c r="D66">
        <v>24575</v>
      </c>
      <c r="F66">
        <f t="shared" ref="F66:F67" si="33">B66-B65</f>
        <v>6365</v>
      </c>
      <c r="G66">
        <f t="shared" ref="G66:G67" si="34">C66-C65</f>
        <v>168</v>
      </c>
      <c r="H66">
        <f t="shared" ref="H66:H67" si="35">D66-D65</f>
        <v>2135</v>
      </c>
      <c r="I66">
        <f t="shared" ref="I66:I67" si="36">B66-C66-D66</f>
        <v>65309</v>
      </c>
      <c r="J66" s="58">
        <f t="shared" si="8"/>
        <v>0.10402874033513571</v>
      </c>
      <c r="K66" s="58">
        <f t="shared" si="9"/>
        <v>2.7429914934609043E-3</v>
      </c>
      <c r="L66" s="58">
        <f t="shared" si="10"/>
        <v>3.485885022939899E-2</v>
      </c>
      <c r="M66">
        <f t="shared" ref="M66:M67" si="37">J66/(K66+L66)</f>
        <v>2.7665863045184786</v>
      </c>
      <c r="N66" s="47">
        <f t="shared" si="11"/>
        <v>1.3986550971379677E-2</v>
      </c>
      <c r="O66" s="47"/>
      <c r="P66" s="63">
        <f t="shared" si="12"/>
        <v>0.26958391382090635</v>
      </c>
      <c r="Q66" s="86">
        <f t="shared" si="13"/>
        <v>1.3986550971379677E-2</v>
      </c>
      <c r="R66" s="67">
        <f t="shared" si="14"/>
        <v>0.71642953520771391</v>
      </c>
      <c r="S66" s="47"/>
      <c r="T66" s="47"/>
      <c r="U66" s="47"/>
      <c r="AB66" s="91">
        <f t="shared" si="21"/>
        <v>5755.4285714285716</v>
      </c>
      <c r="AC66" s="91">
        <f t="shared" si="21"/>
        <v>133.28571428571428</v>
      </c>
    </row>
    <row r="67" spans="1:29" ht="13.8" x14ac:dyDescent="0.25">
      <c r="A67" s="4">
        <v>43925</v>
      </c>
      <c r="B67">
        <v>96092</v>
      </c>
      <c r="C67">
        <v>1444</v>
      </c>
      <c r="D67">
        <v>26400</v>
      </c>
      <c r="F67">
        <f t="shared" si="33"/>
        <v>4933</v>
      </c>
      <c r="G67">
        <f t="shared" si="34"/>
        <v>169</v>
      </c>
      <c r="H67">
        <f t="shared" si="35"/>
        <v>1825</v>
      </c>
      <c r="I67">
        <f t="shared" si="36"/>
        <v>68248</v>
      </c>
      <c r="J67" s="58">
        <f t="shared" si="8"/>
        <v>7.5615505856418366E-2</v>
      </c>
      <c r="K67" s="58">
        <f t="shared" si="9"/>
        <v>2.5876984795357456E-3</v>
      </c>
      <c r="L67" s="58">
        <f t="shared" si="10"/>
        <v>2.7944081213921512E-2</v>
      </c>
      <c r="M67">
        <f t="shared" si="37"/>
        <v>2.4766163851438447</v>
      </c>
      <c r="N67" s="47">
        <f t="shared" si="11"/>
        <v>1.5027265537193522E-2</v>
      </c>
      <c r="O67" s="47"/>
      <c r="P67" s="63">
        <f t="shared" si="12"/>
        <v>0.27473671065229155</v>
      </c>
      <c r="Q67" s="86">
        <f t="shared" si="13"/>
        <v>1.5027265537193522E-2</v>
      </c>
      <c r="R67" s="67">
        <f t="shared" si="14"/>
        <v>0.71023602381051498</v>
      </c>
      <c r="S67" s="47"/>
      <c r="T67" s="47"/>
      <c r="U67" s="47"/>
      <c r="AB67" s="91">
        <f t="shared" si="21"/>
        <v>5485.2857142857147</v>
      </c>
      <c r="AC67" s="91">
        <f t="shared" si="21"/>
        <v>144.42857142857142</v>
      </c>
    </row>
    <row r="68" spans="1:29" ht="13.8" x14ac:dyDescent="0.25">
      <c r="A68" s="4">
        <v>43926</v>
      </c>
      <c r="B68">
        <v>100123</v>
      </c>
      <c r="C68">
        <v>1584</v>
      </c>
      <c r="D68">
        <v>28700</v>
      </c>
      <c r="F68">
        <f t="shared" ref="F68" si="38">B68-B67</f>
        <v>4031</v>
      </c>
      <c r="G68">
        <f t="shared" ref="G68" si="39">C68-C67</f>
        <v>140</v>
      </c>
      <c r="H68">
        <f t="shared" ref="H68" si="40">D68-D67</f>
        <v>2300</v>
      </c>
      <c r="I68">
        <f t="shared" ref="I68" si="41">B68-C68-D68</f>
        <v>69839</v>
      </c>
      <c r="J68" s="58">
        <f t="shared" si="8"/>
        <v>5.913182029919347E-2</v>
      </c>
      <c r="K68" s="58">
        <f t="shared" si="9"/>
        <v>2.0513421638729342E-3</v>
      </c>
      <c r="L68" s="58">
        <f t="shared" si="10"/>
        <v>3.3700621263626773E-2</v>
      </c>
      <c r="M68">
        <f t="shared" ref="M68" si="42">J68/(K68+L68)</f>
        <v>1.6539460949915392</v>
      </c>
      <c r="N68" s="47">
        <f t="shared" si="11"/>
        <v>1.5820540734896079E-2</v>
      </c>
      <c r="O68" s="47"/>
      <c r="P68" s="63">
        <f t="shared" si="12"/>
        <v>0.28664742366888729</v>
      </c>
      <c r="Q68" s="86">
        <f t="shared" si="13"/>
        <v>1.5820540734896079E-2</v>
      </c>
      <c r="R68" s="67">
        <f t="shared" si="14"/>
        <v>0.69753203559621668</v>
      </c>
      <c r="S68" s="47"/>
      <c r="T68" s="47"/>
      <c r="U68" s="47"/>
      <c r="AB68" s="91">
        <f t="shared" si="21"/>
        <v>5432.5714285714284</v>
      </c>
      <c r="AC68" s="91">
        <f t="shared" si="21"/>
        <v>150.14285714285714</v>
      </c>
    </row>
    <row r="69" spans="1:29" ht="13.8" x14ac:dyDescent="0.25">
      <c r="A69" s="22">
        <v>43927</v>
      </c>
      <c r="B69" s="6">
        <v>103374</v>
      </c>
      <c r="C69" s="6">
        <v>1810</v>
      </c>
      <c r="D69">
        <v>28700</v>
      </c>
      <c r="E69" s="23"/>
      <c r="F69" s="6">
        <f t="shared" ref="F69" si="43">B69-B68</f>
        <v>3251</v>
      </c>
      <c r="G69" s="6">
        <f t="shared" ref="G69" si="44">C69-C68</f>
        <v>226</v>
      </c>
      <c r="H69" s="51">
        <v>0</v>
      </c>
      <c r="I69" s="6">
        <f t="shared" ref="I69" si="45">B69-C69-D69</f>
        <v>72864</v>
      </c>
      <c r="J69" s="58">
        <f t="shared" si="8"/>
        <v>4.6605616336459994E-2</v>
      </c>
      <c r="K69" s="58">
        <f t="shared" si="9"/>
        <v>3.2360142613725856E-3</v>
      </c>
      <c r="L69" s="58">
        <f t="shared" si="10"/>
        <v>0</v>
      </c>
      <c r="M69" s="6">
        <f t="shared" ref="M69" si="46">J69/(K69+L69)</f>
        <v>14.402166545672696</v>
      </c>
      <c r="N69" s="47">
        <f t="shared" si="11"/>
        <v>1.7509238299765899E-2</v>
      </c>
      <c r="O69" s="47"/>
      <c r="P69" s="63">
        <f t="shared" si="12"/>
        <v>0.27763267359297311</v>
      </c>
      <c r="Q69" s="86">
        <f t="shared" si="13"/>
        <v>1.7509238299765899E-2</v>
      </c>
      <c r="R69" s="67">
        <f t="shared" si="14"/>
        <v>0.70485808810726103</v>
      </c>
      <c r="S69" s="47"/>
      <c r="T69" s="47"/>
      <c r="U69" s="47"/>
      <c r="AB69" s="91">
        <f t="shared" si="21"/>
        <v>5212.7142857142853</v>
      </c>
      <c r="AC69" s="91">
        <f t="shared" si="21"/>
        <v>166.42857142857142</v>
      </c>
    </row>
    <row r="70" spans="1:29" ht="13.8" x14ac:dyDescent="0.25">
      <c r="A70" s="20">
        <v>43928</v>
      </c>
      <c r="B70" s="21">
        <v>107663</v>
      </c>
      <c r="C70" s="21">
        <v>2016</v>
      </c>
      <c r="D70" s="21">
        <v>36081</v>
      </c>
      <c r="E70" s="21"/>
      <c r="F70" s="21">
        <f t="shared" ref="F70" si="47">B70-B69</f>
        <v>4289</v>
      </c>
      <c r="G70" s="21">
        <f t="shared" ref="G70" si="48">C70-C69</f>
        <v>206</v>
      </c>
      <c r="H70" s="55">
        <v>7381</v>
      </c>
      <c r="I70" s="21">
        <f t="shared" ref="I70" si="49">B70-C70-D70</f>
        <v>69566</v>
      </c>
      <c r="J70" s="58">
        <f t="shared" si="8"/>
        <v>5.8935803355229757E-2</v>
      </c>
      <c r="K70" s="58">
        <f t="shared" ref="K70" si="50">G70/I69</f>
        <v>2.8271848924022835E-3</v>
      </c>
      <c r="L70" s="58">
        <f t="shared" ref="L70" si="51">H70/I69</f>
        <v>0.10129830917874397</v>
      </c>
      <c r="M70" s="21">
        <f t="shared" ref="M70" si="52">J70/(K70+L70)</f>
        <v>0.56600743056220648</v>
      </c>
      <c r="N70" s="48">
        <f t="shared" si="11"/>
        <v>1.87250959010988E-2</v>
      </c>
      <c r="O70" s="48"/>
      <c r="P70" s="63">
        <f t="shared" si="12"/>
        <v>0.33512906012279053</v>
      </c>
      <c r="Q70" s="86">
        <f t="shared" si="13"/>
        <v>1.87250959010988E-2</v>
      </c>
      <c r="R70" s="67">
        <f t="shared" si="14"/>
        <v>0.64614584397611075</v>
      </c>
      <c r="S70" s="48"/>
      <c r="T70" s="48"/>
      <c r="U70" s="48"/>
      <c r="AB70" s="91">
        <f t="shared" si="21"/>
        <v>5122.1428571428569</v>
      </c>
      <c r="AC70" s="91">
        <f t="shared" si="21"/>
        <v>177.28571428571428</v>
      </c>
    </row>
    <row r="71" spans="1:29" ht="13.8" x14ac:dyDescent="0.25">
      <c r="A71" s="4">
        <v>43929</v>
      </c>
      <c r="B71">
        <v>113296</v>
      </c>
      <c r="C71">
        <v>2349</v>
      </c>
      <c r="D71">
        <v>46300</v>
      </c>
      <c r="F71">
        <f t="shared" ref="F71" si="53">B71-B70</f>
        <v>5633</v>
      </c>
      <c r="G71">
        <f>C71-C70</f>
        <v>333</v>
      </c>
      <c r="H71">
        <f>D71-D70</f>
        <v>10219</v>
      </c>
      <c r="I71">
        <f t="shared" ref="I71" si="54">B71-C71-D71</f>
        <v>64647</v>
      </c>
      <c r="J71" s="58">
        <f t="shared" si="8"/>
        <v>8.1077649442096694E-2</v>
      </c>
      <c r="K71" s="58">
        <f t="shared" ref="K71" si="55">G71/I70</f>
        <v>4.7868211482620824E-3</v>
      </c>
      <c r="L71" s="58">
        <f t="shared" ref="L71" si="56">H71/I70</f>
        <v>0.14689647241468534</v>
      </c>
      <c r="M71">
        <f t="shared" ref="M71" si="57">J71/(K71+L71)</f>
        <v>0.53451931018659005</v>
      </c>
      <c r="N71" s="47">
        <f t="shared" si="11"/>
        <v>2.0733300381302076E-2</v>
      </c>
      <c r="O71" s="47"/>
      <c r="P71" s="63">
        <f t="shared" si="12"/>
        <v>0.40866403050416605</v>
      </c>
      <c r="Q71" s="86">
        <f t="shared" si="13"/>
        <v>2.0733300381302076E-2</v>
      </c>
      <c r="R71" s="67">
        <f t="shared" si="14"/>
        <v>0.57060266911453184</v>
      </c>
      <c r="S71" s="47"/>
      <c r="T71" s="47"/>
      <c r="U71" s="47"/>
      <c r="AB71" s="91">
        <f t="shared" si="21"/>
        <v>5060.5714285714284</v>
      </c>
      <c r="AC71" s="91">
        <f t="shared" si="21"/>
        <v>204.14285714285714</v>
      </c>
    </row>
    <row r="72" spans="1:29" ht="13.8" x14ac:dyDescent="0.25">
      <c r="A72" s="4">
        <v>43930</v>
      </c>
      <c r="B72">
        <v>118181</v>
      </c>
      <c r="C72">
        <v>2607</v>
      </c>
      <c r="D72">
        <v>52407</v>
      </c>
      <c r="F72">
        <f t="shared" ref="F72" si="58">B72-B71</f>
        <v>4885</v>
      </c>
      <c r="G72">
        <f t="shared" ref="G72" si="59">C72-C71</f>
        <v>258</v>
      </c>
      <c r="H72">
        <f t="shared" ref="H72" si="60">D72-D71</f>
        <v>6107</v>
      </c>
      <c r="I72">
        <f t="shared" ref="I72" si="61">B72-C72-D72</f>
        <v>63167</v>
      </c>
      <c r="J72" s="58">
        <f t="shared" si="8"/>
        <v>7.5666537304274153E-2</v>
      </c>
      <c r="K72" s="58">
        <f t="shared" ref="K72" si="62">G72/I71</f>
        <v>3.9909044503225206E-3</v>
      </c>
      <c r="L72" s="58">
        <f t="shared" ref="L72" si="63">H72/I71</f>
        <v>9.4466873946200139E-2</v>
      </c>
      <c r="M72">
        <f t="shared" ref="M72" si="64">J72/(K72+L72)</f>
        <v>0.76851761777052807</v>
      </c>
      <c r="N72" s="47">
        <f t="shared" si="11"/>
        <v>2.2059383488039534E-2</v>
      </c>
      <c r="O72" s="47"/>
      <c r="P72" s="63">
        <f t="shared" si="12"/>
        <v>0.44344691617095811</v>
      </c>
      <c r="Q72" s="86">
        <f t="shared" si="13"/>
        <v>2.2059383488039534E-2</v>
      </c>
      <c r="R72" s="67">
        <f t="shared" si="14"/>
        <v>0.53449370034100241</v>
      </c>
      <c r="S72" s="47"/>
      <c r="T72" s="47"/>
      <c r="U72" s="47"/>
      <c r="AB72" s="91">
        <f t="shared" si="21"/>
        <v>4769.5714285714284</v>
      </c>
      <c r="AC72" s="91">
        <f t="shared" si="21"/>
        <v>214.28571428571428</v>
      </c>
    </row>
    <row r="73" spans="1:29" ht="13.8" x14ac:dyDescent="0.25">
      <c r="A73" s="41">
        <v>43931</v>
      </c>
      <c r="B73" s="42">
        <v>122171</v>
      </c>
      <c r="C73" s="42">
        <v>2767</v>
      </c>
      <c r="D73" s="42">
        <v>53913</v>
      </c>
      <c r="E73" s="42"/>
      <c r="F73" s="42">
        <f t="shared" ref="F73" si="65">B73-B72</f>
        <v>3990</v>
      </c>
      <c r="G73" s="42">
        <f t="shared" ref="G73" si="66">C73-C72</f>
        <v>160</v>
      </c>
      <c r="H73" s="42">
        <f t="shared" ref="H73" si="67">D73-D72</f>
        <v>1506</v>
      </c>
      <c r="I73" s="42">
        <f t="shared" ref="I73" si="68">B73-C73-D73</f>
        <v>65491</v>
      </c>
      <c r="J73" s="58">
        <f t="shared" ref="J73" si="69">F73/I72*$B$2/($B$2-B72)</f>
        <v>6.32551177583002E-2</v>
      </c>
      <c r="K73" s="58">
        <f t="shared" ref="K73" si="70">G73/I72</f>
        <v>2.5329681637563917E-3</v>
      </c>
      <c r="L73" s="58">
        <f t="shared" ref="L73" si="71">H73/I72</f>
        <v>2.3841562841357036E-2</v>
      </c>
      <c r="M73" s="42">
        <f t="shared" ref="M73" si="72">J73/(K73+L73)</f>
        <v>2.3983409504433069</v>
      </c>
      <c r="N73" s="49">
        <f t="shared" si="11"/>
        <v>2.2648582724214422E-2</v>
      </c>
      <c r="O73" s="49"/>
      <c r="P73" s="63">
        <f t="shared" si="12"/>
        <v>0.44129130481047057</v>
      </c>
      <c r="Q73" s="86">
        <f t="shared" si="13"/>
        <v>2.2648582724214422E-2</v>
      </c>
      <c r="R73" s="67">
        <f t="shared" si="14"/>
        <v>0.53606011246531504</v>
      </c>
      <c r="S73" s="49"/>
      <c r="T73" s="49"/>
      <c r="U73" s="49"/>
      <c r="AB73" s="91">
        <f t="shared" si="21"/>
        <v>4430.2857142857147</v>
      </c>
      <c r="AC73" s="91">
        <f t="shared" si="21"/>
        <v>213.14285714285714</v>
      </c>
    </row>
    <row r="74" spans="1:29" ht="13.8" x14ac:dyDescent="0.25">
      <c r="A74" s="20">
        <v>43932</v>
      </c>
      <c r="B74" s="21">
        <v>124908</v>
      </c>
      <c r="C74" s="21">
        <v>2736</v>
      </c>
      <c r="D74" s="21">
        <v>57400</v>
      </c>
      <c r="E74" s="21"/>
      <c r="F74" s="21">
        <f t="shared" ref="F74" si="73">B74-B73</f>
        <v>2737</v>
      </c>
      <c r="G74" s="21">
        <f t="shared" ref="G74" si="74">C74-C73</f>
        <v>-31</v>
      </c>
      <c r="H74" s="21">
        <f t="shared" ref="H74" si="75">D74-D73</f>
        <v>3487</v>
      </c>
      <c r="I74" s="21">
        <f t="shared" ref="I74" si="76">B74-C74-D74</f>
        <v>64772</v>
      </c>
      <c r="J74" s="58">
        <f t="shared" ref="J74" si="77">F74/I73*$B$2/($B$2-B73)</f>
        <v>4.1853030672957571E-2</v>
      </c>
      <c r="K74" s="58">
        <f t="shared" ref="K74" si="78">G74/I73</f>
        <v>-4.7334748286024034E-4</v>
      </c>
      <c r="L74" s="58">
        <f t="shared" ref="L74" si="79">H74/I73</f>
        <v>5.3243957184956711E-2</v>
      </c>
      <c r="M74" s="21">
        <f t="shared" ref="M74" si="80">J74/(K74+L74)</f>
        <v>0.79311250920215981</v>
      </c>
      <c r="N74" s="48">
        <f t="shared" si="11"/>
        <v>2.1904121433374963E-2</v>
      </c>
      <c r="O74" s="48"/>
      <c r="P74" s="63">
        <f t="shared" si="12"/>
        <v>0.45953822013001572</v>
      </c>
      <c r="Q74" s="86">
        <f t="shared" si="13"/>
        <v>2.1904121433374963E-2</v>
      </c>
      <c r="R74" s="67">
        <f t="shared" si="14"/>
        <v>0.51855765843660939</v>
      </c>
      <c r="S74" s="48"/>
      <c r="T74" s="48"/>
      <c r="U74" s="48"/>
      <c r="AB74" s="91">
        <f t="shared" si="21"/>
        <v>4116.5714285714284</v>
      </c>
      <c r="AC74" s="91">
        <f t="shared" si="21"/>
        <v>184.57142857142858</v>
      </c>
    </row>
    <row r="75" spans="1:29" ht="13.8" x14ac:dyDescent="0.25">
      <c r="A75" s="4">
        <v>43933</v>
      </c>
      <c r="B75">
        <v>127854</v>
      </c>
      <c r="C75">
        <v>3022</v>
      </c>
      <c r="D75">
        <v>60300</v>
      </c>
      <c r="F75">
        <f t="shared" ref="F75" si="81">B75-B74</f>
        <v>2946</v>
      </c>
      <c r="G75">
        <f t="shared" ref="G75" si="82">C75-C74</f>
        <v>286</v>
      </c>
      <c r="H75">
        <f t="shared" ref="H75" si="83">D75-D74</f>
        <v>2900</v>
      </c>
      <c r="I75">
        <f t="shared" ref="I75" si="84">B75-C75-D75</f>
        <v>64532</v>
      </c>
      <c r="J75" s="58">
        <f t="shared" ref="J75" si="85">F75/I74*$B$2/($B$2-B74)</f>
        <v>4.5550524242936936E-2</v>
      </c>
      <c r="K75" s="58">
        <f t="shared" ref="K75" si="86">G75/I74</f>
        <v>4.4154881739023035E-3</v>
      </c>
      <c r="L75" s="58">
        <f t="shared" ref="L75" si="87">H75/I74</f>
        <v>4.4772432532575804E-2</v>
      </c>
      <c r="M75">
        <f t="shared" ref="M75" si="88">J75/(K75+L75)</f>
        <v>0.92605102205383283</v>
      </c>
      <c r="N75" s="47">
        <f t="shared" si="11"/>
        <v>2.3636335194831604E-2</v>
      </c>
      <c r="O75" s="47"/>
      <c r="P75" s="63">
        <f t="shared" si="12"/>
        <v>0.47163170491341688</v>
      </c>
      <c r="Q75" s="86">
        <f t="shared" si="13"/>
        <v>2.3636335194831604E-2</v>
      </c>
      <c r="R75" s="67">
        <f t="shared" si="14"/>
        <v>0.50473195989175146</v>
      </c>
      <c r="S75" s="47"/>
      <c r="T75" s="47"/>
      <c r="U75" s="47"/>
      <c r="AB75" s="91">
        <f t="shared" si="21"/>
        <v>3961.5714285714284</v>
      </c>
      <c r="AC75" s="91">
        <f t="shared" si="21"/>
        <v>205.42857142857142</v>
      </c>
    </row>
    <row r="76" spans="1:29" ht="13.8" x14ac:dyDescent="0.25">
      <c r="A76" s="4">
        <v>43934</v>
      </c>
      <c r="B76">
        <v>130072</v>
      </c>
      <c r="C76">
        <v>3194</v>
      </c>
      <c r="D76">
        <v>64300</v>
      </c>
      <c r="F76">
        <f t="shared" ref="F76" si="89">B76-B75</f>
        <v>2218</v>
      </c>
      <c r="G76">
        <f t="shared" ref="G76" si="90">C76-C75</f>
        <v>172</v>
      </c>
      <c r="H76">
        <f t="shared" ref="H76" si="91">D76-D75</f>
        <v>4000</v>
      </c>
      <c r="I76">
        <f t="shared" ref="I76" si="92">B76-C76-D76</f>
        <v>62578</v>
      </c>
      <c r="J76" s="58">
        <f t="shared" ref="J76" si="93">F76/I75*$B$2/($B$2-B75)</f>
        <v>3.4423074336000177E-2</v>
      </c>
      <c r="K76" s="58">
        <f t="shared" ref="K76" si="94">G76/I75</f>
        <v>2.6653443252959773E-3</v>
      </c>
      <c r="L76" s="58">
        <f t="shared" ref="L76" si="95">H76/I75</f>
        <v>6.1984751751069239E-2</v>
      </c>
      <c r="M76">
        <f t="shared" ref="M76" si="96">J76/(K76+L76)</f>
        <v>0.5324520213448618</v>
      </c>
      <c r="N76" s="47">
        <f t="shared" si="11"/>
        <v>2.4555630727597023E-2</v>
      </c>
      <c r="O76" s="47"/>
      <c r="P76" s="63">
        <f t="shared" si="12"/>
        <v>0.4943415954240728</v>
      </c>
      <c r="Q76" s="86">
        <f t="shared" si="13"/>
        <v>2.4555630727597023E-2</v>
      </c>
      <c r="R76" s="67">
        <f t="shared" si="14"/>
        <v>0.48110277384833022</v>
      </c>
      <c r="S76" s="47"/>
      <c r="T76" s="47"/>
      <c r="U76" s="47"/>
      <c r="AB76" s="91">
        <f t="shared" ref="AB76:AC91" si="97">AVERAGE(F70:F76)</f>
        <v>3814</v>
      </c>
      <c r="AC76" s="91">
        <f t="shared" si="97"/>
        <v>197.71428571428572</v>
      </c>
    </row>
    <row r="77" spans="1:29" ht="13.8" x14ac:dyDescent="0.25">
      <c r="A77" s="4">
        <v>43935</v>
      </c>
      <c r="B77">
        <v>131359</v>
      </c>
      <c r="C77">
        <v>3294</v>
      </c>
      <c r="D77">
        <v>68200</v>
      </c>
      <c r="F77">
        <f t="shared" ref="F77" si="98">B77-B76</f>
        <v>1287</v>
      </c>
      <c r="G77">
        <f t="shared" ref="G77" si="99">C77-C76</f>
        <v>100</v>
      </c>
      <c r="H77">
        <f t="shared" ref="H77" si="100">D77-D76</f>
        <v>3900</v>
      </c>
      <c r="I77">
        <f t="shared" ref="I77" si="101">B77-C77-D77</f>
        <v>59865</v>
      </c>
      <c r="J77" s="58">
        <f t="shared" ref="J77" si="102">F77/I76*$B$2/($B$2-B76)</f>
        <v>2.0598311462868016E-2</v>
      </c>
      <c r="K77" s="58">
        <f t="shared" ref="K77" si="103">G77/I76</f>
        <v>1.5980056889002524E-3</v>
      </c>
      <c r="L77" s="58">
        <f t="shared" ref="L77" si="104">H77/I76</f>
        <v>6.2322221867109846E-2</v>
      </c>
      <c r="M77">
        <f t="shared" ref="M77" si="105">J77/(K77+L77)</f>
        <v>0.32225028368083869</v>
      </c>
      <c r="N77" s="47">
        <f t="shared" si="11"/>
        <v>2.5076317572454113E-2</v>
      </c>
      <c r="O77" s="47"/>
      <c r="P77" s="63">
        <f t="shared" si="12"/>
        <v>0.51918787445093217</v>
      </c>
      <c r="Q77" s="86">
        <f t="shared" si="13"/>
        <v>2.5076317572454113E-2</v>
      </c>
      <c r="R77" s="67">
        <f t="shared" si="14"/>
        <v>0.45573580797661373</v>
      </c>
      <c r="S77" s="47"/>
      <c r="T77" s="47"/>
      <c r="U77" s="47"/>
      <c r="AB77" s="91">
        <f t="shared" si="97"/>
        <v>3385.1428571428573</v>
      </c>
      <c r="AC77" s="91">
        <f t="shared" si="97"/>
        <v>182.57142857142858</v>
      </c>
    </row>
    <row r="78" spans="1:29" ht="13.8" x14ac:dyDescent="0.25">
      <c r="A78" s="4">
        <v>43936</v>
      </c>
      <c r="B78">
        <v>134753</v>
      </c>
      <c r="C78">
        <v>3804</v>
      </c>
      <c r="D78">
        <v>72600</v>
      </c>
      <c r="F78">
        <f t="shared" ref="F78" si="106">B78-B77</f>
        <v>3394</v>
      </c>
      <c r="G78">
        <f t="shared" ref="G78" si="107">C78-C77</f>
        <v>510</v>
      </c>
      <c r="H78">
        <f t="shared" ref="H78" si="108">D78-D77</f>
        <v>4400</v>
      </c>
      <c r="I78">
        <f t="shared" ref="I78" si="109">B78-C78-D78</f>
        <v>58349</v>
      </c>
      <c r="J78" s="58">
        <f t="shared" ref="J78" si="110">F78/I77*$B$2/($B$2-B77)</f>
        <v>5.6783255187234857E-2</v>
      </c>
      <c r="K78" s="58">
        <f t="shared" ref="K78" si="111">G78/I77</f>
        <v>8.5191681282886494E-3</v>
      </c>
      <c r="L78" s="58">
        <f t="shared" ref="L78" si="112">H78/I77</f>
        <v>7.3498705420529525E-2</v>
      </c>
      <c r="M78">
        <f t="shared" ref="M78" si="113">J78/(K78+L78)</f>
        <v>0.69232781502725349</v>
      </c>
      <c r="N78" s="47">
        <f t="shared" si="11"/>
        <v>2.8229427174163099E-2</v>
      </c>
      <c r="O78" s="47"/>
      <c r="P78" s="63">
        <f t="shared" si="12"/>
        <v>0.53876351546904333</v>
      </c>
      <c r="Q78" s="86">
        <f t="shared" si="13"/>
        <v>2.8229427174163099E-2</v>
      </c>
      <c r="R78" s="67">
        <f t="shared" si="14"/>
        <v>0.43300705735679357</v>
      </c>
      <c r="S78" s="47"/>
      <c r="T78" s="47"/>
      <c r="U78" s="47"/>
      <c r="AB78" s="91">
        <f t="shared" si="97"/>
        <v>3065.2857142857142</v>
      </c>
      <c r="AC78" s="91">
        <f t="shared" si="97"/>
        <v>207.85714285714286</v>
      </c>
    </row>
    <row r="79" spans="1:29" ht="13.8" x14ac:dyDescent="0.25">
      <c r="A79" s="4">
        <v>43937</v>
      </c>
      <c r="B79">
        <v>137698</v>
      </c>
      <c r="C79">
        <v>4052</v>
      </c>
      <c r="D79">
        <v>77000</v>
      </c>
      <c r="F79">
        <f t="shared" ref="F79" si="114">B79-B78</f>
        <v>2945</v>
      </c>
      <c r="G79">
        <f t="shared" ref="G79" si="115">C79-C78</f>
        <v>248</v>
      </c>
      <c r="H79">
        <f t="shared" ref="H79" si="116">D79-D78</f>
        <v>4400</v>
      </c>
      <c r="I79">
        <f t="shared" ref="I79" si="117">B79-C79-D79</f>
        <v>56646</v>
      </c>
      <c r="J79" s="58">
        <f t="shared" ref="J79" si="118">F79/I78*$B$2/($B$2-B78)</f>
        <v>5.0553466028059088E-2</v>
      </c>
      <c r="K79" s="58">
        <f t="shared" ref="K79" si="119">G79/I78</f>
        <v>4.2502870657594814E-3</v>
      </c>
      <c r="L79" s="58">
        <f t="shared" ref="L79" si="120">H79/I78</f>
        <v>7.540831890863596E-2</v>
      </c>
      <c r="M79">
        <f t="shared" ref="M79" si="121">J79/(K79+L79)</f>
        <v>0.63462654674509889</v>
      </c>
      <c r="N79" s="47">
        <f t="shared" si="11"/>
        <v>2.9426716437421022E-2</v>
      </c>
      <c r="O79" s="47"/>
      <c r="P79" s="63">
        <f t="shared" si="12"/>
        <v>0.55919475954625342</v>
      </c>
      <c r="Q79" s="86">
        <f t="shared" si="13"/>
        <v>2.9426716437421022E-2</v>
      </c>
      <c r="R79" s="67">
        <f t="shared" si="14"/>
        <v>0.41137852401632558</v>
      </c>
      <c r="S79" s="47"/>
      <c r="T79" s="47"/>
      <c r="U79" s="47"/>
      <c r="AB79" s="91">
        <f t="shared" si="97"/>
        <v>2788.1428571428573</v>
      </c>
      <c r="AC79" s="91">
        <f t="shared" si="97"/>
        <v>206.42857142857142</v>
      </c>
    </row>
    <row r="80" spans="1:29" ht="13.8" x14ac:dyDescent="0.25">
      <c r="A80" s="4">
        <v>43938</v>
      </c>
      <c r="B80">
        <v>141397</v>
      </c>
      <c r="C80">
        <v>4352</v>
      </c>
      <c r="D80">
        <v>83114</v>
      </c>
      <c r="F80">
        <f t="shared" ref="F80" si="122">B80-B79</f>
        <v>3699</v>
      </c>
      <c r="G80">
        <f t="shared" ref="G80" si="123">C80-C79</f>
        <v>300</v>
      </c>
      <c r="H80">
        <f t="shared" ref="H80" si="124">D80-D79</f>
        <v>6114</v>
      </c>
      <c r="I80">
        <f t="shared" ref="I80" si="125">B80-C80-D80</f>
        <v>53931</v>
      </c>
      <c r="J80" s="58">
        <f t="shared" ref="J80" si="126">F80/I79*$B$2/($B$2-B79)</f>
        <v>6.5407782968584072E-2</v>
      </c>
      <c r="K80" s="58">
        <f t="shared" ref="K80" si="127">G80/I79</f>
        <v>5.2960491473360875E-3</v>
      </c>
      <c r="L80" s="58">
        <f t="shared" ref="L80" si="128">H80/I79</f>
        <v>0.10793348162270947</v>
      </c>
      <c r="M80">
        <f t="shared" ref="M80" si="129">J80/(K80+L80)</f>
        <v>0.57765657531001147</v>
      </c>
      <c r="N80" s="47">
        <f t="shared" si="11"/>
        <v>3.0778587947410483E-2</v>
      </c>
      <c r="O80" s="47"/>
      <c r="P80" s="63">
        <f t="shared" si="12"/>
        <v>0.58780596476587199</v>
      </c>
      <c r="Q80" s="86">
        <f t="shared" si="13"/>
        <v>3.0778587947410483E-2</v>
      </c>
      <c r="R80" s="67">
        <f t="shared" si="14"/>
        <v>0.3814154472867175</v>
      </c>
      <c r="S80" s="47"/>
      <c r="T80" s="47"/>
      <c r="U80" s="47"/>
      <c r="AB80" s="91">
        <f t="shared" si="97"/>
        <v>2746.5714285714284</v>
      </c>
      <c r="AC80" s="91">
        <f t="shared" si="97"/>
        <v>226.42857142857142</v>
      </c>
    </row>
    <row r="81" spans="1:29" ht="13.8" x14ac:dyDescent="0.25">
      <c r="A81" s="4">
        <v>43939</v>
      </c>
      <c r="B81">
        <v>143342</v>
      </c>
      <c r="C81">
        <v>4459</v>
      </c>
      <c r="D81">
        <v>85400</v>
      </c>
      <c r="F81">
        <f t="shared" ref="F81" si="130">B81-B80</f>
        <v>1945</v>
      </c>
      <c r="G81">
        <f t="shared" ref="G81" si="131">C81-C80</f>
        <v>107</v>
      </c>
      <c r="H81">
        <f t="shared" ref="H81" si="132">D81-D80</f>
        <v>2286</v>
      </c>
      <c r="I81">
        <f t="shared" ref="I81" si="133">B81-C81-D81</f>
        <v>53483</v>
      </c>
      <c r="J81" s="58">
        <f t="shared" ref="J81" si="134">F81/I80*$B$2/($B$2-B80)</f>
        <v>3.6125567960974533E-2</v>
      </c>
      <c r="K81" s="58">
        <f t="shared" ref="K81" si="135">G81/I80</f>
        <v>1.9840166138213643E-3</v>
      </c>
      <c r="L81" s="58">
        <f t="shared" ref="L81" si="136">H81/I80</f>
        <v>4.2387495132669525E-2</v>
      </c>
      <c r="M81">
        <f t="shared" ref="M81" si="137">J81/(K81+L81)</f>
        <v>0.81416130618609162</v>
      </c>
      <c r="N81" s="47">
        <f t="shared" si="11"/>
        <v>3.1107421411728592E-2</v>
      </c>
      <c r="O81" s="47"/>
      <c r="P81" s="63">
        <f t="shared" si="12"/>
        <v>0.59577792970657584</v>
      </c>
      <c r="Q81" s="86">
        <f t="shared" si="13"/>
        <v>3.1107421411728592E-2</v>
      </c>
      <c r="R81" s="67">
        <f t="shared" si="14"/>
        <v>0.37311464888169554</v>
      </c>
      <c r="S81" s="47"/>
      <c r="T81" s="47"/>
      <c r="U81" s="47"/>
      <c r="AB81" s="91">
        <f t="shared" si="97"/>
        <v>2633.4285714285716</v>
      </c>
      <c r="AC81" s="91">
        <f t="shared" si="97"/>
        <v>246.14285714285714</v>
      </c>
    </row>
    <row r="82" spans="1:29" ht="13.8" x14ac:dyDescent="0.25">
      <c r="A82" s="4">
        <v>43940</v>
      </c>
      <c r="B82">
        <v>145184</v>
      </c>
      <c r="C82">
        <v>4586</v>
      </c>
      <c r="D82">
        <v>88000</v>
      </c>
      <c r="F82">
        <f t="shared" ref="F82" si="138">B82-B81</f>
        <v>1842</v>
      </c>
      <c r="G82">
        <f t="shared" ref="G82" si="139">C82-C81</f>
        <v>127</v>
      </c>
      <c r="H82">
        <f t="shared" ref="H82" si="140">D82-D81</f>
        <v>2600</v>
      </c>
      <c r="I82">
        <f t="shared" ref="I82" si="141">B82-C82-D82</f>
        <v>52598</v>
      </c>
      <c r="J82" s="58">
        <f t="shared" ref="J82" si="142">F82/I81*$B$2/($B$2-B81)</f>
        <v>3.4499874574072296E-2</v>
      </c>
      <c r="K82" s="58">
        <f t="shared" ref="K82" si="143">G82/I81</f>
        <v>2.374586317147505E-3</v>
      </c>
      <c r="L82" s="58">
        <f t="shared" ref="L82" si="144">H82/I81</f>
        <v>4.8613578146326872E-2</v>
      </c>
      <c r="M82">
        <f t="shared" ref="M82" si="145">J82/(K82+L82)</f>
        <v>0.67662515285849234</v>
      </c>
      <c r="N82" s="47">
        <f t="shared" si="11"/>
        <v>3.1587502755124529E-2</v>
      </c>
      <c r="O82" s="47"/>
      <c r="P82" s="63">
        <f t="shared" si="12"/>
        <v>0.6061273969583425</v>
      </c>
      <c r="Q82" s="86">
        <f t="shared" si="13"/>
        <v>3.1587502755124529E-2</v>
      </c>
      <c r="R82" s="67">
        <f t="shared" si="14"/>
        <v>0.36228510028653294</v>
      </c>
      <c r="S82" s="47"/>
      <c r="T82" s="47"/>
      <c r="U82" s="47"/>
      <c r="AB82" s="91">
        <f t="shared" si="97"/>
        <v>2475.7142857142858</v>
      </c>
      <c r="AC82" s="91">
        <f t="shared" si="97"/>
        <v>223.42857142857142</v>
      </c>
    </row>
    <row r="83" spans="1:29" ht="13.8" x14ac:dyDescent="0.25">
      <c r="A83" s="4">
        <v>43941</v>
      </c>
      <c r="B83">
        <v>147065</v>
      </c>
      <c r="C83">
        <v>4862</v>
      </c>
      <c r="D83">
        <v>91500</v>
      </c>
      <c r="E83" s="42" t="s">
        <v>188</v>
      </c>
      <c r="F83">
        <f t="shared" ref="F83:F84" si="146">B83-B82</f>
        <v>1881</v>
      </c>
      <c r="G83">
        <f t="shared" ref="G83:G84" si="147">C83-C82</f>
        <v>276</v>
      </c>
      <c r="H83">
        <f t="shared" ref="H83:H84" si="148">D83-D82</f>
        <v>3500</v>
      </c>
      <c r="I83">
        <f t="shared" ref="I83:I84" si="149">B83-C83-D83</f>
        <v>50703</v>
      </c>
      <c r="J83" s="58">
        <f t="shared" ref="J83:J84" si="150">F83/I82*$B$2/($B$2-B82)</f>
        <v>3.5823893042451295E-2</v>
      </c>
      <c r="K83" s="58">
        <f t="shared" ref="K83:K84" si="151">G83/I82</f>
        <v>5.2473478079014414E-3</v>
      </c>
      <c r="L83" s="58">
        <f t="shared" ref="L83:L84" si="152">H83/I82</f>
        <v>6.6542454085706679E-2</v>
      </c>
      <c r="M83">
        <f t="shared" ref="M83:M84" si="153">J83/(K83+L83)</f>
        <v>0.49901089148486583</v>
      </c>
      <c r="N83" s="47">
        <f t="shared" ref="N83:N87" si="154">C83/B83</f>
        <v>3.3060211471118213E-2</v>
      </c>
      <c r="O83" s="47"/>
      <c r="P83" s="63">
        <f t="shared" si="12"/>
        <v>0.62217386869751468</v>
      </c>
      <c r="Q83" s="86">
        <f t="shared" si="13"/>
        <v>3.3060211471118213E-2</v>
      </c>
      <c r="R83" s="67">
        <f t="shared" si="14"/>
        <v>0.34476591983136706</v>
      </c>
      <c r="S83" s="47"/>
      <c r="T83" s="47"/>
      <c r="U83" s="47"/>
      <c r="AB83" s="91">
        <f t="shared" si="97"/>
        <v>2427.5714285714284</v>
      </c>
      <c r="AC83" s="91">
        <f t="shared" si="97"/>
        <v>238.28571428571428</v>
      </c>
    </row>
    <row r="84" spans="1:29" ht="13.8" x14ac:dyDescent="0.25">
      <c r="A84" s="4">
        <v>43942</v>
      </c>
      <c r="B84">
        <v>148291</v>
      </c>
      <c r="C84">
        <v>5033</v>
      </c>
      <c r="D84">
        <v>95200</v>
      </c>
      <c r="F84">
        <f t="shared" si="146"/>
        <v>1226</v>
      </c>
      <c r="G84">
        <f t="shared" si="147"/>
        <v>171</v>
      </c>
      <c r="H84">
        <f t="shared" si="148"/>
        <v>3700</v>
      </c>
      <c r="I84">
        <f t="shared" si="149"/>
        <v>48058</v>
      </c>
      <c r="J84" s="58">
        <f t="shared" si="150"/>
        <v>2.422254635512475E-2</v>
      </c>
      <c r="K84" s="58">
        <f t="shared" si="151"/>
        <v>3.3725815040530145E-3</v>
      </c>
      <c r="L84" s="58">
        <f t="shared" si="152"/>
        <v>7.2973985760211427E-2</v>
      </c>
      <c r="M84">
        <f t="shared" si="153"/>
        <v>0.31727092943525964</v>
      </c>
      <c r="N84" s="47">
        <f t="shared" si="154"/>
        <v>3.3940023332501637E-2</v>
      </c>
      <c r="O84" s="47"/>
      <c r="P84" s="63">
        <f t="shared" si="12"/>
        <v>0.64198096984982234</v>
      </c>
      <c r="Q84" s="86">
        <f t="shared" si="13"/>
        <v>3.3940023332501637E-2</v>
      </c>
      <c r="R84" s="67">
        <f t="shared" si="14"/>
        <v>0.32407900681767599</v>
      </c>
      <c r="S84" s="47"/>
      <c r="T84" s="47"/>
      <c r="U84" s="47"/>
      <c r="AB84" s="91">
        <f t="shared" si="97"/>
        <v>2418.8571428571427</v>
      </c>
      <c r="AC84" s="91">
        <f t="shared" si="97"/>
        <v>248.42857142857142</v>
      </c>
    </row>
    <row r="85" spans="1:29" ht="13.8" x14ac:dyDescent="0.25">
      <c r="A85" s="4">
        <v>43943</v>
      </c>
      <c r="B85">
        <v>150648</v>
      </c>
      <c r="C85">
        <v>5279</v>
      </c>
      <c r="D85">
        <v>99400</v>
      </c>
      <c r="F85">
        <f t="shared" ref="F85" si="155">B85-B84</f>
        <v>2357</v>
      </c>
      <c r="G85">
        <f t="shared" ref="G85" si="156">C85-C84</f>
        <v>246</v>
      </c>
      <c r="H85">
        <f t="shared" ref="H85" si="157">D85-D84</f>
        <v>4200</v>
      </c>
      <c r="I85">
        <f t="shared" ref="I85" si="158">B85-C85-D85</f>
        <v>45969</v>
      </c>
      <c r="J85" s="58">
        <f t="shared" ref="J85" si="159">F85/I84*$B$2/($B$2-B84)</f>
        <v>4.9131863615816077E-2</v>
      </c>
      <c r="K85" s="58">
        <f t="shared" ref="K85" si="160">G85/I84</f>
        <v>5.1188147654916971E-3</v>
      </c>
      <c r="L85" s="58">
        <f t="shared" ref="L85" si="161">H85/I84</f>
        <v>8.7394398435224105E-2</v>
      </c>
      <c r="M85">
        <f t="shared" ref="M85" si="162">J85/(K85+L85)</f>
        <v>0.53107942007397413</v>
      </c>
      <c r="N85" s="47">
        <f t="shared" si="154"/>
        <v>3.5041952100260211E-2</v>
      </c>
      <c r="O85" s="47"/>
      <c r="P85" s="63">
        <f t="shared" si="12"/>
        <v>0.65981626042164521</v>
      </c>
      <c r="Q85" s="86">
        <f t="shared" si="13"/>
        <v>3.5041952100260211E-2</v>
      </c>
      <c r="R85" s="67">
        <f t="shared" si="14"/>
        <v>0.30514178747809462</v>
      </c>
      <c r="S85" s="47"/>
      <c r="T85" s="47"/>
      <c r="U85" s="47"/>
      <c r="AB85" s="91">
        <f t="shared" si="97"/>
        <v>2270.7142857142858</v>
      </c>
      <c r="AC85" s="91">
        <f t="shared" si="97"/>
        <v>210.71428571428572</v>
      </c>
    </row>
    <row r="86" spans="1:29" ht="13.8" x14ac:dyDescent="0.25">
      <c r="A86" s="4">
        <v>43944</v>
      </c>
      <c r="B86">
        <v>153129</v>
      </c>
      <c r="C86">
        <v>5575</v>
      </c>
      <c r="D86">
        <v>103300</v>
      </c>
      <c r="F86">
        <f t="shared" ref="F86" si="163">B86-B85</f>
        <v>2481</v>
      </c>
      <c r="G86">
        <f t="shared" ref="G86" si="164">C86-C85</f>
        <v>296</v>
      </c>
      <c r="H86">
        <f t="shared" ref="H86" si="165">D86-D85</f>
        <v>3900</v>
      </c>
      <c r="I86">
        <f t="shared" ref="I86" si="166">B86-C86-D86</f>
        <v>44254</v>
      </c>
      <c r="J86" s="58">
        <f t="shared" ref="J86" si="167">F86/I85*$B$2/($B$2-B85)</f>
        <v>5.4068372293153484E-2</v>
      </c>
      <c r="K86" s="58">
        <f t="shared" ref="K86" si="168">G86/I85</f>
        <v>6.4391220170114645E-3</v>
      </c>
      <c r="L86" s="58">
        <f t="shared" ref="L86" si="169">H86/I85</f>
        <v>8.483978333224565E-2</v>
      </c>
      <c r="M86">
        <f t="shared" ref="M86" si="170">J86/(K86+L86)</f>
        <v>0.59234247043469312</v>
      </c>
      <c r="N86" s="47">
        <f t="shared" si="154"/>
        <v>3.6407212219762425E-2</v>
      </c>
      <c r="O86" s="47"/>
      <c r="P86" s="63">
        <f t="shared" si="12"/>
        <v>0.67459462283434224</v>
      </c>
      <c r="Q86" s="86">
        <f t="shared" si="13"/>
        <v>3.6407212219762425E-2</v>
      </c>
      <c r="R86" s="67">
        <f t="shared" si="14"/>
        <v>0.28899816494589536</v>
      </c>
      <c r="S86" s="47"/>
      <c r="T86" s="47"/>
      <c r="U86" s="47"/>
      <c r="AB86" s="91">
        <f t="shared" si="97"/>
        <v>2204.4285714285716</v>
      </c>
      <c r="AC86" s="91">
        <f t="shared" si="97"/>
        <v>217.57142857142858</v>
      </c>
    </row>
    <row r="87" spans="1:29" ht="13.8" x14ac:dyDescent="0.25">
      <c r="A87" s="4">
        <v>43945</v>
      </c>
      <c r="B87">
        <v>154999</v>
      </c>
      <c r="C87">
        <v>5760</v>
      </c>
      <c r="D87">
        <v>109800</v>
      </c>
      <c r="F87">
        <f t="shared" ref="F87" si="171">B87-B86</f>
        <v>1870</v>
      </c>
      <c r="G87">
        <f t="shared" ref="G87" si="172">C87-C86</f>
        <v>185</v>
      </c>
      <c r="H87">
        <f t="shared" ref="H87" si="173">D87-D86</f>
        <v>6500</v>
      </c>
      <c r="I87">
        <f t="shared" ref="I87" si="174">B87-C87-D87</f>
        <v>39439</v>
      </c>
      <c r="J87" s="58">
        <f t="shared" ref="J87" si="175">F87/I86*$B$2/($B$2-B86)</f>
        <v>4.2333438603159329E-2</v>
      </c>
      <c r="K87" s="58">
        <f t="shared" ref="K87" si="176">G87/I86</f>
        <v>4.1804130700049714E-3</v>
      </c>
      <c r="L87" s="58">
        <f t="shared" ref="L87" si="177">H87/I86</f>
        <v>0.1468793781353098</v>
      </c>
      <c r="M87">
        <f t="shared" ref="M87" si="178">J87/(K87+L87)</f>
        <v>0.28024293073211864</v>
      </c>
      <c r="N87" s="47">
        <f t="shared" si="154"/>
        <v>3.7161530074387578E-2</v>
      </c>
      <c r="O87" s="47"/>
      <c r="P87" s="63">
        <f t="shared" si="12"/>
        <v>0.70839166704301315</v>
      </c>
      <c r="Q87" s="86">
        <f t="shared" si="13"/>
        <v>3.7161530074387578E-2</v>
      </c>
      <c r="R87" s="67">
        <f t="shared" si="14"/>
        <v>0.25444680288259924</v>
      </c>
      <c r="S87" s="47"/>
      <c r="T87" s="47"/>
      <c r="U87" s="47"/>
      <c r="AB87" s="91">
        <f t="shared" si="97"/>
        <v>1943.1428571428571</v>
      </c>
      <c r="AC87" s="91">
        <f t="shared" si="97"/>
        <v>201.14285714285714</v>
      </c>
    </row>
    <row r="88" spans="1:29" ht="13.8" x14ac:dyDescent="0.25">
      <c r="A88" s="41">
        <v>43946</v>
      </c>
      <c r="B88" s="42">
        <v>156513</v>
      </c>
      <c r="C88" s="42">
        <v>5877</v>
      </c>
      <c r="D88" s="42">
        <v>109800</v>
      </c>
      <c r="E88" s="42"/>
      <c r="F88" s="42">
        <f t="shared" ref="F88" si="179">B88-B87</f>
        <v>1514</v>
      </c>
      <c r="G88" s="42">
        <f t="shared" ref="G88" si="180">C88-C87</f>
        <v>117</v>
      </c>
      <c r="H88" s="42">
        <f t="shared" ref="H88" si="181">D88-D87</f>
        <v>0</v>
      </c>
      <c r="I88" s="42">
        <f t="shared" ref="I88" si="182">B88-C88-D88</f>
        <v>40836</v>
      </c>
      <c r="J88" s="58">
        <f t="shared" ref="J88" si="183">F88/I87*$B$2/($B$2-B87)</f>
        <v>3.8459546839998866E-2</v>
      </c>
      <c r="K88" s="58">
        <f t="shared" ref="K88" si="184">G88/I87</f>
        <v>2.9666066583838332E-3</v>
      </c>
      <c r="L88" s="58">
        <f t="shared" ref="L88" si="185">H88/I87</f>
        <v>0</v>
      </c>
      <c r="M88" s="42">
        <f t="shared" ref="M88" si="186">J88/(K88+L88)</f>
        <v>12.964154425835174</v>
      </c>
      <c r="N88" s="49">
        <f t="shared" ref="N88" si="187">C88/B88</f>
        <v>3.7549596519138986E-2</v>
      </c>
      <c r="O88" s="49"/>
      <c r="P88" s="63">
        <f t="shared" si="12"/>
        <v>0.70153916927028426</v>
      </c>
      <c r="Q88" s="86">
        <f t="shared" si="13"/>
        <v>3.7549596519138986E-2</v>
      </c>
      <c r="R88" s="67">
        <f t="shared" si="14"/>
        <v>0.26091123421057671</v>
      </c>
      <c r="S88" s="49"/>
      <c r="T88" s="49"/>
      <c r="U88" s="49"/>
      <c r="AB88" s="91">
        <f t="shared" si="97"/>
        <v>1881.5714285714287</v>
      </c>
      <c r="AC88" s="91">
        <f t="shared" si="97"/>
        <v>202.57142857142858</v>
      </c>
    </row>
    <row r="89" spans="1:29" ht="13.8" x14ac:dyDescent="0.25">
      <c r="A89" s="20">
        <v>43947</v>
      </c>
      <c r="B89" s="21">
        <v>157770</v>
      </c>
      <c r="C89" s="21">
        <v>5976</v>
      </c>
      <c r="D89" s="21">
        <v>112000</v>
      </c>
      <c r="E89" s="21"/>
      <c r="F89" s="21">
        <f t="shared" ref="F89" si="188">B89-B88</f>
        <v>1257</v>
      </c>
      <c r="G89" s="21">
        <f t="shared" ref="G89" si="189">C89-C88</f>
        <v>99</v>
      </c>
      <c r="H89" s="21">
        <f t="shared" ref="H89" si="190">D89-D88</f>
        <v>2200</v>
      </c>
      <c r="I89" s="21">
        <f t="shared" ref="I89" si="191">B89-C89-D89</f>
        <v>39794</v>
      </c>
      <c r="J89" s="58">
        <f t="shared" ref="J89" si="192">F89/I88*$B$2/($B$2-B88)</f>
        <v>3.0839272691533567E-2</v>
      </c>
      <c r="K89" s="58">
        <f t="shared" ref="K89" si="193">G89/I88</f>
        <v>2.4243314722303851E-3</v>
      </c>
      <c r="L89" s="58">
        <f t="shared" ref="L89" si="194">H89/I88</f>
        <v>5.3874032716230778E-2</v>
      </c>
      <c r="M89" s="21">
        <f t="shared" ref="M89" si="195">J89/(K89+L89)</f>
        <v>0.54778274886101119</v>
      </c>
      <c r="N89" s="48">
        <f t="shared" ref="N89" si="196">C89/B89</f>
        <v>3.7877923559612094E-2</v>
      </c>
      <c r="O89" s="48"/>
      <c r="P89" s="63">
        <f t="shared" si="12"/>
        <v>0.70989414971160547</v>
      </c>
      <c r="Q89" s="86">
        <f t="shared" si="13"/>
        <v>3.7877923559612094E-2</v>
      </c>
      <c r="R89" s="67">
        <f t="shared" si="14"/>
        <v>0.25222792672878247</v>
      </c>
      <c r="S89" s="48"/>
      <c r="T89" s="48"/>
      <c r="U89" s="48"/>
      <c r="AB89" s="91">
        <f t="shared" si="97"/>
        <v>1798</v>
      </c>
      <c r="AC89" s="91">
        <f t="shared" si="97"/>
        <v>198.57142857142858</v>
      </c>
    </row>
    <row r="90" spans="1:29" ht="13.8" x14ac:dyDescent="0.25">
      <c r="A90" s="4">
        <v>43948</v>
      </c>
      <c r="B90">
        <v>158758</v>
      </c>
      <c r="C90">
        <v>6126</v>
      </c>
      <c r="D90">
        <v>114500</v>
      </c>
      <c r="E90" s="42" t="s">
        <v>187</v>
      </c>
      <c r="F90">
        <f t="shared" ref="F90" si="197">B90-B89</f>
        <v>988</v>
      </c>
      <c r="G90">
        <f t="shared" ref="G90" si="198">C90-C89</f>
        <v>150</v>
      </c>
      <c r="H90">
        <f t="shared" ref="H90" si="199">D90-D89</f>
        <v>2500</v>
      </c>
      <c r="I90">
        <f t="shared" ref="I90" si="200">B90-C90-D90</f>
        <v>38132</v>
      </c>
      <c r="J90" s="58">
        <f t="shared" ref="J90" si="201">F90/I89*$B$2/($B$2-B89)</f>
        <v>2.4874704000768674E-2</v>
      </c>
      <c r="K90" s="58">
        <f t="shared" ref="K90" si="202">G90/I89</f>
        <v>3.7694124742423483E-3</v>
      </c>
      <c r="L90" s="58">
        <f t="shared" ref="L90" si="203">H90/I89</f>
        <v>6.2823541237372466E-2</v>
      </c>
      <c r="M90">
        <f t="shared" ref="M90" si="204">J90/(K90+L90)</f>
        <v>0.3735335739647504</v>
      </c>
      <c r="N90" s="47">
        <f t="shared" ref="N90" si="205">C90/B90</f>
        <v>3.858703183461621E-2</v>
      </c>
      <c r="O90" s="47"/>
      <c r="P90" s="63">
        <f t="shared" si="12"/>
        <v>0.72122349739855629</v>
      </c>
      <c r="Q90" s="86">
        <f t="shared" si="13"/>
        <v>3.858703183461621E-2</v>
      </c>
      <c r="R90" s="67">
        <f t="shared" si="14"/>
        <v>0.24018947076682751</v>
      </c>
      <c r="S90" s="47"/>
      <c r="T90" s="47"/>
      <c r="U90" s="47"/>
      <c r="AB90" s="91">
        <f t="shared" si="97"/>
        <v>1670.4285714285713</v>
      </c>
      <c r="AC90" s="91">
        <f t="shared" si="97"/>
        <v>180.57142857142858</v>
      </c>
    </row>
    <row r="91" spans="1:29" ht="13.8" x14ac:dyDescent="0.25">
      <c r="A91" s="4">
        <v>43949</v>
      </c>
      <c r="B91">
        <v>159912</v>
      </c>
      <c r="C91">
        <v>6314</v>
      </c>
      <c r="D91">
        <v>117400</v>
      </c>
      <c r="F91">
        <f t="shared" ref="F91" si="206">B91-B90</f>
        <v>1154</v>
      </c>
      <c r="G91">
        <f t="shared" ref="G91" si="207">C91-C90</f>
        <v>188</v>
      </c>
      <c r="H91">
        <f t="shared" ref="H91" si="208">D91-D90</f>
        <v>2900</v>
      </c>
      <c r="I91">
        <f t="shared" ref="I91" si="209">B91-C91-D91</f>
        <v>36198</v>
      </c>
      <c r="J91" s="58">
        <f t="shared" ref="J91" si="210">F91/I90*$B$2/($B$2-B90)</f>
        <v>3.0320749190136411E-2</v>
      </c>
      <c r="K91" s="58">
        <f t="shared" ref="K91" si="211">G91/I90</f>
        <v>4.9302423161649012E-3</v>
      </c>
      <c r="L91" s="58">
        <f t="shared" ref="L91" si="212">H91/I90</f>
        <v>7.6051610196160704E-2</v>
      </c>
      <c r="M91">
        <f t="shared" ref="M91" si="213">J91/(K91+L91)</f>
        <v>0.37441412179996164</v>
      </c>
      <c r="N91" s="47">
        <f t="shared" ref="N91" si="214">C91/B91</f>
        <v>3.9484216318975439E-2</v>
      </c>
      <c r="O91" s="47"/>
      <c r="P91" s="63">
        <f t="shared" si="12"/>
        <v>0.73415378458151981</v>
      </c>
      <c r="Q91" s="86">
        <f t="shared" si="13"/>
        <v>3.9484216318975439E-2</v>
      </c>
      <c r="R91" s="67">
        <f t="shared" si="14"/>
        <v>0.22636199909950472</v>
      </c>
      <c r="S91" s="47"/>
      <c r="T91" s="47"/>
      <c r="U91" s="47"/>
      <c r="AB91" s="91">
        <f t="shared" si="97"/>
        <v>1660.1428571428571</v>
      </c>
      <c r="AC91" s="91">
        <f t="shared" si="97"/>
        <v>183</v>
      </c>
    </row>
    <row r="92" spans="1:29" ht="13.8" x14ac:dyDescent="0.25">
      <c r="A92" s="4">
        <v>43950</v>
      </c>
      <c r="B92">
        <v>161539</v>
      </c>
      <c r="C92">
        <v>6467</v>
      </c>
      <c r="D92">
        <v>120400</v>
      </c>
      <c r="F92">
        <f t="shared" ref="F92" si="215">B92-B91</f>
        <v>1627</v>
      </c>
      <c r="G92">
        <f t="shared" ref="G92" si="216">C92-C91</f>
        <v>153</v>
      </c>
      <c r="H92">
        <f t="shared" ref="H92" si="217">D92-D91</f>
        <v>3000</v>
      </c>
      <c r="I92">
        <f t="shared" ref="I92" si="218">B92-C92-D92</f>
        <v>34672</v>
      </c>
      <c r="J92" s="58">
        <f t="shared" ref="J92" si="219">F92/I91*$B$2/($B$2-B91)</f>
        <v>4.5033186050689185E-2</v>
      </c>
      <c r="K92" s="58">
        <f t="shared" ref="K92" si="220">G92/I91</f>
        <v>4.2267528592739934E-3</v>
      </c>
      <c r="L92" s="58">
        <f t="shared" ref="L92" si="221">H92/I91</f>
        <v>8.28775070445881E-2</v>
      </c>
      <c r="M92">
        <f t="shared" ref="M92" si="222">J92/(K92+L92)</f>
        <v>0.51700325679126136</v>
      </c>
      <c r="N92" s="47">
        <f t="shared" ref="N92" si="223">C92/B92</f>
        <v>4.0033676078222599E-2</v>
      </c>
      <c r="O92" s="47"/>
      <c r="P92" s="63">
        <f t="shared" si="12"/>
        <v>0.74533084889717038</v>
      </c>
      <c r="Q92" s="86">
        <f t="shared" si="13"/>
        <v>4.0033676078222599E-2</v>
      </c>
      <c r="R92" s="67">
        <f t="shared" si="14"/>
        <v>0.214635475024607</v>
      </c>
      <c r="S92" s="47"/>
      <c r="T92" s="47"/>
      <c r="U92" s="47"/>
      <c r="AB92" s="91">
        <f t="shared" ref="AB92:AC107" si="224">AVERAGE(F86:F92)</f>
        <v>1555.8571428571429</v>
      </c>
      <c r="AC92" s="91">
        <f t="shared" si="224"/>
        <v>169.71428571428572</v>
      </c>
    </row>
    <row r="93" spans="1:29" ht="13.8" x14ac:dyDescent="0.25">
      <c r="A93" s="4">
        <v>43951</v>
      </c>
      <c r="B93">
        <v>163009</v>
      </c>
      <c r="C93">
        <v>6623</v>
      </c>
      <c r="D93">
        <v>123500</v>
      </c>
      <c r="F93">
        <f t="shared" ref="F93" si="225">B93-B92</f>
        <v>1470</v>
      </c>
      <c r="G93">
        <f t="shared" ref="G93" si="226">C93-C92</f>
        <v>156</v>
      </c>
      <c r="H93">
        <f t="shared" ref="H93" si="227">D93-D92</f>
        <v>3100</v>
      </c>
      <c r="I93">
        <f t="shared" ref="I93" si="228">B93-C93-D93</f>
        <v>32886</v>
      </c>
      <c r="J93" s="58">
        <f t="shared" ref="J93" si="229">F93/I92*$B$2/($B$2-B92)</f>
        <v>4.2479225239819757E-2</v>
      </c>
      <c r="K93" s="58">
        <f t="shared" ref="K93" si="230">G93/I92</f>
        <v>4.499307798800185E-3</v>
      </c>
      <c r="L93" s="58">
        <f t="shared" ref="L93" si="231">H93/I92</f>
        <v>8.9409321642824183E-2</v>
      </c>
      <c r="M93">
        <f t="shared" ref="M93" si="232">J93/(K93+L93)</f>
        <v>0.4523463444456482</v>
      </c>
      <c r="N93" s="47">
        <f t="shared" ref="N93" si="233">C93/B93</f>
        <v>4.0629658485114316E-2</v>
      </c>
      <c r="O93" s="47"/>
      <c r="P93" s="63">
        <f t="shared" si="12"/>
        <v>0.75762687949745111</v>
      </c>
      <c r="Q93" s="86">
        <f t="shared" si="13"/>
        <v>4.0629658485114316E-2</v>
      </c>
      <c r="R93" s="67">
        <f t="shared" si="14"/>
        <v>0.20174346201743454</v>
      </c>
      <c r="S93" s="47"/>
      <c r="T93" s="47"/>
      <c r="U93" s="47"/>
      <c r="AB93" s="91">
        <f t="shared" si="224"/>
        <v>1411.4285714285713</v>
      </c>
      <c r="AC93" s="91">
        <f t="shared" si="224"/>
        <v>149.71428571428572</v>
      </c>
    </row>
    <row r="94" spans="1:29" ht="13.8" x14ac:dyDescent="0.25">
      <c r="A94" s="4">
        <v>43952</v>
      </c>
      <c r="B94">
        <v>164077</v>
      </c>
      <c r="C94">
        <v>6736</v>
      </c>
      <c r="D94">
        <v>126900</v>
      </c>
      <c r="F94">
        <f t="shared" ref="F94" si="234">B94-B93</f>
        <v>1068</v>
      </c>
      <c r="G94">
        <f t="shared" ref="G94" si="235">C94-C93</f>
        <v>113</v>
      </c>
      <c r="H94">
        <f t="shared" ref="H94" si="236">D94-D93</f>
        <v>3400</v>
      </c>
      <c r="I94">
        <f t="shared" ref="I94" si="237">B94-C94-D94</f>
        <v>30441</v>
      </c>
      <c r="J94" s="58">
        <f t="shared" ref="J94" si="238">F94/I93*$B$2/($B$2-B93)</f>
        <v>3.2539133314094901E-2</v>
      </c>
      <c r="K94" s="58">
        <f t="shared" ref="K94" si="239">G94/I93</f>
        <v>3.4361126315149305E-3</v>
      </c>
      <c r="L94" s="58">
        <f t="shared" ref="L94" si="240">H94/I93</f>
        <v>0.10338745970929879</v>
      </c>
      <c r="M94">
        <f t="shared" ref="M94" si="241">J94/(K94+L94)</f>
        <v>0.30460630178403786</v>
      </c>
      <c r="N94" s="47">
        <f t="shared" ref="N94" si="242">C94/B94</f>
        <v>4.1053895427147012E-2</v>
      </c>
      <c r="O94" s="47"/>
      <c r="P94" s="63">
        <f t="shared" si="12"/>
        <v>0.77341735892294472</v>
      </c>
      <c r="Q94" s="86">
        <f t="shared" si="13"/>
        <v>4.1053895427147012E-2</v>
      </c>
      <c r="R94" s="67">
        <f t="shared" si="14"/>
        <v>0.18552874564990829</v>
      </c>
      <c r="S94" s="47"/>
      <c r="T94" s="47"/>
      <c r="U94" s="47"/>
      <c r="AB94" s="91">
        <f t="shared" si="224"/>
        <v>1296.8571428571429</v>
      </c>
      <c r="AC94" s="91">
        <f t="shared" si="224"/>
        <v>139.42857142857142</v>
      </c>
    </row>
    <row r="95" spans="1:29" ht="13.8" x14ac:dyDescent="0.25">
      <c r="A95" s="4">
        <v>43953</v>
      </c>
      <c r="B95">
        <v>164967</v>
      </c>
      <c r="C95">
        <v>6812</v>
      </c>
      <c r="D95">
        <v>129000</v>
      </c>
      <c r="F95">
        <f t="shared" ref="F95" si="243">B95-B94</f>
        <v>890</v>
      </c>
      <c r="G95">
        <f t="shared" ref="G95" si="244">C95-C94</f>
        <v>76</v>
      </c>
      <c r="H95">
        <f t="shared" ref="H95" si="245">D95-D94</f>
        <v>2100</v>
      </c>
      <c r="I95">
        <f t="shared" ref="I95" si="246">B95-C95-D95</f>
        <v>29155</v>
      </c>
      <c r="J95" s="58">
        <f t="shared" ref="J95" si="247">F95/I94*$B$2/($B$2-B94)</f>
        <v>2.9294252415724836E-2</v>
      </c>
      <c r="K95" s="58">
        <f t="shared" ref="K95" si="248">G95/I94</f>
        <v>2.496632830721724E-3</v>
      </c>
      <c r="L95" s="58">
        <f t="shared" ref="L95" si="249">H95/I94</f>
        <v>6.8985907164679214E-2</v>
      </c>
      <c r="M95">
        <f t="shared" ref="M95" si="250">J95/(K95+L95)</f>
        <v>0.40980989788009181</v>
      </c>
      <c r="N95" s="47">
        <f t="shared" ref="N95" si="251">C95/B95</f>
        <v>4.1293107106269739E-2</v>
      </c>
      <c r="O95" s="47"/>
      <c r="P95" s="63">
        <f t="shared" si="12"/>
        <v>0.78197457673352855</v>
      </c>
      <c r="Q95" s="86">
        <f t="shared" si="13"/>
        <v>4.1293107106269739E-2</v>
      </c>
      <c r="R95" s="67">
        <f t="shared" si="14"/>
        <v>0.17673231616020169</v>
      </c>
      <c r="S95" s="47"/>
      <c r="T95" s="47"/>
      <c r="U95" s="47"/>
      <c r="AB95" s="91">
        <f t="shared" si="224"/>
        <v>1207.7142857142858</v>
      </c>
      <c r="AC95" s="91">
        <f t="shared" si="224"/>
        <v>133.57142857142858</v>
      </c>
    </row>
    <row r="96" spans="1:29" ht="13.8" x14ac:dyDescent="0.25">
      <c r="A96" s="4">
        <v>43954</v>
      </c>
      <c r="B96">
        <v>165664</v>
      </c>
      <c r="C96">
        <v>6866</v>
      </c>
      <c r="D96">
        <v>130600</v>
      </c>
      <c r="F96">
        <f t="shared" ref="F96" si="252">B96-B95</f>
        <v>697</v>
      </c>
      <c r="G96">
        <f t="shared" ref="G96" si="253">C96-C95</f>
        <v>54</v>
      </c>
      <c r="H96">
        <f t="shared" ref="H96" si="254">D96-D95</f>
        <v>1600</v>
      </c>
      <c r="I96">
        <f t="shared" ref="I96" si="255">B96-C96-D96</f>
        <v>28198</v>
      </c>
      <c r="J96" s="58">
        <f t="shared" ref="J96" si="256">F96/I95*$B$2/($B$2-B95)</f>
        <v>2.3953869684730046E-2</v>
      </c>
      <c r="K96" s="58">
        <f t="shared" ref="K96" si="257">G96/I95</f>
        <v>1.8521694392042531E-3</v>
      </c>
      <c r="L96" s="58">
        <f t="shared" ref="L96" si="258">H96/I95</f>
        <v>5.4879094494940835E-2</v>
      </c>
      <c r="M96">
        <f t="shared" ref="M96" si="259">J96/(K96+L96)</f>
        <v>0.4222340209542349</v>
      </c>
      <c r="N96" s="47">
        <f t="shared" ref="N96" si="260">C96/B96</f>
        <v>4.1445335136179255E-2</v>
      </c>
      <c r="O96" s="47"/>
      <c r="P96" s="63">
        <f t="shared" si="12"/>
        <v>0.78834266949971021</v>
      </c>
      <c r="Q96" s="86">
        <f t="shared" si="13"/>
        <v>4.1445335136179255E-2</v>
      </c>
      <c r="R96" s="67">
        <f t="shared" si="14"/>
        <v>0.17021199536411058</v>
      </c>
      <c r="S96" s="47"/>
      <c r="T96" s="47"/>
      <c r="U96" s="47"/>
      <c r="AB96" s="91">
        <f t="shared" si="224"/>
        <v>1127.7142857142858</v>
      </c>
      <c r="AC96" s="91">
        <f t="shared" si="224"/>
        <v>127.14285714285714</v>
      </c>
    </row>
    <row r="97" spans="1:29" ht="13.8" x14ac:dyDescent="0.25">
      <c r="A97" s="4">
        <v>43955</v>
      </c>
      <c r="B97">
        <v>166152</v>
      </c>
      <c r="C97">
        <v>6993</v>
      </c>
      <c r="D97">
        <v>132700</v>
      </c>
      <c r="E97" s="42" t="s">
        <v>193</v>
      </c>
      <c r="F97">
        <f t="shared" ref="F97:F134" si="261">B97-B96</f>
        <v>488</v>
      </c>
      <c r="G97">
        <f t="shared" ref="G97:G134" si="262">C97-C96</f>
        <v>127</v>
      </c>
      <c r="H97">
        <f t="shared" ref="H97:H134" si="263">D97-D96</f>
        <v>2100</v>
      </c>
      <c r="I97">
        <f t="shared" ref="I97:I134" si="264">B97-C97-D97</f>
        <v>26459</v>
      </c>
      <c r="J97" s="58">
        <f t="shared" ref="J97:J134" si="265">F97/I96*$B$2/($B$2-B96)</f>
        <v>1.7340478845770758E-2</v>
      </c>
      <c r="K97" s="58">
        <f t="shared" ref="K97:K134" si="266">G97/I96</f>
        <v>4.5038655223774739E-3</v>
      </c>
      <c r="L97" s="58">
        <f t="shared" ref="L97:L134" si="267">H97/I96</f>
        <v>7.4473366905454294E-2</v>
      </c>
      <c r="M97">
        <f t="shared" ref="M97:M134" si="268">J97/(K97+L97)</f>
        <v>0.2195630096511198</v>
      </c>
      <c r="N97" s="47">
        <f t="shared" ref="N97:N134" si="269">C97/B97</f>
        <v>4.2087967644084935E-2</v>
      </c>
      <c r="O97" s="47"/>
      <c r="P97" s="63">
        <f t="shared" si="12"/>
        <v>0.79866628147720164</v>
      </c>
      <c r="Q97" s="86">
        <f t="shared" si="13"/>
        <v>4.2087967644084935E-2</v>
      </c>
      <c r="R97" s="67">
        <f t="shared" si="14"/>
        <v>0.1592457508787134</v>
      </c>
      <c r="S97" s="47"/>
      <c r="T97" s="47"/>
      <c r="U97" s="47"/>
      <c r="AB97" s="91">
        <f t="shared" si="224"/>
        <v>1056.2857142857142</v>
      </c>
      <c r="AC97" s="91">
        <f t="shared" si="224"/>
        <v>123.85714285714286</v>
      </c>
    </row>
    <row r="98" spans="1:29" ht="13.8" x14ac:dyDescent="0.25">
      <c r="A98" s="4">
        <v>43956</v>
      </c>
      <c r="B98">
        <v>167007</v>
      </c>
      <c r="C98" s="19">
        <v>6993</v>
      </c>
      <c r="D98">
        <v>135100</v>
      </c>
      <c r="F98">
        <f t="shared" si="261"/>
        <v>855</v>
      </c>
      <c r="G98">
        <f t="shared" si="262"/>
        <v>0</v>
      </c>
      <c r="H98">
        <f t="shared" si="263"/>
        <v>2400</v>
      </c>
      <c r="I98">
        <f t="shared" si="264"/>
        <v>24914</v>
      </c>
      <c r="J98" s="58">
        <f t="shared" si="265"/>
        <v>3.2378355957880876E-2</v>
      </c>
      <c r="K98" s="58">
        <f t="shared" si="266"/>
        <v>0</v>
      </c>
      <c r="L98" s="58">
        <f t="shared" si="267"/>
        <v>9.0706375902339473E-2</v>
      </c>
      <c r="M98">
        <f t="shared" si="268"/>
        <v>0.35695788345398755</v>
      </c>
      <c r="N98" s="47">
        <f t="shared" si="269"/>
        <v>4.1872496362427923E-2</v>
      </c>
      <c r="O98" s="47"/>
      <c r="P98" s="63">
        <f t="shared" ref="P98:P134" si="270">D98/B98</f>
        <v>0.8089481279227817</v>
      </c>
      <c r="Q98" s="86">
        <f t="shared" ref="Q98:Q134" si="271">N98</f>
        <v>4.1872496362427923E-2</v>
      </c>
      <c r="R98" s="67">
        <f t="shared" ref="R98:R134" si="272">IF(P98="","",1-SUM(P98:Q98))</f>
        <v>0.14917937571479034</v>
      </c>
      <c r="S98" s="47"/>
      <c r="T98" s="47"/>
      <c r="U98" s="47"/>
      <c r="AB98" s="91">
        <f t="shared" si="224"/>
        <v>1013.5714285714286</v>
      </c>
      <c r="AC98" s="91">
        <f t="shared" si="224"/>
        <v>97</v>
      </c>
    </row>
    <row r="99" spans="1:29" ht="13.8" x14ac:dyDescent="0.25">
      <c r="A99" s="4">
        <v>43957</v>
      </c>
      <c r="B99">
        <v>168162</v>
      </c>
      <c r="C99">
        <v>7275</v>
      </c>
      <c r="D99">
        <v>139900</v>
      </c>
      <c r="F99">
        <f t="shared" si="261"/>
        <v>1155</v>
      </c>
      <c r="G99">
        <f t="shared" si="262"/>
        <v>282</v>
      </c>
      <c r="H99">
        <f t="shared" si="263"/>
        <v>4800</v>
      </c>
      <c r="I99">
        <f t="shared" si="264"/>
        <v>20987</v>
      </c>
      <c r="J99" s="58">
        <f t="shared" si="265"/>
        <v>4.6452069769874448E-2</v>
      </c>
      <c r="K99" s="58">
        <f t="shared" si="266"/>
        <v>1.1318937143774585E-2</v>
      </c>
      <c r="L99" s="58">
        <f t="shared" si="267"/>
        <v>0.19266275989403547</v>
      </c>
      <c r="M99">
        <f t="shared" si="268"/>
        <v>0.22772665608946321</v>
      </c>
      <c r="N99" s="47">
        <f t="shared" si="269"/>
        <v>4.3261854640168407E-2</v>
      </c>
      <c r="O99" s="47"/>
      <c r="P99" s="63">
        <f t="shared" si="270"/>
        <v>0.83193587136213887</v>
      </c>
      <c r="Q99" s="86">
        <f t="shared" si="271"/>
        <v>4.3261854640168407E-2</v>
      </c>
      <c r="R99" s="67">
        <f t="shared" si="272"/>
        <v>0.12480227399769273</v>
      </c>
      <c r="S99" s="47"/>
      <c r="T99" s="47"/>
      <c r="U99" s="47"/>
      <c r="AB99" s="91">
        <f t="shared" si="224"/>
        <v>946.14285714285711</v>
      </c>
      <c r="AC99" s="91">
        <f t="shared" si="224"/>
        <v>115.42857142857143</v>
      </c>
    </row>
    <row r="100" spans="1:29" ht="13.8" x14ac:dyDescent="0.25">
      <c r="A100" s="4">
        <v>43958</v>
      </c>
      <c r="B100">
        <v>169430</v>
      </c>
      <c r="C100">
        <v>7392</v>
      </c>
      <c r="D100">
        <v>141700</v>
      </c>
      <c r="F100">
        <f t="shared" si="261"/>
        <v>1268</v>
      </c>
      <c r="G100">
        <f t="shared" si="262"/>
        <v>117</v>
      </c>
      <c r="H100">
        <f t="shared" si="263"/>
        <v>1800</v>
      </c>
      <c r="I100">
        <f t="shared" si="264"/>
        <v>20338</v>
      </c>
      <c r="J100" s="58">
        <f t="shared" si="265"/>
        <v>6.0539863236861433E-2</v>
      </c>
      <c r="K100" s="58">
        <f t="shared" si="266"/>
        <v>5.5748796874255492E-3</v>
      </c>
      <c r="L100" s="58">
        <f t="shared" si="267"/>
        <v>8.5767379806546903E-2</v>
      </c>
      <c r="M100">
        <f t="shared" si="268"/>
        <v>0.66278044327178454</v>
      </c>
      <c r="N100" s="47">
        <f t="shared" si="269"/>
        <v>4.3628637195301898E-2</v>
      </c>
      <c r="P100" s="63">
        <f t="shared" si="270"/>
        <v>0.83633358909284072</v>
      </c>
      <c r="Q100" s="86">
        <f t="shared" si="271"/>
        <v>4.3628637195301898E-2</v>
      </c>
      <c r="R100" s="67">
        <f t="shared" si="272"/>
        <v>0.12003777371185742</v>
      </c>
      <c r="AB100" s="91">
        <f t="shared" si="224"/>
        <v>917.28571428571433</v>
      </c>
      <c r="AC100" s="91">
        <f t="shared" si="224"/>
        <v>109.85714285714286</v>
      </c>
    </row>
    <row r="101" spans="1:29" ht="13.8" x14ac:dyDescent="0.25">
      <c r="A101" s="4">
        <v>43959</v>
      </c>
      <c r="B101">
        <v>170588</v>
      </c>
      <c r="C101">
        <v>7510</v>
      </c>
      <c r="D101">
        <v>141700</v>
      </c>
      <c r="F101">
        <f t="shared" si="261"/>
        <v>1158</v>
      </c>
      <c r="G101">
        <f t="shared" si="262"/>
        <v>118</v>
      </c>
      <c r="H101">
        <f t="shared" si="263"/>
        <v>0</v>
      </c>
      <c r="I101">
        <f t="shared" si="264"/>
        <v>21378</v>
      </c>
      <c r="J101" s="58">
        <f t="shared" si="265"/>
        <v>5.7053126261782626E-2</v>
      </c>
      <c r="K101" s="58">
        <f t="shared" si="266"/>
        <v>5.8019470941095483E-3</v>
      </c>
      <c r="L101" s="58">
        <f t="shared" si="267"/>
        <v>0</v>
      </c>
      <c r="M101">
        <f t="shared" si="268"/>
        <v>9.8334447619672467</v>
      </c>
      <c r="N101" s="47">
        <f t="shared" si="269"/>
        <v>4.4024198654067107E-2</v>
      </c>
      <c r="P101" s="63">
        <f t="shared" si="270"/>
        <v>0.83065631814664576</v>
      </c>
      <c r="Q101" s="86">
        <f t="shared" si="271"/>
        <v>4.4024198654067107E-2</v>
      </c>
      <c r="R101" s="67">
        <f t="shared" si="272"/>
        <v>0.1253194831992871</v>
      </c>
      <c r="AB101" s="91">
        <f t="shared" si="224"/>
        <v>930.14285714285711</v>
      </c>
      <c r="AC101" s="91">
        <f>AVERAGE(G95:G101)</f>
        <v>110.57142857142857</v>
      </c>
    </row>
    <row r="102" spans="1:29" ht="13.8" x14ac:dyDescent="0.25">
      <c r="A102" s="4">
        <v>43960</v>
      </c>
      <c r="B102">
        <v>171324</v>
      </c>
      <c r="C102">
        <v>7549</v>
      </c>
      <c r="D102">
        <v>143300</v>
      </c>
      <c r="F102">
        <f t="shared" si="261"/>
        <v>736</v>
      </c>
      <c r="G102">
        <f t="shared" si="262"/>
        <v>39</v>
      </c>
      <c r="H102">
        <f t="shared" si="263"/>
        <v>1600</v>
      </c>
      <c r="I102">
        <f t="shared" si="264"/>
        <v>20475</v>
      </c>
      <c r="J102" s="58">
        <f t="shared" si="265"/>
        <v>3.4498156399549729E-2</v>
      </c>
      <c r="K102" s="58">
        <f t="shared" si="266"/>
        <v>1.8243053606511366E-3</v>
      </c>
      <c r="L102" s="58">
        <f t="shared" si="267"/>
        <v>7.4843296847226126E-2</v>
      </c>
      <c r="M102">
        <f t="shared" si="268"/>
        <v>0.44997046217789755</v>
      </c>
      <c r="N102" s="47">
        <f t="shared" si="269"/>
        <v>4.4062711587401646E-2</v>
      </c>
      <c r="P102" s="63">
        <f t="shared" si="270"/>
        <v>0.83642688706777801</v>
      </c>
      <c r="Q102" s="86">
        <f t="shared" si="271"/>
        <v>4.4062711587401646E-2</v>
      </c>
      <c r="R102" s="67">
        <f t="shared" si="272"/>
        <v>0.11951040134482038</v>
      </c>
      <c r="AB102" s="91">
        <f t="shared" si="224"/>
        <v>908.14285714285711</v>
      </c>
      <c r="AC102" s="91">
        <f t="shared" si="224"/>
        <v>105.28571428571429</v>
      </c>
    </row>
    <row r="103" spans="1:29" ht="13.8" x14ac:dyDescent="0.25">
      <c r="A103" s="4">
        <v>43961</v>
      </c>
      <c r="B103">
        <v>171879</v>
      </c>
      <c r="C103">
        <v>7569</v>
      </c>
      <c r="D103">
        <v>144400</v>
      </c>
      <c r="F103">
        <f t="shared" si="261"/>
        <v>555</v>
      </c>
      <c r="G103">
        <f t="shared" si="262"/>
        <v>20</v>
      </c>
      <c r="H103">
        <f t="shared" si="263"/>
        <v>1100</v>
      </c>
      <c r="I103">
        <f t="shared" si="264"/>
        <v>19910</v>
      </c>
      <c r="J103" s="58">
        <f t="shared" si="265"/>
        <v>2.7161768331509007E-2</v>
      </c>
      <c r="K103" s="58">
        <f t="shared" si="266"/>
        <v>9.768009768009768E-4</v>
      </c>
      <c r="L103" s="58">
        <f t="shared" si="267"/>
        <v>5.3724053724053727E-2</v>
      </c>
      <c r="M103">
        <f t="shared" si="268"/>
        <v>0.49655107731039905</v>
      </c>
      <c r="N103" s="47">
        <f t="shared" si="269"/>
        <v>4.403679332553715E-2</v>
      </c>
      <c r="P103" s="63">
        <f t="shared" si="270"/>
        <v>0.8401259025244503</v>
      </c>
      <c r="Q103" s="86">
        <f t="shared" si="271"/>
        <v>4.403679332553715E-2</v>
      </c>
      <c r="R103" s="67">
        <f t="shared" si="272"/>
        <v>0.11583730415001259</v>
      </c>
      <c r="AB103" s="91">
        <f t="shared" si="224"/>
        <v>887.85714285714289</v>
      </c>
      <c r="AC103" s="91">
        <f t="shared" si="224"/>
        <v>100.42857142857143</v>
      </c>
    </row>
    <row r="104" spans="1:29" ht="13.8" x14ac:dyDescent="0.25">
      <c r="A104" s="4">
        <v>43962</v>
      </c>
      <c r="B104">
        <v>172576</v>
      </c>
      <c r="C104">
        <v>7661</v>
      </c>
      <c r="D104">
        <v>145617</v>
      </c>
      <c r="F104">
        <f t="shared" si="261"/>
        <v>697</v>
      </c>
      <c r="G104">
        <f t="shared" si="262"/>
        <v>92</v>
      </c>
      <c r="H104">
        <f t="shared" si="263"/>
        <v>1217</v>
      </c>
      <c r="I104">
        <f t="shared" si="264"/>
        <v>19298</v>
      </c>
      <c r="J104" s="58">
        <f t="shared" si="265"/>
        <v>3.5079497919519677E-2</v>
      </c>
      <c r="K104" s="58">
        <f t="shared" si="266"/>
        <v>4.6207935710698145E-3</v>
      </c>
      <c r="L104" s="58">
        <f t="shared" si="267"/>
        <v>6.1125062782521347E-2</v>
      </c>
      <c r="M104">
        <f t="shared" si="268"/>
        <v>0.53356211121286234</v>
      </c>
      <c r="N104" s="47">
        <f t="shared" si="269"/>
        <v>4.4392035972557017E-2</v>
      </c>
      <c r="P104" s="63">
        <f t="shared" si="270"/>
        <v>0.84378476729093266</v>
      </c>
      <c r="Q104" s="86">
        <f t="shared" si="271"/>
        <v>4.4392035972557017E-2</v>
      </c>
      <c r="R104" s="67">
        <f t="shared" si="272"/>
        <v>0.11182319673651031</v>
      </c>
      <c r="AB104" s="91">
        <f t="shared" si="224"/>
        <v>917.71428571428567</v>
      </c>
      <c r="AC104" s="91">
        <f t="shared" si="224"/>
        <v>95.428571428571431</v>
      </c>
    </row>
    <row r="105" spans="1:29" ht="13.8" x14ac:dyDescent="0.25">
      <c r="A105" s="4">
        <v>43963</v>
      </c>
      <c r="B105">
        <v>173171</v>
      </c>
      <c r="C105">
        <v>7738</v>
      </c>
      <c r="D105">
        <v>147200</v>
      </c>
      <c r="F105">
        <f t="shared" si="261"/>
        <v>595</v>
      </c>
      <c r="G105">
        <f t="shared" si="262"/>
        <v>77</v>
      </c>
      <c r="H105">
        <f t="shared" si="263"/>
        <v>1583</v>
      </c>
      <c r="I105">
        <f t="shared" si="264"/>
        <v>18233</v>
      </c>
      <c r="J105" s="58">
        <f t="shared" si="265"/>
        <v>3.089584906378328E-2</v>
      </c>
      <c r="K105" s="58">
        <f t="shared" si="266"/>
        <v>3.990050782464504E-3</v>
      </c>
      <c r="L105" s="58">
        <f t="shared" si="267"/>
        <v>8.2029225826510524E-2</v>
      </c>
      <c r="M105">
        <f t="shared" si="268"/>
        <v>0.35917355134511431</v>
      </c>
      <c r="N105" s="47">
        <f t="shared" si="269"/>
        <v>4.4684156123138398E-2</v>
      </c>
      <c r="P105" s="63">
        <f t="shared" si="270"/>
        <v>0.8500268520710742</v>
      </c>
      <c r="Q105" s="86">
        <f t="shared" si="271"/>
        <v>4.4684156123138398E-2</v>
      </c>
      <c r="R105" s="67">
        <f t="shared" si="272"/>
        <v>0.10528899180578744</v>
      </c>
      <c r="AB105" s="91">
        <f t="shared" si="224"/>
        <v>880.57142857142856</v>
      </c>
      <c r="AC105" s="91">
        <f t="shared" si="224"/>
        <v>106.42857142857143</v>
      </c>
    </row>
    <row r="106" spans="1:29" ht="13.8" x14ac:dyDescent="0.25">
      <c r="A106" s="4">
        <v>43964</v>
      </c>
      <c r="B106">
        <v>174098</v>
      </c>
      <c r="C106">
        <v>7861</v>
      </c>
      <c r="D106">
        <v>148700</v>
      </c>
      <c r="F106">
        <f t="shared" si="261"/>
        <v>927</v>
      </c>
      <c r="G106">
        <f t="shared" si="262"/>
        <v>123</v>
      </c>
      <c r="H106">
        <f t="shared" si="263"/>
        <v>1500</v>
      </c>
      <c r="I106">
        <f t="shared" si="264"/>
        <v>17537</v>
      </c>
      <c r="J106" s="58">
        <f t="shared" si="265"/>
        <v>5.0947181602924288E-2</v>
      </c>
      <c r="K106" s="58">
        <f t="shared" si="266"/>
        <v>6.7460099819009484E-3</v>
      </c>
      <c r="L106" s="58">
        <f t="shared" si="267"/>
        <v>8.2268414413426208E-2</v>
      </c>
      <c r="M106">
        <f t="shared" si="268"/>
        <v>0.57234748130999291</v>
      </c>
      <c r="N106" s="47">
        <f t="shared" si="269"/>
        <v>4.5152730071568885E-2</v>
      </c>
      <c r="P106" s="63">
        <f t="shared" si="270"/>
        <v>0.854116646945973</v>
      </c>
      <c r="Q106" s="86">
        <f t="shared" si="271"/>
        <v>4.5152730071568885E-2</v>
      </c>
      <c r="R106" s="67">
        <f t="shared" si="272"/>
        <v>0.10073062298245816</v>
      </c>
      <c r="AB106" s="91">
        <f t="shared" si="224"/>
        <v>848</v>
      </c>
      <c r="AC106" s="91">
        <f t="shared" si="224"/>
        <v>83.714285714285708</v>
      </c>
    </row>
    <row r="107" spans="1:29" ht="13.8" x14ac:dyDescent="0.25">
      <c r="A107" s="4">
        <v>43965</v>
      </c>
      <c r="B107">
        <v>174478</v>
      </c>
      <c r="C107">
        <v>7884</v>
      </c>
      <c r="D107">
        <v>150300</v>
      </c>
      <c r="F107">
        <f t="shared" si="261"/>
        <v>380</v>
      </c>
      <c r="G107">
        <f t="shared" si="262"/>
        <v>23</v>
      </c>
      <c r="H107">
        <f t="shared" si="263"/>
        <v>1600</v>
      </c>
      <c r="I107">
        <f t="shared" si="264"/>
        <v>16294</v>
      </c>
      <c r="J107" s="58">
        <f t="shared" si="265"/>
        <v>2.1713591912726312E-2</v>
      </c>
      <c r="K107" s="58">
        <f t="shared" si="266"/>
        <v>1.3115128015053887E-3</v>
      </c>
      <c r="L107" s="58">
        <f t="shared" si="267"/>
        <v>9.1235673148200941E-2</v>
      </c>
      <c r="M107">
        <f t="shared" si="268"/>
        <v>0.23462184927509633</v>
      </c>
      <c r="N107" s="47">
        <f t="shared" si="269"/>
        <v>4.5186212588406563E-2</v>
      </c>
      <c r="P107" s="63">
        <f t="shared" si="270"/>
        <v>0.86142665550957709</v>
      </c>
      <c r="Q107" s="86">
        <f t="shared" si="271"/>
        <v>4.5186212588406563E-2</v>
      </c>
      <c r="R107" s="67">
        <f t="shared" si="272"/>
        <v>9.3387131902016307E-2</v>
      </c>
      <c r="AB107" s="91">
        <f t="shared" si="224"/>
        <v>721.14285714285711</v>
      </c>
      <c r="AC107" s="91">
        <f t="shared" si="224"/>
        <v>70.285714285714292</v>
      </c>
    </row>
    <row r="108" spans="1:29" ht="13.8" x14ac:dyDescent="0.25">
      <c r="A108" s="4">
        <v>43966</v>
      </c>
      <c r="B108">
        <v>175233</v>
      </c>
      <c r="C108">
        <v>7897</v>
      </c>
      <c r="D108">
        <v>151597</v>
      </c>
      <c r="F108">
        <f t="shared" si="261"/>
        <v>755</v>
      </c>
      <c r="G108">
        <f t="shared" si="262"/>
        <v>13</v>
      </c>
      <c r="H108">
        <f t="shared" si="263"/>
        <v>1297</v>
      </c>
      <c r="I108">
        <f t="shared" si="264"/>
        <v>15739</v>
      </c>
      <c r="J108" s="58">
        <f t="shared" si="265"/>
        <v>4.6432769730451545E-2</v>
      </c>
      <c r="K108" s="58">
        <f t="shared" si="266"/>
        <v>7.9783969559347003E-4</v>
      </c>
      <c r="L108" s="58">
        <f t="shared" si="267"/>
        <v>7.9599852706517732E-2</v>
      </c>
      <c r="M108">
        <f t="shared" si="268"/>
        <v>0.57753858777708211</v>
      </c>
      <c r="N108" s="47">
        <f t="shared" si="269"/>
        <v>4.5065712508488696E-2</v>
      </c>
      <c r="P108" s="63">
        <f t="shared" si="270"/>
        <v>0.86511673029623415</v>
      </c>
      <c r="Q108" s="86">
        <f t="shared" si="271"/>
        <v>4.5065712508488696E-2</v>
      </c>
      <c r="R108" s="67">
        <f t="shared" si="272"/>
        <v>8.9817557195277176E-2</v>
      </c>
      <c r="AB108" s="91">
        <f t="shared" ref="AB108:AC123" si="273">AVERAGE(F102:F108)</f>
        <v>663.57142857142856</v>
      </c>
      <c r="AC108" s="91">
        <f t="shared" si="273"/>
        <v>55.285714285714285</v>
      </c>
    </row>
    <row r="109" spans="1:29" ht="13.8" x14ac:dyDescent="0.25">
      <c r="A109" s="4">
        <v>43967</v>
      </c>
      <c r="B109">
        <v>175752</v>
      </c>
      <c r="C109">
        <v>7938</v>
      </c>
      <c r="D109">
        <v>152600</v>
      </c>
      <c r="F109">
        <f t="shared" si="261"/>
        <v>519</v>
      </c>
      <c r="G109">
        <f t="shared" si="262"/>
        <v>41</v>
      </c>
      <c r="H109">
        <f t="shared" si="263"/>
        <v>1003</v>
      </c>
      <c r="I109">
        <f t="shared" si="264"/>
        <v>15214</v>
      </c>
      <c r="J109" s="58">
        <f t="shared" si="265"/>
        <v>3.3044523579867556E-2</v>
      </c>
      <c r="K109" s="58">
        <f t="shared" si="266"/>
        <v>2.6049939640383759E-3</v>
      </c>
      <c r="L109" s="58">
        <f t="shared" si="267"/>
        <v>6.3727047461719297E-2</v>
      </c>
      <c r="M109">
        <f t="shared" si="268"/>
        <v>0.49816834925626002</v>
      </c>
      <c r="N109" s="47">
        <f t="shared" si="269"/>
        <v>4.5165915608357234E-2</v>
      </c>
      <c r="P109" s="63">
        <f t="shared" si="270"/>
        <v>0.86826892439346348</v>
      </c>
      <c r="Q109" s="86">
        <f t="shared" si="271"/>
        <v>4.5165915608357234E-2</v>
      </c>
      <c r="R109" s="67">
        <f t="shared" si="272"/>
        <v>8.6565159998179264E-2</v>
      </c>
      <c r="AB109" s="91">
        <f t="shared" si="273"/>
        <v>632.57142857142856</v>
      </c>
      <c r="AC109" s="91">
        <f t="shared" si="273"/>
        <v>55.571428571428569</v>
      </c>
    </row>
    <row r="110" spans="1:29" ht="13.8" x14ac:dyDescent="0.25">
      <c r="A110" s="4">
        <v>43968</v>
      </c>
      <c r="B110">
        <v>176369</v>
      </c>
      <c r="C110">
        <v>7962</v>
      </c>
      <c r="D110">
        <v>154011</v>
      </c>
      <c r="F110">
        <f t="shared" si="261"/>
        <v>617</v>
      </c>
      <c r="G110">
        <f t="shared" si="262"/>
        <v>24</v>
      </c>
      <c r="H110">
        <f t="shared" si="263"/>
        <v>1411</v>
      </c>
      <c r="I110">
        <f t="shared" si="264"/>
        <v>14396</v>
      </c>
      <c r="J110" s="58">
        <f t="shared" si="265"/>
        <v>4.0640001970022051E-2</v>
      </c>
      <c r="K110" s="58">
        <f t="shared" si="266"/>
        <v>1.5774944130406204E-3</v>
      </c>
      <c r="L110" s="58">
        <f t="shared" si="267"/>
        <v>9.2743525700013152E-2</v>
      </c>
      <c r="M110">
        <f t="shared" si="268"/>
        <v>0.43086898255882611</v>
      </c>
      <c r="N110" s="47">
        <f t="shared" si="269"/>
        <v>4.5143987889028118E-2</v>
      </c>
      <c r="P110" s="63">
        <f t="shared" si="270"/>
        <v>0.87323169037642667</v>
      </c>
      <c r="Q110" s="86">
        <f t="shared" si="271"/>
        <v>4.5143987889028118E-2</v>
      </c>
      <c r="R110" s="67">
        <f t="shared" si="272"/>
        <v>8.1624321734545258E-2</v>
      </c>
      <c r="AB110" s="91">
        <f t="shared" si="273"/>
        <v>641.42857142857144</v>
      </c>
      <c r="AC110" s="91">
        <f t="shared" si="273"/>
        <v>56.142857142857146</v>
      </c>
    </row>
    <row r="111" spans="1:29" ht="13.8" x14ac:dyDescent="0.25">
      <c r="A111" s="4">
        <v>43969</v>
      </c>
      <c r="B111">
        <v>176551</v>
      </c>
      <c r="C111">
        <v>8003</v>
      </c>
      <c r="D111">
        <v>155041</v>
      </c>
      <c r="F111">
        <f t="shared" si="261"/>
        <v>182</v>
      </c>
      <c r="G111">
        <f t="shared" si="262"/>
        <v>41</v>
      </c>
      <c r="H111">
        <f t="shared" si="263"/>
        <v>1030</v>
      </c>
      <c r="I111">
        <f t="shared" si="264"/>
        <v>13507</v>
      </c>
      <c r="J111" s="58">
        <f t="shared" si="265"/>
        <v>1.2669069633348658E-2</v>
      </c>
      <c r="K111" s="58">
        <f t="shared" si="266"/>
        <v>2.8480133370380662E-3</v>
      </c>
      <c r="L111" s="58">
        <f t="shared" si="267"/>
        <v>7.1547652125590444E-2</v>
      </c>
      <c r="M111">
        <f t="shared" si="268"/>
        <v>0.17029311525834481</v>
      </c>
      <c r="N111" s="47">
        <f t="shared" si="269"/>
        <v>4.5329678110007876E-2</v>
      </c>
      <c r="P111" s="63">
        <f t="shared" si="270"/>
        <v>0.87816551591324887</v>
      </c>
      <c r="Q111" s="86">
        <f t="shared" si="271"/>
        <v>4.5329678110007876E-2</v>
      </c>
      <c r="R111" s="67">
        <f t="shared" si="272"/>
        <v>7.6504805976743251E-2</v>
      </c>
      <c r="AB111" s="91">
        <f t="shared" si="273"/>
        <v>567.85714285714289</v>
      </c>
      <c r="AC111" s="91">
        <f t="shared" si="273"/>
        <v>48.857142857142854</v>
      </c>
    </row>
    <row r="112" spans="1:29" ht="13.8" x14ac:dyDescent="0.25">
      <c r="A112" s="4">
        <v>43970</v>
      </c>
      <c r="B112">
        <v>177778</v>
      </c>
      <c r="C112">
        <v>8081</v>
      </c>
      <c r="D112">
        <v>155681</v>
      </c>
      <c r="F112">
        <f t="shared" si="261"/>
        <v>1227</v>
      </c>
      <c r="G112">
        <f t="shared" si="262"/>
        <v>78</v>
      </c>
      <c r="H112">
        <f t="shared" si="263"/>
        <v>640</v>
      </c>
      <c r="I112">
        <f t="shared" si="264"/>
        <v>14016</v>
      </c>
      <c r="J112" s="58">
        <f t="shared" si="265"/>
        <v>9.1033613376088965E-2</v>
      </c>
      <c r="K112" s="58">
        <f t="shared" si="266"/>
        <v>5.7747834456207889E-3</v>
      </c>
      <c r="L112" s="58">
        <f t="shared" si="267"/>
        <v>4.738283852817058E-2</v>
      </c>
      <c r="M112">
        <f t="shared" si="268"/>
        <v>1.7125223062267878</v>
      </c>
      <c r="N112" s="47">
        <f t="shared" si="269"/>
        <v>4.5455568180539772E-2</v>
      </c>
      <c r="P112" s="63">
        <f t="shared" si="270"/>
        <v>0.87570453036933704</v>
      </c>
      <c r="Q112" s="86">
        <f t="shared" si="271"/>
        <v>4.5455568180539772E-2</v>
      </c>
      <c r="R112" s="67">
        <f t="shared" si="272"/>
        <v>7.8839901450123206E-2</v>
      </c>
      <c r="AB112" s="91">
        <f t="shared" si="273"/>
        <v>658.14285714285711</v>
      </c>
      <c r="AC112" s="91">
        <f t="shared" si="273"/>
        <v>49</v>
      </c>
    </row>
    <row r="113" spans="1:29" ht="13.8" x14ac:dyDescent="0.25">
      <c r="A113" s="4">
        <v>43971</v>
      </c>
      <c r="B113">
        <v>178473</v>
      </c>
      <c r="C113">
        <v>8144</v>
      </c>
      <c r="D113">
        <v>156966</v>
      </c>
      <c r="F113">
        <f t="shared" si="261"/>
        <v>695</v>
      </c>
      <c r="G113">
        <f t="shared" si="262"/>
        <v>63</v>
      </c>
      <c r="H113">
        <f t="shared" si="263"/>
        <v>1285</v>
      </c>
      <c r="I113">
        <f t="shared" si="264"/>
        <v>13363</v>
      </c>
      <c r="J113" s="58">
        <f t="shared" si="265"/>
        <v>4.9691626009658603E-2</v>
      </c>
      <c r="K113" s="58">
        <f t="shared" si="266"/>
        <v>4.4948630136986299E-3</v>
      </c>
      <c r="L113" s="58">
        <f t="shared" si="267"/>
        <v>9.1680936073059355E-2</v>
      </c>
      <c r="M113">
        <f t="shared" si="268"/>
        <v>0.51667494818351267</v>
      </c>
      <c r="N113" s="47">
        <f t="shared" si="269"/>
        <v>4.5631552111523872E-2</v>
      </c>
      <c r="P113" s="63">
        <f t="shared" si="270"/>
        <v>0.87949437730076818</v>
      </c>
      <c r="Q113" s="86">
        <f t="shared" si="271"/>
        <v>4.5631552111523872E-2</v>
      </c>
      <c r="R113" s="67">
        <f t="shared" si="272"/>
        <v>7.4874070587707897E-2</v>
      </c>
      <c r="AB113" s="91">
        <f t="shared" si="273"/>
        <v>625</v>
      </c>
      <c r="AC113" s="91">
        <f t="shared" si="273"/>
        <v>40.428571428571431</v>
      </c>
    </row>
    <row r="114" spans="1:29" ht="13.8" x14ac:dyDescent="0.25">
      <c r="A114" s="4">
        <v>43972</v>
      </c>
      <c r="B114">
        <v>179021</v>
      </c>
      <c r="C114">
        <v>8203</v>
      </c>
      <c r="D114">
        <v>158087</v>
      </c>
      <c r="F114">
        <f t="shared" si="261"/>
        <v>548</v>
      </c>
      <c r="G114">
        <f t="shared" si="262"/>
        <v>59</v>
      </c>
      <c r="H114">
        <f t="shared" si="263"/>
        <v>1121</v>
      </c>
      <c r="I114">
        <f t="shared" si="264"/>
        <v>12731</v>
      </c>
      <c r="J114" s="58">
        <f t="shared" si="265"/>
        <v>4.1096297108190218E-2</v>
      </c>
      <c r="K114" s="58">
        <f t="shared" si="266"/>
        <v>4.4151762328818378E-3</v>
      </c>
      <c r="L114" s="58">
        <f t="shared" si="267"/>
        <v>8.3888348424754927E-2</v>
      </c>
      <c r="M114">
        <f t="shared" si="268"/>
        <v>0.4653981510650389</v>
      </c>
      <c r="N114" s="47">
        <f t="shared" si="269"/>
        <v>4.5821439942800003E-2</v>
      </c>
      <c r="P114" s="63">
        <f t="shared" si="270"/>
        <v>0.88306399807843772</v>
      </c>
      <c r="Q114" s="86">
        <f t="shared" si="271"/>
        <v>4.5821439942800003E-2</v>
      </c>
      <c r="R114" s="67">
        <f t="shared" si="272"/>
        <v>7.1114561978762314E-2</v>
      </c>
      <c r="AB114" s="91">
        <f t="shared" si="273"/>
        <v>649</v>
      </c>
      <c r="AC114" s="91">
        <f t="shared" si="273"/>
        <v>45.571428571428569</v>
      </c>
    </row>
    <row r="115" spans="1:29" ht="13.8" x14ac:dyDescent="0.25">
      <c r="A115" s="4">
        <v>43973</v>
      </c>
      <c r="B115">
        <v>179710</v>
      </c>
      <c r="C115">
        <v>8228</v>
      </c>
      <c r="D115">
        <v>159064</v>
      </c>
      <c r="F115">
        <f t="shared" si="261"/>
        <v>689</v>
      </c>
      <c r="G115">
        <f t="shared" si="262"/>
        <v>25</v>
      </c>
      <c r="H115">
        <f t="shared" si="263"/>
        <v>977</v>
      </c>
      <c r="I115">
        <f t="shared" si="264"/>
        <v>12418</v>
      </c>
      <c r="J115" s="58">
        <f t="shared" si="265"/>
        <v>5.4235750328066074E-2</v>
      </c>
      <c r="K115" s="58">
        <f t="shared" si="266"/>
        <v>1.9637106276019166E-3</v>
      </c>
      <c r="L115" s="58">
        <f t="shared" si="267"/>
        <v>7.6741811326682896E-2</v>
      </c>
      <c r="M115">
        <f t="shared" si="268"/>
        <v>0.68909714314032855</v>
      </c>
      <c r="N115" s="47">
        <f t="shared" si="269"/>
        <v>4.5784875632964218E-2</v>
      </c>
      <c r="P115" s="63">
        <f t="shared" si="270"/>
        <v>0.88511490735073173</v>
      </c>
      <c r="Q115" s="86">
        <f t="shared" si="271"/>
        <v>4.5784875632964218E-2</v>
      </c>
      <c r="R115" s="67">
        <f t="shared" si="272"/>
        <v>6.9100217016304089E-2</v>
      </c>
      <c r="AB115" s="91">
        <f t="shared" si="273"/>
        <v>639.57142857142856</v>
      </c>
      <c r="AC115" s="91">
        <f t="shared" si="273"/>
        <v>47.285714285714285</v>
      </c>
    </row>
    <row r="116" spans="1:29" ht="13.8" x14ac:dyDescent="0.25">
      <c r="A116" s="4">
        <v>43974</v>
      </c>
      <c r="B116">
        <v>179986</v>
      </c>
      <c r="C116">
        <v>8261</v>
      </c>
      <c r="D116">
        <v>159716</v>
      </c>
      <c r="F116">
        <f t="shared" si="261"/>
        <v>276</v>
      </c>
      <c r="G116">
        <f t="shared" si="262"/>
        <v>33</v>
      </c>
      <c r="H116">
        <f t="shared" si="263"/>
        <v>652</v>
      </c>
      <c r="I116">
        <f t="shared" si="264"/>
        <v>12009</v>
      </c>
      <c r="J116" s="58">
        <f t="shared" si="265"/>
        <v>2.2273576334705378E-2</v>
      </c>
      <c r="K116" s="58">
        <f t="shared" si="266"/>
        <v>2.6574327588983733E-3</v>
      </c>
      <c r="L116" s="58">
        <f t="shared" si="267"/>
        <v>5.2504429054598165E-2</v>
      </c>
      <c r="M116">
        <f t="shared" si="268"/>
        <v>0.4037857969698852</v>
      </c>
      <c r="N116" s="47">
        <f t="shared" si="269"/>
        <v>4.589801429000033E-2</v>
      </c>
      <c r="P116" s="63">
        <f t="shared" si="270"/>
        <v>0.88738012956563284</v>
      </c>
      <c r="Q116" s="86">
        <f t="shared" si="271"/>
        <v>4.589801429000033E-2</v>
      </c>
      <c r="R116" s="67">
        <f t="shared" si="272"/>
        <v>6.6721856144366876E-2</v>
      </c>
      <c r="AB116" s="91">
        <f t="shared" si="273"/>
        <v>604.85714285714289</v>
      </c>
      <c r="AC116" s="91">
        <f t="shared" si="273"/>
        <v>46.142857142857146</v>
      </c>
    </row>
    <row r="117" spans="1:29" ht="13.8" x14ac:dyDescent="0.25">
      <c r="A117" s="4">
        <v>43975</v>
      </c>
      <c r="B117">
        <v>180328</v>
      </c>
      <c r="C117">
        <v>8283</v>
      </c>
      <c r="D117">
        <v>160281</v>
      </c>
      <c r="F117">
        <f t="shared" si="261"/>
        <v>342</v>
      </c>
      <c r="G117">
        <f t="shared" si="262"/>
        <v>22</v>
      </c>
      <c r="H117">
        <f t="shared" si="263"/>
        <v>565</v>
      </c>
      <c r="I117">
        <f t="shared" si="264"/>
        <v>11764</v>
      </c>
      <c r="J117" s="58">
        <f t="shared" si="265"/>
        <v>2.8539950996989357E-2</v>
      </c>
      <c r="K117" s="58">
        <f t="shared" si="266"/>
        <v>1.8319593638104754E-3</v>
      </c>
      <c r="L117" s="58">
        <f t="shared" si="267"/>
        <v>4.7048047297859941E-2</v>
      </c>
      <c r="M117">
        <f t="shared" si="268"/>
        <v>0.58387780497929331</v>
      </c>
      <c r="N117" s="47">
        <f t="shared" si="269"/>
        <v>4.5932966594206114E-2</v>
      </c>
      <c r="P117" s="63">
        <f t="shared" si="270"/>
        <v>0.88883035357792473</v>
      </c>
      <c r="Q117" s="86">
        <f t="shared" si="271"/>
        <v>4.5932966594206114E-2</v>
      </c>
      <c r="R117" s="67">
        <f t="shared" si="272"/>
        <v>6.5236679827869182E-2</v>
      </c>
      <c r="AB117" s="91">
        <f t="shared" si="273"/>
        <v>565.57142857142856</v>
      </c>
      <c r="AC117" s="91">
        <f>AVERAGE(G111:G117)</f>
        <v>45.857142857142854</v>
      </c>
    </row>
    <row r="118" spans="1:29" ht="13.8" x14ac:dyDescent="0.25">
      <c r="A118" s="4">
        <v>43976</v>
      </c>
      <c r="B118">
        <v>180600</v>
      </c>
      <c r="C118">
        <v>8309</v>
      </c>
      <c r="D118">
        <v>161199</v>
      </c>
      <c r="F118">
        <f t="shared" si="261"/>
        <v>272</v>
      </c>
      <c r="G118">
        <f t="shared" si="262"/>
        <v>26</v>
      </c>
      <c r="H118">
        <f t="shared" si="263"/>
        <v>918</v>
      </c>
      <c r="I118">
        <f t="shared" si="264"/>
        <v>11092</v>
      </c>
      <c r="J118" s="58">
        <f t="shared" si="265"/>
        <v>2.3171258734081351E-2</v>
      </c>
      <c r="K118" s="58">
        <f t="shared" si="266"/>
        <v>2.2101326079564773E-3</v>
      </c>
      <c r="L118" s="58">
        <f t="shared" si="267"/>
        <v>7.8034682080924858E-2</v>
      </c>
      <c r="M118">
        <f t="shared" si="268"/>
        <v>0.28875708447853071</v>
      </c>
      <c r="N118" s="47">
        <f t="shared" si="269"/>
        <v>4.6007751937984495E-2</v>
      </c>
      <c r="P118" s="63">
        <f t="shared" si="270"/>
        <v>0.89257475083056481</v>
      </c>
      <c r="Q118" s="86">
        <f t="shared" si="271"/>
        <v>4.6007751937984495E-2</v>
      </c>
      <c r="R118" s="67">
        <f t="shared" si="272"/>
        <v>6.1417497231450735E-2</v>
      </c>
      <c r="AB118" s="91">
        <f t="shared" si="273"/>
        <v>578.42857142857144</v>
      </c>
      <c r="AC118" s="91">
        <f t="shared" si="273"/>
        <v>43.714285714285715</v>
      </c>
    </row>
    <row r="119" spans="1:29" ht="13.8" x14ac:dyDescent="0.25">
      <c r="A119" s="4">
        <v>43977</v>
      </c>
      <c r="B119">
        <v>181200</v>
      </c>
      <c r="C119">
        <v>8372</v>
      </c>
      <c r="D119">
        <v>161967</v>
      </c>
      <c r="F119">
        <f t="shared" si="261"/>
        <v>600</v>
      </c>
      <c r="G119">
        <f t="shared" si="262"/>
        <v>63</v>
      </c>
      <c r="H119">
        <f t="shared" si="263"/>
        <v>768</v>
      </c>
      <c r="I119">
        <f t="shared" si="264"/>
        <v>10861</v>
      </c>
      <c r="J119" s="58">
        <f t="shared" si="265"/>
        <v>5.4209891853136856E-2</v>
      </c>
      <c r="K119" s="58">
        <f t="shared" si="266"/>
        <v>5.6797692030292101E-3</v>
      </c>
      <c r="L119" s="58">
        <f t="shared" si="267"/>
        <v>6.9239091236927522E-2</v>
      </c>
      <c r="M119">
        <f t="shared" si="268"/>
        <v>0.72358137236461373</v>
      </c>
      <c r="N119" s="47">
        <f t="shared" si="269"/>
        <v>4.6203090507726266E-2</v>
      </c>
      <c r="P119" s="63">
        <f t="shared" si="270"/>
        <v>0.89385761589403978</v>
      </c>
      <c r="Q119" s="86">
        <f t="shared" si="271"/>
        <v>4.6203090507726266E-2</v>
      </c>
      <c r="R119" s="67">
        <f t="shared" si="272"/>
        <v>5.9939293598233911E-2</v>
      </c>
      <c r="AB119" s="91">
        <f t="shared" si="273"/>
        <v>488.85714285714283</v>
      </c>
      <c r="AC119" s="91">
        <f t="shared" si="273"/>
        <v>41.571428571428569</v>
      </c>
    </row>
    <row r="120" spans="1:29" ht="13.8" x14ac:dyDescent="0.25">
      <c r="A120" s="4">
        <v>43978</v>
      </c>
      <c r="B120">
        <v>181524</v>
      </c>
      <c r="C120">
        <v>8428</v>
      </c>
      <c r="D120">
        <v>162820</v>
      </c>
      <c r="F120">
        <f t="shared" si="261"/>
        <v>324</v>
      </c>
      <c r="G120">
        <f t="shared" si="262"/>
        <v>56</v>
      </c>
      <c r="H120">
        <f t="shared" si="263"/>
        <v>853</v>
      </c>
      <c r="I120">
        <f t="shared" si="264"/>
        <v>10276</v>
      </c>
      <c r="J120" s="58">
        <f t="shared" si="265"/>
        <v>2.9896163828428191E-2</v>
      </c>
      <c r="K120" s="58">
        <f t="shared" si="266"/>
        <v>5.1560629776263699E-3</v>
      </c>
      <c r="L120" s="58">
        <f t="shared" si="267"/>
        <v>7.8537887855630234E-2</v>
      </c>
      <c r="M120">
        <f t="shared" si="268"/>
        <v>0.35720817969258367</v>
      </c>
      <c r="N120" s="47">
        <f t="shared" si="269"/>
        <v>4.642912231991362E-2</v>
      </c>
      <c r="P120" s="63">
        <f t="shared" si="270"/>
        <v>0.89696128335647074</v>
      </c>
      <c r="Q120" s="86">
        <f t="shared" si="271"/>
        <v>4.642912231991362E-2</v>
      </c>
      <c r="R120" s="67">
        <f t="shared" si="272"/>
        <v>5.6609594323615675E-2</v>
      </c>
      <c r="AB120" s="91">
        <f t="shared" si="273"/>
        <v>435.85714285714283</v>
      </c>
      <c r="AC120" s="91">
        <f t="shared" si="273"/>
        <v>40.571428571428569</v>
      </c>
    </row>
    <row r="121" spans="1:29" ht="13.8" x14ac:dyDescent="0.25">
      <c r="A121" s="4">
        <v>43979</v>
      </c>
      <c r="B121">
        <v>182196</v>
      </c>
      <c r="C121">
        <v>8470</v>
      </c>
      <c r="D121">
        <v>163360</v>
      </c>
      <c r="F121">
        <f t="shared" si="261"/>
        <v>672</v>
      </c>
      <c r="G121">
        <f t="shared" si="262"/>
        <v>42</v>
      </c>
      <c r="H121">
        <f t="shared" si="263"/>
        <v>540</v>
      </c>
      <c r="I121">
        <f t="shared" si="264"/>
        <v>10366</v>
      </c>
      <c r="J121" s="58">
        <f t="shared" si="265"/>
        <v>6.5537086228584868E-2</v>
      </c>
      <c r="K121" s="58">
        <f t="shared" si="266"/>
        <v>4.0871934604904629E-3</v>
      </c>
      <c r="L121" s="58">
        <f t="shared" si="267"/>
        <v>5.2549630206305958E-2</v>
      </c>
      <c r="M121">
        <f t="shared" si="268"/>
        <v>1.1571462166407871</v>
      </c>
      <c r="N121" s="47">
        <f t="shared" si="269"/>
        <v>4.6488397110803749E-2</v>
      </c>
      <c r="P121" s="63">
        <f t="shared" si="270"/>
        <v>0.89661683022678873</v>
      </c>
      <c r="Q121" s="86">
        <f t="shared" si="271"/>
        <v>4.6488397110803749E-2</v>
      </c>
      <c r="R121" s="67">
        <f t="shared" si="272"/>
        <v>5.68947726624075E-2</v>
      </c>
      <c r="AB121" s="91">
        <f t="shared" si="273"/>
        <v>453.57142857142856</v>
      </c>
      <c r="AC121" s="91">
        <f t="shared" si="273"/>
        <v>38.142857142857146</v>
      </c>
    </row>
    <row r="122" spans="1:29" ht="13.8" x14ac:dyDescent="0.25">
      <c r="A122" s="4">
        <v>43980</v>
      </c>
      <c r="B122">
        <v>182922</v>
      </c>
      <c r="C122">
        <v>8504</v>
      </c>
      <c r="D122">
        <v>164245</v>
      </c>
      <c r="F122">
        <f t="shared" si="261"/>
        <v>726</v>
      </c>
      <c r="G122">
        <f t="shared" si="262"/>
        <v>34</v>
      </c>
      <c r="H122">
        <f t="shared" si="263"/>
        <v>885</v>
      </c>
      <c r="I122">
        <f t="shared" si="264"/>
        <v>10173</v>
      </c>
      <c r="J122" s="58">
        <f t="shared" si="265"/>
        <v>7.0189291469866605E-2</v>
      </c>
      <c r="K122" s="58">
        <f t="shared" si="266"/>
        <v>3.279953694771368E-3</v>
      </c>
      <c r="L122" s="58">
        <f t="shared" si="267"/>
        <v>8.5375265290372371E-2</v>
      </c>
      <c r="M122">
        <f t="shared" si="268"/>
        <v>0.79171076754802749</v>
      </c>
      <c r="N122" s="47">
        <f t="shared" si="269"/>
        <v>4.6489760663014836E-2</v>
      </c>
      <c r="P122" s="63">
        <f t="shared" si="270"/>
        <v>0.89789637113086451</v>
      </c>
      <c r="Q122" s="86">
        <f t="shared" si="271"/>
        <v>4.6489760663014836E-2</v>
      </c>
      <c r="R122" s="67">
        <f t="shared" si="272"/>
        <v>5.5613868206120687E-2</v>
      </c>
      <c r="AB122" s="91">
        <f t="shared" si="273"/>
        <v>458.85714285714283</v>
      </c>
      <c r="AC122" s="91">
        <f t="shared" si="273"/>
        <v>39.428571428571431</v>
      </c>
    </row>
    <row r="123" spans="1:29" ht="13.8" x14ac:dyDescent="0.25">
      <c r="A123" s="4">
        <v>43981</v>
      </c>
      <c r="B123">
        <v>183189</v>
      </c>
      <c r="C123">
        <v>8530</v>
      </c>
      <c r="D123">
        <v>164908</v>
      </c>
      <c r="F123">
        <f t="shared" si="261"/>
        <v>267</v>
      </c>
      <c r="G123">
        <f t="shared" si="262"/>
        <v>26</v>
      </c>
      <c r="H123">
        <f t="shared" si="263"/>
        <v>663</v>
      </c>
      <c r="I123">
        <f t="shared" si="264"/>
        <v>9751</v>
      </c>
      <c r="J123" s="58">
        <f t="shared" si="265"/>
        <v>2.6303372208767283E-2</v>
      </c>
      <c r="K123" s="58">
        <f t="shared" si="266"/>
        <v>2.5557849208689668E-3</v>
      </c>
      <c r="L123" s="58">
        <f t="shared" si="267"/>
        <v>6.5172515482158661E-2</v>
      </c>
      <c r="M123">
        <f t="shared" si="268"/>
        <v>0.38836604568909949</v>
      </c>
      <c r="N123" s="47">
        <f t="shared" si="269"/>
        <v>4.6563931240412908E-2</v>
      </c>
      <c r="P123" s="63">
        <f t="shared" si="270"/>
        <v>0.9002068901517013</v>
      </c>
      <c r="Q123" s="86">
        <f t="shared" si="271"/>
        <v>4.6563931240412908E-2</v>
      </c>
      <c r="R123" s="67">
        <f t="shared" si="272"/>
        <v>5.3229178607885785E-2</v>
      </c>
      <c r="AB123" s="91">
        <f t="shared" si="273"/>
        <v>457.57142857142856</v>
      </c>
      <c r="AC123" s="91">
        <f t="shared" si="273"/>
        <v>38.428571428571431</v>
      </c>
    </row>
    <row r="124" spans="1:29" ht="13.8" x14ac:dyDescent="0.25">
      <c r="A124" s="4">
        <v>43982</v>
      </c>
      <c r="B124">
        <v>183410</v>
      </c>
      <c r="C124">
        <v>8540</v>
      </c>
      <c r="D124">
        <v>165352</v>
      </c>
      <c r="F124">
        <f t="shared" si="261"/>
        <v>221</v>
      </c>
      <c r="G124">
        <f t="shared" si="262"/>
        <v>10</v>
      </c>
      <c r="H124">
        <f t="shared" si="263"/>
        <v>444</v>
      </c>
      <c r="I124">
        <f t="shared" si="264"/>
        <v>9518</v>
      </c>
      <c r="J124" s="58">
        <f t="shared" si="265"/>
        <v>2.271400504665428E-2</v>
      </c>
      <c r="K124" s="58">
        <f t="shared" si="266"/>
        <v>1.0255358424776945E-3</v>
      </c>
      <c r="L124" s="58">
        <f t="shared" si="267"/>
        <v>4.553379140600964E-2</v>
      </c>
      <c r="M124">
        <f t="shared" si="268"/>
        <v>0.48785080002186321</v>
      </c>
      <c r="N124" s="47">
        <f t="shared" si="269"/>
        <v>4.6562346655035169E-2</v>
      </c>
      <c r="P124" s="63">
        <f t="shared" si="270"/>
        <v>0.90154299111280733</v>
      </c>
      <c r="Q124" s="86">
        <f t="shared" si="271"/>
        <v>4.6562346655035169E-2</v>
      </c>
      <c r="R124" s="67">
        <f t="shared" si="272"/>
        <v>5.189466223215744E-2</v>
      </c>
      <c r="AB124" s="91">
        <f t="shared" ref="AB124:AC139" si="274">AVERAGE(F118:F124)</f>
        <v>440.28571428571428</v>
      </c>
      <c r="AC124" s="91">
        <f t="shared" si="274"/>
        <v>36.714285714285715</v>
      </c>
    </row>
    <row r="125" spans="1:29" ht="13.8" x14ac:dyDescent="0.25">
      <c r="A125" s="4">
        <v>43983</v>
      </c>
      <c r="B125">
        <v>183594</v>
      </c>
      <c r="C125">
        <v>8555</v>
      </c>
      <c r="D125">
        <v>165632</v>
      </c>
      <c r="F125">
        <f t="shared" si="261"/>
        <v>184</v>
      </c>
      <c r="G125">
        <f t="shared" si="262"/>
        <v>15</v>
      </c>
      <c r="H125">
        <f t="shared" si="263"/>
        <v>280</v>
      </c>
      <c r="I125">
        <f t="shared" si="264"/>
        <v>9407</v>
      </c>
      <c r="J125" s="58">
        <f t="shared" si="265"/>
        <v>1.9374204133549188E-2</v>
      </c>
      <c r="K125" s="58">
        <f t="shared" si="266"/>
        <v>1.5759613364152133E-3</v>
      </c>
      <c r="L125" s="58">
        <f t="shared" si="267"/>
        <v>2.9417944946417314E-2</v>
      </c>
      <c r="M125">
        <f t="shared" si="268"/>
        <v>0.625097203197021</v>
      </c>
      <c r="N125" s="47">
        <f t="shared" si="269"/>
        <v>4.6597383356754576E-2</v>
      </c>
      <c r="P125" s="63">
        <f t="shared" si="270"/>
        <v>0.90216455875464341</v>
      </c>
      <c r="Q125" s="86">
        <f t="shared" si="271"/>
        <v>4.6597383356754576E-2</v>
      </c>
      <c r="R125" s="67">
        <f t="shared" si="272"/>
        <v>5.1238057888602029E-2</v>
      </c>
      <c r="AB125" s="91">
        <f t="shared" si="274"/>
        <v>427.71428571428572</v>
      </c>
      <c r="AC125" s="91">
        <f t="shared" si="274"/>
        <v>35.142857142857146</v>
      </c>
    </row>
    <row r="126" spans="1:29" ht="13.8" x14ac:dyDescent="0.25">
      <c r="A126" s="4">
        <v>43984</v>
      </c>
      <c r="B126">
        <v>183879</v>
      </c>
      <c r="C126">
        <v>8563</v>
      </c>
      <c r="D126">
        <v>166609</v>
      </c>
      <c r="F126">
        <f t="shared" si="261"/>
        <v>285</v>
      </c>
      <c r="G126">
        <f t="shared" si="262"/>
        <v>8</v>
      </c>
      <c r="H126">
        <f t="shared" si="263"/>
        <v>977</v>
      </c>
      <c r="I126">
        <f t="shared" si="264"/>
        <v>8707</v>
      </c>
      <c r="J126" s="58">
        <f t="shared" si="265"/>
        <v>3.0363121721165169E-2</v>
      </c>
      <c r="K126" s="58">
        <f t="shared" si="266"/>
        <v>8.5043053045604335E-4</v>
      </c>
      <c r="L126" s="58">
        <f t="shared" si="267"/>
        <v>0.10385882853194429</v>
      </c>
      <c r="M126">
        <f t="shared" si="268"/>
        <v>0.28997551881319872</v>
      </c>
      <c r="N126" s="47">
        <f t="shared" si="269"/>
        <v>4.6568667438913636E-2</v>
      </c>
      <c r="P126" s="63">
        <f t="shared" si="270"/>
        <v>0.90607954143757574</v>
      </c>
      <c r="Q126" s="86">
        <f t="shared" si="271"/>
        <v>4.6568667438913636E-2</v>
      </c>
      <c r="R126" s="67">
        <f t="shared" si="272"/>
        <v>4.7351791123510623E-2</v>
      </c>
      <c r="AB126" s="91">
        <f t="shared" si="274"/>
        <v>382.71428571428572</v>
      </c>
      <c r="AC126" s="91">
        <f t="shared" si="274"/>
        <v>27.285714285714285</v>
      </c>
    </row>
    <row r="127" spans="1:29" ht="13.8" x14ac:dyDescent="0.25">
      <c r="A127" s="4">
        <v>43985</v>
      </c>
      <c r="B127">
        <v>184121</v>
      </c>
      <c r="C127">
        <v>8602</v>
      </c>
      <c r="D127">
        <v>167453</v>
      </c>
      <c r="F127">
        <f t="shared" si="261"/>
        <v>242</v>
      </c>
      <c r="G127">
        <f t="shared" si="262"/>
        <v>39</v>
      </c>
      <c r="H127">
        <f t="shared" si="263"/>
        <v>844</v>
      </c>
      <c r="I127">
        <f t="shared" si="264"/>
        <v>8066</v>
      </c>
      <c r="J127" s="58">
        <f t="shared" si="265"/>
        <v>2.7854861710654495E-2</v>
      </c>
      <c r="K127" s="58">
        <f t="shared" si="266"/>
        <v>4.479154703112438E-3</v>
      </c>
      <c r="L127" s="58">
        <f t="shared" si="267"/>
        <v>9.6933501780176873E-2</v>
      </c>
      <c r="M127">
        <f t="shared" si="268"/>
        <v>0.27466849480709926</v>
      </c>
      <c r="N127" s="47">
        <f t="shared" si="269"/>
        <v>4.6719276997192062E-2</v>
      </c>
      <c r="P127" s="63">
        <f t="shared" si="270"/>
        <v>0.90947257510007007</v>
      </c>
      <c r="Q127" s="86">
        <f t="shared" si="271"/>
        <v>4.6719276997192062E-2</v>
      </c>
      <c r="R127" s="67">
        <f t="shared" si="272"/>
        <v>4.3808147902737904E-2</v>
      </c>
      <c r="AB127" s="91">
        <f t="shared" si="274"/>
        <v>371</v>
      </c>
      <c r="AC127" s="91">
        <f t="shared" si="274"/>
        <v>24.857142857142858</v>
      </c>
    </row>
    <row r="128" spans="1:29" ht="13.8" x14ac:dyDescent="0.25">
      <c r="A128" s="4">
        <v>43986</v>
      </c>
      <c r="B128">
        <v>184472</v>
      </c>
      <c r="C128">
        <v>8635</v>
      </c>
      <c r="D128">
        <v>167909</v>
      </c>
      <c r="F128">
        <f t="shared" si="261"/>
        <v>351</v>
      </c>
      <c r="G128">
        <f t="shared" si="262"/>
        <v>33</v>
      </c>
      <c r="H128">
        <f t="shared" si="263"/>
        <v>456</v>
      </c>
      <c r="I128">
        <f t="shared" si="264"/>
        <v>7928</v>
      </c>
      <c r="J128" s="58">
        <f t="shared" si="265"/>
        <v>4.3611833072983941E-2</v>
      </c>
      <c r="K128" s="58">
        <f t="shared" si="266"/>
        <v>4.0912472105132658E-3</v>
      </c>
      <c r="L128" s="58">
        <f t="shared" si="267"/>
        <v>5.6533597818001491E-2</v>
      </c>
      <c r="M128">
        <f t="shared" si="268"/>
        <v>0.71937228132247122</v>
      </c>
      <c r="N128" s="47">
        <f t="shared" si="269"/>
        <v>4.6809271867817338E-2</v>
      </c>
      <c r="P128" s="63">
        <f t="shared" si="270"/>
        <v>0.91021401621926368</v>
      </c>
      <c r="Q128" s="86">
        <f t="shared" si="271"/>
        <v>4.6809271867817338E-2</v>
      </c>
      <c r="R128" s="67">
        <f t="shared" si="272"/>
        <v>4.2976711912918963E-2</v>
      </c>
      <c r="AB128" s="91">
        <f t="shared" si="274"/>
        <v>325.14285714285717</v>
      </c>
      <c r="AC128" s="91">
        <f t="shared" si="274"/>
        <v>23.571428571428573</v>
      </c>
    </row>
    <row r="129" spans="1:29" ht="13.8" x14ac:dyDescent="0.25">
      <c r="A129" s="4">
        <v>43987</v>
      </c>
      <c r="B129">
        <v>184924</v>
      </c>
      <c r="C129">
        <v>8658</v>
      </c>
      <c r="D129">
        <v>168480</v>
      </c>
      <c r="F129">
        <f t="shared" si="261"/>
        <v>452</v>
      </c>
      <c r="G129">
        <f t="shared" si="262"/>
        <v>23</v>
      </c>
      <c r="H129">
        <f t="shared" si="263"/>
        <v>571</v>
      </c>
      <c r="I129">
        <f t="shared" si="264"/>
        <v>7786</v>
      </c>
      <c r="J129" s="58">
        <f t="shared" si="265"/>
        <v>5.7138924170128551E-2</v>
      </c>
      <c r="K129" s="58">
        <f t="shared" si="266"/>
        <v>2.9011099899091826E-3</v>
      </c>
      <c r="L129" s="58">
        <f t="shared" si="267"/>
        <v>7.2023208879919268E-2</v>
      </c>
      <c r="M129">
        <f t="shared" si="268"/>
        <v>0.76262187006865179</v>
      </c>
      <c r="N129" s="47">
        <f t="shared" si="269"/>
        <v>4.6819233847418401E-2</v>
      </c>
      <c r="P129" s="63">
        <f t="shared" si="270"/>
        <v>0.91107698297679052</v>
      </c>
      <c r="Q129" s="86">
        <f t="shared" si="271"/>
        <v>4.6819233847418401E-2</v>
      </c>
      <c r="R129" s="67">
        <f t="shared" si="272"/>
        <v>4.210378317579111E-2</v>
      </c>
      <c r="AB129" s="91">
        <f t="shared" si="274"/>
        <v>286</v>
      </c>
      <c r="AC129" s="91">
        <f t="shared" si="274"/>
        <v>22</v>
      </c>
    </row>
    <row r="130" spans="1:29" ht="13.8" x14ac:dyDescent="0.25">
      <c r="A130" s="4">
        <v>43988</v>
      </c>
      <c r="B130">
        <v>185450</v>
      </c>
      <c r="C130">
        <v>8673</v>
      </c>
      <c r="D130">
        <v>168958</v>
      </c>
      <c r="F130">
        <f t="shared" si="261"/>
        <v>526</v>
      </c>
      <c r="G130">
        <f t="shared" si="262"/>
        <v>15</v>
      </c>
      <c r="H130">
        <f t="shared" si="263"/>
        <v>478</v>
      </c>
      <c r="I130">
        <f t="shared" si="264"/>
        <v>7819</v>
      </c>
      <c r="J130" s="58">
        <f t="shared" si="265"/>
        <v>6.7706592692114473E-2</v>
      </c>
      <c r="K130" s="58">
        <f t="shared" si="266"/>
        <v>1.9265348060621629E-3</v>
      </c>
      <c r="L130" s="58">
        <f t="shared" si="267"/>
        <v>6.1392242486514259E-2</v>
      </c>
      <c r="M130">
        <f t="shared" si="268"/>
        <v>1.0692972225168422</v>
      </c>
      <c r="N130" s="47">
        <f t="shared" si="269"/>
        <v>4.6767322728498248E-2</v>
      </c>
      <c r="P130" s="63">
        <f t="shared" si="270"/>
        <v>0.91107036937179831</v>
      </c>
      <c r="Q130" s="86">
        <f t="shared" si="271"/>
        <v>4.6767322728498248E-2</v>
      </c>
      <c r="R130" s="67">
        <f t="shared" si="272"/>
        <v>4.2162307899703433E-2</v>
      </c>
      <c r="AB130" s="91">
        <f t="shared" si="274"/>
        <v>323</v>
      </c>
      <c r="AC130" s="91">
        <f t="shared" si="274"/>
        <v>20.428571428571427</v>
      </c>
    </row>
    <row r="131" spans="1:29" ht="13.8" x14ac:dyDescent="0.25">
      <c r="A131" s="4">
        <v>43989</v>
      </c>
      <c r="B131">
        <v>185750</v>
      </c>
      <c r="C131">
        <v>8685</v>
      </c>
      <c r="D131">
        <v>169224</v>
      </c>
      <c r="F131">
        <f t="shared" si="261"/>
        <v>300</v>
      </c>
      <c r="G131">
        <f t="shared" si="262"/>
        <v>12</v>
      </c>
      <c r="H131">
        <f t="shared" si="263"/>
        <v>266</v>
      </c>
      <c r="I131">
        <f t="shared" si="264"/>
        <v>7841</v>
      </c>
      <c r="J131" s="58">
        <f t="shared" si="265"/>
        <v>3.8453191256572407E-2</v>
      </c>
      <c r="K131" s="58">
        <f t="shared" si="266"/>
        <v>1.5347231103721704E-3</v>
      </c>
      <c r="L131" s="58">
        <f t="shared" si="267"/>
        <v>3.4019695613249773E-2</v>
      </c>
      <c r="M131">
        <f t="shared" si="268"/>
        <v>1.0815305842990635</v>
      </c>
      <c r="N131" s="47">
        <f t="shared" si="269"/>
        <v>4.6756393001345896E-2</v>
      </c>
      <c r="P131" s="63">
        <f t="shared" si="270"/>
        <v>0.91103095558546432</v>
      </c>
      <c r="Q131" s="86">
        <f t="shared" si="271"/>
        <v>4.6756393001345896E-2</v>
      </c>
      <c r="R131" s="67">
        <f t="shared" si="272"/>
        <v>4.221265141318975E-2</v>
      </c>
      <c r="AB131" s="91">
        <f t="shared" si="274"/>
        <v>334.28571428571428</v>
      </c>
      <c r="AC131" s="91">
        <f t="shared" si="274"/>
        <v>20.714285714285715</v>
      </c>
    </row>
    <row r="132" spans="1:29" ht="13.8" x14ac:dyDescent="0.25">
      <c r="A132" s="4">
        <v>43990</v>
      </c>
      <c r="B132">
        <v>186109</v>
      </c>
      <c r="C132">
        <v>8695</v>
      </c>
      <c r="D132">
        <v>169556</v>
      </c>
      <c r="F132">
        <f t="shared" si="261"/>
        <v>359</v>
      </c>
      <c r="G132">
        <f t="shared" si="262"/>
        <v>10</v>
      </c>
      <c r="H132">
        <f t="shared" si="263"/>
        <v>332</v>
      </c>
      <c r="I132">
        <f t="shared" si="264"/>
        <v>7858</v>
      </c>
      <c r="J132" s="58">
        <f t="shared" si="265"/>
        <v>4.5886707785230477E-2</v>
      </c>
      <c r="K132" s="58">
        <f t="shared" si="266"/>
        <v>1.2753475322025251E-3</v>
      </c>
      <c r="L132" s="58">
        <f t="shared" si="267"/>
        <v>4.2341538069123837E-2</v>
      </c>
      <c r="M132">
        <f t="shared" si="268"/>
        <v>1.0520399875555326</v>
      </c>
      <c r="N132" s="47">
        <f t="shared" si="269"/>
        <v>4.6719932942522933E-2</v>
      </c>
      <c r="P132" s="63">
        <f t="shared" si="270"/>
        <v>0.91105749856267026</v>
      </c>
      <c r="Q132" s="86">
        <f t="shared" si="271"/>
        <v>4.6719932942522933E-2</v>
      </c>
      <c r="R132" s="67">
        <f t="shared" si="272"/>
        <v>4.2222568494806767E-2</v>
      </c>
      <c r="AB132" s="91">
        <f t="shared" si="274"/>
        <v>359.28571428571428</v>
      </c>
      <c r="AC132" s="91">
        <f t="shared" si="274"/>
        <v>20</v>
      </c>
    </row>
    <row r="133" spans="1:29" ht="13.8" x14ac:dyDescent="0.25">
      <c r="A133" s="4">
        <v>43991</v>
      </c>
      <c r="B133">
        <v>186506</v>
      </c>
      <c r="C133">
        <v>8736</v>
      </c>
      <c r="D133">
        <v>170129</v>
      </c>
      <c r="F133">
        <f t="shared" si="261"/>
        <v>397</v>
      </c>
      <c r="G133">
        <f t="shared" si="262"/>
        <v>41</v>
      </c>
      <c r="H133">
        <f t="shared" si="263"/>
        <v>573</v>
      </c>
      <c r="I133">
        <f t="shared" si="264"/>
        <v>7641</v>
      </c>
      <c r="J133" s="58">
        <f t="shared" si="265"/>
        <v>5.0634234925053825E-2</v>
      </c>
      <c r="K133" s="58">
        <f t="shared" si="266"/>
        <v>5.2176126240773731E-3</v>
      </c>
      <c r="L133" s="58">
        <f t="shared" si="267"/>
        <v>7.2919317892593538E-2</v>
      </c>
      <c r="M133">
        <f t="shared" si="268"/>
        <v>0.64801924762389729</v>
      </c>
      <c r="N133" s="47">
        <f t="shared" si="269"/>
        <v>4.6840316129239813E-2</v>
      </c>
      <c r="P133" s="63">
        <f t="shared" si="270"/>
        <v>0.91219049253107143</v>
      </c>
      <c r="Q133" s="86">
        <f t="shared" si="271"/>
        <v>4.6840316129239813E-2</v>
      </c>
      <c r="R133" s="67">
        <f t="shared" si="272"/>
        <v>4.0969191339688793E-2</v>
      </c>
      <c r="AB133" s="91">
        <f t="shared" si="274"/>
        <v>375.28571428571428</v>
      </c>
      <c r="AC133" s="91">
        <f t="shared" si="274"/>
        <v>24.714285714285715</v>
      </c>
    </row>
    <row r="134" spans="1:29" ht="13.8" x14ac:dyDescent="0.25">
      <c r="A134" s="4">
        <v>43992</v>
      </c>
      <c r="B134">
        <v>186522</v>
      </c>
      <c r="C134">
        <v>8752</v>
      </c>
      <c r="D134">
        <v>170630</v>
      </c>
      <c r="F134">
        <f t="shared" si="261"/>
        <v>16</v>
      </c>
      <c r="G134">
        <f t="shared" si="262"/>
        <v>16</v>
      </c>
      <c r="H134">
        <f t="shared" si="263"/>
        <v>501</v>
      </c>
      <c r="I134">
        <f t="shared" si="264"/>
        <v>7140</v>
      </c>
      <c r="J134" s="58">
        <f t="shared" si="265"/>
        <v>2.0986384011283297E-3</v>
      </c>
      <c r="K134" s="58">
        <f t="shared" si="266"/>
        <v>2.0939667582777124E-3</v>
      </c>
      <c r="L134" s="58">
        <f t="shared" si="267"/>
        <v>6.5567334118570866E-2</v>
      </c>
      <c r="M134">
        <f t="shared" si="268"/>
        <v>3.1016820160583304E-2</v>
      </c>
      <c r="N134" s="47">
        <f t="shared" si="269"/>
        <v>4.692207889685935E-2</v>
      </c>
      <c r="P134" s="63">
        <f t="shared" si="270"/>
        <v>0.91479825436141582</v>
      </c>
      <c r="Q134" s="86">
        <f t="shared" si="271"/>
        <v>4.692207889685935E-2</v>
      </c>
      <c r="R134" s="67">
        <f t="shared" si="272"/>
        <v>3.8279666741724783E-2</v>
      </c>
      <c r="AB134" s="91">
        <f t="shared" si="274"/>
        <v>343</v>
      </c>
      <c r="AC134" s="91">
        <f t="shared" si="274"/>
        <v>21.428571428571427</v>
      </c>
    </row>
    <row r="135" spans="1:29" ht="13.8" x14ac:dyDescent="0.25">
      <c r="A135" s="4">
        <v>43993</v>
      </c>
      <c r="B135">
        <v>186691</v>
      </c>
      <c r="C135">
        <v>8772</v>
      </c>
      <c r="D135">
        <v>170961</v>
      </c>
      <c r="F135">
        <f t="shared" ref="F135:F147" si="275">B135-B134</f>
        <v>169</v>
      </c>
      <c r="G135">
        <f t="shared" ref="G135:G147" si="276">C135-C134</f>
        <v>20</v>
      </c>
      <c r="H135">
        <f t="shared" ref="H135:H147" si="277">D135-D134</f>
        <v>331</v>
      </c>
      <c r="I135">
        <f t="shared" ref="I135:I147" si="278">B135-C135-D135</f>
        <v>6958</v>
      </c>
      <c r="J135" s="58">
        <f t="shared" ref="J135:J147" si="279">F135/I134*$B$2/($B$2-B134)</f>
        <v>2.3722278944092994E-2</v>
      </c>
      <c r="K135" s="58">
        <f t="shared" ref="K135:K147" si="280">G135/I134</f>
        <v>2.8011204481792717E-3</v>
      </c>
      <c r="L135" s="58">
        <f t="shared" ref="L135:L147" si="281">H135/I134</f>
        <v>4.6358543417366949E-2</v>
      </c>
      <c r="M135">
        <f t="shared" ref="M135:M147" si="282">J135/(K135+L135)</f>
        <v>0.48255575971744724</v>
      </c>
      <c r="N135" s="47">
        <f t="shared" ref="N135:N147" si="283">C135/B135</f>
        <v>4.6986732086710128E-2</v>
      </c>
      <c r="P135" s="63">
        <f t="shared" ref="P135:P147" si="284">D135/B135</f>
        <v>0.91574312634245891</v>
      </c>
      <c r="Q135" s="86">
        <f t="shared" ref="Q135:Q147" si="285">N135</f>
        <v>4.6986732086710128E-2</v>
      </c>
      <c r="R135" s="67">
        <f t="shared" ref="R135:R147" si="286">IF(P135="","",1-SUM(P135:Q135))</f>
        <v>3.7270141570830972E-2</v>
      </c>
      <c r="AB135" s="91">
        <f t="shared" si="274"/>
        <v>317</v>
      </c>
      <c r="AC135" s="91">
        <f t="shared" si="274"/>
        <v>19.571428571428573</v>
      </c>
    </row>
    <row r="136" spans="1:29" ht="13.8" x14ac:dyDescent="0.25">
      <c r="A136" s="4">
        <v>43994</v>
      </c>
      <c r="B136">
        <v>187226</v>
      </c>
      <c r="C136">
        <v>8783</v>
      </c>
      <c r="D136">
        <v>171535</v>
      </c>
      <c r="F136">
        <f t="shared" si="275"/>
        <v>535</v>
      </c>
      <c r="G136">
        <f t="shared" si="276"/>
        <v>11</v>
      </c>
      <c r="H136">
        <f t="shared" si="277"/>
        <v>574</v>
      </c>
      <c r="I136">
        <f t="shared" si="278"/>
        <v>6908</v>
      </c>
      <c r="J136" s="58">
        <f t="shared" si="279"/>
        <v>7.7061622932106E-2</v>
      </c>
      <c r="K136" s="58">
        <f t="shared" si="280"/>
        <v>1.5809140557631503E-3</v>
      </c>
      <c r="L136" s="58">
        <f t="shared" si="281"/>
        <v>8.249496981891348E-2</v>
      </c>
      <c r="M136">
        <f t="shared" si="282"/>
        <v>0.91657226044716855</v>
      </c>
      <c r="N136" s="47">
        <f t="shared" si="283"/>
        <v>4.6911219595568994E-2</v>
      </c>
      <c r="P136" s="63">
        <f t="shared" si="284"/>
        <v>0.91619219552839881</v>
      </c>
      <c r="Q136" s="86">
        <f t="shared" si="285"/>
        <v>4.6911219595568994E-2</v>
      </c>
      <c r="R136" s="67">
        <f t="shared" si="286"/>
        <v>3.6896584876032201E-2</v>
      </c>
      <c r="AB136" s="91">
        <f t="shared" si="274"/>
        <v>328.85714285714283</v>
      </c>
      <c r="AC136" s="91">
        <f t="shared" si="274"/>
        <v>17.857142857142858</v>
      </c>
    </row>
    <row r="137" spans="1:29" ht="13.8" x14ac:dyDescent="0.25">
      <c r="A137" s="4">
        <v>43995</v>
      </c>
      <c r="B137">
        <v>187267</v>
      </c>
      <c r="C137">
        <v>8793</v>
      </c>
      <c r="D137">
        <v>171970</v>
      </c>
      <c r="F137">
        <f t="shared" si="275"/>
        <v>41</v>
      </c>
      <c r="G137">
        <f t="shared" si="276"/>
        <v>10</v>
      </c>
      <c r="H137">
        <f t="shared" si="277"/>
        <v>435</v>
      </c>
      <c r="I137">
        <f t="shared" si="278"/>
        <v>6504</v>
      </c>
      <c r="J137" s="58">
        <f t="shared" si="279"/>
        <v>5.9484402100075428E-3</v>
      </c>
      <c r="K137" s="58">
        <f t="shared" si="280"/>
        <v>1.4475969889982628E-3</v>
      </c>
      <c r="L137" s="58">
        <f t="shared" si="281"/>
        <v>6.2970469021424433E-2</v>
      </c>
      <c r="M137">
        <f t="shared" si="282"/>
        <v>9.2341179709510349E-2</v>
      </c>
      <c r="N137" s="47">
        <f t="shared" si="283"/>
        <v>4.6954348603865069E-2</v>
      </c>
      <c r="P137" s="63">
        <f t="shared" si="284"/>
        <v>0.91831449214223537</v>
      </c>
      <c r="Q137" s="86">
        <f t="shared" si="285"/>
        <v>4.6954348603865069E-2</v>
      </c>
      <c r="R137" s="67">
        <f t="shared" si="286"/>
        <v>3.4731159253899579E-2</v>
      </c>
      <c r="AB137" s="91">
        <f t="shared" si="274"/>
        <v>259.57142857142856</v>
      </c>
      <c r="AC137" s="91">
        <f t="shared" si="274"/>
        <v>17.142857142857142</v>
      </c>
    </row>
    <row r="138" spans="1:29" ht="13.8" x14ac:dyDescent="0.25">
      <c r="A138" s="4">
        <v>43996</v>
      </c>
      <c r="B138">
        <v>187518</v>
      </c>
      <c r="C138">
        <v>8801</v>
      </c>
      <c r="D138">
        <v>172089</v>
      </c>
      <c r="F138">
        <f t="shared" si="275"/>
        <v>251</v>
      </c>
      <c r="G138">
        <f t="shared" si="276"/>
        <v>8</v>
      </c>
      <c r="H138">
        <f t="shared" si="277"/>
        <v>119</v>
      </c>
      <c r="I138">
        <f t="shared" si="278"/>
        <v>6628</v>
      </c>
      <c r="J138" s="58">
        <f t="shared" si="279"/>
        <v>3.8678086004034884E-2</v>
      </c>
      <c r="K138" s="58">
        <f t="shared" si="280"/>
        <v>1.2300123001230013E-3</v>
      </c>
      <c r="L138" s="58">
        <f t="shared" si="281"/>
        <v>1.8296432964329642E-2</v>
      </c>
      <c r="M138">
        <f t="shared" si="282"/>
        <v>1.9808052863798653</v>
      </c>
      <c r="N138" s="47">
        <f t="shared" si="283"/>
        <v>4.6934160987211891E-2</v>
      </c>
      <c r="P138" s="63">
        <f t="shared" si="284"/>
        <v>0.91771989888970662</v>
      </c>
      <c r="Q138" s="86">
        <f t="shared" si="285"/>
        <v>4.6934160987211891E-2</v>
      </c>
      <c r="R138" s="67">
        <f t="shared" si="286"/>
        <v>3.5345940123081454E-2</v>
      </c>
      <c r="AB138" s="91">
        <f t="shared" si="274"/>
        <v>252.57142857142858</v>
      </c>
      <c r="AC138" s="91">
        <f t="shared" si="274"/>
        <v>16.571428571428573</v>
      </c>
    </row>
    <row r="139" spans="1:29" ht="13.8" x14ac:dyDescent="0.25">
      <c r="A139" s="4">
        <v>43997</v>
      </c>
      <c r="B139">
        <v>187682</v>
      </c>
      <c r="C139">
        <v>8807</v>
      </c>
      <c r="D139">
        <v>172692</v>
      </c>
      <c r="F139">
        <f t="shared" si="275"/>
        <v>164</v>
      </c>
      <c r="G139">
        <f t="shared" si="276"/>
        <v>6</v>
      </c>
      <c r="H139">
        <f t="shared" si="277"/>
        <v>603</v>
      </c>
      <c r="I139">
        <f t="shared" si="278"/>
        <v>6183</v>
      </c>
      <c r="J139" s="58">
        <f t="shared" si="279"/>
        <v>2.4799015391274427E-2</v>
      </c>
      <c r="K139" s="58">
        <f t="shared" si="280"/>
        <v>9.0525045262522627E-4</v>
      </c>
      <c r="L139" s="58">
        <f t="shared" si="281"/>
        <v>9.0977670488835247E-2</v>
      </c>
      <c r="M139">
        <f t="shared" si="282"/>
        <v>0.26989798688565991</v>
      </c>
      <c r="N139" s="47">
        <f t="shared" si="283"/>
        <v>4.6925118018776441E-2</v>
      </c>
      <c r="P139" s="63">
        <f t="shared" si="284"/>
        <v>0.92013085964557073</v>
      </c>
      <c r="Q139" s="86">
        <f t="shared" si="285"/>
        <v>4.6925118018776441E-2</v>
      </c>
      <c r="R139" s="67">
        <f t="shared" si="286"/>
        <v>3.2944022335652856E-2</v>
      </c>
      <c r="AB139" s="91">
        <f t="shared" si="274"/>
        <v>224.71428571428572</v>
      </c>
      <c r="AC139" s="91">
        <f t="shared" si="274"/>
        <v>16</v>
      </c>
    </row>
    <row r="140" spans="1:29" ht="13.8" x14ac:dyDescent="0.25">
      <c r="A140" s="4">
        <v>43998</v>
      </c>
      <c r="B140">
        <v>188252</v>
      </c>
      <c r="C140">
        <v>8820</v>
      </c>
      <c r="D140">
        <v>172842</v>
      </c>
      <c r="F140">
        <f t="shared" si="275"/>
        <v>570</v>
      </c>
      <c r="G140">
        <f t="shared" si="276"/>
        <v>13</v>
      </c>
      <c r="H140">
        <f t="shared" si="277"/>
        <v>150</v>
      </c>
      <c r="I140">
        <f t="shared" si="278"/>
        <v>6590</v>
      </c>
      <c r="J140" s="58">
        <f t="shared" si="279"/>
        <v>9.2395230025887301E-2</v>
      </c>
      <c r="K140" s="58">
        <f t="shared" si="280"/>
        <v>2.1025392204431508E-3</v>
      </c>
      <c r="L140" s="58">
        <f t="shared" si="281"/>
        <v>2.4260067928190198E-2</v>
      </c>
      <c r="M140">
        <f t="shared" si="282"/>
        <v>3.5047834800617252</v>
      </c>
      <c r="N140" s="47">
        <f t="shared" si="283"/>
        <v>4.6852091876845928E-2</v>
      </c>
      <c r="P140" s="63">
        <f t="shared" si="284"/>
        <v>0.9181416399294563</v>
      </c>
      <c r="Q140" s="86">
        <f t="shared" si="285"/>
        <v>4.6852091876845928E-2</v>
      </c>
      <c r="R140" s="67">
        <f t="shared" si="286"/>
        <v>3.5006268193697787E-2</v>
      </c>
      <c r="AB140" s="91">
        <f t="shared" ref="AB140:AC162" si="287">AVERAGE(F134:F140)</f>
        <v>249.42857142857142</v>
      </c>
      <c r="AC140" s="91">
        <f t="shared" si="287"/>
        <v>12</v>
      </c>
    </row>
    <row r="141" spans="1:29" ht="13.8" x14ac:dyDescent="0.25">
      <c r="A141" s="4">
        <v>43999</v>
      </c>
      <c r="B141">
        <v>188604</v>
      </c>
      <c r="C141">
        <v>8851</v>
      </c>
      <c r="D141">
        <v>173599</v>
      </c>
      <c r="F141">
        <f t="shared" si="275"/>
        <v>352</v>
      </c>
      <c r="G141">
        <f t="shared" si="276"/>
        <v>31</v>
      </c>
      <c r="H141">
        <f t="shared" si="277"/>
        <v>757</v>
      </c>
      <c r="I141">
        <f t="shared" si="278"/>
        <v>6154</v>
      </c>
      <c r="J141" s="58">
        <f t="shared" si="279"/>
        <v>5.3534549448661761E-2</v>
      </c>
      <c r="K141" s="58">
        <f t="shared" si="280"/>
        <v>4.7040971168437022E-3</v>
      </c>
      <c r="L141" s="58">
        <f t="shared" si="281"/>
        <v>0.11487101669195751</v>
      </c>
      <c r="M141">
        <f t="shared" si="282"/>
        <v>0.44770644780035662</v>
      </c>
      <c r="N141" s="47">
        <f t="shared" si="283"/>
        <v>4.6929015291298171E-2</v>
      </c>
      <c r="P141" s="63">
        <f t="shared" si="284"/>
        <v>0.9204417721787449</v>
      </c>
      <c r="Q141" s="86">
        <f t="shared" si="285"/>
        <v>4.6929015291298171E-2</v>
      </c>
      <c r="R141" s="67">
        <f t="shared" si="286"/>
        <v>3.2629212529956986E-2</v>
      </c>
      <c r="AB141" s="91">
        <f t="shared" si="287"/>
        <v>297.42857142857144</v>
      </c>
      <c r="AC141" s="91">
        <f t="shared" si="287"/>
        <v>14.142857142857142</v>
      </c>
    </row>
    <row r="142" spans="1:29" ht="13.8" x14ac:dyDescent="0.25">
      <c r="A142" s="4">
        <v>44000</v>
      </c>
      <c r="B142">
        <v>189817</v>
      </c>
      <c r="C142">
        <v>8875</v>
      </c>
      <c r="D142">
        <v>173847</v>
      </c>
      <c r="F142">
        <f t="shared" si="275"/>
        <v>1213</v>
      </c>
      <c r="G142">
        <f t="shared" si="276"/>
        <v>24</v>
      </c>
      <c r="H142">
        <f t="shared" si="277"/>
        <v>248</v>
      </c>
      <c r="I142">
        <f t="shared" si="278"/>
        <v>7095</v>
      </c>
      <c r="J142" s="58">
        <f t="shared" si="279"/>
        <v>0.19755227745164261</v>
      </c>
      <c r="K142" s="58">
        <f t="shared" si="280"/>
        <v>3.8999025024374391E-3</v>
      </c>
      <c r="L142" s="58">
        <f t="shared" si="281"/>
        <v>4.0298992525186872E-2</v>
      </c>
      <c r="M142">
        <f t="shared" si="282"/>
        <v>4.4696202773434139</v>
      </c>
      <c r="N142" s="47">
        <f t="shared" si="283"/>
        <v>4.6755559301853891E-2</v>
      </c>
      <c r="P142" s="63">
        <f t="shared" si="284"/>
        <v>0.91586633441683307</v>
      </c>
      <c r="Q142" s="86">
        <f t="shared" si="285"/>
        <v>4.6755559301853891E-2</v>
      </c>
      <c r="R142" s="67">
        <f t="shared" si="286"/>
        <v>3.7378106281312995E-2</v>
      </c>
      <c r="AB142" s="91">
        <f t="shared" si="287"/>
        <v>446.57142857142856</v>
      </c>
      <c r="AC142" s="91">
        <f t="shared" si="287"/>
        <v>14.714285714285714</v>
      </c>
    </row>
    <row r="143" spans="1:29" ht="13.8" x14ac:dyDescent="0.25">
      <c r="A143" s="4">
        <v>44001</v>
      </c>
      <c r="B143">
        <v>190299</v>
      </c>
      <c r="C143">
        <v>8887</v>
      </c>
      <c r="D143">
        <v>173972</v>
      </c>
      <c r="F143">
        <f t="shared" si="275"/>
        <v>482</v>
      </c>
      <c r="G143">
        <f t="shared" si="276"/>
        <v>12</v>
      </c>
      <c r="H143">
        <f t="shared" si="277"/>
        <v>125</v>
      </c>
      <c r="I143">
        <f t="shared" si="278"/>
        <v>7440</v>
      </c>
      <c r="J143" s="58">
        <f t="shared" si="279"/>
        <v>6.8089425844146317E-2</v>
      </c>
      <c r="K143" s="58">
        <f t="shared" si="280"/>
        <v>1.6913319238900633E-3</v>
      </c>
      <c r="L143" s="58">
        <f t="shared" si="281"/>
        <v>1.7618040873854827E-2</v>
      </c>
      <c r="M143">
        <f t="shared" si="282"/>
        <v>3.5262370537534173</v>
      </c>
      <c r="N143" s="47">
        <f t="shared" si="283"/>
        <v>4.6700192854402807E-2</v>
      </c>
      <c r="P143" s="63">
        <f t="shared" si="284"/>
        <v>0.91420343774796509</v>
      </c>
      <c r="Q143" s="86">
        <f t="shared" si="285"/>
        <v>4.6700192854402807E-2</v>
      </c>
      <c r="R143" s="67">
        <f t="shared" si="286"/>
        <v>3.9096369397632058E-2</v>
      </c>
      <c r="AB143" s="91">
        <f t="shared" si="287"/>
        <v>439</v>
      </c>
      <c r="AC143" s="91">
        <f t="shared" si="287"/>
        <v>14.857142857142858</v>
      </c>
    </row>
    <row r="144" spans="1:29" ht="13.8" x14ac:dyDescent="0.25">
      <c r="A144" s="4">
        <v>44002</v>
      </c>
      <c r="B144">
        <v>190670</v>
      </c>
      <c r="C144">
        <v>8895</v>
      </c>
      <c r="D144">
        <v>174609</v>
      </c>
      <c r="F144">
        <f t="shared" si="275"/>
        <v>371</v>
      </c>
      <c r="G144">
        <f t="shared" si="276"/>
        <v>8</v>
      </c>
      <c r="H144">
        <f t="shared" si="277"/>
        <v>637</v>
      </c>
      <c r="I144">
        <f t="shared" si="278"/>
        <v>7166</v>
      </c>
      <c r="J144" s="58">
        <f t="shared" si="279"/>
        <v>4.9979109266396225E-2</v>
      </c>
      <c r="K144" s="58">
        <f t="shared" si="280"/>
        <v>1.0752688172043011E-3</v>
      </c>
      <c r="L144" s="58">
        <f t="shared" si="281"/>
        <v>8.5618279569892472E-2</v>
      </c>
      <c r="M144">
        <f t="shared" si="282"/>
        <v>0.57650321386354719</v>
      </c>
      <c r="N144" s="47">
        <f t="shared" si="283"/>
        <v>4.6651282320239157E-2</v>
      </c>
      <c r="P144" s="63">
        <f t="shared" si="284"/>
        <v>0.91576545864582792</v>
      </c>
      <c r="Q144" s="86">
        <f t="shared" si="285"/>
        <v>4.6651282320239157E-2</v>
      </c>
      <c r="R144" s="67">
        <f t="shared" si="286"/>
        <v>3.7583259033932892E-2</v>
      </c>
      <c r="AB144" s="91">
        <f t="shared" si="287"/>
        <v>486.14285714285717</v>
      </c>
      <c r="AC144" s="91">
        <f t="shared" si="287"/>
        <v>14.571428571428571</v>
      </c>
    </row>
    <row r="145" spans="1:29" ht="13.8" x14ac:dyDescent="0.25">
      <c r="A145" s="4">
        <v>44003</v>
      </c>
      <c r="B145">
        <v>191272</v>
      </c>
      <c r="C145">
        <v>8895</v>
      </c>
      <c r="D145">
        <v>174740</v>
      </c>
      <c r="F145">
        <f t="shared" si="275"/>
        <v>602</v>
      </c>
      <c r="G145">
        <f t="shared" si="276"/>
        <v>0</v>
      </c>
      <c r="H145">
        <f t="shared" si="277"/>
        <v>131</v>
      </c>
      <c r="I145">
        <f t="shared" si="278"/>
        <v>7637</v>
      </c>
      <c r="J145" s="58">
        <f t="shared" si="279"/>
        <v>8.4199430221278418E-2</v>
      </c>
      <c r="K145" s="58">
        <f t="shared" si="280"/>
        <v>0</v>
      </c>
      <c r="L145" s="58">
        <f t="shared" si="281"/>
        <v>1.8280770304214346E-2</v>
      </c>
      <c r="M145">
        <f t="shared" si="282"/>
        <v>4.6059016562265738</v>
      </c>
      <c r="N145" s="47">
        <f t="shared" si="283"/>
        <v>4.6504454389560419E-2</v>
      </c>
      <c r="P145" s="63">
        <f t="shared" si="284"/>
        <v>0.913568112426283</v>
      </c>
      <c r="Q145" s="86">
        <f t="shared" si="285"/>
        <v>4.6504454389560419E-2</v>
      </c>
      <c r="R145" s="67">
        <f t="shared" si="286"/>
        <v>3.9927433184156591E-2</v>
      </c>
      <c r="AB145" s="91">
        <f t="shared" si="287"/>
        <v>536.28571428571433</v>
      </c>
      <c r="AC145" s="91">
        <f t="shared" si="287"/>
        <v>13.428571428571429</v>
      </c>
    </row>
    <row r="146" spans="1:29" ht="13.8" x14ac:dyDescent="0.25">
      <c r="A146" s="4">
        <v>44004</v>
      </c>
      <c r="B146">
        <v>191768</v>
      </c>
      <c r="C146">
        <v>8899</v>
      </c>
      <c r="D146">
        <v>175143</v>
      </c>
      <c r="F146">
        <f t="shared" si="275"/>
        <v>496</v>
      </c>
      <c r="G146">
        <f t="shared" si="276"/>
        <v>4</v>
      </c>
      <c r="H146">
        <f t="shared" si="277"/>
        <v>403</v>
      </c>
      <c r="I146">
        <f t="shared" si="278"/>
        <v>7726</v>
      </c>
      <c r="J146" s="58">
        <f t="shared" si="279"/>
        <v>6.5095576670234384E-2</v>
      </c>
      <c r="K146" s="58">
        <f t="shared" si="280"/>
        <v>5.2376587665313608E-4</v>
      </c>
      <c r="L146" s="58">
        <f t="shared" si="281"/>
        <v>5.2769412072803459E-2</v>
      </c>
      <c r="M146">
        <f t="shared" si="282"/>
        <v>1.2214617175198526</v>
      </c>
      <c r="N146" s="47">
        <f t="shared" si="283"/>
        <v>4.6405031079220727E-2</v>
      </c>
      <c r="P146" s="63">
        <f t="shared" si="284"/>
        <v>0.91330670393392011</v>
      </c>
      <c r="Q146" s="86">
        <f t="shared" si="285"/>
        <v>4.6405031079220727E-2</v>
      </c>
      <c r="R146" s="67">
        <f t="shared" si="286"/>
        <v>4.0288264986859224E-2</v>
      </c>
      <c r="AB146" s="91">
        <f t="shared" si="287"/>
        <v>583.71428571428567</v>
      </c>
      <c r="AC146" s="91">
        <f t="shared" si="287"/>
        <v>13.142857142857142</v>
      </c>
    </row>
    <row r="147" spans="1:29" ht="13.8" x14ac:dyDescent="0.25">
      <c r="A147" s="4">
        <v>44005</v>
      </c>
      <c r="B147">
        <v>192480</v>
      </c>
      <c r="C147">
        <v>8914</v>
      </c>
      <c r="D147">
        <v>175825</v>
      </c>
      <c r="F147">
        <f t="shared" si="275"/>
        <v>712</v>
      </c>
      <c r="G147">
        <f t="shared" si="276"/>
        <v>15</v>
      </c>
      <c r="H147">
        <f t="shared" si="277"/>
        <v>682</v>
      </c>
      <c r="I147">
        <f t="shared" si="278"/>
        <v>7741</v>
      </c>
      <c r="J147" s="58">
        <f t="shared" si="279"/>
        <v>9.2367770169774696E-2</v>
      </c>
      <c r="K147" s="58">
        <f t="shared" si="280"/>
        <v>1.9414962464405902E-3</v>
      </c>
      <c r="L147" s="58">
        <f t="shared" si="281"/>
        <v>8.8273362671498837E-2</v>
      </c>
      <c r="M147">
        <f t="shared" si="282"/>
        <v>1.0238642644643892</v>
      </c>
      <c r="N147" s="47">
        <f t="shared" si="283"/>
        <v>4.6311305070656693E-2</v>
      </c>
      <c r="P147" s="63">
        <f t="shared" si="284"/>
        <v>0.91347152950955945</v>
      </c>
      <c r="Q147" s="86">
        <f t="shared" si="285"/>
        <v>4.6311305070656693E-2</v>
      </c>
      <c r="R147" s="67">
        <f t="shared" si="286"/>
        <v>4.0217165419783818E-2</v>
      </c>
      <c r="AB147" s="91">
        <f t="shared" si="287"/>
        <v>604</v>
      </c>
      <c r="AC147" s="91">
        <f t="shared" si="287"/>
        <v>13.428571428571429</v>
      </c>
    </row>
    <row r="148" spans="1:29" ht="13.8" x14ac:dyDescent="0.25">
      <c r="A148" s="4">
        <v>44006</v>
      </c>
      <c r="B148">
        <v>192871</v>
      </c>
      <c r="C148">
        <v>8928</v>
      </c>
      <c r="D148">
        <v>176422</v>
      </c>
      <c r="F148">
        <f t="shared" ref="F148:F162" si="288">B148-B147</f>
        <v>391</v>
      </c>
      <c r="G148">
        <f t="shared" ref="G148:G162" si="289">C148-C147</f>
        <v>14</v>
      </c>
      <c r="H148">
        <f t="shared" ref="H148:H162" si="290">D148-D147</f>
        <v>597</v>
      </c>
      <c r="I148">
        <f t="shared" ref="I148:I162" si="291">B148-C148-D148</f>
        <v>7521</v>
      </c>
      <c r="J148" s="58">
        <f t="shared" ref="J148:J162" si="292">F148/I147*$B$2/($B$2-B147)</f>
        <v>5.0626576328174543E-2</v>
      </c>
      <c r="K148" s="58">
        <f t="shared" ref="K148:K162" si="293">G148/I147</f>
        <v>1.8085518666838909E-3</v>
      </c>
      <c r="L148" s="58">
        <f t="shared" ref="L148:L162" si="294">H148/I147</f>
        <v>7.7121818886448784E-2</v>
      </c>
      <c r="M148">
        <f t="shared" ref="M148:M162" si="295">J148/(K148+L148)</f>
        <v>0.64140806441309184</v>
      </c>
      <c r="N148" s="47">
        <f t="shared" ref="N148:N162" si="296">C148/B148</f>
        <v>4.6290007310585829E-2</v>
      </c>
      <c r="P148" s="63">
        <f t="shared" ref="P148:P162" si="297">D148/B148</f>
        <v>0.91471501677286893</v>
      </c>
      <c r="Q148" s="86">
        <f t="shared" ref="Q148:Q162" si="298">N148</f>
        <v>4.6290007310585829E-2</v>
      </c>
      <c r="R148" s="67">
        <f t="shared" ref="R148:R162" si="299">IF(P148="","",1-SUM(P148:Q148))</f>
        <v>3.8994975916545216E-2</v>
      </c>
      <c r="AB148" s="91">
        <f t="shared" si="287"/>
        <v>609.57142857142856</v>
      </c>
      <c r="AC148" s="91">
        <f t="shared" si="287"/>
        <v>11</v>
      </c>
    </row>
    <row r="149" spans="1:29" ht="13.8" x14ac:dyDescent="0.25">
      <c r="A149" s="4">
        <v>44007</v>
      </c>
      <c r="B149">
        <v>193371</v>
      </c>
      <c r="C149">
        <v>8940</v>
      </c>
      <c r="D149">
        <v>176764</v>
      </c>
      <c r="F149">
        <f t="shared" si="288"/>
        <v>500</v>
      </c>
      <c r="G149">
        <f t="shared" si="289"/>
        <v>12</v>
      </c>
      <c r="H149">
        <f t="shared" si="290"/>
        <v>342</v>
      </c>
      <c r="I149">
        <f t="shared" si="291"/>
        <v>7667</v>
      </c>
      <c r="J149" s="58">
        <f t="shared" si="292"/>
        <v>6.6633912765168932E-2</v>
      </c>
      <c r="K149" s="58">
        <f t="shared" si="293"/>
        <v>1.5955325089748703E-3</v>
      </c>
      <c r="L149" s="58">
        <f t="shared" si="294"/>
        <v>4.5472676505783807E-2</v>
      </c>
      <c r="M149">
        <f t="shared" si="295"/>
        <v>1.4156882991718516</v>
      </c>
      <c r="N149" s="47">
        <f t="shared" si="296"/>
        <v>4.6232371968909503E-2</v>
      </c>
      <c r="P149" s="63">
        <f t="shared" si="297"/>
        <v>0.9141184562318031</v>
      </c>
      <c r="Q149" s="86">
        <f t="shared" si="298"/>
        <v>4.6232371968909503E-2</v>
      </c>
      <c r="R149" s="67">
        <f t="shared" si="299"/>
        <v>3.9649171799287397E-2</v>
      </c>
      <c r="AB149" s="91">
        <f t="shared" si="287"/>
        <v>507.71428571428572</v>
      </c>
      <c r="AC149" s="91">
        <f t="shared" si="287"/>
        <v>9.2857142857142865</v>
      </c>
    </row>
    <row r="150" spans="1:29" ht="13.8" x14ac:dyDescent="0.25">
      <c r="A150" s="4">
        <v>44008</v>
      </c>
      <c r="B150">
        <v>194036</v>
      </c>
      <c r="C150">
        <v>8965</v>
      </c>
      <c r="D150">
        <v>177149</v>
      </c>
      <c r="F150">
        <f t="shared" si="288"/>
        <v>665</v>
      </c>
      <c r="G150">
        <f t="shared" si="289"/>
        <v>25</v>
      </c>
      <c r="H150">
        <f t="shared" si="290"/>
        <v>385</v>
      </c>
      <c r="I150">
        <f t="shared" si="291"/>
        <v>7922</v>
      </c>
      <c r="J150" s="58">
        <f t="shared" si="292"/>
        <v>8.6936005206118883E-2</v>
      </c>
      <c r="K150" s="58">
        <f t="shared" si="293"/>
        <v>3.2607277944437197E-3</v>
      </c>
      <c r="L150" s="58">
        <f t="shared" si="294"/>
        <v>5.0215208034433287E-2</v>
      </c>
      <c r="M150">
        <f t="shared" si="295"/>
        <v>1.6257032973544232</v>
      </c>
      <c r="N150" s="47">
        <f t="shared" si="296"/>
        <v>4.6202766496938712E-2</v>
      </c>
      <c r="P150" s="63">
        <f t="shared" si="297"/>
        <v>0.91296975818920201</v>
      </c>
      <c r="Q150" s="86">
        <f t="shared" si="298"/>
        <v>4.6202766496938712E-2</v>
      </c>
      <c r="R150" s="67">
        <f t="shared" si="299"/>
        <v>4.0827475313859329E-2</v>
      </c>
      <c r="AB150" s="91">
        <f t="shared" si="287"/>
        <v>533.85714285714289</v>
      </c>
      <c r="AC150" s="91">
        <f t="shared" si="287"/>
        <v>11.142857142857142</v>
      </c>
    </row>
    <row r="151" spans="1:29" ht="13.8" x14ac:dyDescent="0.25">
      <c r="A151" s="4">
        <v>44009</v>
      </c>
      <c r="B151">
        <v>194458</v>
      </c>
      <c r="C151">
        <v>8968</v>
      </c>
      <c r="D151">
        <v>177518</v>
      </c>
      <c r="F151">
        <f t="shared" si="288"/>
        <v>422</v>
      </c>
      <c r="G151">
        <f t="shared" si="289"/>
        <v>3</v>
      </c>
      <c r="H151">
        <f t="shared" si="290"/>
        <v>369</v>
      </c>
      <c r="I151">
        <f t="shared" si="291"/>
        <v>7972</v>
      </c>
      <c r="J151" s="58">
        <f t="shared" si="292"/>
        <v>5.3393029827757982E-2</v>
      </c>
      <c r="K151" s="58">
        <f t="shared" si="293"/>
        <v>3.786922494319616E-4</v>
      </c>
      <c r="L151" s="58">
        <f t="shared" si="294"/>
        <v>4.657914668013128E-2</v>
      </c>
      <c r="M151">
        <f t="shared" si="295"/>
        <v>1.1370418878911257</v>
      </c>
      <c r="N151" s="47">
        <f t="shared" si="296"/>
        <v>4.6117927778749138E-2</v>
      </c>
      <c r="P151" s="63">
        <f t="shared" si="297"/>
        <v>0.91288607308519065</v>
      </c>
      <c r="Q151" s="86">
        <f t="shared" si="298"/>
        <v>4.6117927778749138E-2</v>
      </c>
      <c r="R151" s="67">
        <f t="shared" si="299"/>
        <v>4.0995999136060224E-2</v>
      </c>
      <c r="AB151" s="91">
        <f t="shared" si="287"/>
        <v>541.14285714285711</v>
      </c>
      <c r="AC151" s="91">
        <f t="shared" si="287"/>
        <v>10.428571428571429</v>
      </c>
    </row>
    <row r="152" spans="1:29" ht="13.8" x14ac:dyDescent="0.25">
      <c r="A152" s="4">
        <v>44010</v>
      </c>
      <c r="B152">
        <v>194693</v>
      </c>
      <c r="C152">
        <v>8968</v>
      </c>
      <c r="D152">
        <v>177657</v>
      </c>
      <c r="F152">
        <f t="shared" si="288"/>
        <v>235</v>
      </c>
      <c r="G152">
        <f t="shared" si="289"/>
        <v>0</v>
      </c>
      <c r="H152">
        <f t="shared" si="290"/>
        <v>139</v>
      </c>
      <c r="I152">
        <f t="shared" si="291"/>
        <v>8068</v>
      </c>
      <c r="J152" s="58">
        <f t="shared" si="292"/>
        <v>2.9546750017111312E-2</v>
      </c>
      <c r="K152" s="58">
        <f t="shared" si="293"/>
        <v>0</v>
      </c>
      <c r="L152" s="58">
        <f t="shared" si="294"/>
        <v>1.7436026091319619E-2</v>
      </c>
      <c r="M152">
        <f t="shared" si="295"/>
        <v>1.6945805117727437</v>
      </c>
      <c r="N152" s="47">
        <f t="shared" si="296"/>
        <v>4.6062262125500145E-2</v>
      </c>
      <c r="P152" s="63">
        <f t="shared" si="297"/>
        <v>0.91249813809433311</v>
      </c>
      <c r="Q152" s="86">
        <f t="shared" si="298"/>
        <v>4.6062262125500145E-2</v>
      </c>
      <c r="R152" s="67">
        <f t="shared" si="299"/>
        <v>4.1439599780166758E-2</v>
      </c>
      <c r="AB152" s="91">
        <f t="shared" si="287"/>
        <v>488.71428571428572</v>
      </c>
      <c r="AC152" s="91">
        <f t="shared" si="287"/>
        <v>10.428571428571429</v>
      </c>
    </row>
    <row r="153" spans="1:29" ht="13.8" x14ac:dyDescent="0.25">
      <c r="A153" s="4">
        <v>44011</v>
      </c>
      <c r="B153">
        <v>195042</v>
      </c>
      <c r="C153">
        <v>8976</v>
      </c>
      <c r="D153">
        <v>177770</v>
      </c>
      <c r="F153">
        <f t="shared" si="288"/>
        <v>349</v>
      </c>
      <c r="G153">
        <f t="shared" si="289"/>
        <v>8</v>
      </c>
      <c r="H153">
        <f t="shared" si="290"/>
        <v>113</v>
      </c>
      <c r="I153">
        <f t="shared" si="291"/>
        <v>8296</v>
      </c>
      <c r="J153" s="58">
        <f t="shared" si="292"/>
        <v>4.3358066180662326E-2</v>
      </c>
      <c r="K153" s="58">
        <f t="shared" si="293"/>
        <v>9.9157164105106587E-4</v>
      </c>
      <c r="L153" s="58">
        <f t="shared" si="294"/>
        <v>1.4005949429846306E-2</v>
      </c>
      <c r="M153">
        <f t="shared" si="295"/>
        <v>2.8910155202114352</v>
      </c>
      <c r="N153" s="47">
        <f t="shared" si="296"/>
        <v>4.6020857046174667E-2</v>
      </c>
      <c r="P153" s="63">
        <f t="shared" si="297"/>
        <v>0.91144471447175479</v>
      </c>
      <c r="Q153" s="86">
        <f t="shared" si="298"/>
        <v>4.6020857046174667E-2</v>
      </c>
      <c r="R153" s="67">
        <f t="shared" si="299"/>
        <v>4.2534428482070563E-2</v>
      </c>
      <c r="AB153" s="91">
        <f t="shared" si="287"/>
        <v>467.71428571428572</v>
      </c>
      <c r="AC153" s="91">
        <f t="shared" si="287"/>
        <v>11</v>
      </c>
    </row>
    <row r="154" spans="1:29" ht="13.8" x14ac:dyDescent="0.25">
      <c r="A154" s="4">
        <v>44012</v>
      </c>
      <c r="B154">
        <v>195418</v>
      </c>
      <c r="C154">
        <v>8990</v>
      </c>
      <c r="D154">
        <v>178100</v>
      </c>
      <c r="F154">
        <f t="shared" si="288"/>
        <v>376</v>
      </c>
      <c r="G154">
        <f t="shared" si="289"/>
        <v>14</v>
      </c>
      <c r="H154">
        <f t="shared" si="290"/>
        <v>330</v>
      </c>
      <c r="I154">
        <f t="shared" si="291"/>
        <v>8328</v>
      </c>
      <c r="J154" s="58">
        <f t="shared" si="292"/>
        <v>4.54288016973384E-2</v>
      </c>
      <c r="K154" s="58">
        <f t="shared" si="293"/>
        <v>1.6875602700096432E-3</v>
      </c>
      <c r="L154" s="58">
        <f t="shared" si="294"/>
        <v>3.977820636451302E-2</v>
      </c>
      <c r="M154">
        <f t="shared" si="295"/>
        <v>1.0955736595381376</v>
      </c>
      <c r="N154" s="47">
        <f t="shared" si="296"/>
        <v>4.6003950506094626E-2</v>
      </c>
      <c r="P154" s="63">
        <f t="shared" si="297"/>
        <v>0.91137970913631294</v>
      </c>
      <c r="Q154" s="86">
        <f t="shared" si="298"/>
        <v>4.6003950506094626E-2</v>
      </c>
      <c r="R154" s="67">
        <f t="shared" si="299"/>
        <v>4.261634035759243E-2</v>
      </c>
      <c r="AB154" s="91">
        <f t="shared" si="287"/>
        <v>419.71428571428572</v>
      </c>
      <c r="AC154" s="91">
        <f t="shared" si="287"/>
        <v>10.857142857142858</v>
      </c>
    </row>
    <row r="155" spans="1:29" ht="13.8" x14ac:dyDescent="0.25">
      <c r="A155" s="4">
        <v>44013</v>
      </c>
      <c r="B155">
        <v>195893</v>
      </c>
      <c r="C155">
        <v>8995</v>
      </c>
      <c r="D155">
        <v>179100</v>
      </c>
      <c r="F155">
        <f t="shared" si="288"/>
        <v>475</v>
      </c>
      <c r="G155">
        <f t="shared" si="289"/>
        <v>5</v>
      </c>
      <c r="H155">
        <f t="shared" si="290"/>
        <v>1000</v>
      </c>
      <c r="I155">
        <f t="shared" si="291"/>
        <v>7798</v>
      </c>
      <c r="J155" s="58">
        <f t="shared" si="292"/>
        <v>5.7169846539906956E-2</v>
      </c>
      <c r="K155" s="58">
        <f t="shared" si="293"/>
        <v>6.0038424591738718E-4</v>
      </c>
      <c r="L155" s="58">
        <f t="shared" si="294"/>
        <v>0.12007684918347743</v>
      </c>
      <c r="M155">
        <f t="shared" si="295"/>
        <v>0.47374177311875132</v>
      </c>
      <c r="N155" s="47">
        <f t="shared" si="296"/>
        <v>4.5917924581276512E-2</v>
      </c>
      <c r="P155" s="63">
        <f t="shared" si="297"/>
        <v>0.91427462951713434</v>
      </c>
      <c r="Q155" s="86">
        <f t="shared" si="298"/>
        <v>4.5917924581276512E-2</v>
      </c>
      <c r="R155" s="67">
        <f t="shared" si="299"/>
        <v>3.9807445901589134E-2</v>
      </c>
      <c r="AB155" s="91">
        <f t="shared" si="287"/>
        <v>431.71428571428572</v>
      </c>
      <c r="AC155" s="91">
        <f t="shared" si="287"/>
        <v>9.5714285714285712</v>
      </c>
    </row>
    <row r="156" spans="1:29" ht="13.8" x14ac:dyDescent="0.25">
      <c r="A156" s="4">
        <v>44014</v>
      </c>
      <c r="B156">
        <v>196370</v>
      </c>
      <c r="C156">
        <v>9006</v>
      </c>
      <c r="D156">
        <v>179800</v>
      </c>
      <c r="F156">
        <f t="shared" si="288"/>
        <v>477</v>
      </c>
      <c r="G156">
        <f t="shared" si="289"/>
        <v>11</v>
      </c>
      <c r="H156">
        <f t="shared" si="290"/>
        <v>700</v>
      </c>
      <c r="I156">
        <f t="shared" si="291"/>
        <v>7564</v>
      </c>
      <c r="J156" s="58">
        <f t="shared" si="292"/>
        <v>6.1312884669115164E-2</v>
      </c>
      <c r="K156" s="58">
        <f t="shared" si="293"/>
        <v>1.4106181072069761E-3</v>
      </c>
      <c r="L156" s="58">
        <f t="shared" si="294"/>
        <v>8.9766606822262118E-2</v>
      </c>
      <c r="M156">
        <f t="shared" si="295"/>
        <v>0.67245833284073142</v>
      </c>
      <c r="N156" s="47">
        <f t="shared" si="296"/>
        <v>4.5862402607322911E-2</v>
      </c>
      <c r="P156" s="63">
        <f t="shared" si="297"/>
        <v>0.91561847532718843</v>
      </c>
      <c r="Q156" s="86">
        <f t="shared" si="298"/>
        <v>4.5862402607322911E-2</v>
      </c>
      <c r="R156" s="67">
        <f t="shared" si="299"/>
        <v>3.8519122065488687E-2</v>
      </c>
      <c r="AB156" s="91">
        <f t="shared" si="287"/>
        <v>428.42857142857144</v>
      </c>
      <c r="AC156" s="91">
        <f t="shared" si="287"/>
        <v>9.4285714285714288</v>
      </c>
    </row>
    <row r="157" spans="1:29" ht="13.8" x14ac:dyDescent="0.25">
      <c r="A157" s="4">
        <v>44015</v>
      </c>
      <c r="B157">
        <v>196780</v>
      </c>
      <c r="C157">
        <v>9010</v>
      </c>
      <c r="D157">
        <v>180300</v>
      </c>
      <c r="F157">
        <f t="shared" si="288"/>
        <v>410</v>
      </c>
      <c r="G157">
        <f t="shared" si="289"/>
        <v>4</v>
      </c>
      <c r="H157">
        <f t="shared" si="290"/>
        <v>500</v>
      </c>
      <c r="I157">
        <f t="shared" si="291"/>
        <v>7470</v>
      </c>
      <c r="J157" s="58">
        <f t="shared" si="292"/>
        <v>5.4331465071694424E-2</v>
      </c>
      <c r="K157" s="58">
        <f t="shared" si="293"/>
        <v>5.2882072977260709E-4</v>
      </c>
      <c r="L157" s="58">
        <f t="shared" si="294"/>
        <v>6.6102591221575885E-2</v>
      </c>
      <c r="M157">
        <f t="shared" si="295"/>
        <v>0.81540317817915997</v>
      </c>
      <c r="N157" s="47">
        <f t="shared" si="296"/>
        <v>4.5787173493241184E-2</v>
      </c>
      <c r="P157" s="63">
        <f t="shared" si="297"/>
        <v>0.91625165159060884</v>
      </c>
      <c r="Q157" s="86">
        <f t="shared" si="298"/>
        <v>4.5787173493241184E-2</v>
      </c>
      <c r="R157" s="67">
        <f t="shared" si="299"/>
        <v>3.796117491614992E-2</v>
      </c>
      <c r="AB157" s="91">
        <f t="shared" si="287"/>
        <v>392</v>
      </c>
      <c r="AC157" s="91">
        <f t="shared" si="287"/>
        <v>6.4285714285714288</v>
      </c>
    </row>
    <row r="158" spans="1:29" ht="13.8" x14ac:dyDescent="0.25">
      <c r="A158" s="4">
        <v>44016</v>
      </c>
      <c r="B158">
        <v>197198</v>
      </c>
      <c r="C158">
        <v>9020</v>
      </c>
      <c r="D158">
        <v>181000</v>
      </c>
      <c r="F158">
        <f t="shared" si="288"/>
        <v>418</v>
      </c>
      <c r="G158">
        <f t="shared" si="289"/>
        <v>10</v>
      </c>
      <c r="H158">
        <f t="shared" si="290"/>
        <v>700</v>
      </c>
      <c r="I158">
        <f t="shared" si="291"/>
        <v>7178</v>
      </c>
      <c r="J158" s="58">
        <f t="shared" si="292"/>
        <v>5.6088895731647832E-2</v>
      </c>
      <c r="K158" s="58">
        <f t="shared" si="293"/>
        <v>1.3386880856760374E-3</v>
      </c>
      <c r="L158" s="58">
        <f t="shared" si="294"/>
        <v>9.3708165997322623E-2</v>
      </c>
      <c r="M158">
        <f t="shared" si="295"/>
        <v>0.59011838185268917</v>
      </c>
      <c r="N158" s="47">
        <f t="shared" si="296"/>
        <v>4.5740829014493049E-2</v>
      </c>
      <c r="P158" s="63">
        <f t="shared" si="297"/>
        <v>0.91785920749703342</v>
      </c>
      <c r="Q158" s="86">
        <f t="shared" si="298"/>
        <v>4.5740829014493049E-2</v>
      </c>
      <c r="R158" s="67">
        <f t="shared" si="299"/>
        <v>3.6399963488473519E-2</v>
      </c>
      <c r="AB158" s="91">
        <f t="shared" si="287"/>
        <v>391.42857142857144</v>
      </c>
      <c r="AC158" s="91">
        <f t="shared" si="287"/>
        <v>7.4285714285714288</v>
      </c>
    </row>
    <row r="159" spans="1:29" ht="13.8" x14ac:dyDescent="0.25">
      <c r="A159" s="4">
        <v>44017</v>
      </c>
      <c r="B159">
        <v>197523</v>
      </c>
      <c r="C159">
        <v>9023</v>
      </c>
      <c r="D159">
        <v>181719</v>
      </c>
      <c r="F159">
        <f t="shared" si="288"/>
        <v>325</v>
      </c>
      <c r="G159">
        <f t="shared" si="289"/>
        <v>3</v>
      </c>
      <c r="H159">
        <f t="shared" si="290"/>
        <v>719</v>
      </c>
      <c r="I159">
        <f t="shared" si="291"/>
        <v>6781</v>
      </c>
      <c r="J159" s="58">
        <f t="shared" si="292"/>
        <v>4.5384054137231768E-2</v>
      </c>
      <c r="K159" s="58">
        <f t="shared" si="293"/>
        <v>4.1794371691278906E-4</v>
      </c>
      <c r="L159" s="58">
        <f t="shared" si="294"/>
        <v>0.10016717748676511</v>
      </c>
      <c r="M159">
        <f t="shared" si="295"/>
        <v>0.45120047174106603</v>
      </c>
      <c r="N159" s="47">
        <f t="shared" si="296"/>
        <v>4.5680756165104822E-2</v>
      </c>
      <c r="P159" s="63">
        <f t="shared" si="297"/>
        <v>0.91998906456463303</v>
      </c>
      <c r="Q159" s="86">
        <f t="shared" si="298"/>
        <v>4.5680756165104822E-2</v>
      </c>
      <c r="R159" s="67">
        <f t="shared" si="299"/>
        <v>3.4330179270262162E-2</v>
      </c>
      <c r="AB159" s="91">
        <f t="shared" si="287"/>
        <v>404.28571428571428</v>
      </c>
      <c r="AC159" s="91">
        <f t="shared" si="287"/>
        <v>7.8571428571428568</v>
      </c>
    </row>
    <row r="160" spans="1:29" ht="13.8" x14ac:dyDescent="0.25">
      <c r="A160" s="4">
        <v>44018</v>
      </c>
      <c r="B160">
        <v>198064</v>
      </c>
      <c r="C160">
        <v>9022</v>
      </c>
      <c r="D160">
        <v>182160</v>
      </c>
      <c r="F160">
        <f t="shared" si="288"/>
        <v>541</v>
      </c>
      <c r="G160">
        <f t="shared" si="289"/>
        <v>-1</v>
      </c>
      <c r="H160">
        <f t="shared" si="290"/>
        <v>441</v>
      </c>
      <c r="I160">
        <f t="shared" si="291"/>
        <v>6882</v>
      </c>
      <c r="J160" s="58">
        <f t="shared" si="292"/>
        <v>7.9970275279168695E-2</v>
      </c>
      <c r="K160" s="58">
        <f t="shared" si="293"/>
        <v>-1.4747087450228579E-4</v>
      </c>
      <c r="L160" s="58">
        <f t="shared" si="294"/>
        <v>6.5034655655508034E-2</v>
      </c>
      <c r="M160">
        <f t="shared" si="295"/>
        <v>1.2324509924273703</v>
      </c>
      <c r="N160" s="47">
        <f t="shared" si="296"/>
        <v>4.5550933031747315E-2</v>
      </c>
      <c r="P160" s="63">
        <f t="shared" si="297"/>
        <v>0.91970272235237094</v>
      </c>
      <c r="Q160" s="86">
        <f t="shared" si="298"/>
        <v>4.5550933031747315E-2</v>
      </c>
      <c r="R160" s="67">
        <f t="shared" si="299"/>
        <v>3.4746344615881775E-2</v>
      </c>
      <c r="AB160" s="91">
        <f t="shared" si="287"/>
        <v>431.71428571428572</v>
      </c>
      <c r="AC160" s="91">
        <f t="shared" si="287"/>
        <v>6.5714285714285712</v>
      </c>
    </row>
    <row r="161" spans="1:29" ht="13.8" x14ac:dyDescent="0.25">
      <c r="A161" s="4">
        <v>44019</v>
      </c>
      <c r="B161">
        <v>198343</v>
      </c>
      <c r="C161">
        <v>9032</v>
      </c>
      <c r="D161">
        <v>182661</v>
      </c>
      <c r="F161">
        <f t="shared" si="288"/>
        <v>279</v>
      </c>
      <c r="G161">
        <f t="shared" si="289"/>
        <v>10</v>
      </c>
      <c r="H161">
        <f t="shared" si="290"/>
        <v>501</v>
      </c>
      <c r="I161">
        <f t="shared" si="291"/>
        <v>6650</v>
      </c>
      <c r="J161" s="58">
        <f t="shared" si="292"/>
        <v>4.0636604873580409E-2</v>
      </c>
      <c r="K161" s="58">
        <f t="shared" si="293"/>
        <v>1.4530659691950015E-3</v>
      </c>
      <c r="L161" s="58">
        <f t="shared" si="294"/>
        <v>7.2798605056669574E-2</v>
      </c>
      <c r="M161">
        <f t="shared" si="295"/>
        <v>0.54728202493146838</v>
      </c>
      <c r="N161" s="47">
        <f t="shared" si="296"/>
        <v>4.5537276334430755E-2</v>
      </c>
      <c r="P161" s="63">
        <f t="shared" si="297"/>
        <v>0.92093494602784065</v>
      </c>
      <c r="Q161" s="86">
        <f t="shared" si="298"/>
        <v>4.5537276334430755E-2</v>
      </c>
      <c r="R161" s="67">
        <f t="shared" si="299"/>
        <v>3.3527777637728629E-2</v>
      </c>
      <c r="AB161" s="91">
        <f t="shared" si="287"/>
        <v>417.85714285714283</v>
      </c>
      <c r="AC161" s="91">
        <f t="shared" si="287"/>
        <v>6</v>
      </c>
    </row>
    <row r="162" spans="1:29" ht="13.8" x14ac:dyDescent="0.25">
      <c r="A162" s="4">
        <v>44020</v>
      </c>
      <c r="B162">
        <v>198699</v>
      </c>
      <c r="C162">
        <v>9046</v>
      </c>
      <c r="D162">
        <v>183153</v>
      </c>
      <c r="F162">
        <f t="shared" si="288"/>
        <v>356</v>
      </c>
      <c r="G162">
        <f t="shared" si="289"/>
        <v>14</v>
      </c>
      <c r="H162">
        <f t="shared" si="290"/>
        <v>492</v>
      </c>
      <c r="I162">
        <f t="shared" si="291"/>
        <v>6500</v>
      </c>
      <c r="J162" s="58">
        <f t="shared" si="292"/>
        <v>5.3660866772397897E-2</v>
      </c>
      <c r="K162" s="58">
        <f t="shared" si="293"/>
        <v>2.1052631578947368E-3</v>
      </c>
      <c r="L162" s="58">
        <f t="shared" si="294"/>
        <v>7.3984962406015042E-2</v>
      </c>
      <c r="M162">
        <f t="shared" si="295"/>
        <v>0.70522680639613833</v>
      </c>
      <c r="N162" s="47">
        <f t="shared" si="296"/>
        <v>4.5526147590073431E-2</v>
      </c>
      <c r="P162" s="63">
        <f t="shared" si="297"/>
        <v>0.92176105566711453</v>
      </c>
      <c r="Q162" s="86">
        <f t="shared" si="298"/>
        <v>4.5526147590073431E-2</v>
      </c>
      <c r="R162" s="67">
        <f t="shared" si="299"/>
        <v>3.2712796742812023E-2</v>
      </c>
      <c r="AB162" s="91">
        <f t="shared" si="287"/>
        <v>400.85714285714283</v>
      </c>
      <c r="AC162" s="91">
        <f t="shared" si="287"/>
        <v>7.2857142857142856</v>
      </c>
    </row>
    <row r="163" spans="1:29" ht="13.8" x14ac:dyDescent="0.25">
      <c r="A163" s="4">
        <v>44021</v>
      </c>
      <c r="B163">
        <v>199001</v>
      </c>
      <c r="C163">
        <v>9057</v>
      </c>
      <c r="D163">
        <v>183728</v>
      </c>
      <c r="F163">
        <f t="shared" ref="F163:F168" si="300">B163-B162</f>
        <v>302</v>
      </c>
      <c r="G163">
        <f t="shared" ref="G163:G168" si="301">C163-C162</f>
        <v>11</v>
      </c>
      <c r="H163">
        <f t="shared" ref="H163:H168" si="302">D163-D162</f>
        <v>575</v>
      </c>
      <c r="I163">
        <f t="shared" ref="I163:I168" si="303">B163-C163-D163</f>
        <v>6216</v>
      </c>
      <c r="J163" s="58">
        <f t="shared" ref="J163:J168" si="304">F163/I162*$B$2/($B$2-B162)</f>
        <v>4.6571986919895753E-2</v>
      </c>
      <c r="K163" s="58">
        <f t="shared" ref="K163:K168" si="305">G163/I162</f>
        <v>1.6923076923076924E-3</v>
      </c>
      <c r="L163" s="58">
        <f t="shared" ref="L163:L168" si="306">H163/I162</f>
        <v>8.8461538461538466E-2</v>
      </c>
      <c r="M163">
        <f t="shared" ref="M163:M168" si="307">J163/(K163+L163)</f>
        <v>0.51658347266095972</v>
      </c>
      <c r="N163" s="47">
        <f t="shared" ref="N163:N168" si="308">C163/B163</f>
        <v>4.5512334108873828E-2</v>
      </c>
      <c r="P163" s="63">
        <f t="shared" ref="P163:P168" si="309">D163/B163</f>
        <v>0.92325164195154796</v>
      </c>
      <c r="Q163" s="86">
        <f t="shared" ref="Q163:Q168" si="310">N163</f>
        <v>4.5512334108873828E-2</v>
      </c>
      <c r="R163" s="67">
        <f t="shared" ref="R163:R168" si="311">IF(P163="","",1-SUM(P163:Q163))</f>
        <v>3.123602393957825E-2</v>
      </c>
      <c r="AB163" s="91">
        <f t="shared" ref="AB163:AB168" si="312">AVERAGE(F157:F163)</f>
        <v>375.85714285714283</v>
      </c>
      <c r="AC163" s="91">
        <f t="shared" ref="AC163:AC168" si="313">AVERAGE(G157:G163)</f>
        <v>7.2857142857142856</v>
      </c>
    </row>
    <row r="164" spans="1:29" ht="13.8" x14ac:dyDescent="0.25">
      <c r="A164" s="4">
        <v>44022</v>
      </c>
      <c r="B164">
        <v>199332</v>
      </c>
      <c r="C164">
        <v>9063</v>
      </c>
      <c r="D164">
        <v>184028</v>
      </c>
      <c r="F164">
        <f t="shared" si="300"/>
        <v>331</v>
      </c>
      <c r="G164">
        <f t="shared" si="301"/>
        <v>6</v>
      </c>
      <c r="H164">
        <f t="shared" si="302"/>
        <v>300</v>
      </c>
      <c r="I164">
        <f t="shared" si="303"/>
        <v>6241</v>
      </c>
      <c r="J164" s="58">
        <f t="shared" si="304"/>
        <v>5.3376456340259955E-2</v>
      </c>
      <c r="K164" s="58">
        <f t="shared" si="305"/>
        <v>9.6525096525096527E-4</v>
      </c>
      <c r="L164" s="58">
        <f t="shared" si="306"/>
        <v>4.8262548262548263E-2</v>
      </c>
      <c r="M164">
        <f t="shared" si="307"/>
        <v>1.0842746817354767</v>
      </c>
      <c r="N164" s="47">
        <f t="shared" si="308"/>
        <v>4.5466859310095718E-2</v>
      </c>
      <c r="P164" s="63">
        <f t="shared" si="309"/>
        <v>0.9232235667128208</v>
      </c>
      <c r="Q164" s="86">
        <f t="shared" si="310"/>
        <v>4.5466859310095718E-2</v>
      </c>
      <c r="R164" s="67">
        <f t="shared" si="311"/>
        <v>3.1309573977083449E-2</v>
      </c>
      <c r="AB164" s="91">
        <f t="shared" si="312"/>
        <v>364.57142857142856</v>
      </c>
      <c r="AC164" s="91">
        <f t="shared" si="313"/>
        <v>7.5714285714285712</v>
      </c>
    </row>
    <row r="165" spans="1:29" ht="13.8" x14ac:dyDescent="0.25">
      <c r="A165" s="4">
        <v>44023</v>
      </c>
      <c r="B165">
        <v>199709</v>
      </c>
      <c r="C165">
        <v>9070</v>
      </c>
      <c r="D165">
        <v>184266</v>
      </c>
      <c r="F165">
        <f t="shared" si="300"/>
        <v>377</v>
      </c>
      <c r="G165">
        <f t="shared" si="301"/>
        <v>7</v>
      </c>
      <c r="H165">
        <f t="shared" si="302"/>
        <v>238</v>
      </c>
      <c r="I165">
        <f t="shared" si="303"/>
        <v>6373</v>
      </c>
      <c r="J165" s="58">
        <f t="shared" si="304"/>
        <v>6.0551044222610755E-2</v>
      </c>
      <c r="K165" s="58">
        <f t="shared" si="305"/>
        <v>1.1216151257811247E-3</v>
      </c>
      <c r="L165" s="58">
        <f t="shared" si="306"/>
        <v>3.8134914276558241E-2</v>
      </c>
      <c r="M165">
        <f t="shared" si="307"/>
        <v>1.5424451714012806</v>
      </c>
      <c r="N165" s="47">
        <f t="shared" si="308"/>
        <v>4.5416080396977601E-2</v>
      </c>
      <c r="P165" s="63">
        <f t="shared" si="309"/>
        <v>0.92267248847072492</v>
      </c>
      <c r="Q165" s="86">
        <f t="shared" si="310"/>
        <v>4.5416080396977601E-2</v>
      </c>
      <c r="R165" s="67">
        <f t="shared" si="311"/>
        <v>3.1911431132297441E-2</v>
      </c>
      <c r="AB165" s="91">
        <f t="shared" si="312"/>
        <v>358.71428571428572</v>
      </c>
      <c r="AC165" s="91">
        <f t="shared" si="313"/>
        <v>7.1428571428571432</v>
      </c>
    </row>
    <row r="166" spans="1:29" ht="13.8" x14ac:dyDescent="0.25">
      <c r="A166" s="4">
        <v>44024</v>
      </c>
      <c r="B166">
        <v>199919</v>
      </c>
      <c r="C166">
        <v>9071</v>
      </c>
      <c r="D166">
        <v>184414</v>
      </c>
      <c r="F166">
        <f t="shared" si="300"/>
        <v>210</v>
      </c>
      <c r="G166">
        <f t="shared" si="301"/>
        <v>1</v>
      </c>
      <c r="H166">
        <f t="shared" si="302"/>
        <v>148</v>
      </c>
      <c r="I166">
        <f t="shared" si="303"/>
        <v>6434</v>
      </c>
      <c r="J166" s="58">
        <f t="shared" si="304"/>
        <v>3.3030245723373153E-2</v>
      </c>
      <c r="K166" s="58">
        <f t="shared" si="305"/>
        <v>1.5691197238349287E-4</v>
      </c>
      <c r="L166" s="58">
        <f t="shared" si="306"/>
        <v>2.3222971912756945E-2</v>
      </c>
      <c r="M166">
        <f t="shared" si="307"/>
        <v>1.4127634630540744</v>
      </c>
      <c r="N166" s="47">
        <f t="shared" si="308"/>
        <v>4.5373376217368033E-2</v>
      </c>
      <c r="P166" s="63">
        <f t="shared" si="309"/>
        <v>0.92244358965380979</v>
      </c>
      <c r="Q166" s="86">
        <f t="shared" si="310"/>
        <v>4.5373376217368033E-2</v>
      </c>
      <c r="R166" s="67">
        <f t="shared" si="311"/>
        <v>3.2183034128822174E-2</v>
      </c>
      <c r="AB166" s="91">
        <f t="shared" si="312"/>
        <v>342.28571428571428</v>
      </c>
      <c r="AC166" s="91">
        <f t="shared" si="313"/>
        <v>6.8571428571428568</v>
      </c>
    </row>
    <row r="167" spans="1:29" ht="13.8" x14ac:dyDescent="0.25">
      <c r="A167" s="4">
        <v>44025</v>
      </c>
      <c r="B167">
        <v>200180</v>
      </c>
      <c r="C167">
        <v>9074</v>
      </c>
      <c r="D167">
        <v>185100</v>
      </c>
      <c r="F167">
        <f t="shared" si="300"/>
        <v>261</v>
      </c>
      <c r="G167">
        <f t="shared" si="301"/>
        <v>3</v>
      </c>
      <c r="H167">
        <f t="shared" si="302"/>
        <v>686</v>
      </c>
      <c r="I167">
        <f t="shared" si="303"/>
        <v>6006</v>
      </c>
      <c r="J167" s="58">
        <f t="shared" si="304"/>
        <v>4.0662770956876849E-2</v>
      </c>
      <c r="K167" s="58">
        <f t="shared" si="305"/>
        <v>4.6627292508548337E-4</v>
      </c>
      <c r="L167" s="58">
        <f t="shared" si="306"/>
        <v>0.10662107553621386</v>
      </c>
      <c r="M167">
        <f t="shared" si="307"/>
        <v>0.37971591921124187</v>
      </c>
      <c r="N167" s="47">
        <f t="shared" si="308"/>
        <v>4.5329203716655012E-2</v>
      </c>
      <c r="P167" s="63">
        <f t="shared" si="309"/>
        <v>0.92466779898091722</v>
      </c>
      <c r="Q167" s="86">
        <f t="shared" si="310"/>
        <v>4.5329203716655012E-2</v>
      </c>
      <c r="R167" s="67">
        <f t="shared" si="311"/>
        <v>3.0002997302427725E-2</v>
      </c>
      <c r="AB167" s="91">
        <f t="shared" si="312"/>
        <v>302.28571428571428</v>
      </c>
      <c r="AC167" s="91">
        <f t="shared" si="313"/>
        <v>7.4285714285714288</v>
      </c>
    </row>
    <row r="168" spans="1:29" ht="13.8" x14ac:dyDescent="0.25">
      <c r="A168" s="4">
        <v>44026</v>
      </c>
      <c r="B168">
        <v>200456</v>
      </c>
      <c r="C168">
        <v>9078</v>
      </c>
      <c r="D168">
        <v>185100</v>
      </c>
      <c r="F168">
        <f t="shared" si="300"/>
        <v>276</v>
      </c>
      <c r="G168">
        <f t="shared" si="301"/>
        <v>4</v>
      </c>
      <c r="H168">
        <f t="shared" si="302"/>
        <v>0</v>
      </c>
      <c r="I168">
        <f t="shared" si="303"/>
        <v>6278</v>
      </c>
      <c r="J168" s="58">
        <f t="shared" si="304"/>
        <v>4.6064104184244788E-2</v>
      </c>
      <c r="K168" s="58">
        <f t="shared" si="305"/>
        <v>6.66000666000666E-4</v>
      </c>
      <c r="L168" s="58">
        <f t="shared" si="306"/>
        <v>0</v>
      </c>
      <c r="M168">
        <f t="shared" si="307"/>
        <v>69.165252432643555</v>
      </c>
      <c r="N168" s="47">
        <f t="shared" si="308"/>
        <v>4.528674621862154E-2</v>
      </c>
      <c r="P168" s="63">
        <f t="shared" si="309"/>
        <v>0.92339466017480143</v>
      </c>
      <c r="Q168" s="86">
        <f t="shared" si="310"/>
        <v>4.528674621862154E-2</v>
      </c>
      <c r="R168" s="67">
        <f t="shared" si="311"/>
        <v>3.1318593606577072E-2</v>
      </c>
      <c r="AB168" s="91">
        <f t="shared" si="312"/>
        <v>301.85714285714283</v>
      </c>
      <c r="AC168" s="91">
        <f t="shared" si="313"/>
        <v>6.5714285714285712</v>
      </c>
    </row>
    <row r="169" spans="1:29" x14ac:dyDescent="0.25">
      <c r="B169">
        <v>200890</v>
      </c>
      <c r="C169">
        <v>9080</v>
      </c>
      <c r="D169">
        <v>186000</v>
      </c>
    </row>
  </sheetData>
  <hyperlinks>
    <hyperlink ref="D2" r:id="rId1"/>
  </hyperlinks>
  <pageMargins left="0.7" right="0.7" top="0.78740157499999996" bottom="0.78740157499999996" header="0.3" footer="0.3"/>
  <pageSetup paperSize="9" orientation="portrait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C169"/>
  <sheetViews>
    <sheetView workbookViewId="0">
      <pane xSplit="1" ySplit="3" topLeftCell="M98" activePane="bottomRight" state="frozen"/>
      <selection pane="topRight" activeCell="B1" sqref="B1"/>
      <selection pane="bottomLeft" activeCell="A4" sqref="A4"/>
      <selection pane="bottomRight" activeCell="AB169" sqref="AB11:AB169"/>
    </sheetView>
  </sheetViews>
  <sheetFormatPr defaultColWidth="10.6640625" defaultRowHeight="13.2" x14ac:dyDescent="0.25"/>
  <sheetData>
    <row r="1" spans="1:29" x14ac:dyDescent="0.25">
      <c r="A1" s="2" t="s">
        <v>32</v>
      </c>
      <c r="B1" s="69">
        <f>B134/B2</f>
        <v>1.8881022135597383E-3</v>
      </c>
      <c r="C1" s="69">
        <f>C134/B2</f>
        <v>7.472465684949744E-5</v>
      </c>
      <c r="D1" t="s">
        <v>186</v>
      </c>
    </row>
    <row r="2" spans="1:29" x14ac:dyDescent="0.25">
      <c r="A2" t="s">
        <v>70</v>
      </c>
      <c r="B2">
        <v>9006398</v>
      </c>
      <c r="D2" s="24" t="s">
        <v>71</v>
      </c>
      <c r="E2" s="24"/>
      <c r="N2" s="45">
        <f>N134/'Country Statistics'!$H$30</f>
        <v>1.8051356616119349</v>
      </c>
      <c r="O2" s="45"/>
      <c r="P2" s="45"/>
      <c r="Q2" s="45"/>
      <c r="R2" s="45"/>
      <c r="S2" s="45"/>
      <c r="T2" s="45"/>
    </row>
    <row r="3" spans="1:29" s="2" customFormat="1" x14ac:dyDescent="0.25">
      <c r="A3" s="2" t="s">
        <v>20</v>
      </c>
      <c r="B3" s="2" t="s">
        <v>21</v>
      </c>
      <c r="C3" s="2" t="s">
        <v>22</v>
      </c>
      <c r="D3" s="2" t="s">
        <v>8</v>
      </c>
      <c r="E3" s="2" t="s">
        <v>152</v>
      </c>
      <c r="F3" s="2" t="s">
        <v>23</v>
      </c>
      <c r="G3" s="2" t="s">
        <v>24</v>
      </c>
      <c r="H3" s="2" t="s">
        <v>25</v>
      </c>
      <c r="I3" s="2" t="s">
        <v>53</v>
      </c>
      <c r="J3" s="2" t="s">
        <v>26</v>
      </c>
      <c r="K3" s="2" t="s">
        <v>27</v>
      </c>
      <c r="L3" s="2" t="s">
        <v>28</v>
      </c>
      <c r="M3" s="2" t="s">
        <v>69</v>
      </c>
      <c r="N3" s="2" t="s">
        <v>66</v>
      </c>
      <c r="P3" s="61" t="s">
        <v>195</v>
      </c>
      <c r="Q3" s="64" t="s">
        <v>196</v>
      </c>
      <c r="R3" s="68" t="s">
        <v>197</v>
      </c>
      <c r="AB3" s="89" t="s">
        <v>21</v>
      </c>
      <c r="AC3" s="89" t="s">
        <v>22</v>
      </c>
    </row>
    <row r="4" spans="1:29" ht="13.8" x14ac:dyDescent="0.25">
      <c r="A4" s="4">
        <v>43862</v>
      </c>
      <c r="B4">
        <v>0</v>
      </c>
      <c r="C4">
        <v>0</v>
      </c>
      <c r="D4">
        <v>0</v>
      </c>
      <c r="I4">
        <f>B4-C4-D4</f>
        <v>0</v>
      </c>
      <c r="J4" s="58"/>
      <c r="K4" s="58"/>
      <c r="L4" s="58"/>
      <c r="P4" s="62"/>
      <c r="Q4" s="65"/>
      <c r="R4" s="67" t="str">
        <f>IF(P4="","",1-SUM(P4:Q4))</f>
        <v/>
      </c>
      <c r="AB4" s="90"/>
      <c r="AC4" s="90"/>
    </row>
    <row r="5" spans="1:29" ht="13.8" x14ac:dyDescent="0.25">
      <c r="A5" s="4">
        <v>43863</v>
      </c>
      <c r="B5">
        <v>0</v>
      </c>
      <c r="C5">
        <v>0</v>
      </c>
      <c r="D5">
        <v>0</v>
      </c>
      <c r="F5">
        <f t="shared" ref="F5:F36" si="0">B5-B4</f>
        <v>0</v>
      </c>
      <c r="G5">
        <f t="shared" ref="G5:G36" si="1">C5-C4</f>
        <v>0</v>
      </c>
      <c r="H5">
        <f t="shared" ref="H5:H36" si="2">D5-D4</f>
        <v>0</v>
      </c>
      <c r="I5">
        <f t="shared" ref="I5:I55" si="3">B5-C5-D5</f>
        <v>0</v>
      </c>
      <c r="J5" s="58"/>
      <c r="K5" s="58"/>
      <c r="L5" s="58"/>
      <c r="P5" s="63"/>
      <c r="Q5" s="66"/>
      <c r="R5" s="67" t="str">
        <f t="shared" ref="R5:R32" si="4">IF(P5="","",1-SUM(P5:Q5))</f>
        <v/>
      </c>
      <c r="AB5" s="90"/>
      <c r="AC5" s="90"/>
    </row>
    <row r="6" spans="1:29" ht="13.8" x14ac:dyDescent="0.25">
      <c r="A6" s="4">
        <v>43864</v>
      </c>
      <c r="B6">
        <v>0</v>
      </c>
      <c r="C6">
        <v>0</v>
      </c>
      <c r="D6">
        <v>0</v>
      </c>
      <c r="F6">
        <f t="shared" si="0"/>
        <v>0</v>
      </c>
      <c r="G6">
        <f t="shared" si="1"/>
        <v>0</v>
      </c>
      <c r="H6">
        <f t="shared" si="2"/>
        <v>0</v>
      </c>
      <c r="I6">
        <f t="shared" si="3"/>
        <v>0</v>
      </c>
      <c r="J6" s="58"/>
      <c r="K6" s="58"/>
      <c r="L6" s="58"/>
      <c r="P6" s="63"/>
      <c r="Q6" s="66"/>
      <c r="R6" s="67" t="str">
        <f t="shared" si="4"/>
        <v/>
      </c>
      <c r="AB6" s="90"/>
      <c r="AC6" s="90"/>
    </row>
    <row r="7" spans="1:29" ht="13.8" x14ac:dyDescent="0.25">
      <c r="A7" s="4">
        <v>43865</v>
      </c>
      <c r="B7">
        <v>0</v>
      </c>
      <c r="C7">
        <v>0</v>
      </c>
      <c r="D7">
        <v>0</v>
      </c>
      <c r="F7">
        <f t="shared" si="0"/>
        <v>0</v>
      </c>
      <c r="G7">
        <f t="shared" si="1"/>
        <v>0</v>
      </c>
      <c r="H7">
        <f t="shared" si="2"/>
        <v>0</v>
      </c>
      <c r="I7">
        <f t="shared" si="3"/>
        <v>0</v>
      </c>
      <c r="J7" s="58"/>
      <c r="K7" s="58"/>
      <c r="L7" s="58"/>
      <c r="P7" s="63"/>
      <c r="Q7" s="66"/>
      <c r="R7" s="67" t="str">
        <f t="shared" si="4"/>
        <v/>
      </c>
      <c r="AB7" s="90"/>
      <c r="AC7" s="90"/>
    </row>
    <row r="8" spans="1:29" ht="13.8" x14ac:dyDescent="0.25">
      <c r="A8" s="4">
        <v>43866</v>
      </c>
      <c r="B8">
        <v>0</v>
      </c>
      <c r="C8">
        <v>0</v>
      </c>
      <c r="D8">
        <v>0</v>
      </c>
      <c r="F8">
        <f t="shared" si="0"/>
        <v>0</v>
      </c>
      <c r="G8">
        <f t="shared" si="1"/>
        <v>0</v>
      </c>
      <c r="H8">
        <f t="shared" si="2"/>
        <v>0</v>
      </c>
      <c r="I8">
        <f t="shared" si="3"/>
        <v>0</v>
      </c>
      <c r="J8" s="58"/>
      <c r="K8" s="58"/>
      <c r="L8" s="58"/>
      <c r="P8" s="63"/>
      <c r="Q8" s="66"/>
      <c r="R8" s="67" t="str">
        <f t="shared" si="4"/>
        <v/>
      </c>
      <c r="AB8" s="90"/>
      <c r="AC8" s="90"/>
    </row>
    <row r="9" spans="1:29" ht="13.8" x14ac:dyDescent="0.25">
      <c r="A9" s="4">
        <v>43867</v>
      </c>
      <c r="B9">
        <v>0</v>
      </c>
      <c r="C9">
        <v>0</v>
      </c>
      <c r="D9">
        <v>0</v>
      </c>
      <c r="F9">
        <f t="shared" si="0"/>
        <v>0</v>
      </c>
      <c r="G9">
        <f t="shared" si="1"/>
        <v>0</v>
      </c>
      <c r="H9">
        <f t="shared" si="2"/>
        <v>0</v>
      </c>
      <c r="I9">
        <f t="shared" si="3"/>
        <v>0</v>
      </c>
      <c r="J9" s="58"/>
      <c r="K9" s="58"/>
      <c r="L9" s="58"/>
      <c r="P9" s="63"/>
      <c r="Q9" s="66"/>
      <c r="R9" s="67" t="str">
        <f t="shared" si="4"/>
        <v/>
      </c>
      <c r="AB9" s="90"/>
      <c r="AC9" s="90"/>
    </row>
    <row r="10" spans="1:29" ht="13.8" x14ac:dyDescent="0.25">
      <c r="A10" s="4">
        <v>43868</v>
      </c>
      <c r="B10">
        <v>0</v>
      </c>
      <c r="C10">
        <v>0</v>
      </c>
      <c r="D10">
        <v>0</v>
      </c>
      <c r="F10">
        <f t="shared" si="0"/>
        <v>0</v>
      </c>
      <c r="G10">
        <f t="shared" si="1"/>
        <v>0</v>
      </c>
      <c r="H10">
        <f t="shared" si="2"/>
        <v>0</v>
      </c>
      <c r="I10">
        <f t="shared" si="3"/>
        <v>0</v>
      </c>
      <c r="J10" s="58"/>
      <c r="K10" s="58"/>
      <c r="L10" s="58"/>
      <c r="P10" s="63"/>
      <c r="Q10" s="66"/>
      <c r="R10" s="67" t="str">
        <f t="shared" si="4"/>
        <v/>
      </c>
      <c r="AB10" s="90"/>
      <c r="AC10" s="90"/>
    </row>
    <row r="11" spans="1:29" ht="13.8" x14ac:dyDescent="0.25">
      <c r="A11" s="4">
        <v>43869</v>
      </c>
      <c r="B11">
        <v>0</v>
      </c>
      <c r="C11">
        <v>0</v>
      </c>
      <c r="D11">
        <v>0</v>
      </c>
      <c r="F11">
        <f t="shared" si="0"/>
        <v>0</v>
      </c>
      <c r="G11">
        <f t="shared" si="1"/>
        <v>0</v>
      </c>
      <c r="H11">
        <f t="shared" si="2"/>
        <v>0</v>
      </c>
      <c r="I11">
        <f t="shared" si="3"/>
        <v>0</v>
      </c>
      <c r="J11" s="58"/>
      <c r="K11" s="58"/>
      <c r="L11" s="58"/>
      <c r="P11" s="63"/>
      <c r="Q11" s="66"/>
      <c r="R11" s="67" t="str">
        <f t="shared" si="4"/>
        <v/>
      </c>
      <c r="AB11" s="91">
        <f>AVERAGE(F5:F11)</f>
        <v>0</v>
      </c>
      <c r="AC11" s="91">
        <f>AVERAGE(G5:G11)</f>
        <v>0</v>
      </c>
    </row>
    <row r="12" spans="1:29" ht="13.8" x14ac:dyDescent="0.25">
      <c r="A12" s="4">
        <v>43870</v>
      </c>
      <c r="B12">
        <v>0</v>
      </c>
      <c r="C12">
        <v>0</v>
      </c>
      <c r="D12">
        <v>0</v>
      </c>
      <c r="F12">
        <f t="shared" si="0"/>
        <v>0</v>
      </c>
      <c r="G12">
        <f t="shared" si="1"/>
        <v>0</v>
      </c>
      <c r="H12">
        <f t="shared" si="2"/>
        <v>0</v>
      </c>
      <c r="I12">
        <f t="shared" si="3"/>
        <v>0</v>
      </c>
      <c r="J12" s="58"/>
      <c r="K12" s="58"/>
      <c r="L12" s="58"/>
      <c r="P12" s="63"/>
      <c r="Q12" s="66"/>
      <c r="R12" s="67" t="str">
        <f t="shared" si="4"/>
        <v/>
      </c>
      <c r="AB12" s="91">
        <f t="shared" ref="AB12:AC27" si="5">AVERAGE(F6:F12)</f>
        <v>0</v>
      </c>
      <c r="AC12" s="91">
        <f t="shared" si="5"/>
        <v>0</v>
      </c>
    </row>
    <row r="13" spans="1:29" ht="13.8" x14ac:dyDescent="0.25">
      <c r="A13" s="4">
        <v>43871</v>
      </c>
      <c r="B13">
        <v>0</v>
      </c>
      <c r="C13">
        <v>0</v>
      </c>
      <c r="D13">
        <v>0</v>
      </c>
      <c r="F13">
        <f t="shared" si="0"/>
        <v>0</v>
      </c>
      <c r="G13">
        <f t="shared" si="1"/>
        <v>0</v>
      </c>
      <c r="H13">
        <f t="shared" si="2"/>
        <v>0</v>
      </c>
      <c r="I13">
        <f t="shared" si="3"/>
        <v>0</v>
      </c>
      <c r="J13" s="58"/>
      <c r="K13" s="58"/>
      <c r="L13" s="58"/>
      <c r="P13" s="63"/>
      <c r="Q13" s="66"/>
      <c r="R13" s="67" t="str">
        <f t="shared" si="4"/>
        <v/>
      </c>
      <c r="AB13" s="91">
        <f t="shared" si="5"/>
        <v>0</v>
      </c>
      <c r="AC13" s="91">
        <f t="shared" si="5"/>
        <v>0</v>
      </c>
    </row>
    <row r="14" spans="1:29" ht="13.8" x14ac:dyDescent="0.25">
      <c r="A14" s="4">
        <v>43872</v>
      </c>
      <c r="B14">
        <v>0</v>
      </c>
      <c r="C14">
        <v>0</v>
      </c>
      <c r="D14">
        <v>0</v>
      </c>
      <c r="F14">
        <f t="shared" si="0"/>
        <v>0</v>
      </c>
      <c r="G14">
        <f t="shared" si="1"/>
        <v>0</v>
      </c>
      <c r="H14">
        <f t="shared" si="2"/>
        <v>0</v>
      </c>
      <c r="I14">
        <f t="shared" si="3"/>
        <v>0</v>
      </c>
      <c r="J14" s="58"/>
      <c r="K14" s="58"/>
      <c r="L14" s="58"/>
      <c r="P14" s="63"/>
      <c r="Q14" s="66"/>
      <c r="R14" s="67" t="str">
        <f t="shared" si="4"/>
        <v/>
      </c>
      <c r="AB14" s="91">
        <f t="shared" si="5"/>
        <v>0</v>
      </c>
      <c r="AC14" s="91">
        <f t="shared" si="5"/>
        <v>0</v>
      </c>
    </row>
    <row r="15" spans="1:29" ht="13.8" x14ac:dyDescent="0.25">
      <c r="A15" s="4">
        <v>43873</v>
      </c>
      <c r="B15">
        <v>0</v>
      </c>
      <c r="C15">
        <v>0</v>
      </c>
      <c r="D15">
        <v>0</v>
      </c>
      <c r="F15">
        <f t="shared" si="0"/>
        <v>0</v>
      </c>
      <c r="G15">
        <f t="shared" si="1"/>
        <v>0</v>
      </c>
      <c r="H15">
        <f t="shared" si="2"/>
        <v>0</v>
      </c>
      <c r="I15">
        <f t="shared" si="3"/>
        <v>0</v>
      </c>
      <c r="J15" s="58"/>
      <c r="K15" s="58"/>
      <c r="L15" s="58"/>
      <c r="P15" s="63"/>
      <c r="Q15" s="66"/>
      <c r="R15" s="67" t="str">
        <f t="shared" si="4"/>
        <v/>
      </c>
      <c r="AB15" s="91">
        <f t="shared" si="5"/>
        <v>0</v>
      </c>
      <c r="AC15" s="91">
        <f t="shared" si="5"/>
        <v>0</v>
      </c>
    </row>
    <row r="16" spans="1:29" ht="13.8" x14ac:dyDescent="0.25">
      <c r="A16" s="4">
        <v>43874</v>
      </c>
      <c r="B16">
        <v>0</v>
      </c>
      <c r="C16">
        <v>0</v>
      </c>
      <c r="D16">
        <v>0</v>
      </c>
      <c r="F16">
        <f t="shared" si="0"/>
        <v>0</v>
      </c>
      <c r="G16">
        <f t="shared" si="1"/>
        <v>0</v>
      </c>
      <c r="H16">
        <f t="shared" si="2"/>
        <v>0</v>
      </c>
      <c r="I16">
        <f t="shared" si="3"/>
        <v>0</v>
      </c>
      <c r="J16" s="58"/>
      <c r="K16" s="58"/>
      <c r="L16" s="58"/>
      <c r="P16" s="63"/>
      <c r="Q16" s="66"/>
      <c r="R16" s="67" t="str">
        <f t="shared" si="4"/>
        <v/>
      </c>
      <c r="AB16" s="91">
        <f t="shared" si="5"/>
        <v>0</v>
      </c>
      <c r="AC16" s="91">
        <f t="shared" si="5"/>
        <v>0</v>
      </c>
    </row>
    <row r="17" spans="1:29" ht="13.8" x14ac:dyDescent="0.25">
      <c r="A17" s="4">
        <v>43875</v>
      </c>
      <c r="B17">
        <v>0</v>
      </c>
      <c r="C17">
        <v>0</v>
      </c>
      <c r="D17">
        <v>0</v>
      </c>
      <c r="F17">
        <f t="shared" si="0"/>
        <v>0</v>
      </c>
      <c r="G17">
        <f t="shared" si="1"/>
        <v>0</v>
      </c>
      <c r="H17">
        <f t="shared" si="2"/>
        <v>0</v>
      </c>
      <c r="I17">
        <f t="shared" si="3"/>
        <v>0</v>
      </c>
      <c r="J17" s="58"/>
      <c r="K17" s="58"/>
      <c r="L17" s="58"/>
      <c r="P17" s="63"/>
      <c r="Q17" s="66"/>
      <c r="R17" s="67" t="str">
        <f t="shared" si="4"/>
        <v/>
      </c>
      <c r="AB17" s="91">
        <f t="shared" si="5"/>
        <v>0</v>
      </c>
      <c r="AC17" s="91">
        <f t="shared" si="5"/>
        <v>0</v>
      </c>
    </row>
    <row r="18" spans="1:29" ht="13.8" x14ac:dyDescent="0.25">
      <c r="A18" s="4">
        <v>43876</v>
      </c>
      <c r="B18">
        <v>0</v>
      </c>
      <c r="C18">
        <v>0</v>
      </c>
      <c r="D18">
        <v>0</v>
      </c>
      <c r="F18">
        <f t="shared" si="0"/>
        <v>0</v>
      </c>
      <c r="G18">
        <f t="shared" si="1"/>
        <v>0</v>
      </c>
      <c r="H18">
        <f t="shared" si="2"/>
        <v>0</v>
      </c>
      <c r="I18">
        <f t="shared" si="3"/>
        <v>0</v>
      </c>
      <c r="J18" s="58"/>
      <c r="K18" s="58"/>
      <c r="L18" s="58"/>
      <c r="P18" s="63"/>
      <c r="Q18" s="66"/>
      <c r="R18" s="67" t="str">
        <f t="shared" si="4"/>
        <v/>
      </c>
      <c r="AB18" s="91">
        <f t="shared" si="5"/>
        <v>0</v>
      </c>
      <c r="AC18" s="91">
        <f t="shared" si="5"/>
        <v>0</v>
      </c>
    </row>
    <row r="19" spans="1:29" ht="13.8" x14ac:dyDescent="0.25">
      <c r="A19" s="4">
        <v>43877</v>
      </c>
      <c r="B19">
        <v>0</v>
      </c>
      <c r="C19">
        <v>0</v>
      </c>
      <c r="D19">
        <v>0</v>
      </c>
      <c r="F19">
        <f t="shared" si="0"/>
        <v>0</v>
      </c>
      <c r="G19">
        <f t="shared" si="1"/>
        <v>0</v>
      </c>
      <c r="H19">
        <f t="shared" si="2"/>
        <v>0</v>
      </c>
      <c r="I19">
        <f t="shared" si="3"/>
        <v>0</v>
      </c>
      <c r="J19" s="58"/>
      <c r="K19" s="58"/>
      <c r="L19" s="58"/>
      <c r="P19" s="63"/>
      <c r="Q19" s="66"/>
      <c r="R19" s="67" t="str">
        <f t="shared" si="4"/>
        <v/>
      </c>
      <c r="AB19" s="91">
        <f t="shared" si="5"/>
        <v>0</v>
      </c>
      <c r="AC19" s="91">
        <f t="shared" si="5"/>
        <v>0</v>
      </c>
    </row>
    <row r="20" spans="1:29" ht="13.8" x14ac:dyDescent="0.25">
      <c r="A20" s="4">
        <v>43878</v>
      </c>
      <c r="B20">
        <v>0</v>
      </c>
      <c r="C20">
        <v>0</v>
      </c>
      <c r="D20">
        <v>0</v>
      </c>
      <c r="F20">
        <f t="shared" si="0"/>
        <v>0</v>
      </c>
      <c r="G20">
        <f t="shared" si="1"/>
        <v>0</v>
      </c>
      <c r="H20">
        <f t="shared" si="2"/>
        <v>0</v>
      </c>
      <c r="I20">
        <f t="shared" si="3"/>
        <v>0</v>
      </c>
      <c r="J20" s="58"/>
      <c r="K20" s="58"/>
      <c r="L20" s="58"/>
      <c r="P20" s="63"/>
      <c r="Q20" s="66"/>
      <c r="R20" s="67" t="str">
        <f t="shared" si="4"/>
        <v/>
      </c>
      <c r="AB20" s="91">
        <f t="shared" si="5"/>
        <v>0</v>
      </c>
      <c r="AC20" s="91">
        <f t="shared" si="5"/>
        <v>0</v>
      </c>
    </row>
    <row r="21" spans="1:29" ht="13.8" x14ac:dyDescent="0.25">
      <c r="A21" s="4">
        <v>43879</v>
      </c>
      <c r="B21">
        <v>0</v>
      </c>
      <c r="C21">
        <v>0</v>
      </c>
      <c r="D21">
        <v>0</v>
      </c>
      <c r="F21">
        <f t="shared" si="0"/>
        <v>0</v>
      </c>
      <c r="G21">
        <f t="shared" si="1"/>
        <v>0</v>
      </c>
      <c r="H21">
        <f t="shared" si="2"/>
        <v>0</v>
      </c>
      <c r="I21">
        <f t="shared" si="3"/>
        <v>0</v>
      </c>
      <c r="J21" s="58"/>
      <c r="K21" s="58"/>
      <c r="L21" s="58"/>
      <c r="P21" s="63"/>
      <c r="Q21" s="66"/>
      <c r="R21" s="67" t="str">
        <f t="shared" si="4"/>
        <v/>
      </c>
      <c r="AB21" s="91">
        <f t="shared" si="5"/>
        <v>0</v>
      </c>
      <c r="AC21" s="91">
        <f t="shared" si="5"/>
        <v>0</v>
      </c>
    </row>
    <row r="22" spans="1:29" ht="13.8" x14ac:dyDescent="0.25">
      <c r="A22" s="4">
        <v>43880</v>
      </c>
      <c r="B22">
        <v>0</v>
      </c>
      <c r="C22">
        <v>0</v>
      </c>
      <c r="D22">
        <v>0</v>
      </c>
      <c r="F22">
        <f t="shared" si="0"/>
        <v>0</v>
      </c>
      <c r="G22">
        <f t="shared" si="1"/>
        <v>0</v>
      </c>
      <c r="H22">
        <f t="shared" si="2"/>
        <v>0</v>
      </c>
      <c r="I22">
        <f t="shared" si="3"/>
        <v>0</v>
      </c>
      <c r="J22" s="58"/>
      <c r="K22" s="58"/>
      <c r="L22" s="58"/>
      <c r="P22" s="63"/>
      <c r="Q22" s="66"/>
      <c r="R22" s="67" t="str">
        <f t="shared" si="4"/>
        <v/>
      </c>
      <c r="AB22" s="91">
        <f t="shared" si="5"/>
        <v>0</v>
      </c>
      <c r="AC22" s="91">
        <f t="shared" si="5"/>
        <v>0</v>
      </c>
    </row>
    <row r="23" spans="1:29" ht="13.8" x14ac:dyDescent="0.25">
      <c r="A23" s="4">
        <v>43881</v>
      </c>
      <c r="B23">
        <v>0</v>
      </c>
      <c r="C23">
        <v>0</v>
      </c>
      <c r="D23">
        <v>0</v>
      </c>
      <c r="F23">
        <f t="shared" si="0"/>
        <v>0</v>
      </c>
      <c r="G23">
        <f t="shared" si="1"/>
        <v>0</v>
      </c>
      <c r="H23">
        <f t="shared" si="2"/>
        <v>0</v>
      </c>
      <c r="I23">
        <f t="shared" si="3"/>
        <v>0</v>
      </c>
      <c r="J23" s="58"/>
      <c r="K23" s="58"/>
      <c r="L23" s="58"/>
      <c r="P23" s="63"/>
      <c r="Q23" s="66"/>
      <c r="R23" s="67" t="str">
        <f t="shared" si="4"/>
        <v/>
      </c>
      <c r="AB23" s="91">
        <f t="shared" si="5"/>
        <v>0</v>
      </c>
      <c r="AC23" s="91">
        <f t="shared" si="5"/>
        <v>0</v>
      </c>
    </row>
    <row r="24" spans="1:29" ht="13.8" x14ac:dyDescent="0.25">
      <c r="A24" s="4">
        <v>43882</v>
      </c>
      <c r="B24">
        <v>0</v>
      </c>
      <c r="C24">
        <v>0</v>
      </c>
      <c r="D24">
        <v>0</v>
      </c>
      <c r="F24">
        <f t="shared" si="0"/>
        <v>0</v>
      </c>
      <c r="G24">
        <f t="shared" si="1"/>
        <v>0</v>
      </c>
      <c r="H24">
        <f t="shared" si="2"/>
        <v>0</v>
      </c>
      <c r="I24">
        <f t="shared" si="3"/>
        <v>0</v>
      </c>
      <c r="J24" s="58"/>
      <c r="K24" s="58"/>
      <c r="L24" s="58"/>
      <c r="P24" s="63"/>
      <c r="Q24" s="66"/>
      <c r="R24" s="67" t="str">
        <f t="shared" si="4"/>
        <v/>
      </c>
      <c r="AB24" s="91">
        <f t="shared" si="5"/>
        <v>0</v>
      </c>
      <c r="AC24" s="91">
        <f t="shared" si="5"/>
        <v>0</v>
      </c>
    </row>
    <row r="25" spans="1:29" ht="13.8" x14ac:dyDescent="0.25">
      <c r="A25" s="4">
        <v>43883</v>
      </c>
      <c r="B25">
        <v>0</v>
      </c>
      <c r="C25">
        <v>0</v>
      </c>
      <c r="D25">
        <v>0</v>
      </c>
      <c r="F25">
        <f t="shared" si="0"/>
        <v>0</v>
      </c>
      <c r="G25">
        <f t="shared" si="1"/>
        <v>0</v>
      </c>
      <c r="H25">
        <f t="shared" si="2"/>
        <v>0</v>
      </c>
      <c r="I25">
        <f t="shared" si="3"/>
        <v>0</v>
      </c>
      <c r="J25" s="58"/>
      <c r="K25" s="58"/>
      <c r="L25" s="58"/>
      <c r="P25" s="63"/>
      <c r="Q25" s="66"/>
      <c r="R25" s="67" t="str">
        <f t="shared" si="4"/>
        <v/>
      </c>
      <c r="AB25" s="91">
        <f t="shared" si="5"/>
        <v>0</v>
      </c>
      <c r="AC25" s="91">
        <f t="shared" si="5"/>
        <v>0</v>
      </c>
    </row>
    <row r="26" spans="1:29" ht="13.8" x14ac:dyDescent="0.25">
      <c r="A26" s="4">
        <v>43884</v>
      </c>
      <c r="B26">
        <v>0</v>
      </c>
      <c r="C26">
        <v>0</v>
      </c>
      <c r="D26">
        <v>0</v>
      </c>
      <c r="F26">
        <f t="shared" si="0"/>
        <v>0</v>
      </c>
      <c r="G26">
        <f t="shared" si="1"/>
        <v>0</v>
      </c>
      <c r="H26">
        <f t="shared" si="2"/>
        <v>0</v>
      </c>
      <c r="I26">
        <f t="shared" si="3"/>
        <v>0</v>
      </c>
      <c r="J26" s="58"/>
      <c r="K26" s="58"/>
      <c r="L26" s="58"/>
      <c r="P26" s="63"/>
      <c r="Q26" s="66"/>
      <c r="R26" s="67" t="str">
        <f t="shared" si="4"/>
        <v/>
      </c>
      <c r="AB26" s="91">
        <f t="shared" si="5"/>
        <v>0</v>
      </c>
      <c r="AC26" s="91">
        <f t="shared" si="5"/>
        <v>0</v>
      </c>
    </row>
    <row r="27" spans="1:29" ht="13.8" x14ac:dyDescent="0.25">
      <c r="A27" s="4">
        <v>43885</v>
      </c>
      <c r="B27">
        <v>0</v>
      </c>
      <c r="C27">
        <v>0</v>
      </c>
      <c r="D27">
        <v>0</v>
      </c>
      <c r="F27">
        <f t="shared" si="0"/>
        <v>0</v>
      </c>
      <c r="G27">
        <f t="shared" si="1"/>
        <v>0</v>
      </c>
      <c r="H27">
        <f t="shared" si="2"/>
        <v>0</v>
      </c>
      <c r="I27">
        <f t="shared" si="3"/>
        <v>0</v>
      </c>
      <c r="J27" s="58"/>
      <c r="K27" s="58"/>
      <c r="L27" s="58"/>
      <c r="P27" s="63"/>
      <c r="Q27" s="66"/>
      <c r="R27" s="67" t="str">
        <f t="shared" si="4"/>
        <v/>
      </c>
      <c r="AB27" s="91">
        <f t="shared" si="5"/>
        <v>0</v>
      </c>
      <c r="AC27" s="91">
        <f t="shared" si="5"/>
        <v>0</v>
      </c>
    </row>
    <row r="28" spans="1:29" ht="13.8" x14ac:dyDescent="0.25">
      <c r="A28" s="4">
        <v>43886</v>
      </c>
      <c r="B28">
        <v>2</v>
      </c>
      <c r="C28">
        <v>0</v>
      </c>
      <c r="D28">
        <v>0</v>
      </c>
      <c r="F28">
        <f t="shared" si="0"/>
        <v>2</v>
      </c>
      <c r="G28">
        <f t="shared" si="1"/>
        <v>0</v>
      </c>
      <c r="H28">
        <f t="shared" si="2"/>
        <v>0</v>
      </c>
      <c r="I28">
        <f t="shared" si="3"/>
        <v>2</v>
      </c>
      <c r="J28" s="58"/>
      <c r="K28" s="58"/>
      <c r="L28" s="58"/>
      <c r="P28" s="63"/>
      <c r="Q28" s="66"/>
      <c r="R28" s="67" t="str">
        <f t="shared" si="4"/>
        <v/>
      </c>
      <c r="AB28" s="91">
        <f t="shared" ref="AB28:AC43" si="6">AVERAGE(F22:F28)</f>
        <v>0.2857142857142857</v>
      </c>
      <c r="AC28" s="91">
        <f t="shared" si="6"/>
        <v>0</v>
      </c>
    </row>
    <row r="29" spans="1:29" ht="13.8" x14ac:dyDescent="0.25">
      <c r="A29" s="4">
        <v>43887</v>
      </c>
      <c r="B29">
        <v>2</v>
      </c>
      <c r="C29">
        <v>0</v>
      </c>
      <c r="D29">
        <v>0</v>
      </c>
      <c r="F29">
        <f t="shared" si="0"/>
        <v>0</v>
      </c>
      <c r="G29">
        <f t="shared" si="1"/>
        <v>0</v>
      </c>
      <c r="H29">
        <f t="shared" si="2"/>
        <v>0</v>
      </c>
      <c r="I29">
        <f t="shared" si="3"/>
        <v>2</v>
      </c>
      <c r="J29" s="58"/>
      <c r="K29" s="58"/>
      <c r="L29" s="58"/>
      <c r="P29" s="63"/>
      <c r="Q29" s="66"/>
      <c r="R29" s="67" t="str">
        <f t="shared" si="4"/>
        <v/>
      </c>
      <c r="AB29" s="91">
        <f t="shared" si="6"/>
        <v>0.2857142857142857</v>
      </c>
      <c r="AC29" s="91">
        <f t="shared" si="6"/>
        <v>0</v>
      </c>
    </row>
    <row r="30" spans="1:29" ht="13.8" x14ac:dyDescent="0.25">
      <c r="A30" s="4">
        <v>43888</v>
      </c>
      <c r="B30">
        <v>3</v>
      </c>
      <c r="C30">
        <v>0</v>
      </c>
      <c r="D30">
        <v>0</v>
      </c>
      <c r="F30">
        <f t="shared" si="0"/>
        <v>1</v>
      </c>
      <c r="G30">
        <f t="shared" si="1"/>
        <v>0</v>
      </c>
      <c r="H30">
        <f t="shared" si="2"/>
        <v>0</v>
      </c>
      <c r="I30">
        <f t="shared" si="3"/>
        <v>3</v>
      </c>
      <c r="J30" s="58"/>
      <c r="K30" s="58"/>
      <c r="L30" s="58"/>
      <c r="P30" s="63"/>
      <c r="Q30" s="66"/>
      <c r="R30" s="67" t="str">
        <f t="shared" si="4"/>
        <v/>
      </c>
      <c r="AB30" s="91">
        <f t="shared" si="6"/>
        <v>0.42857142857142855</v>
      </c>
      <c r="AC30" s="91">
        <f t="shared" si="6"/>
        <v>0</v>
      </c>
    </row>
    <row r="31" spans="1:29" ht="13.8" x14ac:dyDescent="0.25">
      <c r="A31" s="4">
        <v>43889</v>
      </c>
      <c r="B31">
        <v>3</v>
      </c>
      <c r="C31">
        <v>0</v>
      </c>
      <c r="D31">
        <v>0</v>
      </c>
      <c r="F31">
        <f t="shared" si="0"/>
        <v>0</v>
      </c>
      <c r="G31">
        <f t="shared" si="1"/>
        <v>0</v>
      </c>
      <c r="H31">
        <f t="shared" si="2"/>
        <v>0</v>
      </c>
      <c r="I31">
        <f t="shared" si="3"/>
        <v>3</v>
      </c>
      <c r="J31" s="58"/>
      <c r="K31" s="58"/>
      <c r="L31" s="58"/>
      <c r="P31" s="63"/>
      <c r="Q31" s="66"/>
      <c r="R31" s="67" t="str">
        <f t="shared" si="4"/>
        <v/>
      </c>
      <c r="AB31" s="91">
        <f t="shared" si="6"/>
        <v>0.42857142857142855</v>
      </c>
      <c r="AC31" s="91">
        <f t="shared" si="6"/>
        <v>0</v>
      </c>
    </row>
    <row r="32" spans="1:29" ht="13.8" x14ac:dyDescent="0.25">
      <c r="A32" s="4">
        <v>43890</v>
      </c>
      <c r="B32">
        <v>9</v>
      </c>
      <c r="C32">
        <v>0</v>
      </c>
      <c r="D32">
        <v>0</v>
      </c>
      <c r="F32">
        <f t="shared" si="0"/>
        <v>6</v>
      </c>
      <c r="G32">
        <f t="shared" si="1"/>
        <v>0</v>
      </c>
      <c r="H32">
        <f t="shared" si="2"/>
        <v>0</v>
      </c>
      <c r="I32">
        <f t="shared" si="3"/>
        <v>9</v>
      </c>
      <c r="J32" s="58"/>
      <c r="K32" s="58"/>
      <c r="L32" s="58"/>
      <c r="P32" s="63"/>
      <c r="Q32" s="66"/>
      <c r="R32" s="67" t="str">
        <f t="shared" si="4"/>
        <v/>
      </c>
      <c r="AB32" s="91">
        <f t="shared" si="6"/>
        <v>1.2857142857142858</v>
      </c>
      <c r="AC32" s="91">
        <f t="shared" si="6"/>
        <v>0</v>
      </c>
    </row>
    <row r="33" spans="1:29" ht="13.8" x14ac:dyDescent="0.25">
      <c r="A33" s="4">
        <v>43891</v>
      </c>
      <c r="B33">
        <v>14</v>
      </c>
      <c r="C33">
        <v>0</v>
      </c>
      <c r="D33">
        <v>0</v>
      </c>
      <c r="F33">
        <f t="shared" si="0"/>
        <v>5</v>
      </c>
      <c r="G33">
        <f t="shared" si="1"/>
        <v>0</v>
      </c>
      <c r="H33">
        <f t="shared" si="2"/>
        <v>0</v>
      </c>
      <c r="I33">
        <f t="shared" si="3"/>
        <v>14</v>
      </c>
      <c r="J33" s="58">
        <f>F33/I32*$B$2/($B$2-B32)</f>
        <v>0.55555611071700817</v>
      </c>
      <c r="K33" s="58">
        <f>G33/I32</f>
        <v>0</v>
      </c>
      <c r="L33" s="58">
        <f>H33/I32</f>
        <v>0</v>
      </c>
      <c r="M33" s="19">
        <v>0</v>
      </c>
      <c r="N33" s="47">
        <f>C33/B33</f>
        <v>0</v>
      </c>
      <c r="O33" s="47"/>
      <c r="P33" s="63">
        <f>D33/B33</f>
        <v>0</v>
      </c>
      <c r="Q33" s="86">
        <f>N33</f>
        <v>0</v>
      </c>
      <c r="R33" s="67">
        <f t="shared" ref="R33" si="7">IF(P33="","",1-SUM(P33:Q33))</f>
        <v>1</v>
      </c>
      <c r="S33" s="47"/>
      <c r="T33" s="47"/>
      <c r="AB33" s="91">
        <f t="shared" si="6"/>
        <v>2</v>
      </c>
      <c r="AC33" s="91">
        <f t="shared" si="6"/>
        <v>0</v>
      </c>
    </row>
    <row r="34" spans="1:29" ht="13.8" x14ac:dyDescent="0.25">
      <c r="A34" s="4">
        <v>43892</v>
      </c>
      <c r="B34">
        <v>18</v>
      </c>
      <c r="C34">
        <v>0</v>
      </c>
      <c r="D34">
        <v>0</v>
      </c>
      <c r="F34">
        <f t="shared" si="0"/>
        <v>4</v>
      </c>
      <c r="G34">
        <f t="shared" si="1"/>
        <v>0</v>
      </c>
      <c r="H34">
        <f t="shared" si="2"/>
        <v>0</v>
      </c>
      <c r="I34">
        <f t="shared" si="3"/>
        <v>18</v>
      </c>
      <c r="J34" s="58">
        <f t="shared" ref="J34:J72" si="8">F34/I33*$B$2/($B$2-B33)</f>
        <v>0.28571472984369434</v>
      </c>
      <c r="K34" s="58">
        <f t="shared" ref="K34:K69" si="9">G34/I33</f>
        <v>0</v>
      </c>
      <c r="L34" s="58">
        <f t="shared" ref="L34:L69" si="10">H34/I33</f>
        <v>0</v>
      </c>
      <c r="M34" s="19">
        <v>0</v>
      </c>
      <c r="N34" s="47">
        <f t="shared" ref="N34:N82" si="11">C34/B34</f>
        <v>0</v>
      </c>
      <c r="O34" s="47"/>
      <c r="P34" s="63">
        <f t="shared" ref="P34:P97" si="12">D34/B34</f>
        <v>0</v>
      </c>
      <c r="Q34" s="86">
        <f t="shared" ref="Q34:Q97" si="13">N34</f>
        <v>0</v>
      </c>
      <c r="R34" s="67">
        <f t="shared" ref="R34:R97" si="14">IF(P34="","",1-SUM(P34:Q34))</f>
        <v>1</v>
      </c>
      <c r="S34" s="47"/>
      <c r="T34" s="47"/>
      <c r="AB34" s="91">
        <f t="shared" si="6"/>
        <v>2.5714285714285716</v>
      </c>
      <c r="AC34" s="91">
        <f t="shared" si="6"/>
        <v>0</v>
      </c>
    </row>
    <row r="35" spans="1:29" ht="13.8" x14ac:dyDescent="0.25">
      <c r="A35" s="4">
        <v>43893</v>
      </c>
      <c r="B35">
        <v>21</v>
      </c>
      <c r="C35">
        <v>0</v>
      </c>
      <c r="D35">
        <v>0</v>
      </c>
      <c r="F35">
        <f t="shared" si="0"/>
        <v>3</v>
      </c>
      <c r="G35">
        <f t="shared" si="1"/>
        <v>0</v>
      </c>
      <c r="H35">
        <f t="shared" si="2"/>
        <v>0</v>
      </c>
      <c r="I35">
        <f t="shared" si="3"/>
        <v>21</v>
      </c>
      <c r="J35" s="58">
        <f t="shared" si="8"/>
        <v>0.16666699976387109</v>
      </c>
      <c r="K35" s="58">
        <f t="shared" si="9"/>
        <v>0</v>
      </c>
      <c r="L35" s="58">
        <f t="shared" si="10"/>
        <v>0</v>
      </c>
      <c r="M35" s="19">
        <v>0</v>
      </c>
      <c r="N35" s="47">
        <f t="shared" si="11"/>
        <v>0</v>
      </c>
      <c r="O35" s="47"/>
      <c r="P35" s="63">
        <f t="shared" si="12"/>
        <v>0</v>
      </c>
      <c r="Q35" s="86">
        <f t="shared" si="13"/>
        <v>0</v>
      </c>
      <c r="R35" s="67">
        <f t="shared" si="14"/>
        <v>1</v>
      </c>
      <c r="S35" s="47"/>
      <c r="T35" s="47"/>
      <c r="AB35" s="91">
        <f t="shared" si="6"/>
        <v>2.7142857142857144</v>
      </c>
      <c r="AC35" s="91">
        <f t="shared" si="6"/>
        <v>0</v>
      </c>
    </row>
    <row r="36" spans="1:29" ht="13.8" x14ac:dyDescent="0.25">
      <c r="A36" s="4">
        <v>43894</v>
      </c>
      <c r="B36">
        <v>29</v>
      </c>
      <c r="C36">
        <v>0</v>
      </c>
      <c r="D36">
        <v>0</v>
      </c>
      <c r="F36">
        <f t="shared" si="0"/>
        <v>8</v>
      </c>
      <c r="G36">
        <f t="shared" si="1"/>
        <v>0</v>
      </c>
      <c r="H36">
        <f t="shared" si="2"/>
        <v>0</v>
      </c>
      <c r="I36">
        <f t="shared" si="3"/>
        <v>29</v>
      </c>
      <c r="J36" s="58">
        <f t="shared" si="8"/>
        <v>0.3809532692118886</v>
      </c>
      <c r="K36" s="58">
        <f t="shared" si="9"/>
        <v>0</v>
      </c>
      <c r="L36" s="58">
        <f t="shared" si="10"/>
        <v>0</v>
      </c>
      <c r="M36" s="19">
        <v>0</v>
      </c>
      <c r="N36" s="47">
        <f t="shared" si="11"/>
        <v>0</v>
      </c>
      <c r="O36" s="47"/>
      <c r="P36" s="63">
        <f t="shared" si="12"/>
        <v>0</v>
      </c>
      <c r="Q36" s="86">
        <f t="shared" si="13"/>
        <v>0</v>
      </c>
      <c r="R36" s="67">
        <f t="shared" si="14"/>
        <v>1</v>
      </c>
      <c r="S36" s="47"/>
      <c r="T36" s="47"/>
      <c r="AB36" s="91">
        <f t="shared" si="6"/>
        <v>3.8571428571428572</v>
      </c>
      <c r="AC36" s="91">
        <f t="shared" si="6"/>
        <v>0</v>
      </c>
    </row>
    <row r="37" spans="1:29" ht="13.8" x14ac:dyDescent="0.25">
      <c r="A37" s="4">
        <v>43895</v>
      </c>
      <c r="B37">
        <v>41</v>
      </c>
      <c r="C37">
        <v>0</v>
      </c>
      <c r="D37">
        <v>0</v>
      </c>
      <c r="F37">
        <f t="shared" ref="F37:F55" si="15">B37-B36</f>
        <v>12</v>
      </c>
      <c r="G37">
        <f t="shared" ref="G37:G55" si="16">C37-C36</f>
        <v>0</v>
      </c>
      <c r="H37">
        <f t="shared" ref="H37:H55" si="17">D37-D36</f>
        <v>0</v>
      </c>
      <c r="I37">
        <f t="shared" si="3"/>
        <v>41</v>
      </c>
      <c r="J37" s="58">
        <f t="shared" si="8"/>
        <v>0.41379443583872089</v>
      </c>
      <c r="K37" s="58">
        <f t="shared" si="9"/>
        <v>0</v>
      </c>
      <c r="L37" s="58">
        <f t="shared" si="10"/>
        <v>0</v>
      </c>
      <c r="M37" s="19">
        <v>0</v>
      </c>
      <c r="N37" s="47">
        <f t="shared" si="11"/>
        <v>0</v>
      </c>
      <c r="O37" s="47"/>
      <c r="P37" s="63">
        <f t="shared" si="12"/>
        <v>0</v>
      </c>
      <c r="Q37" s="86">
        <f t="shared" si="13"/>
        <v>0</v>
      </c>
      <c r="R37" s="67">
        <f t="shared" si="14"/>
        <v>1</v>
      </c>
      <c r="S37" s="47"/>
      <c r="T37" s="47"/>
      <c r="AB37" s="91">
        <f t="shared" si="6"/>
        <v>5.4285714285714288</v>
      </c>
      <c r="AC37" s="91">
        <f t="shared" si="6"/>
        <v>0</v>
      </c>
    </row>
    <row r="38" spans="1:29" ht="13.8" x14ac:dyDescent="0.25">
      <c r="A38" s="4">
        <v>43896</v>
      </c>
      <c r="B38">
        <v>55</v>
      </c>
      <c r="C38">
        <v>0</v>
      </c>
      <c r="D38">
        <v>0</v>
      </c>
      <c r="F38">
        <f t="shared" si="15"/>
        <v>14</v>
      </c>
      <c r="G38">
        <f t="shared" si="16"/>
        <v>0</v>
      </c>
      <c r="H38">
        <f t="shared" si="17"/>
        <v>0</v>
      </c>
      <c r="I38">
        <f t="shared" si="3"/>
        <v>55</v>
      </c>
      <c r="J38" s="58">
        <f t="shared" si="8"/>
        <v>0.34146496909173674</v>
      </c>
      <c r="K38" s="58">
        <f t="shared" si="9"/>
        <v>0</v>
      </c>
      <c r="L38" s="58">
        <f t="shared" si="10"/>
        <v>0</v>
      </c>
      <c r="M38" s="19">
        <v>0</v>
      </c>
      <c r="N38" s="47">
        <f t="shared" si="11"/>
        <v>0</v>
      </c>
      <c r="O38" s="47"/>
      <c r="P38" s="63">
        <f t="shared" si="12"/>
        <v>0</v>
      </c>
      <c r="Q38" s="86">
        <f t="shared" si="13"/>
        <v>0</v>
      </c>
      <c r="R38" s="67">
        <f t="shared" si="14"/>
        <v>1</v>
      </c>
      <c r="S38" s="47"/>
      <c r="T38" s="47"/>
      <c r="AB38" s="91">
        <f t="shared" si="6"/>
        <v>7.4285714285714288</v>
      </c>
      <c r="AC38" s="91">
        <f t="shared" si="6"/>
        <v>0</v>
      </c>
    </row>
    <row r="39" spans="1:29" ht="13.8" x14ac:dyDescent="0.25">
      <c r="A39" s="4">
        <v>43897</v>
      </c>
      <c r="B39">
        <v>79</v>
      </c>
      <c r="C39">
        <v>0</v>
      </c>
      <c r="D39">
        <v>0</v>
      </c>
      <c r="F39">
        <f t="shared" si="15"/>
        <v>24</v>
      </c>
      <c r="G39">
        <f t="shared" si="16"/>
        <v>0</v>
      </c>
      <c r="H39">
        <f t="shared" si="17"/>
        <v>0</v>
      </c>
      <c r="I39">
        <f t="shared" si="3"/>
        <v>79</v>
      </c>
      <c r="J39" s="58">
        <f t="shared" si="8"/>
        <v>0.43636630115221925</v>
      </c>
      <c r="K39" s="58">
        <f t="shared" si="9"/>
        <v>0</v>
      </c>
      <c r="L39" s="58">
        <f t="shared" si="10"/>
        <v>0</v>
      </c>
      <c r="M39" s="19">
        <v>0</v>
      </c>
      <c r="N39" s="47">
        <f t="shared" si="11"/>
        <v>0</v>
      </c>
      <c r="O39" s="47"/>
      <c r="P39" s="63">
        <f t="shared" si="12"/>
        <v>0</v>
      </c>
      <c r="Q39" s="86">
        <f t="shared" si="13"/>
        <v>0</v>
      </c>
      <c r="R39" s="67">
        <f t="shared" si="14"/>
        <v>1</v>
      </c>
      <c r="S39" s="47"/>
      <c r="T39" s="47"/>
      <c r="AB39" s="91">
        <f t="shared" si="6"/>
        <v>10</v>
      </c>
      <c r="AC39" s="91">
        <f t="shared" si="6"/>
        <v>0</v>
      </c>
    </row>
    <row r="40" spans="1:29" ht="13.8" x14ac:dyDescent="0.25">
      <c r="A40" s="4">
        <v>43898</v>
      </c>
      <c r="B40">
        <v>104</v>
      </c>
      <c r="C40">
        <v>0</v>
      </c>
      <c r="D40">
        <v>0</v>
      </c>
      <c r="F40">
        <f t="shared" si="15"/>
        <v>25</v>
      </c>
      <c r="G40">
        <f t="shared" si="16"/>
        <v>0</v>
      </c>
      <c r="H40">
        <f t="shared" si="17"/>
        <v>0</v>
      </c>
      <c r="I40">
        <f t="shared" si="3"/>
        <v>104</v>
      </c>
      <c r="J40" s="58">
        <f t="shared" si="8"/>
        <v>0.31645847203136918</v>
      </c>
      <c r="K40" s="58">
        <f t="shared" si="9"/>
        <v>0</v>
      </c>
      <c r="L40" s="58">
        <f t="shared" si="10"/>
        <v>0</v>
      </c>
      <c r="M40" s="19">
        <v>0</v>
      </c>
      <c r="N40" s="47">
        <f t="shared" si="11"/>
        <v>0</v>
      </c>
      <c r="O40" s="47"/>
      <c r="P40" s="63">
        <f t="shared" si="12"/>
        <v>0</v>
      </c>
      <c r="Q40" s="86">
        <f t="shared" si="13"/>
        <v>0</v>
      </c>
      <c r="R40" s="67">
        <f t="shared" si="14"/>
        <v>1</v>
      </c>
      <c r="S40" s="47"/>
      <c r="T40" s="47"/>
      <c r="AB40" s="91">
        <f t="shared" si="6"/>
        <v>12.857142857142858</v>
      </c>
      <c r="AC40" s="91">
        <f t="shared" si="6"/>
        <v>0</v>
      </c>
    </row>
    <row r="41" spans="1:29" ht="13.8" x14ac:dyDescent="0.25">
      <c r="A41" s="4">
        <v>43899</v>
      </c>
      <c r="B41">
        <v>131</v>
      </c>
      <c r="C41">
        <v>0</v>
      </c>
      <c r="D41">
        <v>2</v>
      </c>
      <c r="F41">
        <f t="shared" si="15"/>
        <v>27</v>
      </c>
      <c r="G41">
        <f t="shared" si="16"/>
        <v>0</v>
      </c>
      <c r="H41">
        <f t="shared" si="17"/>
        <v>2</v>
      </c>
      <c r="I41">
        <f t="shared" si="3"/>
        <v>129</v>
      </c>
      <c r="J41" s="58">
        <f t="shared" si="8"/>
        <v>0.25961838251885083</v>
      </c>
      <c r="K41" s="58">
        <f t="shared" si="9"/>
        <v>0</v>
      </c>
      <c r="L41" s="58">
        <f t="shared" si="10"/>
        <v>1.9230769230769232E-2</v>
      </c>
      <c r="M41">
        <f t="shared" ref="M41:M65" si="18">J41/(K41+L41)</f>
        <v>13.500155890980242</v>
      </c>
      <c r="N41" s="47">
        <f t="shared" si="11"/>
        <v>0</v>
      </c>
      <c r="O41" s="47"/>
      <c r="P41" s="63">
        <f t="shared" si="12"/>
        <v>1.5267175572519083E-2</v>
      </c>
      <c r="Q41" s="86">
        <f t="shared" si="13"/>
        <v>0</v>
      </c>
      <c r="R41" s="67">
        <f t="shared" si="14"/>
        <v>0.98473282442748089</v>
      </c>
      <c r="S41" s="47"/>
      <c r="T41" s="47"/>
      <c r="AB41" s="91">
        <f t="shared" si="6"/>
        <v>16.142857142857142</v>
      </c>
      <c r="AC41" s="91">
        <f t="shared" si="6"/>
        <v>0</v>
      </c>
    </row>
    <row r="42" spans="1:29" ht="13.8" x14ac:dyDescent="0.25">
      <c r="A42" s="4">
        <v>43900</v>
      </c>
      <c r="B42">
        <v>182</v>
      </c>
      <c r="C42">
        <v>0</v>
      </c>
      <c r="D42">
        <v>4</v>
      </c>
      <c r="E42" s="21" t="s">
        <v>156</v>
      </c>
      <c r="F42">
        <f t="shared" si="15"/>
        <v>51</v>
      </c>
      <c r="G42">
        <f t="shared" si="16"/>
        <v>0</v>
      </c>
      <c r="H42">
        <f t="shared" si="17"/>
        <v>2</v>
      </c>
      <c r="I42">
        <f t="shared" si="3"/>
        <v>178</v>
      </c>
      <c r="J42" s="58">
        <f t="shared" si="8"/>
        <v>0.39535458772698895</v>
      </c>
      <c r="K42" s="58">
        <f t="shared" si="9"/>
        <v>0</v>
      </c>
      <c r="L42" s="58">
        <f t="shared" si="10"/>
        <v>1.5503875968992248E-2</v>
      </c>
      <c r="M42">
        <f t="shared" si="18"/>
        <v>25.500370908390789</v>
      </c>
      <c r="N42" s="47">
        <f t="shared" si="11"/>
        <v>0</v>
      </c>
      <c r="O42" s="47"/>
      <c r="P42" s="63">
        <f t="shared" si="12"/>
        <v>2.197802197802198E-2</v>
      </c>
      <c r="Q42" s="86">
        <f t="shared" si="13"/>
        <v>0</v>
      </c>
      <c r="R42" s="67">
        <f t="shared" si="14"/>
        <v>0.97802197802197799</v>
      </c>
      <c r="S42" s="47"/>
      <c r="T42" s="47"/>
      <c r="AB42" s="91">
        <f t="shared" si="6"/>
        <v>23</v>
      </c>
      <c r="AC42" s="91">
        <f t="shared" si="6"/>
        <v>0</v>
      </c>
    </row>
    <row r="43" spans="1:29" ht="13.8" x14ac:dyDescent="0.25">
      <c r="A43" s="4">
        <v>43901</v>
      </c>
      <c r="B43">
        <v>246</v>
      </c>
      <c r="C43">
        <v>0</v>
      </c>
      <c r="D43">
        <v>4</v>
      </c>
      <c r="F43">
        <f t="shared" si="15"/>
        <v>64</v>
      </c>
      <c r="G43">
        <f t="shared" si="16"/>
        <v>0</v>
      </c>
      <c r="H43">
        <f t="shared" si="17"/>
        <v>0</v>
      </c>
      <c r="I43">
        <f t="shared" si="3"/>
        <v>242</v>
      </c>
      <c r="J43" s="58">
        <f t="shared" si="8"/>
        <v>0.35955782769080347</v>
      </c>
      <c r="K43" s="58">
        <f t="shared" si="9"/>
        <v>0</v>
      </c>
      <c r="L43" s="58">
        <f t="shared" si="10"/>
        <v>0</v>
      </c>
      <c r="M43" s="19">
        <v>0</v>
      </c>
      <c r="N43" s="47">
        <f t="shared" si="11"/>
        <v>0</v>
      </c>
      <c r="O43" s="47"/>
      <c r="P43" s="63">
        <f t="shared" si="12"/>
        <v>1.6260162601626018E-2</v>
      </c>
      <c r="Q43" s="86">
        <f t="shared" si="13"/>
        <v>0</v>
      </c>
      <c r="R43" s="67">
        <f t="shared" si="14"/>
        <v>0.98373983739837401</v>
      </c>
      <c r="S43" s="47"/>
      <c r="T43" s="47"/>
      <c r="AB43" s="91">
        <f t="shared" si="6"/>
        <v>31</v>
      </c>
      <c r="AC43" s="91">
        <f t="shared" si="6"/>
        <v>0</v>
      </c>
    </row>
    <row r="44" spans="1:29" ht="13.8" x14ac:dyDescent="0.25">
      <c r="A44" s="4">
        <v>43902</v>
      </c>
      <c r="B44">
        <v>302</v>
      </c>
      <c r="C44">
        <v>1</v>
      </c>
      <c r="D44">
        <v>4</v>
      </c>
      <c r="F44">
        <f t="shared" si="15"/>
        <v>56</v>
      </c>
      <c r="G44">
        <f t="shared" si="16"/>
        <v>1</v>
      </c>
      <c r="H44">
        <f t="shared" si="17"/>
        <v>0</v>
      </c>
      <c r="I44">
        <f t="shared" si="3"/>
        <v>297</v>
      </c>
      <c r="J44" s="58">
        <f t="shared" si="8"/>
        <v>0.23141127942597389</v>
      </c>
      <c r="K44" s="58">
        <f t="shared" si="9"/>
        <v>4.1322314049586778E-3</v>
      </c>
      <c r="L44" s="58">
        <f t="shared" si="10"/>
        <v>0</v>
      </c>
      <c r="M44">
        <f t="shared" si="18"/>
        <v>56.00152962108568</v>
      </c>
      <c r="N44" s="47">
        <f t="shared" si="11"/>
        <v>3.3112582781456954E-3</v>
      </c>
      <c r="O44" s="47"/>
      <c r="P44" s="63">
        <f t="shared" si="12"/>
        <v>1.3245033112582781E-2</v>
      </c>
      <c r="Q44" s="86">
        <f t="shared" si="13"/>
        <v>3.3112582781456954E-3</v>
      </c>
      <c r="R44" s="67">
        <f t="shared" si="14"/>
        <v>0.98344370860927155</v>
      </c>
      <c r="S44" s="47"/>
      <c r="T44" s="47"/>
      <c r="AB44" s="91">
        <f t="shared" ref="AB44:AC59" si="19">AVERAGE(F38:F44)</f>
        <v>37.285714285714285</v>
      </c>
      <c r="AC44" s="91">
        <f t="shared" si="19"/>
        <v>0.14285714285714285</v>
      </c>
    </row>
    <row r="45" spans="1:29" ht="13.8" x14ac:dyDescent="0.25">
      <c r="A45" s="4">
        <v>43903</v>
      </c>
      <c r="B45">
        <v>504</v>
      </c>
      <c r="C45">
        <v>1</v>
      </c>
      <c r="D45">
        <v>6</v>
      </c>
      <c r="F45">
        <f t="shared" si="15"/>
        <v>202</v>
      </c>
      <c r="G45">
        <f t="shared" si="16"/>
        <v>0</v>
      </c>
      <c r="H45">
        <f t="shared" si="17"/>
        <v>2</v>
      </c>
      <c r="I45">
        <f t="shared" si="3"/>
        <v>497</v>
      </c>
      <c r="J45" s="58">
        <f t="shared" si="8"/>
        <v>0.68015748698388545</v>
      </c>
      <c r="K45" s="58">
        <f t="shared" si="9"/>
        <v>0</v>
      </c>
      <c r="L45" s="58">
        <f t="shared" si="10"/>
        <v>6.7340067340067337E-3</v>
      </c>
      <c r="M45">
        <f t="shared" si="18"/>
        <v>101.003386817107</v>
      </c>
      <c r="N45" s="47">
        <f t="shared" si="11"/>
        <v>1.984126984126984E-3</v>
      </c>
      <c r="O45" s="47"/>
      <c r="P45" s="63">
        <f t="shared" si="12"/>
        <v>1.1904761904761904E-2</v>
      </c>
      <c r="Q45" s="86">
        <f t="shared" si="13"/>
        <v>1.984126984126984E-3</v>
      </c>
      <c r="R45" s="67">
        <f t="shared" si="14"/>
        <v>0.98611111111111116</v>
      </c>
      <c r="S45" s="47"/>
      <c r="T45" s="47"/>
      <c r="AB45" s="91">
        <f t="shared" si="19"/>
        <v>64.142857142857139</v>
      </c>
      <c r="AC45" s="91">
        <f t="shared" si="19"/>
        <v>0.14285714285714285</v>
      </c>
    </row>
    <row r="46" spans="1:29" ht="13.8" x14ac:dyDescent="0.25">
      <c r="A46" s="4">
        <v>43904</v>
      </c>
      <c r="B46">
        <v>655</v>
      </c>
      <c r="C46">
        <v>1</v>
      </c>
      <c r="D46">
        <v>6</v>
      </c>
      <c r="E46" s="21" t="s">
        <v>154</v>
      </c>
      <c r="F46">
        <f t="shared" si="15"/>
        <v>151</v>
      </c>
      <c r="G46">
        <f t="shared" si="16"/>
        <v>0</v>
      </c>
      <c r="H46">
        <f t="shared" si="17"/>
        <v>0</v>
      </c>
      <c r="I46">
        <f t="shared" si="3"/>
        <v>648</v>
      </c>
      <c r="J46" s="58">
        <f t="shared" si="8"/>
        <v>0.30383994057521885</v>
      </c>
      <c r="K46" s="59">
        <f t="shared" si="9"/>
        <v>0</v>
      </c>
      <c r="L46" s="59">
        <f t="shared" si="10"/>
        <v>0</v>
      </c>
      <c r="M46" s="19">
        <v>0</v>
      </c>
      <c r="N46" s="47">
        <f t="shared" si="11"/>
        <v>1.5267175572519084E-3</v>
      </c>
      <c r="O46" s="47"/>
      <c r="P46" s="63">
        <f t="shared" si="12"/>
        <v>9.1603053435114507E-3</v>
      </c>
      <c r="Q46" s="86">
        <f t="shared" si="13"/>
        <v>1.5267175572519084E-3</v>
      </c>
      <c r="R46" s="67">
        <f t="shared" si="14"/>
        <v>0.9893129770992366</v>
      </c>
      <c r="S46" s="47"/>
      <c r="T46" s="47"/>
      <c r="AB46" s="91">
        <f t="shared" si="19"/>
        <v>82.285714285714292</v>
      </c>
      <c r="AC46" s="91">
        <f t="shared" si="19"/>
        <v>0.14285714285714285</v>
      </c>
    </row>
    <row r="47" spans="1:29" ht="13.8" x14ac:dyDescent="0.25">
      <c r="A47" s="4">
        <v>43905</v>
      </c>
      <c r="B47">
        <v>860</v>
      </c>
      <c r="C47">
        <v>1</v>
      </c>
      <c r="D47">
        <v>6</v>
      </c>
      <c r="F47">
        <f t="shared" si="15"/>
        <v>205</v>
      </c>
      <c r="G47">
        <f t="shared" si="16"/>
        <v>0</v>
      </c>
      <c r="H47">
        <f t="shared" si="17"/>
        <v>0</v>
      </c>
      <c r="I47">
        <f t="shared" si="3"/>
        <v>853</v>
      </c>
      <c r="J47" s="60">
        <f t="shared" si="8"/>
        <v>0.31638103384298194</v>
      </c>
      <c r="K47" s="60">
        <f t="shared" si="9"/>
        <v>0</v>
      </c>
      <c r="L47" s="60">
        <f t="shared" si="10"/>
        <v>0</v>
      </c>
      <c r="M47" s="19">
        <v>0</v>
      </c>
      <c r="N47" s="47">
        <f t="shared" si="11"/>
        <v>1.1627906976744186E-3</v>
      </c>
      <c r="O47" s="47"/>
      <c r="P47" s="63">
        <f t="shared" si="12"/>
        <v>6.9767441860465115E-3</v>
      </c>
      <c r="Q47" s="86">
        <f t="shared" si="13"/>
        <v>1.1627906976744186E-3</v>
      </c>
      <c r="R47" s="67">
        <f t="shared" si="14"/>
        <v>0.99186046511627912</v>
      </c>
      <c r="S47" s="47"/>
      <c r="T47" s="47"/>
      <c r="AB47" s="91">
        <f t="shared" si="19"/>
        <v>108</v>
      </c>
      <c r="AC47" s="91">
        <f t="shared" si="19"/>
        <v>0.14285714285714285</v>
      </c>
    </row>
    <row r="48" spans="1:29" ht="13.8" x14ac:dyDescent="0.25">
      <c r="A48" s="4">
        <v>43906</v>
      </c>
      <c r="B48">
        <v>1018</v>
      </c>
      <c r="C48">
        <v>3</v>
      </c>
      <c r="D48">
        <v>6</v>
      </c>
      <c r="E48" s="21" t="s">
        <v>157</v>
      </c>
      <c r="F48">
        <f t="shared" si="15"/>
        <v>158</v>
      </c>
      <c r="G48">
        <f t="shared" si="16"/>
        <v>2</v>
      </c>
      <c r="H48">
        <f t="shared" si="17"/>
        <v>0</v>
      </c>
      <c r="I48">
        <f t="shared" si="3"/>
        <v>1009</v>
      </c>
      <c r="J48" s="58">
        <f t="shared" si="8"/>
        <v>0.18524629366157666</v>
      </c>
      <c r="K48" s="59">
        <f t="shared" si="9"/>
        <v>2.3446658851113715E-3</v>
      </c>
      <c r="L48" s="59">
        <f t="shared" si="10"/>
        <v>0</v>
      </c>
      <c r="M48">
        <f t="shared" si="18"/>
        <v>79.007544246662448</v>
      </c>
      <c r="N48" s="47">
        <f t="shared" si="11"/>
        <v>2.9469548133595285E-3</v>
      </c>
      <c r="O48" s="47"/>
      <c r="P48" s="63">
        <f t="shared" si="12"/>
        <v>5.893909626719057E-3</v>
      </c>
      <c r="Q48" s="86">
        <f t="shared" si="13"/>
        <v>2.9469548133595285E-3</v>
      </c>
      <c r="R48" s="67">
        <f t="shared" si="14"/>
        <v>0.99115913555992141</v>
      </c>
      <c r="S48" s="47"/>
      <c r="T48" s="47"/>
      <c r="AB48" s="91">
        <f t="shared" si="19"/>
        <v>126.71428571428571</v>
      </c>
      <c r="AC48" s="91">
        <f t="shared" si="19"/>
        <v>0.42857142857142855</v>
      </c>
    </row>
    <row r="49" spans="1:29" ht="13.8" x14ac:dyDescent="0.25">
      <c r="A49" s="4">
        <v>43907</v>
      </c>
      <c r="B49">
        <v>1332</v>
      </c>
      <c r="C49">
        <v>3</v>
      </c>
      <c r="D49">
        <v>7</v>
      </c>
      <c r="F49">
        <f t="shared" si="15"/>
        <v>314</v>
      </c>
      <c r="G49">
        <f t="shared" si="16"/>
        <v>0</v>
      </c>
      <c r="H49">
        <f t="shared" si="17"/>
        <v>1</v>
      </c>
      <c r="I49">
        <f t="shared" si="3"/>
        <v>1322</v>
      </c>
      <c r="J49" s="58">
        <f t="shared" si="8"/>
        <v>0.31123438619461441</v>
      </c>
      <c r="K49" s="59">
        <f t="shared" si="9"/>
        <v>0</v>
      </c>
      <c r="L49" s="59">
        <f t="shared" si="10"/>
        <v>9.9108027750247768E-4</v>
      </c>
      <c r="M49">
        <f t="shared" si="18"/>
        <v>314.03549567036595</v>
      </c>
      <c r="N49" s="47">
        <f t="shared" si="11"/>
        <v>2.2522522522522522E-3</v>
      </c>
      <c r="O49" s="47"/>
      <c r="P49" s="63">
        <f t="shared" si="12"/>
        <v>5.2552552552552556E-3</v>
      </c>
      <c r="Q49" s="86">
        <f t="shared" si="13"/>
        <v>2.2522522522522522E-3</v>
      </c>
      <c r="R49" s="67">
        <f t="shared" si="14"/>
        <v>0.9924924924924925</v>
      </c>
      <c r="S49" s="47"/>
      <c r="T49" s="47"/>
      <c r="AB49" s="91">
        <f t="shared" si="19"/>
        <v>164.28571428571428</v>
      </c>
      <c r="AC49" s="91">
        <f t="shared" si="19"/>
        <v>0.42857142857142855</v>
      </c>
    </row>
    <row r="50" spans="1:29" ht="13.8" x14ac:dyDescent="0.25">
      <c r="A50" s="4">
        <v>43908</v>
      </c>
      <c r="B50">
        <v>1646</v>
      </c>
      <c r="C50">
        <v>4</v>
      </c>
      <c r="D50">
        <v>9</v>
      </c>
      <c r="F50">
        <f t="shared" si="15"/>
        <v>314</v>
      </c>
      <c r="G50">
        <f t="shared" si="16"/>
        <v>1</v>
      </c>
      <c r="H50">
        <f t="shared" si="17"/>
        <v>2</v>
      </c>
      <c r="I50">
        <f t="shared" si="3"/>
        <v>1633</v>
      </c>
      <c r="J50" s="58">
        <f t="shared" si="8"/>
        <v>0.23755404376410261</v>
      </c>
      <c r="K50" s="59">
        <f t="shared" si="9"/>
        <v>7.5642965204236008E-4</v>
      </c>
      <c r="L50" s="59">
        <f t="shared" si="10"/>
        <v>1.5128593040847202E-3</v>
      </c>
      <c r="M50">
        <f t="shared" si="18"/>
        <v>104.68214861871455</v>
      </c>
      <c r="N50" s="47">
        <f t="shared" si="11"/>
        <v>2.4301336573511541E-3</v>
      </c>
      <c r="O50" s="47"/>
      <c r="P50" s="63">
        <f t="shared" si="12"/>
        <v>5.4678007290400975E-3</v>
      </c>
      <c r="Q50" s="86">
        <f t="shared" si="13"/>
        <v>2.4301336573511541E-3</v>
      </c>
      <c r="R50" s="67">
        <f t="shared" si="14"/>
        <v>0.9921020656136087</v>
      </c>
      <c r="S50" s="47"/>
      <c r="T50" s="47"/>
      <c r="AB50" s="91">
        <f t="shared" si="19"/>
        <v>200</v>
      </c>
      <c r="AC50" s="91">
        <f t="shared" si="19"/>
        <v>0.5714285714285714</v>
      </c>
    </row>
    <row r="51" spans="1:29" ht="13.8" x14ac:dyDescent="0.25">
      <c r="A51" s="4">
        <v>43909</v>
      </c>
      <c r="B51">
        <v>2013</v>
      </c>
      <c r="C51">
        <v>6</v>
      </c>
      <c r="D51">
        <v>9</v>
      </c>
      <c r="F51">
        <f t="shared" si="15"/>
        <v>367</v>
      </c>
      <c r="G51">
        <f t="shared" si="16"/>
        <v>2</v>
      </c>
      <c r="H51">
        <f t="shared" si="17"/>
        <v>0</v>
      </c>
      <c r="I51">
        <f t="shared" si="3"/>
        <v>1998</v>
      </c>
      <c r="J51" s="58">
        <f t="shared" si="8"/>
        <v>0.22478082351588918</v>
      </c>
      <c r="K51" s="59">
        <f t="shared" si="9"/>
        <v>1.224739742804654E-3</v>
      </c>
      <c r="L51" s="59">
        <f t="shared" si="10"/>
        <v>0</v>
      </c>
      <c r="M51">
        <f t="shared" si="18"/>
        <v>183.53354240072352</v>
      </c>
      <c r="N51" s="47">
        <f t="shared" si="11"/>
        <v>2.9806259314456036E-3</v>
      </c>
      <c r="O51" s="47"/>
      <c r="P51" s="63">
        <f t="shared" si="12"/>
        <v>4.4709388971684054E-3</v>
      </c>
      <c r="Q51" s="86">
        <f t="shared" si="13"/>
        <v>2.9806259314456036E-3</v>
      </c>
      <c r="R51" s="67">
        <f t="shared" si="14"/>
        <v>0.99254843517138602</v>
      </c>
      <c r="S51" s="47"/>
      <c r="T51" s="47"/>
      <c r="AB51" s="91">
        <f t="shared" si="19"/>
        <v>244.42857142857142</v>
      </c>
      <c r="AC51" s="91">
        <f t="shared" si="19"/>
        <v>0.7142857142857143</v>
      </c>
    </row>
    <row r="52" spans="1:29" ht="13.8" x14ac:dyDescent="0.25">
      <c r="A52" s="4">
        <v>43910</v>
      </c>
      <c r="B52">
        <v>2388</v>
      </c>
      <c r="C52">
        <v>6</v>
      </c>
      <c r="D52">
        <v>9</v>
      </c>
      <c r="F52">
        <f t="shared" si="15"/>
        <v>375</v>
      </c>
      <c r="G52">
        <f t="shared" si="16"/>
        <v>0</v>
      </c>
      <c r="H52">
        <f t="shared" si="17"/>
        <v>0</v>
      </c>
      <c r="I52">
        <f t="shared" si="3"/>
        <v>2373</v>
      </c>
      <c r="J52" s="58">
        <f t="shared" si="8"/>
        <v>0.18772964672379233</v>
      </c>
      <c r="K52" s="59">
        <f t="shared" si="9"/>
        <v>0</v>
      </c>
      <c r="L52" s="59">
        <f t="shared" si="10"/>
        <v>0</v>
      </c>
      <c r="M52" s="19">
        <v>0</v>
      </c>
      <c r="N52" s="47">
        <f t="shared" si="11"/>
        <v>2.5125628140703518E-3</v>
      </c>
      <c r="O52" s="47"/>
      <c r="P52" s="63">
        <f t="shared" si="12"/>
        <v>3.7688442211055275E-3</v>
      </c>
      <c r="Q52" s="86">
        <f t="shared" si="13"/>
        <v>2.5125628140703518E-3</v>
      </c>
      <c r="R52" s="67">
        <f t="shared" si="14"/>
        <v>0.99371859296482412</v>
      </c>
      <c r="S52" s="47"/>
      <c r="T52" s="47"/>
      <c r="AB52" s="91">
        <f t="shared" si="19"/>
        <v>269.14285714285717</v>
      </c>
      <c r="AC52" s="91">
        <f t="shared" si="19"/>
        <v>0.7142857142857143</v>
      </c>
    </row>
    <row r="53" spans="1:29" ht="13.8" x14ac:dyDescent="0.25">
      <c r="A53" s="4">
        <v>43911</v>
      </c>
      <c r="B53">
        <v>2814</v>
      </c>
      <c r="C53">
        <v>8</v>
      </c>
      <c r="D53">
        <v>9</v>
      </c>
      <c r="F53">
        <f t="shared" si="15"/>
        <v>426</v>
      </c>
      <c r="G53">
        <f t="shared" si="16"/>
        <v>2</v>
      </c>
      <c r="H53">
        <f t="shared" si="17"/>
        <v>0</v>
      </c>
      <c r="I53">
        <f t="shared" si="3"/>
        <v>2797</v>
      </c>
      <c r="J53" s="58">
        <f t="shared" si="8"/>
        <v>0.17956720676797031</v>
      </c>
      <c r="K53" s="59">
        <f t="shared" si="9"/>
        <v>8.4281500210703754E-4</v>
      </c>
      <c r="L53" s="59">
        <f t="shared" si="10"/>
        <v>0</v>
      </c>
      <c r="M53">
        <f t="shared" si="18"/>
        <v>213.05649083019676</v>
      </c>
      <c r="N53" s="47">
        <f t="shared" si="11"/>
        <v>2.8429282160625444E-3</v>
      </c>
      <c r="O53" s="47"/>
      <c r="P53" s="63">
        <f t="shared" si="12"/>
        <v>3.1982942430703624E-3</v>
      </c>
      <c r="Q53" s="86">
        <f t="shared" si="13"/>
        <v>2.8429282160625444E-3</v>
      </c>
      <c r="R53" s="67">
        <f t="shared" si="14"/>
        <v>0.99395877754086714</v>
      </c>
      <c r="S53" s="47"/>
      <c r="T53" s="47"/>
      <c r="AB53" s="91">
        <f t="shared" si="19"/>
        <v>308.42857142857144</v>
      </c>
      <c r="AC53" s="91">
        <f t="shared" si="19"/>
        <v>1</v>
      </c>
    </row>
    <row r="54" spans="1:29" ht="13.8" x14ac:dyDescent="0.25">
      <c r="A54" s="4">
        <v>43912</v>
      </c>
      <c r="B54">
        <v>3580</v>
      </c>
      <c r="C54">
        <v>16</v>
      </c>
      <c r="D54">
        <v>9</v>
      </c>
      <c r="F54">
        <f t="shared" si="15"/>
        <v>766</v>
      </c>
      <c r="G54">
        <f t="shared" si="16"/>
        <v>8</v>
      </c>
      <c r="H54">
        <f t="shared" si="17"/>
        <v>0</v>
      </c>
      <c r="I54">
        <f t="shared" si="3"/>
        <v>3555</v>
      </c>
      <c r="J54" s="58">
        <f t="shared" si="8"/>
        <v>0.27395044952783265</v>
      </c>
      <c r="K54" s="58">
        <f t="shared" si="9"/>
        <v>2.8602073650339649E-3</v>
      </c>
      <c r="L54" s="58">
        <f t="shared" si="10"/>
        <v>0</v>
      </c>
      <c r="M54">
        <f t="shared" si="18"/>
        <v>95.779925916168494</v>
      </c>
      <c r="N54" s="47">
        <f t="shared" si="11"/>
        <v>4.4692737430167594E-3</v>
      </c>
      <c r="O54" s="47"/>
      <c r="P54" s="63">
        <f t="shared" si="12"/>
        <v>2.5139664804469273E-3</v>
      </c>
      <c r="Q54" s="86">
        <f t="shared" si="13"/>
        <v>4.4692737430167594E-3</v>
      </c>
      <c r="R54" s="67">
        <f t="shared" si="14"/>
        <v>0.99301675977653636</v>
      </c>
      <c r="S54" s="47"/>
      <c r="T54" s="47"/>
      <c r="AB54" s="91">
        <f t="shared" si="19"/>
        <v>388.57142857142856</v>
      </c>
      <c r="AC54" s="91">
        <f t="shared" si="19"/>
        <v>2.1428571428571428</v>
      </c>
    </row>
    <row r="55" spans="1:29" ht="13.8" x14ac:dyDescent="0.25">
      <c r="A55" s="4">
        <v>43913</v>
      </c>
      <c r="B55">
        <v>4474</v>
      </c>
      <c r="C55">
        <v>21</v>
      </c>
      <c r="D55">
        <v>9</v>
      </c>
      <c r="F55">
        <f t="shared" si="15"/>
        <v>894</v>
      </c>
      <c r="G55">
        <f t="shared" si="16"/>
        <v>5</v>
      </c>
      <c r="H55">
        <f t="shared" si="17"/>
        <v>0</v>
      </c>
      <c r="I55">
        <f t="shared" si="3"/>
        <v>4444</v>
      </c>
      <c r="J55" s="58">
        <f t="shared" si="8"/>
        <v>0.25157679381763726</v>
      </c>
      <c r="K55" s="58">
        <f t="shared" si="9"/>
        <v>1.4064697609001407E-3</v>
      </c>
      <c r="L55" s="58">
        <f t="shared" si="10"/>
        <v>0</v>
      </c>
      <c r="M55">
        <f t="shared" si="18"/>
        <v>178.8711004043401</v>
      </c>
      <c r="N55" s="47">
        <f t="shared" si="11"/>
        <v>4.6937863209655789E-3</v>
      </c>
      <c r="O55" s="47"/>
      <c r="P55" s="63">
        <f t="shared" si="12"/>
        <v>2.0116227089852479E-3</v>
      </c>
      <c r="Q55" s="86">
        <f t="shared" si="13"/>
        <v>4.6937863209655789E-3</v>
      </c>
      <c r="R55" s="67">
        <f t="shared" si="14"/>
        <v>0.99329459097004913</v>
      </c>
      <c r="S55" s="47"/>
      <c r="T55" s="47"/>
      <c r="AB55" s="91">
        <f t="shared" si="19"/>
        <v>493.71428571428572</v>
      </c>
      <c r="AC55" s="91">
        <f t="shared" si="19"/>
        <v>2.5714285714285716</v>
      </c>
    </row>
    <row r="56" spans="1:29" ht="13.8" x14ac:dyDescent="0.25">
      <c r="A56" s="4">
        <v>43914</v>
      </c>
      <c r="B56">
        <v>5283</v>
      </c>
      <c r="C56">
        <v>28</v>
      </c>
      <c r="D56">
        <v>9</v>
      </c>
      <c r="F56">
        <f t="shared" ref="F56:F61" si="20">B56-B55</f>
        <v>809</v>
      </c>
      <c r="G56">
        <f t="shared" ref="G56:G61" si="21">C56-C55</f>
        <v>7</v>
      </c>
      <c r="H56">
        <f t="shared" ref="H56:H59" si="22">D56-D55</f>
        <v>0</v>
      </c>
      <c r="I56">
        <f t="shared" ref="I56:I61" si="23">B56-C56-D56</f>
        <v>5246</v>
      </c>
      <c r="J56" s="58">
        <f t="shared" si="8"/>
        <v>0.18213368067816732</v>
      </c>
      <c r="K56" s="58">
        <f t="shared" si="9"/>
        <v>1.5751575157515751E-3</v>
      </c>
      <c r="L56" s="58">
        <f t="shared" si="10"/>
        <v>0</v>
      </c>
      <c r="M56">
        <f t="shared" si="18"/>
        <v>115.62886813339651</v>
      </c>
      <c r="N56" s="47">
        <f t="shared" si="11"/>
        <v>5.3000189286390312E-3</v>
      </c>
      <c r="O56" s="47"/>
      <c r="P56" s="63">
        <f t="shared" si="12"/>
        <v>1.7035775127768314E-3</v>
      </c>
      <c r="Q56" s="86">
        <f t="shared" si="13"/>
        <v>5.3000189286390312E-3</v>
      </c>
      <c r="R56" s="67">
        <f t="shared" si="14"/>
        <v>0.9929964035585841</v>
      </c>
      <c r="S56" s="47"/>
      <c r="T56" s="47"/>
      <c r="AB56" s="91">
        <f t="shared" si="19"/>
        <v>564.42857142857144</v>
      </c>
      <c r="AC56" s="91">
        <f t="shared" si="19"/>
        <v>3.5714285714285716</v>
      </c>
    </row>
    <row r="57" spans="1:29" ht="13.8" x14ac:dyDescent="0.25">
      <c r="A57" s="4">
        <v>43915</v>
      </c>
      <c r="B57">
        <v>5588</v>
      </c>
      <c r="C57">
        <v>30</v>
      </c>
      <c r="D57">
        <v>9</v>
      </c>
      <c r="F57">
        <f t="shared" si="20"/>
        <v>305</v>
      </c>
      <c r="G57">
        <f t="shared" si="21"/>
        <v>2</v>
      </c>
      <c r="H57">
        <f t="shared" si="22"/>
        <v>0</v>
      </c>
      <c r="I57">
        <f t="shared" si="23"/>
        <v>5549</v>
      </c>
      <c r="J57" s="58">
        <f t="shared" si="8"/>
        <v>5.8173658563152944E-2</v>
      </c>
      <c r="K57" s="58">
        <f t="shared" si="9"/>
        <v>3.8124285169653069E-4</v>
      </c>
      <c r="L57" s="58">
        <f t="shared" si="10"/>
        <v>0</v>
      </c>
      <c r="M57">
        <f t="shared" si="18"/>
        <v>152.58950641115018</v>
      </c>
      <c r="N57" s="47">
        <f t="shared" si="11"/>
        <v>5.3686471009305658E-3</v>
      </c>
      <c r="O57" s="47"/>
      <c r="P57" s="63">
        <f t="shared" si="12"/>
        <v>1.6105941302791697E-3</v>
      </c>
      <c r="Q57" s="86">
        <f t="shared" si="13"/>
        <v>5.3686471009305658E-3</v>
      </c>
      <c r="R57" s="67">
        <f t="shared" si="14"/>
        <v>0.99302075876879026</v>
      </c>
      <c r="S57" s="47"/>
      <c r="T57" s="47"/>
      <c r="AB57" s="91">
        <f t="shared" si="19"/>
        <v>563.14285714285711</v>
      </c>
      <c r="AC57" s="91">
        <f t="shared" si="19"/>
        <v>3.7142857142857144</v>
      </c>
    </row>
    <row r="58" spans="1:29" ht="13.8" x14ac:dyDescent="0.25">
      <c r="A58" s="4">
        <v>43916</v>
      </c>
      <c r="B58">
        <v>6909</v>
      </c>
      <c r="C58">
        <v>49</v>
      </c>
      <c r="D58">
        <v>112</v>
      </c>
      <c r="F58">
        <f t="shared" si="20"/>
        <v>1321</v>
      </c>
      <c r="G58">
        <f t="shared" si="21"/>
        <v>19</v>
      </c>
      <c r="H58">
        <f t="shared" si="22"/>
        <v>103</v>
      </c>
      <c r="I58">
        <f t="shared" si="23"/>
        <v>6748</v>
      </c>
      <c r="J58" s="58">
        <f t="shared" si="8"/>
        <v>0.23820870794942967</v>
      </c>
      <c r="K58" s="58">
        <f t="shared" si="9"/>
        <v>3.4240403676338081E-3</v>
      </c>
      <c r="L58" s="58">
        <f t="shared" si="10"/>
        <v>1.8561903045593801E-2</v>
      </c>
      <c r="M58">
        <f t="shared" si="18"/>
        <v>10.834591150912994</v>
      </c>
      <c r="N58" s="47">
        <f t="shared" si="11"/>
        <v>7.0921985815602835E-3</v>
      </c>
      <c r="O58" s="47"/>
      <c r="P58" s="63">
        <f t="shared" si="12"/>
        <v>1.6210739614994935E-2</v>
      </c>
      <c r="Q58" s="86">
        <f t="shared" si="13"/>
        <v>7.0921985815602835E-3</v>
      </c>
      <c r="R58" s="67">
        <f t="shared" si="14"/>
        <v>0.97669706180344473</v>
      </c>
      <c r="S58" s="47"/>
      <c r="T58" s="47"/>
      <c r="AB58" s="91">
        <f t="shared" si="19"/>
        <v>699.42857142857144</v>
      </c>
      <c r="AC58" s="91">
        <f t="shared" si="19"/>
        <v>6.1428571428571432</v>
      </c>
    </row>
    <row r="59" spans="1:29" ht="13.8" x14ac:dyDescent="0.25">
      <c r="A59" s="4">
        <v>43917</v>
      </c>
      <c r="B59">
        <v>7657</v>
      </c>
      <c r="C59">
        <v>58</v>
      </c>
      <c r="D59">
        <v>225</v>
      </c>
      <c r="F59">
        <f t="shared" si="20"/>
        <v>748</v>
      </c>
      <c r="G59">
        <f t="shared" si="21"/>
        <v>9</v>
      </c>
      <c r="H59">
        <f t="shared" si="22"/>
        <v>113</v>
      </c>
      <c r="I59">
        <f t="shared" si="23"/>
        <v>7374</v>
      </c>
      <c r="J59" s="58">
        <f t="shared" si="8"/>
        <v>0.1109327574497852</v>
      </c>
      <c r="K59" s="58">
        <f t="shared" si="9"/>
        <v>1.3337285121517487E-3</v>
      </c>
      <c r="L59" s="58">
        <f t="shared" si="10"/>
        <v>1.6745702430349733E-2</v>
      </c>
      <c r="M59">
        <f t="shared" si="18"/>
        <v>6.1358544858291033</v>
      </c>
      <c r="N59" s="47">
        <f t="shared" si="11"/>
        <v>7.5747681859736193E-3</v>
      </c>
      <c r="O59" s="47"/>
      <c r="P59" s="63">
        <f t="shared" si="12"/>
        <v>2.9384876583518349E-2</v>
      </c>
      <c r="Q59" s="86">
        <f t="shared" si="13"/>
        <v>7.5747681859736193E-3</v>
      </c>
      <c r="R59" s="67">
        <f t="shared" si="14"/>
        <v>0.96304035523050802</v>
      </c>
      <c r="S59" s="47"/>
      <c r="T59" s="47"/>
      <c r="AB59" s="91">
        <f t="shared" si="19"/>
        <v>752.71428571428567</v>
      </c>
      <c r="AC59" s="91">
        <f t="shared" si="19"/>
        <v>7.4285714285714288</v>
      </c>
    </row>
    <row r="60" spans="1:29" ht="13.8" x14ac:dyDescent="0.25">
      <c r="A60" s="4">
        <v>43918</v>
      </c>
      <c r="B60">
        <v>8271</v>
      </c>
      <c r="C60">
        <v>68</v>
      </c>
      <c r="D60" s="19">
        <f>D59+H60</f>
        <v>352</v>
      </c>
      <c r="E60" s="19"/>
      <c r="F60">
        <f t="shared" si="20"/>
        <v>614</v>
      </c>
      <c r="G60">
        <f t="shared" si="21"/>
        <v>10</v>
      </c>
      <c r="H60" s="19">
        <f>254/2</f>
        <v>127</v>
      </c>
      <c r="I60">
        <f t="shared" si="23"/>
        <v>7851</v>
      </c>
      <c r="J60" s="58">
        <f t="shared" si="8"/>
        <v>8.3336377900813025E-2</v>
      </c>
      <c r="K60" s="58">
        <f t="shared" si="9"/>
        <v>1.3561160835367507E-3</v>
      </c>
      <c r="L60" s="58">
        <f t="shared" si="10"/>
        <v>1.7222674260916733E-2</v>
      </c>
      <c r="M60">
        <f t="shared" si="18"/>
        <v>4.4855653331430307</v>
      </c>
      <c r="N60" s="47">
        <f t="shared" si="11"/>
        <v>8.2214967960343374E-3</v>
      </c>
      <c r="O60" s="47"/>
      <c r="P60" s="63">
        <f t="shared" si="12"/>
        <v>4.2558336355942451E-2</v>
      </c>
      <c r="Q60" s="86">
        <f t="shared" si="13"/>
        <v>8.2214967960343374E-3</v>
      </c>
      <c r="R60" s="67">
        <f t="shared" si="14"/>
        <v>0.94922016684802324</v>
      </c>
      <c r="S60" s="47"/>
      <c r="T60" s="47"/>
      <c r="AB60" s="91">
        <f t="shared" ref="AB60:AC75" si="24">AVERAGE(F54:F60)</f>
        <v>779.57142857142856</v>
      </c>
      <c r="AC60" s="91">
        <f t="shared" si="24"/>
        <v>8.5714285714285712</v>
      </c>
    </row>
    <row r="61" spans="1:29" ht="13.8" x14ac:dyDescent="0.25">
      <c r="A61" s="4">
        <v>43919</v>
      </c>
      <c r="B61">
        <v>8788</v>
      </c>
      <c r="C61">
        <v>86</v>
      </c>
      <c r="D61">
        <v>479</v>
      </c>
      <c r="F61">
        <f t="shared" si="20"/>
        <v>517</v>
      </c>
      <c r="G61">
        <f t="shared" si="21"/>
        <v>18</v>
      </c>
      <c r="H61" s="19">
        <f>254/2</f>
        <v>127</v>
      </c>
      <c r="I61">
        <f t="shared" si="23"/>
        <v>8223</v>
      </c>
      <c r="J61" s="58">
        <f t="shared" si="8"/>
        <v>6.5912013998083996E-2</v>
      </c>
      <c r="K61" s="58">
        <f t="shared" si="9"/>
        <v>2.2927015666794038E-3</v>
      </c>
      <c r="L61" s="58">
        <f t="shared" si="10"/>
        <v>1.6176283276015793E-2</v>
      </c>
      <c r="M61">
        <f t="shared" si="18"/>
        <v>3.568794633785914</v>
      </c>
      <c r="N61" s="47">
        <f t="shared" si="11"/>
        <v>9.7860719162494308E-3</v>
      </c>
      <c r="O61" s="47"/>
      <c r="P61" s="63">
        <f t="shared" si="12"/>
        <v>5.4506144742831136E-2</v>
      </c>
      <c r="Q61" s="86">
        <f t="shared" si="13"/>
        <v>9.7860719162494308E-3</v>
      </c>
      <c r="R61" s="67">
        <f t="shared" si="14"/>
        <v>0.93570778334091942</v>
      </c>
      <c r="S61" s="47"/>
      <c r="T61" s="47"/>
      <c r="AB61" s="91">
        <f t="shared" si="24"/>
        <v>744</v>
      </c>
      <c r="AC61" s="91">
        <f t="shared" si="24"/>
        <v>10</v>
      </c>
    </row>
    <row r="62" spans="1:29" ht="13.8" x14ac:dyDescent="0.25">
      <c r="A62" s="4">
        <v>43920</v>
      </c>
      <c r="B62">
        <v>9618</v>
      </c>
      <c r="C62">
        <v>108</v>
      </c>
      <c r="D62">
        <v>636</v>
      </c>
      <c r="F62">
        <f t="shared" ref="F62" si="25">B62-B61</f>
        <v>830</v>
      </c>
      <c r="G62">
        <f t="shared" ref="G62" si="26">C62-C61</f>
        <v>22</v>
      </c>
      <c r="H62">
        <f t="shared" ref="H62" si="27">D62-D61</f>
        <v>157</v>
      </c>
      <c r="I62">
        <f t="shared" ref="I62" si="28">B62-C62-D62</f>
        <v>8874</v>
      </c>
      <c r="J62" s="58">
        <f t="shared" si="8"/>
        <v>0.10103498287307085</v>
      </c>
      <c r="K62" s="58">
        <f t="shared" si="9"/>
        <v>2.6754225951599172E-3</v>
      </c>
      <c r="L62" s="58">
        <f t="shared" si="10"/>
        <v>1.9092788520004865E-2</v>
      </c>
      <c r="M62">
        <f t="shared" si="18"/>
        <v>4.6414003584651482</v>
      </c>
      <c r="N62" s="47">
        <f t="shared" si="11"/>
        <v>1.1228945726762321E-2</v>
      </c>
      <c r="O62" s="47"/>
      <c r="P62" s="63">
        <f t="shared" si="12"/>
        <v>6.6126013724267005E-2</v>
      </c>
      <c r="Q62" s="86">
        <f t="shared" si="13"/>
        <v>1.1228945726762321E-2</v>
      </c>
      <c r="R62" s="67">
        <f t="shared" si="14"/>
        <v>0.92264504054897067</v>
      </c>
      <c r="S62" s="47"/>
      <c r="T62" s="47"/>
      <c r="AB62" s="91">
        <f t="shared" si="24"/>
        <v>734.85714285714289</v>
      </c>
      <c r="AC62" s="91">
        <f t="shared" si="24"/>
        <v>12.428571428571429</v>
      </c>
    </row>
    <row r="63" spans="1:29" ht="13.8" x14ac:dyDescent="0.25">
      <c r="A63" s="4">
        <v>43921</v>
      </c>
      <c r="B63">
        <v>10180</v>
      </c>
      <c r="C63">
        <v>128</v>
      </c>
      <c r="D63">
        <v>1095</v>
      </c>
      <c r="F63">
        <f t="shared" ref="F63:F64" si="29">B63-B62</f>
        <v>562</v>
      </c>
      <c r="G63">
        <f t="shared" ref="G63:G64" si="30">C63-C62</f>
        <v>20</v>
      </c>
      <c r="H63">
        <f t="shared" ref="H63:H64" si="31">D63-D62</f>
        <v>459</v>
      </c>
      <c r="I63">
        <f t="shared" ref="I63:I64" si="32">B63-C63-D63</f>
        <v>8957</v>
      </c>
      <c r="J63" s="58">
        <f t="shared" si="8"/>
        <v>6.33987835949478E-2</v>
      </c>
      <c r="K63" s="58">
        <f t="shared" si="9"/>
        <v>2.25377507324769E-3</v>
      </c>
      <c r="L63" s="58">
        <f t="shared" si="10"/>
        <v>5.1724137931034482E-2</v>
      </c>
      <c r="M63">
        <f t="shared" si="18"/>
        <v>1.1745319532809326</v>
      </c>
      <c r="N63" s="47">
        <f t="shared" si="11"/>
        <v>1.2573673870333988E-2</v>
      </c>
      <c r="O63" s="47"/>
      <c r="P63" s="63">
        <f t="shared" si="12"/>
        <v>0.10756385068762279</v>
      </c>
      <c r="Q63" s="86">
        <f t="shared" si="13"/>
        <v>1.2573673870333988E-2</v>
      </c>
      <c r="R63" s="67">
        <f t="shared" si="14"/>
        <v>0.87986247544204321</v>
      </c>
      <c r="S63" s="47"/>
      <c r="T63" s="47"/>
      <c r="AB63" s="91">
        <f t="shared" si="24"/>
        <v>699.57142857142856</v>
      </c>
      <c r="AC63" s="91">
        <f t="shared" si="24"/>
        <v>14.285714285714286</v>
      </c>
    </row>
    <row r="64" spans="1:29" ht="13.8" x14ac:dyDescent="0.25">
      <c r="A64" s="4">
        <v>43922</v>
      </c>
      <c r="B64">
        <v>10711</v>
      </c>
      <c r="C64">
        <v>146</v>
      </c>
      <c r="D64">
        <v>1436</v>
      </c>
      <c r="F64">
        <f t="shared" si="29"/>
        <v>531</v>
      </c>
      <c r="G64">
        <f t="shared" si="30"/>
        <v>18</v>
      </c>
      <c r="H64">
        <f t="shared" si="31"/>
        <v>341</v>
      </c>
      <c r="I64">
        <f t="shared" si="32"/>
        <v>9129</v>
      </c>
      <c r="J64" s="58">
        <f t="shared" si="8"/>
        <v>5.9350326281118367E-2</v>
      </c>
      <c r="K64" s="58">
        <f t="shared" si="9"/>
        <v>2.0096014290499052E-3</v>
      </c>
      <c r="L64" s="58">
        <f t="shared" si="10"/>
        <v>3.8070782628112095E-2</v>
      </c>
      <c r="M64">
        <f t="shared" si="18"/>
        <v>1.480782374651747</v>
      </c>
      <c r="N64" s="47">
        <f t="shared" si="11"/>
        <v>1.3630846793016524E-2</v>
      </c>
      <c r="O64" s="47"/>
      <c r="P64" s="63">
        <f t="shared" si="12"/>
        <v>0.13406778078610773</v>
      </c>
      <c r="Q64" s="86">
        <f t="shared" si="13"/>
        <v>1.3630846793016524E-2</v>
      </c>
      <c r="R64" s="67">
        <f t="shared" si="14"/>
        <v>0.85230137242087578</v>
      </c>
      <c r="S64" s="47"/>
      <c r="T64" s="47"/>
      <c r="AB64" s="91">
        <f t="shared" si="24"/>
        <v>731.85714285714289</v>
      </c>
      <c r="AC64" s="91">
        <f t="shared" si="24"/>
        <v>16.571428571428573</v>
      </c>
    </row>
    <row r="65" spans="1:29" ht="13.8" x14ac:dyDescent="0.25">
      <c r="A65" s="4">
        <v>43923</v>
      </c>
      <c r="B65">
        <v>11129</v>
      </c>
      <c r="C65">
        <v>158</v>
      </c>
      <c r="D65">
        <v>1749</v>
      </c>
      <c r="F65">
        <f t="shared" ref="F65" si="33">B65-B64</f>
        <v>418</v>
      </c>
      <c r="G65">
        <f t="shared" ref="G65" si="34">C65-C64</f>
        <v>12</v>
      </c>
      <c r="H65">
        <f t="shared" ref="H65" si="35">D65-D64</f>
        <v>313</v>
      </c>
      <c r="I65">
        <f t="shared" ref="I65" si="36">B65-C65-D65</f>
        <v>9222</v>
      </c>
      <c r="J65" s="58">
        <f t="shared" si="8"/>
        <v>4.5842666771357142E-2</v>
      </c>
      <c r="K65" s="58">
        <f t="shared" si="9"/>
        <v>1.3144922773578706E-3</v>
      </c>
      <c r="L65" s="58">
        <f t="shared" si="10"/>
        <v>3.4286340234417789E-2</v>
      </c>
      <c r="M65">
        <f t="shared" si="18"/>
        <v>1.2876852460175978</v>
      </c>
      <c r="N65" s="47">
        <f t="shared" si="11"/>
        <v>1.4197142600413335E-2</v>
      </c>
      <c r="O65" s="47"/>
      <c r="P65" s="63">
        <f t="shared" si="12"/>
        <v>0.15715697726660077</v>
      </c>
      <c r="Q65" s="86">
        <f t="shared" si="13"/>
        <v>1.4197142600413335E-2</v>
      </c>
      <c r="R65" s="67">
        <f t="shared" si="14"/>
        <v>0.8286458801329859</v>
      </c>
      <c r="S65" s="47"/>
      <c r="T65" s="47"/>
      <c r="AB65" s="91">
        <f t="shared" si="24"/>
        <v>602.85714285714289</v>
      </c>
      <c r="AC65" s="91">
        <f t="shared" si="24"/>
        <v>15.571428571428571</v>
      </c>
    </row>
    <row r="66" spans="1:29" ht="13.8" x14ac:dyDescent="0.25">
      <c r="A66" s="22">
        <v>43924</v>
      </c>
      <c r="B66" s="6">
        <v>11524</v>
      </c>
      <c r="C66" s="6">
        <v>168</v>
      </c>
      <c r="D66" s="6">
        <v>2022</v>
      </c>
      <c r="E66" s="6"/>
      <c r="F66" s="6">
        <f t="shared" ref="F66:F67" si="37">B66-B65</f>
        <v>395</v>
      </c>
      <c r="G66" s="6">
        <f t="shared" ref="G66:G67" si="38">C66-C65</f>
        <v>10</v>
      </c>
      <c r="H66" s="6">
        <f t="shared" ref="H66:H67" si="39">D66-D65</f>
        <v>273</v>
      </c>
      <c r="I66" s="6">
        <f t="shared" ref="I66:I67" si="40">B66-C66-D66</f>
        <v>9334</v>
      </c>
      <c r="J66" s="58">
        <f t="shared" si="8"/>
        <v>4.2885349852073117E-2</v>
      </c>
      <c r="K66" s="58">
        <f t="shared" si="9"/>
        <v>1.0843634786380394E-3</v>
      </c>
      <c r="L66" s="58">
        <f t="shared" si="10"/>
        <v>2.9603122966818479E-2</v>
      </c>
      <c r="M66" s="6">
        <f t="shared" ref="M66:M67" si="41">J66/(K66+L66)</f>
        <v>1.3974865594905239</v>
      </c>
      <c r="N66" s="47">
        <f t="shared" si="11"/>
        <v>1.4578271433530025E-2</v>
      </c>
      <c r="O66" s="47"/>
      <c r="P66" s="63">
        <f t="shared" si="12"/>
        <v>0.1754599097535578</v>
      </c>
      <c r="Q66" s="86">
        <f t="shared" si="13"/>
        <v>1.4578271433530025E-2</v>
      </c>
      <c r="R66" s="67">
        <f t="shared" si="14"/>
        <v>0.80996181881291218</v>
      </c>
      <c r="S66" s="47"/>
      <c r="T66" s="47"/>
      <c r="AB66" s="91">
        <f t="shared" si="24"/>
        <v>552.42857142857144</v>
      </c>
      <c r="AC66" s="91">
        <f t="shared" si="24"/>
        <v>15.714285714285714</v>
      </c>
    </row>
    <row r="67" spans="1:29" ht="13.8" x14ac:dyDescent="0.25">
      <c r="A67" s="20">
        <v>43925</v>
      </c>
      <c r="B67" s="21">
        <v>11781</v>
      </c>
      <c r="C67" s="21">
        <v>186</v>
      </c>
      <c r="D67" s="21">
        <v>2507</v>
      </c>
      <c r="E67" s="21"/>
      <c r="F67" s="21">
        <f t="shared" si="37"/>
        <v>257</v>
      </c>
      <c r="G67" s="21">
        <f t="shared" si="38"/>
        <v>18</v>
      </c>
      <c r="H67" s="21">
        <f t="shared" si="39"/>
        <v>485</v>
      </c>
      <c r="I67" s="21">
        <f t="shared" si="40"/>
        <v>9088</v>
      </c>
      <c r="J67" s="58">
        <f t="shared" si="8"/>
        <v>2.7569023114965081E-2</v>
      </c>
      <c r="K67" s="58">
        <f t="shared" si="9"/>
        <v>1.9284336833083351E-3</v>
      </c>
      <c r="L67" s="58">
        <f t="shared" si="10"/>
        <v>5.1960574244696807E-2</v>
      </c>
      <c r="M67" s="21">
        <f t="shared" si="41"/>
        <v>0.5115889895727318</v>
      </c>
      <c r="N67" s="48">
        <f t="shared" si="11"/>
        <v>1.578813343519226E-2</v>
      </c>
      <c r="O67" s="48"/>
      <c r="P67" s="63">
        <f t="shared" si="12"/>
        <v>0.21280027162380102</v>
      </c>
      <c r="Q67" s="86">
        <f t="shared" si="13"/>
        <v>1.578813343519226E-2</v>
      </c>
      <c r="R67" s="67">
        <f t="shared" si="14"/>
        <v>0.77141159494100675</v>
      </c>
      <c r="S67" s="48"/>
      <c r="T67" s="48"/>
      <c r="AB67" s="91">
        <f t="shared" si="24"/>
        <v>501.42857142857144</v>
      </c>
      <c r="AC67" s="91">
        <f t="shared" si="24"/>
        <v>16.857142857142858</v>
      </c>
    </row>
    <row r="68" spans="1:29" ht="13.8" x14ac:dyDescent="0.25">
      <c r="A68" s="4">
        <v>43926</v>
      </c>
      <c r="B68">
        <v>12051</v>
      </c>
      <c r="C68">
        <v>204</v>
      </c>
      <c r="D68">
        <v>2998</v>
      </c>
      <c r="F68">
        <f t="shared" ref="F68" si="42">B68-B67</f>
        <v>270</v>
      </c>
      <c r="G68">
        <f t="shared" ref="G68" si="43">C68-C67</f>
        <v>18</v>
      </c>
      <c r="H68">
        <f t="shared" ref="H68" si="44">D68-D67</f>
        <v>491</v>
      </c>
      <c r="I68">
        <f t="shared" ref="I68" si="45">B68-C68-D68</f>
        <v>8849</v>
      </c>
      <c r="J68" s="58">
        <f t="shared" si="8"/>
        <v>2.9748420061280877E-2</v>
      </c>
      <c r="K68" s="58">
        <f t="shared" si="9"/>
        <v>1.9806338028169014E-3</v>
      </c>
      <c r="L68" s="58">
        <f t="shared" si="10"/>
        <v>5.4027288732394367E-2</v>
      </c>
      <c r="M68">
        <f t="shared" ref="M68" si="46">J68/(K68+L68)</f>
        <v>0.53114664345171048</v>
      </c>
      <c r="N68" s="47">
        <f t="shared" si="11"/>
        <v>1.6928055763007221E-2</v>
      </c>
      <c r="O68" s="47"/>
      <c r="P68" s="63">
        <f t="shared" si="12"/>
        <v>0.24877603518380217</v>
      </c>
      <c r="Q68" s="86">
        <f t="shared" si="13"/>
        <v>1.6928055763007221E-2</v>
      </c>
      <c r="R68" s="67">
        <f t="shared" si="14"/>
        <v>0.73429590905319064</v>
      </c>
      <c r="S68" s="47"/>
      <c r="T68" s="47"/>
      <c r="AB68" s="91">
        <f t="shared" si="24"/>
        <v>466.14285714285717</v>
      </c>
      <c r="AC68" s="91">
        <f t="shared" si="24"/>
        <v>16.857142857142858</v>
      </c>
    </row>
    <row r="69" spans="1:29" ht="13.8" x14ac:dyDescent="0.25">
      <c r="A69" s="4">
        <v>43927</v>
      </c>
      <c r="B69">
        <v>12297</v>
      </c>
      <c r="C69">
        <v>220</v>
      </c>
      <c r="D69">
        <v>3463</v>
      </c>
      <c r="F69">
        <f t="shared" ref="F69" si="47">B69-B68</f>
        <v>246</v>
      </c>
      <c r="G69">
        <f t="shared" ref="G69" si="48">C69-C68</f>
        <v>16</v>
      </c>
      <c r="H69">
        <f t="shared" ref="H69" si="49">D69-D68</f>
        <v>465</v>
      </c>
      <c r="I69">
        <f t="shared" ref="I69" si="50">B69-C69-D69</f>
        <v>8614</v>
      </c>
      <c r="J69" s="58">
        <f t="shared" si="8"/>
        <v>2.7836998646860289E-2</v>
      </c>
      <c r="K69" s="58">
        <f t="shared" si="9"/>
        <v>1.8081139111764042E-3</v>
      </c>
      <c r="L69" s="58">
        <f t="shared" si="10"/>
        <v>5.2548310543564243E-2</v>
      </c>
      <c r="M69">
        <f t="shared" ref="M69" si="51">J69/(K69+L69)</f>
        <v>0.51211975265294529</v>
      </c>
      <c r="N69" s="47">
        <f t="shared" si="11"/>
        <v>1.7890542408717573E-2</v>
      </c>
      <c r="O69" s="47"/>
      <c r="P69" s="63">
        <f t="shared" si="12"/>
        <v>0.28161340164267706</v>
      </c>
      <c r="Q69" s="86">
        <f t="shared" si="13"/>
        <v>1.7890542408717573E-2</v>
      </c>
      <c r="R69" s="67">
        <f t="shared" si="14"/>
        <v>0.70049605594860531</v>
      </c>
      <c r="S69" s="47"/>
      <c r="T69" s="47"/>
      <c r="AB69" s="91">
        <f t="shared" si="24"/>
        <v>382.71428571428572</v>
      </c>
      <c r="AC69" s="91">
        <f t="shared" si="24"/>
        <v>16</v>
      </c>
    </row>
    <row r="70" spans="1:29" ht="13.8" x14ac:dyDescent="0.25">
      <c r="A70" s="4">
        <v>43928</v>
      </c>
      <c r="B70">
        <v>12639</v>
      </c>
      <c r="C70">
        <v>243</v>
      </c>
      <c r="D70">
        <v>4046</v>
      </c>
      <c r="F70">
        <f t="shared" ref="F70" si="52">B70-B69</f>
        <v>342</v>
      </c>
      <c r="G70">
        <f t="shared" ref="G70" si="53">C70-C69</f>
        <v>23</v>
      </c>
      <c r="H70">
        <f t="shared" ref="H70" si="54">D70-D69</f>
        <v>583</v>
      </c>
      <c r="I70">
        <f t="shared" ref="I70" si="55">B70-C70-D70</f>
        <v>8350</v>
      </c>
      <c r="J70" s="58">
        <f t="shared" si="8"/>
        <v>3.9757092231355221E-2</v>
      </c>
      <c r="K70" s="58">
        <f t="shared" ref="K70" si="56">G70/I69</f>
        <v>2.6700719758532623E-3</v>
      </c>
      <c r="L70" s="58">
        <f t="shared" ref="L70" si="57">H70/I69</f>
        <v>6.7680520083584855E-2</v>
      </c>
      <c r="M70">
        <f t="shared" ref="M70" si="58">J70/(K70+L70)</f>
        <v>0.56512804039751474</v>
      </c>
      <c r="N70" s="47">
        <f t="shared" si="11"/>
        <v>1.9226204604794683E-2</v>
      </c>
      <c r="O70" s="47"/>
      <c r="P70" s="63">
        <f t="shared" si="12"/>
        <v>0.32012026267900939</v>
      </c>
      <c r="Q70" s="86">
        <f t="shared" si="13"/>
        <v>1.9226204604794683E-2</v>
      </c>
      <c r="R70" s="67">
        <f t="shared" si="14"/>
        <v>0.66065353271619598</v>
      </c>
      <c r="S70" s="47"/>
      <c r="T70" s="47"/>
      <c r="AB70" s="91">
        <f t="shared" si="24"/>
        <v>351.28571428571428</v>
      </c>
      <c r="AC70" s="91">
        <f t="shared" si="24"/>
        <v>16.428571428571427</v>
      </c>
    </row>
    <row r="71" spans="1:29" ht="13.8" x14ac:dyDescent="0.25">
      <c r="A71" s="4">
        <v>43929</v>
      </c>
      <c r="B71">
        <v>12942</v>
      </c>
      <c r="C71">
        <v>273</v>
      </c>
      <c r="D71">
        <v>4512</v>
      </c>
      <c r="F71">
        <f t="shared" ref="F71" si="59">B71-B70</f>
        <v>303</v>
      </c>
      <c r="G71">
        <f t="shared" ref="G71" si="60">C71-C70</f>
        <v>30</v>
      </c>
      <c r="H71">
        <f t="shared" ref="H71" si="61">D71-D70</f>
        <v>466</v>
      </c>
      <c r="I71">
        <f t="shared" ref="I71" si="62">B71-C71-D71</f>
        <v>8157</v>
      </c>
      <c r="J71" s="58">
        <f t="shared" si="8"/>
        <v>3.6338420152620628E-2</v>
      </c>
      <c r="K71" s="58">
        <f t="shared" ref="K71" si="63">G71/I70</f>
        <v>3.592814371257485E-3</v>
      </c>
      <c r="L71" s="58">
        <f t="shared" ref="L71" si="64">H71/I70</f>
        <v>5.5808383233532932E-2</v>
      </c>
      <c r="M71">
        <f t="shared" ref="M71" si="65">J71/(K71+L71)</f>
        <v>0.61174558119835132</v>
      </c>
      <c r="N71" s="47">
        <f t="shared" si="11"/>
        <v>2.1094112192860455E-2</v>
      </c>
      <c r="O71" s="47"/>
      <c r="P71" s="63">
        <f t="shared" si="12"/>
        <v>0.34863235975892443</v>
      </c>
      <c r="Q71" s="86">
        <f t="shared" si="13"/>
        <v>2.1094112192860455E-2</v>
      </c>
      <c r="R71" s="67">
        <f t="shared" si="14"/>
        <v>0.63027352804821513</v>
      </c>
      <c r="S71" s="47"/>
      <c r="T71" s="47"/>
      <c r="AB71" s="91">
        <f t="shared" si="24"/>
        <v>318.71428571428572</v>
      </c>
      <c r="AC71" s="91">
        <f t="shared" si="24"/>
        <v>18.142857142857142</v>
      </c>
    </row>
    <row r="72" spans="1:29" ht="13.8" x14ac:dyDescent="0.25">
      <c r="A72" s="4">
        <v>43930</v>
      </c>
      <c r="B72">
        <v>13244</v>
      </c>
      <c r="C72">
        <v>295</v>
      </c>
      <c r="D72">
        <v>5240</v>
      </c>
      <c r="F72">
        <f t="shared" ref="F72" si="66">B72-B71</f>
        <v>302</v>
      </c>
      <c r="G72">
        <f t="shared" ref="G72" si="67">C72-C71</f>
        <v>22</v>
      </c>
      <c r="H72">
        <f t="shared" ref="H72" si="68">D72-D71</f>
        <v>728</v>
      </c>
      <c r="I72">
        <f t="shared" ref="I72" si="69">B72-C72-D72</f>
        <v>7709</v>
      </c>
      <c r="J72" s="58">
        <f t="shared" si="8"/>
        <v>3.7076693882146572E-2</v>
      </c>
      <c r="K72" s="58">
        <f t="shared" ref="K72" si="70">G72/I71</f>
        <v>2.697070001225941E-3</v>
      </c>
      <c r="L72" s="58">
        <f t="shared" ref="L72" si="71">H72/I71</f>
        <v>8.9248498222385675E-2</v>
      </c>
      <c r="M72">
        <f t="shared" ref="M72" si="72">J72/(K72+L72)</f>
        <v>0.40324612266222615</v>
      </c>
      <c r="N72" s="47">
        <f t="shared" si="11"/>
        <v>2.2274237390516462E-2</v>
      </c>
      <c r="O72" s="47"/>
      <c r="P72" s="63">
        <f t="shared" si="12"/>
        <v>0.39565086076713984</v>
      </c>
      <c r="Q72" s="86">
        <f t="shared" si="13"/>
        <v>2.2274237390516462E-2</v>
      </c>
      <c r="R72" s="67">
        <f t="shared" si="14"/>
        <v>0.58207490184234367</v>
      </c>
      <c r="S72" s="47"/>
      <c r="T72" s="47"/>
      <c r="AB72" s="91">
        <f t="shared" si="24"/>
        <v>302.14285714285717</v>
      </c>
      <c r="AC72" s="91">
        <f t="shared" si="24"/>
        <v>19.571428571428573</v>
      </c>
    </row>
    <row r="73" spans="1:29" ht="13.8" x14ac:dyDescent="0.25">
      <c r="A73" s="4">
        <v>43931</v>
      </c>
      <c r="B73">
        <v>13555</v>
      </c>
      <c r="C73">
        <v>319</v>
      </c>
      <c r="D73">
        <v>6064</v>
      </c>
      <c r="F73">
        <f t="shared" ref="F73" si="73">B73-B72</f>
        <v>311</v>
      </c>
      <c r="G73">
        <f t="shared" ref="G73" si="74">C73-C72</f>
        <v>24</v>
      </c>
      <c r="H73">
        <f t="shared" ref="H73" si="75">D73-D72</f>
        <v>824</v>
      </c>
      <c r="I73">
        <f t="shared" ref="I73" si="76">B73-C73-D73</f>
        <v>7172</v>
      </c>
      <c r="J73" s="58">
        <f t="shared" ref="J73" si="77">F73/I72*$B$2/($B$2-B72)</f>
        <v>4.0401868227365127E-2</v>
      </c>
      <c r="K73" s="58">
        <f t="shared" ref="K73" si="78">G73/I72</f>
        <v>3.1132442599558956E-3</v>
      </c>
      <c r="L73" s="58">
        <f t="shared" ref="L73" si="79">H73/I72</f>
        <v>0.10688805292515242</v>
      </c>
      <c r="M73">
        <f t="shared" ref="M73" si="80">J73/(K73+L73)</f>
        <v>0.36728537991127097</v>
      </c>
      <c r="N73" s="47">
        <f t="shared" si="11"/>
        <v>2.3533751383253414E-2</v>
      </c>
      <c r="O73" s="47"/>
      <c r="P73" s="63">
        <f t="shared" si="12"/>
        <v>0.44736259682773882</v>
      </c>
      <c r="Q73" s="86">
        <f t="shared" si="13"/>
        <v>2.3533751383253414E-2</v>
      </c>
      <c r="R73" s="67">
        <f t="shared" si="14"/>
        <v>0.52910365178900776</v>
      </c>
      <c r="S73" s="47"/>
      <c r="T73" s="47"/>
      <c r="AB73" s="91">
        <f t="shared" si="24"/>
        <v>290.14285714285717</v>
      </c>
      <c r="AC73" s="91">
        <f t="shared" si="24"/>
        <v>21.571428571428573</v>
      </c>
    </row>
    <row r="74" spans="1:29" ht="13.8" x14ac:dyDescent="0.25">
      <c r="A74" s="4">
        <v>43932</v>
      </c>
      <c r="B74">
        <v>13806</v>
      </c>
      <c r="C74">
        <v>337</v>
      </c>
      <c r="D74">
        <v>6604</v>
      </c>
      <c r="F74">
        <f t="shared" ref="F74" si="81">B74-B73</f>
        <v>251</v>
      </c>
      <c r="G74">
        <f t="shared" ref="G74" si="82">C74-C73</f>
        <v>18</v>
      </c>
      <c r="H74">
        <f t="shared" ref="H74" si="83">D74-D73</f>
        <v>540</v>
      </c>
      <c r="I74">
        <f t="shared" ref="I74" si="84">B74-C74-D74</f>
        <v>6865</v>
      </c>
      <c r="J74" s="58">
        <f t="shared" ref="J74" si="85">F74/I73*$B$2/($B$2-B73)</f>
        <v>3.5049963015768099E-2</v>
      </c>
      <c r="K74" s="58">
        <f t="shared" ref="K74" si="86">G74/I73</f>
        <v>2.5097601784718347E-3</v>
      </c>
      <c r="L74" s="58">
        <f t="shared" ref="L74" si="87">H74/I73</f>
        <v>7.5292805354155043E-2</v>
      </c>
      <c r="M74">
        <f t="shared" ref="M74" si="88">J74/(K74+L74)</f>
        <v>0.45049880779406598</v>
      </c>
      <c r="N74" s="47">
        <f t="shared" si="11"/>
        <v>2.4409676952049833E-2</v>
      </c>
      <c r="O74" s="47"/>
      <c r="P74" s="63">
        <f t="shared" si="12"/>
        <v>0.4783427495291902</v>
      </c>
      <c r="Q74" s="86">
        <f t="shared" si="13"/>
        <v>2.4409676952049833E-2</v>
      </c>
      <c r="R74" s="67">
        <f t="shared" si="14"/>
        <v>0.49724757351875992</v>
      </c>
      <c r="S74" s="47"/>
      <c r="T74" s="47"/>
      <c r="AB74" s="91">
        <f t="shared" si="24"/>
        <v>289.28571428571428</v>
      </c>
      <c r="AC74" s="91">
        <f t="shared" si="24"/>
        <v>21.571428571428573</v>
      </c>
    </row>
    <row r="75" spans="1:29" ht="13.8" x14ac:dyDescent="0.25">
      <c r="A75" s="4">
        <v>43933</v>
      </c>
      <c r="B75">
        <v>13945</v>
      </c>
      <c r="C75">
        <v>350</v>
      </c>
      <c r="D75">
        <v>6987</v>
      </c>
      <c r="F75">
        <f t="shared" ref="F75" si="89">B75-B74</f>
        <v>139</v>
      </c>
      <c r="G75">
        <f t="shared" ref="G75" si="90">C75-C74</f>
        <v>13</v>
      </c>
      <c r="H75">
        <f t="shared" ref="H75" si="91">D75-D74</f>
        <v>383</v>
      </c>
      <c r="I75">
        <f t="shared" ref="I75" si="92">B75-C75-D75</f>
        <v>6608</v>
      </c>
      <c r="J75" s="58">
        <f t="shared" ref="J75" si="93">F75/I74*$B$2/($B$2-B74)</f>
        <v>2.0278718376295989E-2</v>
      </c>
      <c r="K75" s="58">
        <f t="shared" ref="K75" si="94">G75/I74</f>
        <v>1.8936635105608157E-3</v>
      </c>
      <c r="L75" s="58">
        <f t="shared" ref="L75" si="95">H75/I74</f>
        <v>5.5790240349599417E-2</v>
      </c>
      <c r="M75">
        <f t="shared" ref="M75" si="96">J75/(K75+L75)</f>
        <v>0.3515489940739191</v>
      </c>
      <c r="N75" s="47">
        <f t="shared" si="11"/>
        <v>2.509860164933668E-2</v>
      </c>
      <c r="O75" s="47"/>
      <c r="P75" s="63">
        <f t="shared" si="12"/>
        <v>0.5010397992111868</v>
      </c>
      <c r="Q75" s="86">
        <f t="shared" si="13"/>
        <v>2.509860164933668E-2</v>
      </c>
      <c r="R75" s="67">
        <f t="shared" si="14"/>
        <v>0.47386159913947656</v>
      </c>
      <c r="S75" s="47"/>
      <c r="T75" s="47"/>
      <c r="AB75" s="91">
        <f t="shared" si="24"/>
        <v>270.57142857142856</v>
      </c>
      <c r="AC75" s="91">
        <f t="shared" si="24"/>
        <v>20.857142857142858</v>
      </c>
    </row>
    <row r="76" spans="1:29" ht="13.8" x14ac:dyDescent="0.25">
      <c r="A76" s="4">
        <v>43934</v>
      </c>
      <c r="B76">
        <v>14041</v>
      </c>
      <c r="C76">
        <v>368</v>
      </c>
      <c r="D76">
        <v>7343</v>
      </c>
      <c r="E76" s="42" t="s">
        <v>178</v>
      </c>
      <c r="F76">
        <f t="shared" ref="F76" si="97">B76-B75</f>
        <v>96</v>
      </c>
      <c r="G76">
        <f t="shared" ref="G76" si="98">C76-C75</f>
        <v>18</v>
      </c>
      <c r="H76">
        <f t="shared" ref="H76" si="99">D76-D75</f>
        <v>356</v>
      </c>
      <c r="I76">
        <f t="shared" ref="I76" si="100">B76-C76-D76</f>
        <v>6330</v>
      </c>
      <c r="J76" s="58">
        <f t="shared" ref="J76" si="101">F76/I75*$B$2/($B$2-B75)</f>
        <v>1.4550374016902717E-2</v>
      </c>
      <c r="K76" s="58">
        <f t="shared" ref="K76" si="102">G76/I75</f>
        <v>2.7239709443099272E-3</v>
      </c>
      <c r="L76" s="58">
        <f t="shared" ref="L76" si="103">H76/I75</f>
        <v>5.387409200968523E-2</v>
      </c>
      <c r="M76">
        <f t="shared" ref="M76" si="104">J76/(K76+L76)</f>
        <v>0.25708254412752179</v>
      </c>
      <c r="N76" s="47">
        <f t="shared" si="11"/>
        <v>2.620895947582081E-2</v>
      </c>
      <c r="O76" s="47"/>
      <c r="P76" s="63">
        <f t="shared" si="12"/>
        <v>0.52296844954063104</v>
      </c>
      <c r="Q76" s="86">
        <f t="shared" si="13"/>
        <v>2.620895947582081E-2</v>
      </c>
      <c r="R76" s="67">
        <f t="shared" si="14"/>
        <v>0.45082259098354815</v>
      </c>
      <c r="S76" s="47"/>
      <c r="T76" s="47"/>
      <c r="AB76" s="91">
        <f t="shared" ref="AB76:AC91" si="105">AVERAGE(F70:F76)</f>
        <v>249.14285714285714</v>
      </c>
      <c r="AC76" s="91">
        <f t="shared" si="105"/>
        <v>21.142857142857142</v>
      </c>
    </row>
    <row r="77" spans="1:29" ht="13.8" x14ac:dyDescent="0.25">
      <c r="A77" s="4">
        <v>43935</v>
      </c>
      <c r="B77">
        <v>14226</v>
      </c>
      <c r="C77">
        <v>384</v>
      </c>
      <c r="D77">
        <v>7633</v>
      </c>
      <c r="F77">
        <f t="shared" ref="F77" si="106">B77-B76</f>
        <v>185</v>
      </c>
      <c r="G77">
        <f t="shared" ref="G77" si="107">C77-C76</f>
        <v>16</v>
      </c>
      <c r="H77">
        <f t="shared" ref="H77" si="108">D77-D76</f>
        <v>290</v>
      </c>
      <c r="I77">
        <f t="shared" ref="I77" si="109">B77-C77-D77</f>
        <v>6209</v>
      </c>
      <c r="J77" s="58">
        <f t="shared" ref="J77" si="110">F77/I76*$B$2/($B$2-B76)</f>
        <v>2.9271542790974558E-2</v>
      </c>
      <c r="K77" s="58">
        <f t="shared" ref="K77" si="111">G77/I76</f>
        <v>2.5276461295418639E-3</v>
      </c>
      <c r="L77" s="58">
        <f t="shared" ref="L77" si="112">H77/I76</f>
        <v>4.5813586097946286E-2</v>
      </c>
      <c r="M77">
        <f t="shared" ref="M77" si="113">J77/(K77+L77)</f>
        <v>0.60551916949957174</v>
      </c>
      <c r="N77" s="47">
        <f t="shared" si="11"/>
        <v>2.6992830029523407E-2</v>
      </c>
      <c r="O77" s="47"/>
      <c r="P77" s="63">
        <f t="shared" si="12"/>
        <v>0.53655279066497963</v>
      </c>
      <c r="Q77" s="86">
        <f t="shared" si="13"/>
        <v>2.6992830029523407E-2</v>
      </c>
      <c r="R77" s="67">
        <f t="shared" si="14"/>
        <v>0.43645437930549691</v>
      </c>
      <c r="S77" s="47"/>
      <c r="T77" s="47"/>
      <c r="AB77" s="91">
        <f t="shared" si="105"/>
        <v>226.71428571428572</v>
      </c>
      <c r="AC77" s="91">
        <f t="shared" si="105"/>
        <v>20.142857142857142</v>
      </c>
    </row>
    <row r="78" spans="1:29" ht="13.8" x14ac:dyDescent="0.25">
      <c r="A78" s="4">
        <v>43936</v>
      </c>
      <c r="B78">
        <v>14336</v>
      </c>
      <c r="C78">
        <v>393</v>
      </c>
      <c r="D78">
        <v>8098</v>
      </c>
      <c r="F78">
        <f t="shared" ref="F78" si="114">B78-B77</f>
        <v>110</v>
      </c>
      <c r="G78">
        <f t="shared" ref="G78" si="115">C78-C77</f>
        <v>9</v>
      </c>
      <c r="H78">
        <f t="shared" ref="H78" si="116">D78-D77</f>
        <v>465</v>
      </c>
      <c r="I78">
        <f t="shared" ref="I78" si="117">B78-C78-D78</f>
        <v>5845</v>
      </c>
      <c r="J78" s="58">
        <f t="shared" ref="J78" si="118">F78/I77*$B$2/($B$2-B77)</f>
        <v>1.7744246206498119E-2</v>
      </c>
      <c r="K78" s="58">
        <f t="shared" ref="K78" si="119">G78/I77</f>
        <v>1.4495087775809308E-3</v>
      </c>
      <c r="L78" s="58">
        <f t="shared" ref="L78" si="120">H78/I77</f>
        <v>7.4891286841681434E-2</v>
      </c>
      <c r="M78">
        <f t="shared" ref="M78" si="121">J78/(K78+L78)</f>
        <v>0.23243465125769369</v>
      </c>
      <c r="N78" s="47">
        <f t="shared" si="11"/>
        <v>2.7413504464285716E-2</v>
      </c>
      <c r="O78" s="47"/>
      <c r="P78" s="63">
        <f t="shared" si="12"/>
        <v>0.5648716517857143</v>
      </c>
      <c r="Q78" s="86">
        <f t="shared" si="13"/>
        <v>2.7413504464285716E-2</v>
      </c>
      <c r="R78" s="67">
        <f t="shared" si="14"/>
        <v>0.40771484375</v>
      </c>
      <c r="S78" s="47"/>
      <c r="T78" s="47"/>
      <c r="AB78" s="91">
        <f t="shared" si="105"/>
        <v>199.14285714285714</v>
      </c>
      <c r="AC78" s="91">
        <f t="shared" si="105"/>
        <v>17.142857142857142</v>
      </c>
    </row>
    <row r="79" spans="1:29" ht="13.8" x14ac:dyDescent="0.25">
      <c r="A79" s="4">
        <v>43937</v>
      </c>
      <c r="B79">
        <v>14476</v>
      </c>
      <c r="C79">
        <v>410</v>
      </c>
      <c r="D79">
        <v>8986</v>
      </c>
      <c r="F79">
        <f t="shared" ref="F79" si="122">B79-B78</f>
        <v>140</v>
      </c>
      <c r="G79">
        <f t="shared" ref="G79" si="123">C79-C78</f>
        <v>17</v>
      </c>
      <c r="H79">
        <f t="shared" ref="H79" si="124">D79-D78</f>
        <v>888</v>
      </c>
      <c r="I79">
        <f t="shared" ref="I79" si="125">B79-C79-D79</f>
        <v>5080</v>
      </c>
      <c r="J79" s="58">
        <f t="shared" ref="J79" si="126">F79/I78*$B$2/($B$2-B78)</f>
        <v>2.3990282516338425E-2</v>
      </c>
      <c r="K79" s="58">
        <f t="shared" ref="K79" si="127">G79/I78</f>
        <v>2.9084687767322497E-3</v>
      </c>
      <c r="L79" s="58">
        <f t="shared" ref="L79" si="128">H79/I78</f>
        <v>0.15192472198460222</v>
      </c>
      <c r="M79">
        <f t="shared" ref="M79" si="129">J79/(K79+L79)</f>
        <v>0.15494276387624098</v>
      </c>
      <c r="N79" s="47">
        <f t="shared" si="11"/>
        <v>2.8322741088698537E-2</v>
      </c>
      <c r="O79" s="47"/>
      <c r="P79" s="63">
        <f t="shared" si="12"/>
        <v>0.62075158883669523</v>
      </c>
      <c r="Q79" s="86">
        <f t="shared" si="13"/>
        <v>2.8322741088698537E-2</v>
      </c>
      <c r="R79" s="67">
        <f t="shared" si="14"/>
        <v>0.35092567007460618</v>
      </c>
      <c r="S79" s="47"/>
      <c r="T79" s="47"/>
      <c r="AB79" s="91">
        <f t="shared" si="105"/>
        <v>176</v>
      </c>
      <c r="AC79" s="91">
        <f t="shared" si="105"/>
        <v>16.428571428571427</v>
      </c>
    </row>
    <row r="80" spans="1:29" ht="13.8" x14ac:dyDescent="0.25">
      <c r="A80" s="4">
        <v>43938</v>
      </c>
      <c r="B80">
        <v>14595</v>
      </c>
      <c r="C80">
        <v>431</v>
      </c>
      <c r="D80">
        <v>9704</v>
      </c>
      <c r="F80">
        <f t="shared" ref="F80" si="130">B80-B79</f>
        <v>119</v>
      </c>
      <c r="G80">
        <f t="shared" ref="G80" si="131">C80-C79</f>
        <v>21</v>
      </c>
      <c r="H80">
        <f t="shared" ref="H80" si="132">D80-D79</f>
        <v>718</v>
      </c>
      <c r="I80">
        <f t="shared" ref="I80" si="133">B80-C80-D80</f>
        <v>4460</v>
      </c>
      <c r="J80" s="58">
        <f t="shared" ref="J80" si="134">F80/I79*$B$2/($B$2-B79)</f>
        <v>2.3462908826721598E-2</v>
      </c>
      <c r="K80" s="58">
        <f t="shared" ref="K80" si="135">G80/I79</f>
        <v>4.1338582677165354E-3</v>
      </c>
      <c r="L80" s="58">
        <f t="shared" ref="L80" si="136">H80/I79</f>
        <v>0.14133858267716534</v>
      </c>
      <c r="M80">
        <f t="shared" ref="M80" si="137">J80/(K80+L80)</f>
        <v>0.16128765472225404</v>
      </c>
      <c r="N80" s="47">
        <f t="shared" si="11"/>
        <v>2.9530661185337443E-2</v>
      </c>
      <c r="O80" s="47"/>
      <c r="P80" s="63">
        <f t="shared" si="12"/>
        <v>0.6648852346694073</v>
      </c>
      <c r="Q80" s="86">
        <f t="shared" si="13"/>
        <v>2.9530661185337443E-2</v>
      </c>
      <c r="R80" s="67">
        <f t="shared" si="14"/>
        <v>0.30558410414525528</v>
      </c>
      <c r="S80" s="47"/>
      <c r="T80" s="47"/>
      <c r="AB80" s="91">
        <f t="shared" si="105"/>
        <v>148.57142857142858</v>
      </c>
      <c r="AC80" s="91">
        <f t="shared" si="105"/>
        <v>16</v>
      </c>
    </row>
    <row r="81" spans="1:29" ht="13.8" x14ac:dyDescent="0.25">
      <c r="A81" s="4">
        <v>43939</v>
      </c>
      <c r="B81">
        <v>14671</v>
      </c>
      <c r="C81">
        <v>443</v>
      </c>
      <c r="D81">
        <v>10214</v>
      </c>
      <c r="F81">
        <f t="shared" ref="F81" si="138">B81-B80</f>
        <v>76</v>
      </c>
      <c r="G81">
        <f t="shared" ref="G81" si="139">C81-C80</f>
        <v>12</v>
      </c>
      <c r="H81">
        <f t="shared" ref="H81" si="140">D81-D80</f>
        <v>510</v>
      </c>
      <c r="I81">
        <f t="shared" ref="I81" si="141">B81-C81-D81</f>
        <v>4014</v>
      </c>
      <c r="J81" s="58">
        <f t="shared" ref="J81" si="142">F81/I80*$B$2/($B$2-B80)</f>
        <v>1.7068017717336355E-2</v>
      </c>
      <c r="K81" s="58">
        <f t="shared" ref="K81" si="143">G81/I80</f>
        <v>2.6905829596412557E-3</v>
      </c>
      <c r="L81" s="58">
        <f t="shared" ref="L81" si="144">H81/I80</f>
        <v>0.11434977578475336</v>
      </c>
      <c r="M81">
        <f t="shared" ref="M81" si="145">J81/(K81+L81)</f>
        <v>0.1458301896921842</v>
      </c>
      <c r="N81" s="47">
        <f t="shared" si="11"/>
        <v>3.0195624020175858E-2</v>
      </c>
      <c r="O81" s="47"/>
      <c r="P81" s="63">
        <f t="shared" si="12"/>
        <v>0.69620339445163926</v>
      </c>
      <c r="Q81" s="86">
        <f t="shared" si="13"/>
        <v>3.0195624020175858E-2</v>
      </c>
      <c r="R81" s="67">
        <f t="shared" si="14"/>
        <v>0.27360098152818491</v>
      </c>
      <c r="S81" s="47"/>
      <c r="T81" s="47"/>
      <c r="AB81" s="91">
        <f t="shared" si="105"/>
        <v>123.57142857142857</v>
      </c>
      <c r="AC81" s="91">
        <f t="shared" si="105"/>
        <v>15.142857142857142</v>
      </c>
    </row>
    <row r="82" spans="1:29" ht="13.8" x14ac:dyDescent="0.25">
      <c r="A82" s="4">
        <v>43940</v>
      </c>
      <c r="B82">
        <v>14749</v>
      </c>
      <c r="C82">
        <v>452</v>
      </c>
      <c r="D82">
        <v>10501</v>
      </c>
      <c r="F82">
        <f t="shared" ref="F82" si="146">B82-B81</f>
        <v>78</v>
      </c>
      <c r="G82">
        <f t="shared" ref="G82" si="147">C82-C81</f>
        <v>9</v>
      </c>
      <c r="H82">
        <f t="shared" ref="H82" si="148">D82-D81</f>
        <v>287</v>
      </c>
      <c r="I82">
        <f t="shared" ref="I82" si="149">B82-C82-D82</f>
        <v>3796</v>
      </c>
      <c r="J82" s="58">
        <f t="shared" ref="J82" si="150">F82/I81*$B$2/($B$2-B81)</f>
        <v>1.9463693485820176E-2</v>
      </c>
      <c r="K82" s="58">
        <f t="shared" ref="K82" si="151">G82/I81</f>
        <v>2.242152466367713E-3</v>
      </c>
      <c r="L82" s="58">
        <f t="shared" ref="L82" si="152">H82/I81</f>
        <v>7.1499750871948181E-2</v>
      </c>
      <c r="M82">
        <f t="shared" ref="M82" si="153">J82/(K82+L82)</f>
        <v>0.26394346504081817</v>
      </c>
      <c r="N82" s="47">
        <f t="shared" si="11"/>
        <v>3.0646145501389926E-2</v>
      </c>
      <c r="O82" s="47"/>
      <c r="P82" s="63">
        <f t="shared" si="12"/>
        <v>0.71198047325242386</v>
      </c>
      <c r="Q82" s="86">
        <f t="shared" si="13"/>
        <v>3.0646145501389926E-2</v>
      </c>
      <c r="R82" s="67">
        <f t="shared" si="14"/>
        <v>0.25737338124618625</v>
      </c>
      <c r="S82" s="47"/>
      <c r="T82" s="47"/>
      <c r="AB82" s="91">
        <f t="shared" si="105"/>
        <v>114.85714285714286</v>
      </c>
      <c r="AC82" s="91">
        <f t="shared" si="105"/>
        <v>14.571428571428571</v>
      </c>
    </row>
    <row r="83" spans="1:29" ht="13.8" x14ac:dyDescent="0.25">
      <c r="A83" s="4">
        <v>43941</v>
      </c>
      <c r="B83">
        <v>14795</v>
      </c>
      <c r="C83">
        <v>470</v>
      </c>
      <c r="D83">
        <v>10631</v>
      </c>
      <c r="F83">
        <f t="shared" ref="F83:F84" si="154">B83-B82</f>
        <v>46</v>
      </c>
      <c r="G83">
        <f t="shared" ref="G83:G84" si="155">C83-C82</f>
        <v>18</v>
      </c>
      <c r="H83">
        <f t="shared" ref="H83:H84" si="156">D83-D82</f>
        <v>130</v>
      </c>
      <c r="I83">
        <f t="shared" ref="I83:I84" si="157">B83-C83-D83</f>
        <v>3694</v>
      </c>
      <c r="J83" s="58">
        <f t="shared" ref="J83:J84" si="158">F83/I82*$B$2/($B$2-B82)</f>
        <v>1.213789615134658E-2</v>
      </c>
      <c r="K83" s="58">
        <f t="shared" ref="K83:K84" si="159">G83/I82</f>
        <v>4.7418335089567968E-3</v>
      </c>
      <c r="L83" s="58">
        <f t="shared" ref="L83:L84" si="160">H83/I82</f>
        <v>3.4246575342465752E-2</v>
      </c>
      <c r="M83">
        <f t="shared" ref="M83:M84" si="161">J83/(K83+L83)</f>
        <v>0.31132063371967311</v>
      </c>
      <c r="N83" s="47">
        <f t="shared" ref="N83:N87" si="162">C83/B83</f>
        <v>3.1767489016559645E-2</v>
      </c>
      <c r="O83" s="47"/>
      <c r="P83" s="63">
        <f t="shared" si="12"/>
        <v>0.71855356539371407</v>
      </c>
      <c r="Q83" s="86">
        <f t="shared" si="13"/>
        <v>3.1767489016559645E-2</v>
      </c>
      <c r="R83" s="67">
        <f t="shared" si="14"/>
        <v>0.24967894558972625</v>
      </c>
      <c r="S83" s="47"/>
      <c r="T83" s="47"/>
      <c r="AB83" s="91">
        <f t="shared" si="105"/>
        <v>107.71428571428571</v>
      </c>
      <c r="AC83" s="91">
        <f t="shared" si="105"/>
        <v>14.571428571428571</v>
      </c>
    </row>
    <row r="84" spans="1:29" ht="13.8" x14ac:dyDescent="0.25">
      <c r="A84" s="4">
        <v>43942</v>
      </c>
      <c r="B84">
        <v>14873</v>
      </c>
      <c r="C84">
        <v>491</v>
      </c>
      <c r="D84">
        <v>10971</v>
      </c>
      <c r="F84">
        <f t="shared" si="154"/>
        <v>78</v>
      </c>
      <c r="G84">
        <f t="shared" si="155"/>
        <v>21</v>
      </c>
      <c r="H84">
        <f t="shared" si="156"/>
        <v>340</v>
      </c>
      <c r="I84">
        <f t="shared" si="157"/>
        <v>3411</v>
      </c>
      <c r="J84" s="58">
        <f t="shared" si="158"/>
        <v>2.1150065803309304E-2</v>
      </c>
      <c r="K84" s="58">
        <f t="shared" si="159"/>
        <v>5.6848944233892796E-3</v>
      </c>
      <c r="L84" s="58">
        <f t="shared" si="160"/>
        <v>9.2041147807255003E-2</v>
      </c>
      <c r="M84">
        <f t="shared" si="161"/>
        <v>0.21642200298455561</v>
      </c>
      <c r="N84" s="47">
        <f t="shared" si="162"/>
        <v>3.3012842062798357E-2</v>
      </c>
      <c r="O84" s="47"/>
      <c r="P84" s="63">
        <f t="shared" si="12"/>
        <v>0.73764539770053117</v>
      </c>
      <c r="Q84" s="86">
        <f t="shared" si="13"/>
        <v>3.3012842062798357E-2</v>
      </c>
      <c r="R84" s="67">
        <f t="shared" si="14"/>
        <v>0.22934176023667052</v>
      </c>
      <c r="S84" s="47"/>
      <c r="T84" s="47"/>
      <c r="AB84" s="91">
        <f t="shared" si="105"/>
        <v>92.428571428571431</v>
      </c>
      <c r="AC84" s="91">
        <f t="shared" si="105"/>
        <v>15.285714285714286</v>
      </c>
    </row>
    <row r="85" spans="1:29" ht="13.8" x14ac:dyDescent="0.25">
      <c r="A85" s="4">
        <v>43943</v>
      </c>
      <c r="B85">
        <v>14925</v>
      </c>
      <c r="C85">
        <v>510</v>
      </c>
      <c r="D85">
        <v>11328</v>
      </c>
      <c r="F85">
        <f t="shared" ref="F85" si="163">B85-B84</f>
        <v>52</v>
      </c>
      <c r="G85">
        <f t="shared" ref="G85" si="164">C85-C84</f>
        <v>19</v>
      </c>
      <c r="H85">
        <f t="shared" ref="H85:H87" si="165">D85-D84</f>
        <v>357</v>
      </c>
      <c r="I85">
        <f t="shared" ref="I85" si="166">B85-C85-D85</f>
        <v>3087</v>
      </c>
      <c r="J85" s="58">
        <f t="shared" ref="J85" si="167">F85/I84*$B$2/($B$2-B84)</f>
        <v>1.5270012865815755E-2</v>
      </c>
      <c r="K85" s="58">
        <f t="shared" ref="K85" si="168">G85/I84</f>
        <v>5.5702140134857815E-3</v>
      </c>
      <c r="L85" s="58">
        <f t="shared" ref="L85" si="169">H85/I84</f>
        <v>0.10466138962181179</v>
      </c>
      <c r="M85">
        <f t="shared" ref="M85" si="170">J85/(K85+L85)</f>
        <v>0.13852663267366366</v>
      </c>
      <c r="N85" s="47">
        <f t="shared" si="162"/>
        <v>3.4170854271356785E-2</v>
      </c>
      <c r="O85" s="47"/>
      <c r="P85" s="63">
        <f t="shared" si="12"/>
        <v>0.75899497487437184</v>
      </c>
      <c r="Q85" s="86">
        <f t="shared" si="13"/>
        <v>3.4170854271356785E-2</v>
      </c>
      <c r="R85" s="67">
        <f t="shared" si="14"/>
        <v>0.20683417085427136</v>
      </c>
      <c r="S85" s="47"/>
      <c r="T85" s="47"/>
      <c r="AB85" s="91">
        <f t="shared" si="105"/>
        <v>84.142857142857139</v>
      </c>
      <c r="AC85" s="91">
        <f t="shared" si="105"/>
        <v>16.714285714285715</v>
      </c>
    </row>
    <row r="86" spans="1:29" ht="13.8" x14ac:dyDescent="0.25">
      <c r="A86" s="4">
        <v>43944</v>
      </c>
      <c r="B86">
        <v>15002</v>
      </c>
      <c r="C86">
        <v>522</v>
      </c>
      <c r="D86">
        <v>11694</v>
      </c>
      <c r="F86">
        <f t="shared" ref="F86" si="171">B86-B85</f>
        <v>77</v>
      </c>
      <c r="G86">
        <f t="shared" ref="G86" si="172">C86-C85</f>
        <v>12</v>
      </c>
      <c r="H86">
        <f t="shared" si="165"/>
        <v>366</v>
      </c>
      <c r="I86">
        <f t="shared" ref="I86" si="173">B86-C86-D86</f>
        <v>2786</v>
      </c>
      <c r="J86" s="58">
        <f t="shared" ref="J86" si="174">F86/I85*$B$2/($B$2-B85)</f>
        <v>2.4984714208667994E-2</v>
      </c>
      <c r="K86" s="58">
        <f t="shared" ref="K86" si="175">G86/I85</f>
        <v>3.8872691933916422E-3</v>
      </c>
      <c r="L86" s="58">
        <f t="shared" ref="L86" si="176">H86/I85</f>
        <v>0.1185617103984451</v>
      </c>
      <c r="M86">
        <f t="shared" ref="M86" si="177">J86/(K86+L86)</f>
        <v>0.20404183270412193</v>
      </c>
      <c r="N86" s="47">
        <f t="shared" si="162"/>
        <v>3.4795360618584188E-2</v>
      </c>
      <c r="O86" s="47"/>
      <c r="P86" s="63">
        <f t="shared" si="12"/>
        <v>0.77949606719104114</v>
      </c>
      <c r="Q86" s="86">
        <f t="shared" si="13"/>
        <v>3.4795360618584188E-2</v>
      </c>
      <c r="R86" s="67">
        <f t="shared" si="14"/>
        <v>0.18570857219037462</v>
      </c>
      <c r="S86" s="47"/>
      <c r="T86" s="47"/>
      <c r="AB86" s="91">
        <f t="shared" si="105"/>
        <v>75.142857142857139</v>
      </c>
      <c r="AC86" s="91">
        <f t="shared" si="105"/>
        <v>16</v>
      </c>
    </row>
    <row r="87" spans="1:29" ht="13.8" x14ac:dyDescent="0.25">
      <c r="A87" s="4">
        <v>43945</v>
      </c>
      <c r="B87">
        <v>15071</v>
      </c>
      <c r="C87">
        <v>530</v>
      </c>
      <c r="D87">
        <v>11872</v>
      </c>
      <c r="F87">
        <f t="shared" ref="F87" si="178">B87-B86</f>
        <v>69</v>
      </c>
      <c r="G87">
        <f t="shared" ref="G87" si="179">C87-C86</f>
        <v>8</v>
      </c>
      <c r="H87">
        <f t="shared" si="165"/>
        <v>178</v>
      </c>
      <c r="I87">
        <f t="shared" ref="I87" si="180">B87-C87-D87</f>
        <v>2669</v>
      </c>
      <c r="J87" s="58">
        <f t="shared" ref="J87" si="181">F87/I86*$B$2/($B$2-B86)</f>
        <v>2.480801342182672E-2</v>
      </c>
      <c r="K87" s="58">
        <f t="shared" ref="K87" si="182">G87/I86</f>
        <v>2.871500358937545E-3</v>
      </c>
      <c r="L87" s="58">
        <f t="shared" ref="L87" si="183">H87/I86</f>
        <v>6.3890882986360378E-2</v>
      </c>
      <c r="M87">
        <f t="shared" ref="M87" si="184">J87/(K87+L87)</f>
        <v>0.37158669566241526</v>
      </c>
      <c r="N87" s="47">
        <f t="shared" si="162"/>
        <v>3.516687678322606E-2</v>
      </c>
      <c r="O87" s="47"/>
      <c r="P87" s="63">
        <f t="shared" si="12"/>
        <v>0.78773803994426383</v>
      </c>
      <c r="Q87" s="86">
        <f t="shared" si="13"/>
        <v>3.516687678322606E-2</v>
      </c>
      <c r="R87" s="67">
        <f t="shared" si="14"/>
        <v>0.17709508327251011</v>
      </c>
      <c r="S87" s="47"/>
      <c r="T87" s="47"/>
      <c r="AB87" s="91">
        <f t="shared" si="105"/>
        <v>68</v>
      </c>
      <c r="AC87" s="91">
        <f t="shared" si="105"/>
        <v>14.142857142857142</v>
      </c>
    </row>
    <row r="88" spans="1:29" ht="13.8" x14ac:dyDescent="0.25">
      <c r="A88" s="4">
        <v>43946</v>
      </c>
      <c r="B88">
        <v>15148</v>
      </c>
      <c r="C88">
        <v>536</v>
      </c>
      <c r="D88">
        <v>12103</v>
      </c>
      <c r="F88">
        <f t="shared" ref="F88" si="185">B88-B87</f>
        <v>77</v>
      </c>
      <c r="G88">
        <f t="shared" ref="G88" si="186">C88-C87</f>
        <v>6</v>
      </c>
      <c r="H88">
        <f t="shared" ref="H88" si="187">D88-D87</f>
        <v>231</v>
      </c>
      <c r="I88">
        <f t="shared" ref="I88" si="188">B88-C88-D88</f>
        <v>2509</v>
      </c>
      <c r="J88" s="58">
        <f t="shared" ref="J88" si="189">F88/I87*$B$2/($B$2-B87)</f>
        <v>2.8898113583201237E-2</v>
      </c>
      <c r="K88" s="58">
        <f t="shared" ref="K88" si="190">G88/I87</f>
        <v>2.2480329711502436E-3</v>
      </c>
      <c r="L88" s="58">
        <f t="shared" ref="L88" si="191">H88/I87</f>
        <v>8.6549269389284381E-2</v>
      </c>
      <c r="M88">
        <f t="shared" ref="M88" si="192">J88/(K88+L88)</f>
        <v>0.32543909347495403</v>
      </c>
      <c r="N88" s="47">
        <f t="shared" ref="N88" si="193">C88/B88</f>
        <v>3.538420913651967E-2</v>
      </c>
      <c r="O88" s="47"/>
      <c r="P88" s="63">
        <f t="shared" si="12"/>
        <v>0.79898336414048055</v>
      </c>
      <c r="Q88" s="86">
        <f t="shared" si="13"/>
        <v>3.538420913651967E-2</v>
      </c>
      <c r="R88" s="67">
        <f t="shared" si="14"/>
        <v>0.16563242672299983</v>
      </c>
      <c r="S88" s="47"/>
      <c r="T88" s="47"/>
      <c r="AB88" s="91">
        <f t="shared" si="105"/>
        <v>68.142857142857139</v>
      </c>
      <c r="AC88" s="91">
        <f t="shared" si="105"/>
        <v>13.285714285714286</v>
      </c>
    </row>
    <row r="89" spans="1:29" ht="13.8" x14ac:dyDescent="0.25">
      <c r="A89" s="4">
        <v>43947</v>
      </c>
      <c r="B89">
        <v>15225</v>
      </c>
      <c r="C89">
        <v>542</v>
      </c>
      <c r="D89">
        <v>12282</v>
      </c>
      <c r="F89">
        <f t="shared" ref="F89" si="194">B89-B88</f>
        <v>77</v>
      </c>
      <c r="G89">
        <f t="shared" ref="G89" si="195">C89-C88</f>
        <v>6</v>
      </c>
      <c r="H89">
        <f t="shared" ref="H89" si="196">D89-D88</f>
        <v>179</v>
      </c>
      <c r="I89">
        <f t="shared" ref="I89" si="197">B89-C89-D89</f>
        <v>2401</v>
      </c>
      <c r="J89" s="58">
        <f t="shared" ref="J89" si="198">F89/I88*$B$2/($B$2-B88)</f>
        <v>3.0741221872356415E-2</v>
      </c>
      <c r="K89" s="58">
        <f t="shared" ref="K89" si="199">G89/I88</f>
        <v>2.3913909924272616E-3</v>
      </c>
      <c r="L89" s="58">
        <f t="shared" ref="L89" si="200">H89/I88</f>
        <v>7.1343164607413315E-2</v>
      </c>
      <c r="M89">
        <f t="shared" ref="M89" si="201">J89/(K89+L89)</f>
        <v>0.41691743609590404</v>
      </c>
      <c r="N89" s="47">
        <f t="shared" ref="N89" si="202">C89/B89</f>
        <v>3.5599343185550081E-2</v>
      </c>
      <c r="O89" s="47"/>
      <c r="P89" s="63">
        <f t="shared" si="12"/>
        <v>0.80669950738916252</v>
      </c>
      <c r="Q89" s="86">
        <f t="shared" si="13"/>
        <v>3.5599343185550081E-2</v>
      </c>
      <c r="R89" s="67">
        <f t="shared" si="14"/>
        <v>0.15770114942528735</v>
      </c>
      <c r="S89" s="47"/>
      <c r="T89" s="47"/>
      <c r="AB89" s="91">
        <f t="shared" si="105"/>
        <v>68</v>
      </c>
      <c r="AC89" s="91">
        <f t="shared" si="105"/>
        <v>12.857142857142858</v>
      </c>
    </row>
    <row r="90" spans="1:29" ht="13.8" x14ac:dyDescent="0.25">
      <c r="A90" s="4">
        <v>43948</v>
      </c>
      <c r="B90">
        <v>15274</v>
      </c>
      <c r="C90">
        <v>549</v>
      </c>
      <c r="D90">
        <v>12362</v>
      </c>
      <c r="F90">
        <f t="shared" ref="F90" si="203">B90-B89</f>
        <v>49</v>
      </c>
      <c r="G90">
        <f t="shared" ref="G90" si="204">C90-C89</f>
        <v>7</v>
      </c>
      <c r="H90">
        <f t="shared" ref="H90" si="205">D90-D89</f>
        <v>80</v>
      </c>
      <c r="I90">
        <f t="shared" ref="I90" si="206">B90-C90-D90</f>
        <v>2363</v>
      </c>
      <c r="J90" s="58">
        <f t="shared" ref="J90" si="207">F90/I89*$B$2/($B$2-B89)</f>
        <v>2.0442720968257035E-2</v>
      </c>
      <c r="K90" s="58">
        <f t="shared" ref="K90" si="208">G90/I89</f>
        <v>2.9154518950437317E-3</v>
      </c>
      <c r="L90" s="58">
        <f t="shared" ref="L90" si="209">H90/I89</f>
        <v>3.3319450229071221E-2</v>
      </c>
      <c r="M90">
        <f t="shared" ref="M90" si="210">J90/(K90+L90)</f>
        <v>0.56417210396304751</v>
      </c>
      <c r="N90" s="47">
        <f t="shared" ref="N90" si="211">C90/B90</f>
        <v>3.5943433285321465E-2</v>
      </c>
      <c r="O90" s="47"/>
      <c r="P90" s="63">
        <f t="shared" si="12"/>
        <v>0.80934922089825845</v>
      </c>
      <c r="Q90" s="86">
        <f t="shared" si="13"/>
        <v>3.5943433285321465E-2</v>
      </c>
      <c r="R90" s="67">
        <f t="shared" si="14"/>
        <v>0.15470734581642009</v>
      </c>
      <c r="S90" s="47"/>
      <c r="T90" s="47"/>
      <c r="AB90" s="91">
        <f t="shared" si="105"/>
        <v>68.428571428571431</v>
      </c>
      <c r="AC90" s="91">
        <f t="shared" si="105"/>
        <v>11.285714285714286</v>
      </c>
    </row>
    <row r="91" spans="1:29" ht="13.8" x14ac:dyDescent="0.25">
      <c r="A91" s="4">
        <v>43949</v>
      </c>
      <c r="B91">
        <v>15357</v>
      </c>
      <c r="C91">
        <v>569</v>
      </c>
      <c r="D91">
        <v>12580</v>
      </c>
      <c r="F91">
        <f t="shared" ref="F91" si="212">B91-B90</f>
        <v>83</v>
      </c>
      <c r="G91">
        <f t="shared" ref="G91" si="213">C91-C90</f>
        <v>20</v>
      </c>
      <c r="H91">
        <f t="shared" ref="H91" si="214">D91-D90</f>
        <v>218</v>
      </c>
      <c r="I91">
        <f t="shared" ref="I91" si="215">B91-C91-D91</f>
        <v>2208</v>
      </c>
      <c r="J91" s="58">
        <f t="shared" ref="J91" si="216">F91/I90*$B$2/($B$2-B90)</f>
        <v>3.5184510909371289E-2</v>
      </c>
      <c r="K91" s="58">
        <f t="shared" ref="K91" si="217">G91/I90</f>
        <v>8.4638171815488786E-3</v>
      </c>
      <c r="L91" s="58">
        <f t="shared" ref="L91" si="218">H91/I90</f>
        <v>9.2255607278882781E-2</v>
      </c>
      <c r="M91">
        <f t="shared" ref="M91" si="219">J91/(K91+L91)</f>
        <v>0.34933192974304345</v>
      </c>
      <c r="N91" s="47">
        <f t="shared" ref="N91" si="220">C91/B91</f>
        <v>3.7051507455883308E-2</v>
      </c>
      <c r="O91" s="47"/>
      <c r="P91" s="63">
        <f t="shared" si="12"/>
        <v>0.81917041088754317</v>
      </c>
      <c r="Q91" s="86">
        <f t="shared" si="13"/>
        <v>3.7051507455883308E-2</v>
      </c>
      <c r="R91" s="67">
        <f t="shared" si="14"/>
        <v>0.14377808165657358</v>
      </c>
      <c r="S91" s="47"/>
      <c r="T91" s="47"/>
      <c r="AB91" s="91">
        <f t="shared" si="105"/>
        <v>69.142857142857139</v>
      </c>
      <c r="AC91" s="91">
        <f t="shared" si="105"/>
        <v>11.142857142857142</v>
      </c>
    </row>
    <row r="92" spans="1:29" ht="13.8" x14ac:dyDescent="0.25">
      <c r="A92" s="4">
        <v>43950</v>
      </c>
      <c r="B92">
        <v>15402</v>
      </c>
      <c r="C92">
        <v>580</v>
      </c>
      <c r="D92">
        <v>12779</v>
      </c>
      <c r="F92">
        <f t="shared" ref="F92" si="221">B92-B91</f>
        <v>45</v>
      </c>
      <c r="G92">
        <f t="shared" ref="G92" si="222">C92-C91</f>
        <v>11</v>
      </c>
      <c r="H92">
        <f t="shared" ref="H92" si="223">D92-D91</f>
        <v>199</v>
      </c>
      <c r="I92">
        <f t="shared" ref="I92" si="224">B92-C92-D92</f>
        <v>2043</v>
      </c>
      <c r="J92" s="58">
        <f t="shared" ref="J92" si="225">F92/I91*$B$2/($B$2-B91)</f>
        <v>2.0415245249712177E-2</v>
      </c>
      <c r="K92" s="58">
        <f t="shared" ref="K92" si="226">G92/I91</f>
        <v>4.9818840579710141E-3</v>
      </c>
      <c r="L92" s="58">
        <f t="shared" ref="L92" si="227">H92/I91</f>
        <v>9.0126811594202896E-2</v>
      </c>
      <c r="M92">
        <f t="shared" ref="M92" si="228">J92/(K92+L92)</f>
        <v>0.21465172148268805</v>
      </c>
      <c r="N92" s="47">
        <f t="shared" ref="N92" si="229">C92/B92</f>
        <v>3.7657447084794182E-2</v>
      </c>
      <c r="O92" s="47"/>
      <c r="P92" s="63">
        <f t="shared" si="12"/>
        <v>0.82969744189066352</v>
      </c>
      <c r="Q92" s="86">
        <f t="shared" si="13"/>
        <v>3.7657447084794182E-2</v>
      </c>
      <c r="R92" s="67">
        <f t="shared" si="14"/>
        <v>0.13264511102454235</v>
      </c>
      <c r="S92" s="47"/>
      <c r="T92" s="47"/>
      <c r="AB92" s="91">
        <f t="shared" ref="AB92:AC107" si="230">AVERAGE(F86:F92)</f>
        <v>68.142857142857139</v>
      </c>
      <c r="AC92" s="91">
        <f t="shared" si="230"/>
        <v>10</v>
      </c>
    </row>
    <row r="93" spans="1:29" ht="13.8" x14ac:dyDescent="0.25">
      <c r="A93" s="4">
        <v>43951</v>
      </c>
      <c r="B93">
        <v>15452</v>
      </c>
      <c r="C93">
        <v>584</v>
      </c>
      <c r="D93">
        <v>12907</v>
      </c>
      <c r="F93">
        <f t="shared" ref="F93" si="231">B93-B92</f>
        <v>50</v>
      </c>
      <c r="G93">
        <f t="shared" ref="G93" si="232">C93-C92</f>
        <v>4</v>
      </c>
      <c r="H93">
        <f t="shared" ref="H93" si="233">D93-D92</f>
        <v>128</v>
      </c>
      <c r="I93">
        <f t="shared" ref="I93" si="234">B93-C93-D93</f>
        <v>1961</v>
      </c>
      <c r="J93" s="58">
        <f t="shared" ref="J93" si="235">F93/I92*$B$2/($B$2-B92)</f>
        <v>2.4515737815512223E-2</v>
      </c>
      <c r="K93" s="58">
        <f t="shared" ref="K93" si="236">G93/I92</f>
        <v>1.9579050416054823E-3</v>
      </c>
      <c r="L93" s="58">
        <f t="shared" ref="L93" si="237">H93/I92</f>
        <v>6.2652961331375434E-2</v>
      </c>
      <c r="M93">
        <f t="shared" ref="M93" si="238">J93/(K93+L93)</f>
        <v>0.37943676028099599</v>
      </c>
      <c r="N93" s="47">
        <f t="shared" ref="N93" si="239">C93/B93</f>
        <v>3.779446026404349E-2</v>
      </c>
      <c r="O93" s="47"/>
      <c r="P93" s="63">
        <f t="shared" si="12"/>
        <v>0.83529640176028996</v>
      </c>
      <c r="Q93" s="86">
        <f t="shared" si="13"/>
        <v>3.779446026404349E-2</v>
      </c>
      <c r="R93" s="67">
        <f t="shared" si="14"/>
        <v>0.1269091379756665</v>
      </c>
      <c r="S93" s="47"/>
      <c r="T93" s="47"/>
      <c r="AB93" s="91">
        <f t="shared" si="230"/>
        <v>64.285714285714292</v>
      </c>
      <c r="AC93" s="91">
        <f t="shared" si="230"/>
        <v>8.8571428571428577</v>
      </c>
    </row>
    <row r="94" spans="1:29" ht="13.8" x14ac:dyDescent="0.25">
      <c r="A94" s="4">
        <v>43952</v>
      </c>
      <c r="B94">
        <v>15531</v>
      </c>
      <c r="C94">
        <v>589</v>
      </c>
      <c r="D94">
        <v>13110</v>
      </c>
      <c r="F94">
        <f t="shared" ref="F94" si="240">B94-B93</f>
        <v>79</v>
      </c>
      <c r="G94">
        <f t="shared" ref="G94" si="241">C94-C93</f>
        <v>5</v>
      </c>
      <c r="H94">
        <f t="shared" ref="H94" si="242">D94-D93</f>
        <v>203</v>
      </c>
      <c r="I94">
        <f t="shared" ref="I94" si="243">B94-C94-D94</f>
        <v>1832</v>
      </c>
      <c r="J94" s="58">
        <f t="shared" ref="J94" si="244">F94/I93*$B$2/($B$2-B93)</f>
        <v>4.0354804083454723E-2</v>
      </c>
      <c r="K94" s="58">
        <f t="shared" ref="K94" si="245">G94/I93</f>
        <v>2.5497195308516064E-3</v>
      </c>
      <c r="L94" s="58">
        <f t="shared" ref="L94" si="246">H94/I93</f>
        <v>0.10351861295257522</v>
      </c>
      <c r="M94">
        <f t="shared" ref="M94" si="247">J94/(K94+L94)</f>
        <v>0.38046043657526302</v>
      </c>
      <c r="N94" s="47">
        <f t="shared" ref="N94" si="248">C94/B94</f>
        <v>3.7924151696606789E-2</v>
      </c>
      <c r="O94" s="47"/>
      <c r="P94" s="63">
        <f t="shared" si="12"/>
        <v>0.84411821518253816</v>
      </c>
      <c r="Q94" s="86">
        <f t="shared" si="13"/>
        <v>3.7924151696606789E-2</v>
      </c>
      <c r="R94" s="67">
        <f t="shared" si="14"/>
        <v>0.11795763312085505</v>
      </c>
      <c r="S94" s="47"/>
      <c r="T94" s="47"/>
      <c r="AB94" s="91">
        <f t="shared" si="230"/>
        <v>65.714285714285708</v>
      </c>
      <c r="AC94" s="91">
        <f t="shared" si="230"/>
        <v>8.4285714285714288</v>
      </c>
    </row>
    <row r="95" spans="1:29" ht="13.8" x14ac:dyDescent="0.25">
      <c r="A95" s="4">
        <v>43953</v>
      </c>
      <c r="B95">
        <v>15558</v>
      </c>
      <c r="C95">
        <v>596</v>
      </c>
      <c r="D95">
        <v>13180</v>
      </c>
      <c r="E95" s="42" t="s">
        <v>192</v>
      </c>
      <c r="F95">
        <f t="shared" ref="F95" si="249">B95-B94</f>
        <v>27</v>
      </c>
      <c r="G95">
        <f t="shared" ref="G95" si="250">C95-C94</f>
        <v>7</v>
      </c>
      <c r="H95">
        <f t="shared" ref="H95" si="251">D95-D94</f>
        <v>70</v>
      </c>
      <c r="I95">
        <f t="shared" ref="I95" si="252">B95-C95-D95</f>
        <v>1782</v>
      </c>
      <c r="J95" s="58">
        <f t="shared" ref="J95" si="253">F95/I94*$B$2/($B$2-B94)</f>
        <v>1.4763449961555675E-2</v>
      </c>
      <c r="K95" s="58">
        <f t="shared" ref="K95" si="254">G95/I94</f>
        <v>3.8209606986899561E-3</v>
      </c>
      <c r="L95" s="58">
        <f t="shared" ref="L95" si="255">H95/I94</f>
        <v>3.8209606986899562E-2</v>
      </c>
      <c r="M95">
        <f t="shared" ref="M95" si="256">J95/(K95+L95)</f>
        <v>0.35125506921519478</v>
      </c>
      <c r="N95" s="47">
        <f t="shared" ref="N95" si="257">C95/B95</f>
        <v>3.8308265843938809E-2</v>
      </c>
      <c r="O95" s="47"/>
      <c r="P95" s="63">
        <f t="shared" si="12"/>
        <v>0.84715259030723744</v>
      </c>
      <c r="Q95" s="86">
        <f t="shared" si="13"/>
        <v>3.8308265843938809E-2</v>
      </c>
      <c r="R95" s="67">
        <f t="shared" si="14"/>
        <v>0.1145391438488238</v>
      </c>
      <c r="S95" s="47"/>
      <c r="T95" s="47"/>
      <c r="AB95" s="91">
        <f t="shared" si="230"/>
        <v>58.571428571428569</v>
      </c>
      <c r="AC95" s="91">
        <f t="shared" si="230"/>
        <v>8.5714285714285712</v>
      </c>
    </row>
    <row r="96" spans="1:29" ht="13.8" x14ac:dyDescent="0.25">
      <c r="A96" s="4">
        <v>43954</v>
      </c>
      <c r="B96">
        <v>15597</v>
      </c>
      <c r="C96">
        <v>598</v>
      </c>
      <c r="D96">
        <v>13228</v>
      </c>
      <c r="F96">
        <f t="shared" ref="F96" si="258">B96-B95</f>
        <v>39</v>
      </c>
      <c r="G96">
        <f t="shared" ref="G96" si="259">C96-C95</f>
        <v>2</v>
      </c>
      <c r="H96">
        <f t="shared" ref="H96" si="260">D96-D95</f>
        <v>48</v>
      </c>
      <c r="I96">
        <f t="shared" ref="I96" si="261">B96-C96-D96</f>
        <v>1771</v>
      </c>
      <c r="J96" s="58">
        <f t="shared" ref="J96" si="262">F96/I95*$B$2/($B$2-B95)</f>
        <v>2.1923393202272597E-2</v>
      </c>
      <c r="K96" s="58">
        <f t="shared" ref="K96" si="263">G96/I95</f>
        <v>1.1223344556677891E-3</v>
      </c>
      <c r="L96" s="58">
        <f t="shared" ref="L96" si="264">H96/I95</f>
        <v>2.6936026936026935E-2</v>
      </c>
      <c r="M96">
        <f t="shared" ref="M96" si="265">J96/(K96+L96)</f>
        <v>0.78134973372899541</v>
      </c>
      <c r="N96" s="47">
        <f t="shared" ref="N96" si="266">C96/B96</f>
        <v>3.8340706546130664E-2</v>
      </c>
      <c r="O96" s="47"/>
      <c r="P96" s="63">
        <f t="shared" si="12"/>
        <v>0.84811181637494393</v>
      </c>
      <c r="Q96" s="86">
        <f t="shared" si="13"/>
        <v>3.8340706546130664E-2</v>
      </c>
      <c r="R96" s="67">
        <f t="shared" si="14"/>
        <v>0.11354747707892543</v>
      </c>
      <c r="S96" s="47"/>
      <c r="T96" s="47"/>
      <c r="AB96" s="91">
        <f t="shared" si="230"/>
        <v>53.142857142857146</v>
      </c>
      <c r="AC96" s="91">
        <f t="shared" si="230"/>
        <v>8</v>
      </c>
    </row>
    <row r="97" spans="1:29" ht="13.8" x14ac:dyDescent="0.25">
      <c r="A97" s="4">
        <v>43955</v>
      </c>
      <c r="B97">
        <v>15621</v>
      </c>
      <c r="C97">
        <v>600</v>
      </c>
      <c r="D97">
        <v>13316</v>
      </c>
      <c r="F97">
        <f t="shared" ref="F97" si="267">B97-B96</f>
        <v>24</v>
      </c>
      <c r="G97">
        <f t="shared" ref="G97" si="268">C97-C96</f>
        <v>2</v>
      </c>
      <c r="H97">
        <f t="shared" ref="H97" si="269">D97-D96</f>
        <v>88</v>
      </c>
      <c r="I97">
        <f t="shared" ref="I97" si="270">B97-C97-D97</f>
        <v>1705</v>
      </c>
      <c r="J97" s="58">
        <f t="shared" ref="J97" si="271">F97/I96*$B$2/($B$2-B96)</f>
        <v>1.3575174791158337E-2</v>
      </c>
      <c r="K97" s="58">
        <f t="shared" ref="K97" si="272">G97/I96</f>
        <v>1.129305477131564E-3</v>
      </c>
      <c r="L97" s="58">
        <f t="shared" ref="L97" si="273">H97/I96</f>
        <v>4.9689440993788817E-2</v>
      </c>
      <c r="M97">
        <f t="shared" ref="M97" si="274">J97/(K97+L97)</f>
        <v>0.26712927283490462</v>
      </c>
      <c r="N97" s="47">
        <f t="shared" ref="N97" si="275">C97/B97</f>
        <v>3.8409832917226813E-2</v>
      </c>
      <c r="O97" s="47"/>
      <c r="P97" s="63">
        <f t="shared" si="12"/>
        <v>0.85244222520965363</v>
      </c>
      <c r="Q97" s="86">
        <f t="shared" si="13"/>
        <v>3.8409832917226813E-2</v>
      </c>
      <c r="R97" s="67">
        <f t="shared" si="14"/>
        <v>0.1091479418731196</v>
      </c>
      <c r="S97" s="47"/>
      <c r="T97" s="47"/>
      <c r="AB97" s="91">
        <f t="shared" si="230"/>
        <v>49.571428571428569</v>
      </c>
      <c r="AC97" s="91">
        <f t="shared" si="230"/>
        <v>7.2857142857142856</v>
      </c>
    </row>
    <row r="98" spans="1:29" ht="13.8" x14ac:dyDescent="0.25">
      <c r="A98" s="4">
        <v>43956</v>
      </c>
      <c r="B98">
        <v>15650</v>
      </c>
      <c r="C98">
        <v>606</v>
      </c>
      <c r="D98">
        <v>13462</v>
      </c>
      <c r="F98">
        <f t="shared" ref="F98" si="276">B98-B97</f>
        <v>29</v>
      </c>
      <c r="G98">
        <f t="shared" ref="G98" si="277">C98-C97</f>
        <v>6</v>
      </c>
      <c r="H98">
        <f t="shared" ref="H98" si="278">D98-D97</f>
        <v>146</v>
      </c>
      <c r="I98">
        <f t="shared" ref="I98" si="279">B98-C98-D98</f>
        <v>1582</v>
      </c>
      <c r="J98" s="58">
        <f t="shared" ref="J98" si="280">F98/I97*$B$2/($B$2-B97)</f>
        <v>1.7038349541204343E-2</v>
      </c>
      <c r="K98" s="58">
        <f t="shared" ref="K98" si="281">G98/I97</f>
        <v>3.5190615835777126E-3</v>
      </c>
      <c r="L98" s="58">
        <f t="shared" ref="L98" si="282">H98/I97</f>
        <v>8.5630498533724342E-2</v>
      </c>
      <c r="M98">
        <f t="shared" ref="M98" si="283">J98/(K98+L98)</f>
        <v>0.19112096031416712</v>
      </c>
      <c r="N98" s="47">
        <f t="shared" ref="N98" si="284">C98/B98</f>
        <v>3.8722044728434504E-2</v>
      </c>
      <c r="O98" s="47"/>
      <c r="P98" s="63">
        <f t="shared" ref="P98:P134" si="285">D98/B98</f>
        <v>0.86019169329073486</v>
      </c>
      <c r="Q98" s="86">
        <f t="shared" ref="Q98:Q134" si="286">N98</f>
        <v>3.8722044728434504E-2</v>
      </c>
      <c r="R98" s="67">
        <f t="shared" ref="R98:R134" si="287">IF(P98="","",1-SUM(P98:Q98))</f>
        <v>0.10108626198083059</v>
      </c>
      <c r="S98" s="47"/>
      <c r="T98" s="47"/>
      <c r="AB98" s="91">
        <f t="shared" si="230"/>
        <v>41.857142857142854</v>
      </c>
      <c r="AC98" s="91">
        <f t="shared" si="230"/>
        <v>5.2857142857142856</v>
      </c>
    </row>
    <row r="99" spans="1:29" ht="13.8" x14ac:dyDescent="0.25">
      <c r="A99" s="4">
        <v>43957</v>
      </c>
      <c r="B99">
        <v>15684</v>
      </c>
      <c r="C99">
        <v>608</v>
      </c>
      <c r="D99">
        <v>13639</v>
      </c>
      <c r="F99">
        <f t="shared" ref="F99" si="288">B99-B98</f>
        <v>34</v>
      </c>
      <c r="G99">
        <f t="shared" ref="G99" si="289">C99-C98</f>
        <v>2</v>
      </c>
      <c r="H99">
        <f t="shared" ref="H99" si="290">D99-D98</f>
        <v>177</v>
      </c>
      <c r="I99">
        <f t="shared" ref="I99" si="291">B99-C99-D99</f>
        <v>1437</v>
      </c>
      <c r="J99" s="58">
        <f t="shared" ref="J99" si="292">F99/I98*$B$2/($B$2-B98)</f>
        <v>2.1529192833382036E-2</v>
      </c>
      <c r="K99" s="58">
        <f t="shared" ref="K99" si="293">G99/I98</f>
        <v>1.2642225031605564E-3</v>
      </c>
      <c r="L99" s="58">
        <f t="shared" ref="L99" si="294">H99/I98</f>
        <v>0.11188369152970923</v>
      </c>
      <c r="M99">
        <f t="shared" ref="M99" si="295">J99/(K99+L99)</f>
        <v>0.19027476571178986</v>
      </c>
      <c r="N99" s="47">
        <f t="shared" ref="N99" si="296">C99/B99</f>
        <v>3.8765621015047179E-2</v>
      </c>
      <c r="O99" s="47"/>
      <c r="P99" s="63">
        <f t="shared" si="285"/>
        <v>0.86961234378984953</v>
      </c>
      <c r="Q99" s="86">
        <f t="shared" si="286"/>
        <v>3.8765621015047179E-2</v>
      </c>
      <c r="R99" s="67">
        <f t="shared" si="287"/>
        <v>9.1622035195103257E-2</v>
      </c>
      <c r="S99" s="47"/>
      <c r="T99" s="47"/>
      <c r="AB99" s="91">
        <f t="shared" si="230"/>
        <v>40.285714285714285</v>
      </c>
      <c r="AC99" s="91">
        <f t="shared" si="230"/>
        <v>4</v>
      </c>
    </row>
    <row r="100" spans="1:29" ht="13.8" x14ac:dyDescent="0.25">
      <c r="A100" s="4">
        <v>43958</v>
      </c>
      <c r="B100">
        <v>15752</v>
      </c>
      <c r="C100">
        <v>609</v>
      </c>
      <c r="D100">
        <v>13698</v>
      </c>
      <c r="F100">
        <f t="shared" ref="F100:F118" si="297">B100-B99</f>
        <v>68</v>
      </c>
      <c r="G100">
        <f t="shared" ref="G100:G118" si="298">C100-C99</f>
        <v>1</v>
      </c>
      <c r="H100">
        <f t="shared" ref="H100:H118" si="299">D100-D99</f>
        <v>59</v>
      </c>
      <c r="I100">
        <f t="shared" ref="I100:I118" si="300">B100-C100-D100</f>
        <v>1445</v>
      </c>
      <c r="J100" s="58">
        <f t="shared" ref="J100:J118" si="301">F100/I99*$B$2/($B$2-B99)</f>
        <v>4.7403356803520126E-2</v>
      </c>
      <c r="K100" s="58">
        <f t="shared" ref="K100:K118" si="302">G100/I99</f>
        <v>6.9589422407794019E-4</v>
      </c>
      <c r="L100" s="58">
        <f t="shared" ref="L100:L118" si="303">H100/I99</f>
        <v>4.1057759220598469E-2</v>
      </c>
      <c r="M100">
        <f t="shared" ref="M100:M118" si="304">J100/(K100+L100)</f>
        <v>1.1353103954443071</v>
      </c>
      <c r="N100" s="47">
        <f t="shared" ref="N100:N118" si="305">C100/B100</f>
        <v>3.8661757237176235E-2</v>
      </c>
      <c r="P100" s="63">
        <f t="shared" si="285"/>
        <v>0.86960385982732347</v>
      </c>
      <c r="Q100" s="86">
        <f t="shared" si="286"/>
        <v>3.8661757237176235E-2</v>
      </c>
      <c r="R100" s="67">
        <f t="shared" si="287"/>
        <v>9.1734382935500292E-2</v>
      </c>
      <c r="AB100" s="91">
        <f t="shared" si="230"/>
        <v>42.857142857142854</v>
      </c>
      <c r="AC100" s="91">
        <f t="shared" si="230"/>
        <v>3.5714285714285716</v>
      </c>
    </row>
    <row r="101" spans="1:29" ht="13.8" x14ac:dyDescent="0.25">
      <c r="A101" s="4">
        <v>43959</v>
      </c>
      <c r="B101">
        <v>15774</v>
      </c>
      <c r="C101">
        <v>614</v>
      </c>
      <c r="D101">
        <v>13836</v>
      </c>
      <c r="F101">
        <f t="shared" si="297"/>
        <v>22</v>
      </c>
      <c r="G101">
        <f t="shared" si="298"/>
        <v>5</v>
      </c>
      <c r="H101">
        <f t="shared" si="299"/>
        <v>138</v>
      </c>
      <c r="I101">
        <f t="shared" si="300"/>
        <v>1324</v>
      </c>
      <c r="J101" s="58">
        <f t="shared" si="301"/>
        <v>1.5251588200650654E-2</v>
      </c>
      <c r="K101" s="58">
        <f t="shared" si="302"/>
        <v>3.4602076124567475E-3</v>
      </c>
      <c r="L101" s="58">
        <f t="shared" si="303"/>
        <v>9.5501730103806234E-2</v>
      </c>
      <c r="M101">
        <f t="shared" si="304"/>
        <v>0.15411569895063074</v>
      </c>
      <c r="N101" s="47">
        <f t="shared" si="305"/>
        <v>3.8924812983390386E-2</v>
      </c>
      <c r="P101" s="63">
        <f t="shared" si="285"/>
        <v>0.87713959680486875</v>
      </c>
      <c r="Q101" s="86">
        <f t="shared" si="286"/>
        <v>3.8924812983390386E-2</v>
      </c>
      <c r="R101" s="67">
        <f t="shared" si="287"/>
        <v>8.3935590211740907E-2</v>
      </c>
      <c r="AB101" s="91">
        <f t="shared" si="230"/>
        <v>34.714285714285715</v>
      </c>
      <c r="AC101" s="91">
        <f>AVERAGE(G95:G101)</f>
        <v>3.5714285714285716</v>
      </c>
    </row>
    <row r="102" spans="1:29" ht="13.8" x14ac:dyDescent="0.25">
      <c r="A102" s="4">
        <v>43960</v>
      </c>
      <c r="B102">
        <v>15833</v>
      </c>
      <c r="C102">
        <v>615</v>
      </c>
      <c r="D102">
        <v>13928</v>
      </c>
      <c r="F102">
        <f t="shared" si="297"/>
        <v>59</v>
      </c>
      <c r="G102">
        <f t="shared" si="298"/>
        <v>1</v>
      </c>
      <c r="H102">
        <f t="shared" si="299"/>
        <v>92</v>
      </c>
      <c r="I102">
        <f t="shared" si="300"/>
        <v>1290</v>
      </c>
      <c r="J102" s="58">
        <f t="shared" si="301"/>
        <v>4.4640117200257082E-2</v>
      </c>
      <c r="K102" s="58">
        <f t="shared" si="302"/>
        <v>7.5528700906344411E-4</v>
      </c>
      <c r="L102" s="58">
        <f t="shared" si="303"/>
        <v>6.9486404833836862E-2</v>
      </c>
      <c r="M102">
        <f t="shared" si="304"/>
        <v>0.6355216685283912</v>
      </c>
      <c r="N102" s="47">
        <f t="shared" si="305"/>
        <v>3.8842923008905447E-2</v>
      </c>
      <c r="P102" s="63">
        <f t="shared" si="285"/>
        <v>0.87968167750900017</v>
      </c>
      <c r="Q102" s="86">
        <f t="shared" si="286"/>
        <v>3.8842923008905447E-2</v>
      </c>
      <c r="R102" s="67">
        <f t="shared" si="287"/>
        <v>8.1475399482094368E-2</v>
      </c>
      <c r="AB102" s="91">
        <f t="shared" si="230"/>
        <v>39.285714285714285</v>
      </c>
      <c r="AC102" s="91">
        <f t="shared" si="230"/>
        <v>2.7142857142857144</v>
      </c>
    </row>
    <row r="103" spans="1:29" ht="13.8" x14ac:dyDescent="0.25">
      <c r="A103" s="4">
        <v>43961</v>
      </c>
      <c r="B103">
        <v>15871</v>
      </c>
      <c r="C103">
        <v>618</v>
      </c>
      <c r="D103">
        <v>13991</v>
      </c>
      <c r="F103">
        <f t="shared" si="297"/>
        <v>38</v>
      </c>
      <c r="G103">
        <f t="shared" si="298"/>
        <v>3</v>
      </c>
      <c r="H103">
        <f t="shared" si="299"/>
        <v>63</v>
      </c>
      <c r="I103">
        <f t="shared" si="300"/>
        <v>1262</v>
      </c>
      <c r="J103" s="58">
        <f t="shared" si="301"/>
        <v>2.9509240774836923E-2</v>
      </c>
      <c r="K103" s="58">
        <f t="shared" si="302"/>
        <v>2.3255813953488372E-3</v>
      </c>
      <c r="L103" s="58">
        <f t="shared" si="303"/>
        <v>4.8837209302325581E-2</v>
      </c>
      <c r="M103">
        <f t="shared" si="304"/>
        <v>0.57677152423544897</v>
      </c>
      <c r="N103" s="47">
        <f t="shared" si="305"/>
        <v>3.8938945246046248E-2</v>
      </c>
      <c r="P103" s="63">
        <f t="shared" si="285"/>
        <v>0.88154495620943862</v>
      </c>
      <c r="Q103" s="86">
        <f t="shared" si="286"/>
        <v>3.8938945246046248E-2</v>
      </c>
      <c r="R103" s="67">
        <f t="shared" si="287"/>
        <v>7.9516098544515135E-2</v>
      </c>
      <c r="AB103" s="91">
        <f t="shared" si="230"/>
        <v>39.142857142857146</v>
      </c>
      <c r="AC103" s="91">
        <f t="shared" si="230"/>
        <v>2.8571428571428572</v>
      </c>
    </row>
    <row r="104" spans="1:29" ht="13.8" x14ac:dyDescent="0.25">
      <c r="A104" s="4">
        <v>43962</v>
      </c>
      <c r="B104">
        <v>15882</v>
      </c>
      <c r="C104">
        <v>620</v>
      </c>
      <c r="D104">
        <v>14061</v>
      </c>
      <c r="F104">
        <f t="shared" si="297"/>
        <v>11</v>
      </c>
      <c r="G104">
        <f t="shared" si="298"/>
        <v>2</v>
      </c>
      <c r="H104">
        <f t="shared" si="299"/>
        <v>70</v>
      </c>
      <c r="I104">
        <f t="shared" si="300"/>
        <v>1201</v>
      </c>
      <c r="J104" s="58">
        <f t="shared" si="301"/>
        <v>8.7317102438650152E-3</v>
      </c>
      <c r="K104" s="58">
        <f t="shared" si="302"/>
        <v>1.5847860538827259E-3</v>
      </c>
      <c r="L104" s="58">
        <f t="shared" si="303"/>
        <v>5.5467511885895403E-2</v>
      </c>
      <c r="M104">
        <f t="shared" si="304"/>
        <v>0.1530474767744118</v>
      </c>
      <c r="N104" s="47">
        <f t="shared" si="305"/>
        <v>3.9037904546026951E-2</v>
      </c>
      <c r="P104" s="63">
        <f t="shared" si="285"/>
        <v>0.88534189648658856</v>
      </c>
      <c r="Q104" s="86">
        <f t="shared" si="286"/>
        <v>3.9037904546026951E-2</v>
      </c>
      <c r="R104" s="67">
        <f t="shared" si="287"/>
        <v>7.5620198967384478E-2</v>
      </c>
      <c r="AB104" s="91">
        <f t="shared" si="230"/>
        <v>37.285714285714285</v>
      </c>
      <c r="AC104" s="91">
        <f t="shared" si="230"/>
        <v>2.8571428571428572</v>
      </c>
    </row>
    <row r="105" spans="1:29" ht="13.8" x14ac:dyDescent="0.25">
      <c r="A105" s="4">
        <v>43963</v>
      </c>
      <c r="B105">
        <v>15961</v>
      </c>
      <c r="C105">
        <v>623</v>
      </c>
      <c r="D105">
        <v>14148</v>
      </c>
      <c r="F105">
        <f t="shared" si="297"/>
        <v>79</v>
      </c>
      <c r="G105">
        <f t="shared" si="298"/>
        <v>3</v>
      </c>
      <c r="H105">
        <f t="shared" si="299"/>
        <v>87</v>
      </c>
      <c r="I105">
        <f t="shared" si="300"/>
        <v>1190</v>
      </c>
      <c r="J105" s="58">
        <f t="shared" si="301"/>
        <v>6.5894717508235598E-2</v>
      </c>
      <c r="K105" s="58">
        <f t="shared" si="302"/>
        <v>2.4979184013322231E-3</v>
      </c>
      <c r="L105" s="58">
        <f t="shared" si="303"/>
        <v>7.2439633638634468E-2</v>
      </c>
      <c r="M105">
        <f t="shared" si="304"/>
        <v>0.87932839697101073</v>
      </c>
      <c r="N105" s="47">
        <f t="shared" si="305"/>
        <v>3.903264206503352E-2</v>
      </c>
      <c r="P105" s="63">
        <f t="shared" si="285"/>
        <v>0.8864106259006328</v>
      </c>
      <c r="Q105" s="86">
        <f t="shared" si="286"/>
        <v>3.903264206503352E-2</v>
      </c>
      <c r="R105" s="67">
        <f t="shared" si="287"/>
        <v>7.4556732034333661E-2</v>
      </c>
      <c r="AB105" s="91">
        <f t="shared" si="230"/>
        <v>44.428571428571431</v>
      </c>
      <c r="AC105" s="91">
        <f t="shared" si="230"/>
        <v>2.4285714285714284</v>
      </c>
    </row>
    <row r="106" spans="1:29" ht="13.8" x14ac:dyDescent="0.25">
      <c r="A106" s="4">
        <v>43964</v>
      </c>
      <c r="B106">
        <v>15997</v>
      </c>
      <c r="C106">
        <v>624</v>
      </c>
      <c r="D106">
        <v>14304</v>
      </c>
      <c r="F106">
        <f t="shared" si="297"/>
        <v>36</v>
      </c>
      <c r="G106">
        <f t="shared" si="298"/>
        <v>1</v>
      </c>
      <c r="H106">
        <f t="shared" si="299"/>
        <v>156</v>
      </c>
      <c r="I106">
        <f t="shared" si="300"/>
        <v>1069</v>
      </c>
      <c r="J106" s="58">
        <f t="shared" si="301"/>
        <v>3.0305808327693272E-2</v>
      </c>
      <c r="K106" s="58">
        <f t="shared" si="302"/>
        <v>8.4033613445378156E-4</v>
      </c>
      <c r="L106" s="58">
        <f t="shared" si="303"/>
        <v>0.13109243697478992</v>
      </c>
      <c r="M106">
        <f t="shared" si="304"/>
        <v>0.22970644528633755</v>
      </c>
      <c r="N106" s="47">
        <f t="shared" si="305"/>
        <v>3.9007313871350875E-2</v>
      </c>
      <c r="P106" s="63">
        <f t="shared" si="285"/>
        <v>0.89416765643558171</v>
      </c>
      <c r="Q106" s="86">
        <f t="shared" si="286"/>
        <v>3.9007313871350875E-2</v>
      </c>
      <c r="R106" s="67">
        <f t="shared" si="287"/>
        <v>6.6825029693067362E-2</v>
      </c>
      <c r="AB106" s="91">
        <f t="shared" si="230"/>
        <v>44.714285714285715</v>
      </c>
      <c r="AC106" s="91">
        <f t="shared" si="230"/>
        <v>2.2857142857142856</v>
      </c>
    </row>
    <row r="107" spans="1:29" ht="13.8" x14ac:dyDescent="0.25">
      <c r="A107" s="4">
        <v>43965</v>
      </c>
      <c r="B107">
        <v>16058</v>
      </c>
      <c r="C107">
        <v>626</v>
      </c>
      <c r="D107">
        <v>14405</v>
      </c>
      <c r="F107">
        <f t="shared" si="297"/>
        <v>61</v>
      </c>
      <c r="G107">
        <f t="shared" si="298"/>
        <v>2</v>
      </c>
      <c r="H107">
        <f t="shared" si="299"/>
        <v>101</v>
      </c>
      <c r="I107">
        <f t="shared" si="300"/>
        <v>1027</v>
      </c>
      <c r="J107" s="58">
        <f t="shared" si="301"/>
        <v>5.7164209424618993E-2</v>
      </c>
      <c r="K107" s="58">
        <f t="shared" si="302"/>
        <v>1.8709073900841909E-3</v>
      </c>
      <c r="L107" s="58">
        <f t="shared" si="303"/>
        <v>9.4480823199251635E-2</v>
      </c>
      <c r="M107">
        <f t="shared" si="304"/>
        <v>0.59328679490211367</v>
      </c>
      <c r="N107" s="47">
        <f t="shared" si="305"/>
        <v>3.8983684144974468E-2</v>
      </c>
      <c r="P107" s="63">
        <f t="shared" si="285"/>
        <v>0.8970606551251713</v>
      </c>
      <c r="Q107" s="86">
        <f t="shared" si="286"/>
        <v>3.8983684144974468E-2</v>
      </c>
      <c r="R107" s="67">
        <f t="shared" si="287"/>
        <v>6.3955660729854258E-2</v>
      </c>
      <c r="AB107" s="91">
        <f t="shared" si="230"/>
        <v>43.714285714285715</v>
      </c>
      <c r="AC107" s="91">
        <f t="shared" si="230"/>
        <v>2.4285714285714284</v>
      </c>
    </row>
    <row r="108" spans="1:29" ht="13.8" x14ac:dyDescent="0.25">
      <c r="A108" s="4">
        <v>43966</v>
      </c>
      <c r="B108">
        <v>16109</v>
      </c>
      <c r="C108">
        <v>628</v>
      </c>
      <c r="D108">
        <v>14471</v>
      </c>
      <c r="F108">
        <f t="shared" si="297"/>
        <v>51</v>
      </c>
      <c r="G108">
        <f t="shared" si="298"/>
        <v>2</v>
      </c>
      <c r="H108">
        <f t="shared" si="299"/>
        <v>66</v>
      </c>
      <c r="I108">
        <f t="shared" si="300"/>
        <v>1010</v>
      </c>
      <c r="J108" s="58">
        <f t="shared" si="301"/>
        <v>4.9747899811685571E-2</v>
      </c>
      <c r="K108" s="58">
        <f t="shared" si="302"/>
        <v>1.9474196689386564E-3</v>
      </c>
      <c r="L108" s="58">
        <f t="shared" si="303"/>
        <v>6.4264849074975663E-2</v>
      </c>
      <c r="M108">
        <f t="shared" si="304"/>
        <v>0.7513396045088393</v>
      </c>
      <c r="N108" s="47">
        <f t="shared" si="305"/>
        <v>3.8984418647960768E-2</v>
      </c>
      <c r="P108" s="63">
        <f t="shared" si="285"/>
        <v>0.89831771059656096</v>
      </c>
      <c r="Q108" s="86">
        <f t="shared" si="286"/>
        <v>3.8984418647960768E-2</v>
      </c>
      <c r="R108" s="67">
        <f t="shared" si="287"/>
        <v>6.269787075547828E-2</v>
      </c>
      <c r="AB108" s="91">
        <f t="shared" ref="AB108:AC123" si="306">AVERAGE(F102:F108)</f>
        <v>47.857142857142854</v>
      </c>
      <c r="AC108" s="91">
        <f t="shared" si="306"/>
        <v>2</v>
      </c>
    </row>
    <row r="109" spans="1:29" ht="13.8" x14ac:dyDescent="0.25">
      <c r="A109" s="4">
        <v>43967</v>
      </c>
      <c r="B109">
        <v>16201</v>
      </c>
      <c r="C109">
        <v>629</v>
      </c>
      <c r="D109">
        <v>14524</v>
      </c>
      <c r="F109">
        <f t="shared" si="297"/>
        <v>92</v>
      </c>
      <c r="G109">
        <f t="shared" si="298"/>
        <v>1</v>
      </c>
      <c r="H109">
        <f t="shared" si="299"/>
        <v>53</v>
      </c>
      <c r="I109">
        <f t="shared" si="300"/>
        <v>1048</v>
      </c>
      <c r="J109" s="58">
        <f t="shared" si="301"/>
        <v>9.1252324404346927E-2</v>
      </c>
      <c r="K109" s="58">
        <f t="shared" si="302"/>
        <v>9.9009900990099011E-4</v>
      </c>
      <c r="L109" s="58">
        <f t="shared" si="303"/>
        <v>5.2475247524752473E-2</v>
      </c>
      <c r="M109">
        <f t="shared" si="304"/>
        <v>1.7067564379331555</v>
      </c>
      <c r="N109" s="47">
        <f t="shared" si="305"/>
        <v>3.8824763903462747E-2</v>
      </c>
      <c r="P109" s="63">
        <f t="shared" si="285"/>
        <v>0.89648787111906669</v>
      </c>
      <c r="Q109" s="86">
        <f t="shared" si="286"/>
        <v>3.8824763903462747E-2</v>
      </c>
      <c r="R109" s="67">
        <f t="shared" si="287"/>
        <v>6.4687364977470518E-2</v>
      </c>
      <c r="AB109" s="91">
        <f t="shared" si="306"/>
        <v>52.571428571428569</v>
      </c>
      <c r="AC109" s="91">
        <f t="shared" si="306"/>
        <v>2</v>
      </c>
    </row>
    <row r="110" spans="1:29" ht="13.8" x14ac:dyDescent="0.25">
      <c r="A110" s="4">
        <v>43968</v>
      </c>
      <c r="B110">
        <v>16242</v>
      </c>
      <c r="C110">
        <v>629</v>
      </c>
      <c r="D110">
        <v>14563</v>
      </c>
      <c r="F110">
        <f t="shared" si="297"/>
        <v>41</v>
      </c>
      <c r="G110">
        <f t="shared" si="298"/>
        <v>0</v>
      </c>
      <c r="H110">
        <f t="shared" si="299"/>
        <v>39</v>
      </c>
      <c r="I110">
        <f t="shared" si="300"/>
        <v>1050</v>
      </c>
      <c r="J110" s="58">
        <f t="shared" si="301"/>
        <v>3.9192638390052617E-2</v>
      </c>
      <c r="K110" s="58">
        <f t="shared" si="302"/>
        <v>0</v>
      </c>
      <c r="L110" s="58">
        <f t="shared" si="303"/>
        <v>3.7213740458015267E-2</v>
      </c>
      <c r="M110">
        <f t="shared" si="304"/>
        <v>1.0531765393019268</v>
      </c>
      <c r="N110" s="47">
        <f t="shared" si="305"/>
        <v>3.8726757788449695E-2</v>
      </c>
      <c r="P110" s="63">
        <f t="shared" si="285"/>
        <v>0.8966260312769363</v>
      </c>
      <c r="Q110" s="86">
        <f t="shared" si="286"/>
        <v>3.8726757788449695E-2</v>
      </c>
      <c r="R110" s="67">
        <f t="shared" si="287"/>
        <v>6.4647210934614008E-2</v>
      </c>
      <c r="AB110" s="91">
        <f t="shared" si="306"/>
        <v>53</v>
      </c>
      <c r="AC110" s="91">
        <f t="shared" si="306"/>
        <v>1.5714285714285714</v>
      </c>
    </row>
    <row r="111" spans="1:29" ht="13.8" x14ac:dyDescent="0.25">
      <c r="A111" s="4">
        <v>43969</v>
      </c>
      <c r="B111">
        <v>16269</v>
      </c>
      <c r="C111">
        <v>629</v>
      </c>
      <c r="D111">
        <v>14614</v>
      </c>
      <c r="F111">
        <f t="shared" si="297"/>
        <v>27</v>
      </c>
      <c r="G111">
        <f t="shared" si="298"/>
        <v>0</v>
      </c>
      <c r="H111">
        <f t="shared" si="299"/>
        <v>51</v>
      </c>
      <c r="I111">
        <f t="shared" si="300"/>
        <v>1026</v>
      </c>
      <c r="J111" s="58">
        <f t="shared" si="301"/>
        <v>2.5760742241688735E-2</v>
      </c>
      <c r="K111" s="58">
        <f t="shared" si="302"/>
        <v>0</v>
      </c>
      <c r="L111" s="58">
        <f t="shared" si="303"/>
        <v>4.8571428571428571E-2</v>
      </c>
      <c r="M111">
        <f t="shared" si="304"/>
        <v>0.53036822262300332</v>
      </c>
      <c r="N111" s="47">
        <f t="shared" si="305"/>
        <v>3.8662486938349006E-2</v>
      </c>
      <c r="P111" s="63">
        <f t="shared" si="285"/>
        <v>0.89827278873932015</v>
      </c>
      <c r="Q111" s="86">
        <f t="shared" si="286"/>
        <v>3.8662486938349006E-2</v>
      </c>
      <c r="R111" s="67">
        <f t="shared" si="287"/>
        <v>6.306472432233079E-2</v>
      </c>
      <c r="AB111" s="91">
        <f t="shared" si="306"/>
        <v>55.285714285714285</v>
      </c>
      <c r="AC111" s="91">
        <f t="shared" si="306"/>
        <v>1.2857142857142858</v>
      </c>
    </row>
    <row r="112" spans="1:29" ht="13.8" x14ac:dyDescent="0.25">
      <c r="A112" s="4">
        <v>43970</v>
      </c>
      <c r="B112">
        <v>16321</v>
      </c>
      <c r="C112">
        <v>632</v>
      </c>
      <c r="D112">
        <v>14678</v>
      </c>
      <c r="F112">
        <f t="shared" si="297"/>
        <v>52</v>
      </c>
      <c r="G112">
        <f t="shared" si="298"/>
        <v>3</v>
      </c>
      <c r="H112">
        <f t="shared" si="299"/>
        <v>64</v>
      </c>
      <c r="I112">
        <f t="shared" si="300"/>
        <v>1011</v>
      </c>
      <c r="J112" s="58">
        <f t="shared" si="301"/>
        <v>5.0773978436172103E-2</v>
      </c>
      <c r="K112" s="58">
        <f t="shared" si="302"/>
        <v>2.9239766081871343E-3</v>
      </c>
      <c r="L112" s="58">
        <f t="shared" si="303"/>
        <v>6.2378167641325533E-2</v>
      </c>
      <c r="M112">
        <f t="shared" si="304"/>
        <v>0.77752390858973996</v>
      </c>
      <c r="N112" s="47">
        <f t="shared" si="305"/>
        <v>3.8723117456038236E-2</v>
      </c>
      <c r="P112" s="63">
        <f t="shared" si="285"/>
        <v>0.89933214876539425</v>
      </c>
      <c r="Q112" s="86">
        <f t="shared" si="286"/>
        <v>3.8723117456038236E-2</v>
      </c>
      <c r="R112" s="67">
        <f t="shared" si="287"/>
        <v>6.1944733778567462E-2</v>
      </c>
      <c r="AB112" s="91">
        <f t="shared" si="306"/>
        <v>51.428571428571431</v>
      </c>
      <c r="AC112" s="91">
        <f t="shared" si="306"/>
        <v>1.2857142857142858</v>
      </c>
    </row>
    <row r="113" spans="1:29" ht="13.8" x14ac:dyDescent="0.25">
      <c r="A113" s="4">
        <v>43971</v>
      </c>
      <c r="B113">
        <v>16353</v>
      </c>
      <c r="C113">
        <v>633</v>
      </c>
      <c r="D113">
        <v>14882</v>
      </c>
      <c r="F113">
        <f t="shared" si="297"/>
        <v>32</v>
      </c>
      <c r="G113">
        <f t="shared" si="298"/>
        <v>1</v>
      </c>
      <c r="H113">
        <f t="shared" si="299"/>
        <v>204</v>
      </c>
      <c r="I113">
        <f t="shared" si="300"/>
        <v>838</v>
      </c>
      <c r="J113" s="58">
        <f t="shared" si="301"/>
        <v>3.1709292061708402E-2</v>
      </c>
      <c r="K113" s="58">
        <f t="shared" si="302"/>
        <v>9.8911968348170125E-4</v>
      </c>
      <c r="L113" s="58">
        <f t="shared" si="303"/>
        <v>0.20178041543026706</v>
      </c>
      <c r="M113">
        <f t="shared" si="304"/>
        <v>0.15638094767993754</v>
      </c>
      <c r="N113" s="47">
        <f t="shared" si="305"/>
        <v>3.8708493854338652E-2</v>
      </c>
      <c r="P113" s="63">
        <f t="shared" si="285"/>
        <v>0.9100470861615606</v>
      </c>
      <c r="Q113" s="86">
        <f t="shared" si="286"/>
        <v>3.8708493854338652E-2</v>
      </c>
      <c r="R113" s="67">
        <f t="shared" si="287"/>
        <v>5.1244419984100786E-2</v>
      </c>
      <c r="AB113" s="91">
        <f t="shared" si="306"/>
        <v>50.857142857142854</v>
      </c>
      <c r="AC113" s="91">
        <f t="shared" si="306"/>
        <v>1.2857142857142858</v>
      </c>
    </row>
    <row r="114" spans="1:29" ht="13.8" x14ac:dyDescent="0.25">
      <c r="A114" s="4">
        <v>43972</v>
      </c>
      <c r="B114">
        <v>16404</v>
      </c>
      <c r="C114">
        <v>633</v>
      </c>
      <c r="D114">
        <v>14951</v>
      </c>
      <c r="F114">
        <f t="shared" si="297"/>
        <v>51</v>
      </c>
      <c r="G114">
        <f t="shared" si="298"/>
        <v>0</v>
      </c>
      <c r="H114">
        <f t="shared" si="299"/>
        <v>69</v>
      </c>
      <c r="I114">
        <f t="shared" si="300"/>
        <v>820</v>
      </c>
      <c r="J114" s="58">
        <f t="shared" si="301"/>
        <v>6.0969892140215122E-2</v>
      </c>
      <c r="K114" s="58">
        <f t="shared" si="302"/>
        <v>0</v>
      </c>
      <c r="L114" s="58">
        <f t="shared" si="303"/>
        <v>8.2338902147971363E-2</v>
      </c>
      <c r="M114">
        <f t="shared" si="304"/>
        <v>0.74047492193478648</v>
      </c>
      <c r="N114" s="47">
        <f t="shared" si="305"/>
        <v>3.8588149231894658E-2</v>
      </c>
      <c r="P114" s="63">
        <f t="shared" si="285"/>
        <v>0.91142404291636181</v>
      </c>
      <c r="Q114" s="86">
        <f t="shared" si="286"/>
        <v>3.8588149231894658E-2</v>
      </c>
      <c r="R114" s="67">
        <f t="shared" si="287"/>
        <v>4.9987807851743504E-2</v>
      </c>
      <c r="AB114" s="91">
        <f t="shared" si="306"/>
        <v>49.428571428571431</v>
      </c>
      <c r="AC114" s="91">
        <f t="shared" si="306"/>
        <v>1</v>
      </c>
    </row>
    <row r="115" spans="1:29" ht="13.8" x14ac:dyDescent="0.25">
      <c r="A115" s="4">
        <v>43973</v>
      </c>
      <c r="B115">
        <v>16436</v>
      </c>
      <c r="C115">
        <v>635</v>
      </c>
      <c r="D115">
        <v>15005</v>
      </c>
      <c r="F115">
        <f t="shared" si="297"/>
        <v>32</v>
      </c>
      <c r="G115">
        <f t="shared" si="298"/>
        <v>2</v>
      </c>
      <c r="H115">
        <f t="shared" si="299"/>
        <v>54</v>
      </c>
      <c r="I115">
        <f t="shared" si="300"/>
        <v>796</v>
      </c>
      <c r="J115" s="58">
        <f t="shared" si="301"/>
        <v>3.9095597866239118E-2</v>
      </c>
      <c r="K115" s="58">
        <f t="shared" si="302"/>
        <v>2.4390243902439024E-3</v>
      </c>
      <c r="L115" s="58">
        <f t="shared" si="303"/>
        <v>6.5853658536585369E-2</v>
      </c>
      <c r="M115">
        <f t="shared" si="304"/>
        <v>0.57247125446992986</v>
      </c>
      <c r="N115" s="47">
        <f t="shared" si="305"/>
        <v>3.8634704307617423E-2</v>
      </c>
      <c r="P115" s="63">
        <f t="shared" si="285"/>
        <v>0.91293502068629839</v>
      </c>
      <c r="Q115" s="86">
        <f t="shared" si="286"/>
        <v>3.8634704307617423E-2</v>
      </c>
      <c r="R115" s="67">
        <f t="shared" si="287"/>
        <v>4.8430275006084211E-2</v>
      </c>
      <c r="AB115" s="91">
        <f t="shared" si="306"/>
        <v>46.714285714285715</v>
      </c>
      <c r="AC115" s="91">
        <f t="shared" si="306"/>
        <v>1</v>
      </c>
    </row>
    <row r="116" spans="1:29" ht="13.8" x14ac:dyDescent="0.25">
      <c r="A116" s="4">
        <v>43974</v>
      </c>
      <c r="B116">
        <v>16486</v>
      </c>
      <c r="C116">
        <v>639</v>
      </c>
      <c r="D116">
        <v>15037</v>
      </c>
      <c r="F116">
        <f t="shared" si="297"/>
        <v>50</v>
      </c>
      <c r="G116">
        <f t="shared" si="298"/>
        <v>4</v>
      </c>
      <c r="H116">
        <f t="shared" si="299"/>
        <v>32</v>
      </c>
      <c r="I116">
        <f t="shared" si="300"/>
        <v>810</v>
      </c>
      <c r="J116" s="58">
        <f t="shared" si="301"/>
        <v>6.2928910888381914E-2</v>
      </c>
      <c r="K116" s="58">
        <f t="shared" si="302"/>
        <v>5.0251256281407036E-3</v>
      </c>
      <c r="L116" s="58">
        <f t="shared" si="303"/>
        <v>4.0201005025125629E-2</v>
      </c>
      <c r="M116">
        <f t="shared" si="304"/>
        <v>1.3914281407542224</v>
      </c>
      <c r="N116" s="47">
        <f t="shared" si="305"/>
        <v>3.8760160135872863E-2</v>
      </c>
      <c r="P116" s="63">
        <f t="shared" si="285"/>
        <v>0.91210724250879538</v>
      </c>
      <c r="Q116" s="86">
        <f t="shared" si="286"/>
        <v>3.8760160135872863E-2</v>
      </c>
      <c r="R116" s="67">
        <f t="shared" si="287"/>
        <v>4.9132597355331709E-2</v>
      </c>
      <c r="AB116" s="91">
        <f t="shared" si="306"/>
        <v>40.714285714285715</v>
      </c>
      <c r="AC116" s="91">
        <f t="shared" si="306"/>
        <v>1.4285714285714286</v>
      </c>
    </row>
    <row r="117" spans="1:29" ht="13.8" x14ac:dyDescent="0.25">
      <c r="A117" s="4">
        <v>43975</v>
      </c>
      <c r="B117">
        <v>16503</v>
      </c>
      <c r="C117">
        <v>640</v>
      </c>
      <c r="D117">
        <v>15063</v>
      </c>
      <c r="F117">
        <f t="shared" si="297"/>
        <v>17</v>
      </c>
      <c r="G117">
        <f t="shared" si="298"/>
        <v>1</v>
      </c>
      <c r="H117">
        <f t="shared" si="299"/>
        <v>26</v>
      </c>
      <c r="I117">
        <f t="shared" si="300"/>
        <v>800</v>
      </c>
      <c r="J117" s="58">
        <f t="shared" si="301"/>
        <v>2.1026142180394485E-2</v>
      </c>
      <c r="K117" s="58">
        <f t="shared" si="302"/>
        <v>1.2345679012345679E-3</v>
      </c>
      <c r="L117" s="58">
        <f t="shared" si="303"/>
        <v>3.2098765432098768E-2</v>
      </c>
      <c r="M117">
        <f t="shared" si="304"/>
        <v>0.63078426541183452</v>
      </c>
      <c r="N117" s="47">
        <f t="shared" si="305"/>
        <v>3.8780827728291827E-2</v>
      </c>
      <c r="P117" s="63">
        <f t="shared" si="285"/>
        <v>0.9127431376113434</v>
      </c>
      <c r="Q117" s="86">
        <f t="shared" si="286"/>
        <v>3.8780827728291827E-2</v>
      </c>
      <c r="R117" s="67">
        <f t="shared" si="287"/>
        <v>4.8476034660364764E-2</v>
      </c>
      <c r="AB117" s="91">
        <f t="shared" si="306"/>
        <v>37.285714285714285</v>
      </c>
      <c r="AC117" s="91">
        <f>AVERAGE(G111:G117)</f>
        <v>1.5714285714285714</v>
      </c>
    </row>
    <row r="118" spans="1:29" ht="13.8" x14ac:dyDescent="0.25">
      <c r="A118" s="4">
        <v>43976</v>
      </c>
      <c r="B118">
        <v>16539</v>
      </c>
      <c r="C118">
        <v>641</v>
      </c>
      <c r="D118">
        <v>15138</v>
      </c>
      <c r="F118">
        <f t="shared" si="297"/>
        <v>36</v>
      </c>
      <c r="G118">
        <f t="shared" si="298"/>
        <v>1</v>
      </c>
      <c r="H118">
        <f t="shared" si="299"/>
        <v>75</v>
      </c>
      <c r="I118">
        <f t="shared" si="300"/>
        <v>760</v>
      </c>
      <c r="J118" s="58">
        <f t="shared" si="301"/>
        <v>4.5082607750146136E-2</v>
      </c>
      <c r="K118" s="58">
        <f t="shared" si="302"/>
        <v>1.25E-3</v>
      </c>
      <c r="L118" s="58">
        <f t="shared" si="303"/>
        <v>9.375E-2</v>
      </c>
      <c r="M118">
        <f t="shared" si="304"/>
        <v>0.47455376579101194</v>
      </c>
      <c r="N118" s="47">
        <f t="shared" si="305"/>
        <v>3.8756877683052179E-2</v>
      </c>
      <c r="P118" s="63">
        <f t="shared" si="285"/>
        <v>0.91529113005623075</v>
      </c>
      <c r="Q118" s="86">
        <f t="shared" si="286"/>
        <v>3.8756877683052179E-2</v>
      </c>
      <c r="R118" s="67">
        <f t="shared" si="287"/>
        <v>4.5951992260717112E-2</v>
      </c>
      <c r="AB118" s="91">
        <f t="shared" si="306"/>
        <v>38.571428571428569</v>
      </c>
      <c r="AC118" s="91">
        <f t="shared" si="306"/>
        <v>1.7142857142857142</v>
      </c>
    </row>
    <row r="119" spans="1:29" ht="13.8" x14ac:dyDescent="0.25">
      <c r="A119" s="4">
        <v>43977</v>
      </c>
      <c r="B119">
        <v>16557</v>
      </c>
      <c r="C119">
        <v>643</v>
      </c>
      <c r="D119">
        <v>15182</v>
      </c>
      <c r="F119">
        <f t="shared" ref="F119:F134" si="307">B119-B118</f>
        <v>18</v>
      </c>
      <c r="G119">
        <f t="shared" ref="G119:G134" si="308">C119-C118</f>
        <v>2</v>
      </c>
      <c r="H119">
        <f t="shared" ref="H119:H134" si="309">D119-D118</f>
        <v>44</v>
      </c>
      <c r="I119">
        <f t="shared" ref="I119:I134" si="310">B119-C119-D119</f>
        <v>732</v>
      </c>
      <c r="J119" s="58">
        <f t="shared" ref="J119:J134" si="311">F119/I118*$B$2/($B$2-B118)</f>
        <v>2.3727783307367724E-2</v>
      </c>
      <c r="K119" s="58">
        <f t="shared" ref="K119:K134" si="312">G119/I118</f>
        <v>2.631578947368421E-3</v>
      </c>
      <c r="L119" s="58">
        <f t="shared" ref="L119:L134" si="313">H119/I118</f>
        <v>5.7894736842105263E-2</v>
      </c>
      <c r="M119">
        <f t="shared" ref="M119:M134" si="314">J119/(K119+L119)</f>
        <v>0.39202424594781454</v>
      </c>
      <c r="N119" s="47">
        <f t="shared" ref="N119:N134" si="315">C119/B119</f>
        <v>3.8835537838980493E-2</v>
      </c>
      <c r="P119" s="63">
        <f t="shared" si="285"/>
        <v>0.91695355438787218</v>
      </c>
      <c r="Q119" s="86">
        <f t="shared" si="286"/>
        <v>3.8835537838980493E-2</v>
      </c>
      <c r="R119" s="67">
        <f t="shared" si="287"/>
        <v>4.421090777314729E-2</v>
      </c>
      <c r="AB119" s="91">
        <f t="shared" si="306"/>
        <v>33.714285714285715</v>
      </c>
      <c r="AC119" s="91">
        <f t="shared" si="306"/>
        <v>1.5714285714285714</v>
      </c>
    </row>
    <row r="120" spans="1:29" ht="13.8" x14ac:dyDescent="0.25">
      <c r="A120" s="4">
        <v>43978</v>
      </c>
      <c r="B120">
        <v>16591</v>
      </c>
      <c r="C120">
        <v>645</v>
      </c>
      <c r="D120">
        <v>15228</v>
      </c>
      <c r="F120">
        <f t="shared" si="307"/>
        <v>34</v>
      </c>
      <c r="G120">
        <f t="shared" si="308"/>
        <v>2</v>
      </c>
      <c r="H120">
        <f t="shared" si="309"/>
        <v>46</v>
      </c>
      <c r="I120">
        <f t="shared" si="310"/>
        <v>718</v>
      </c>
      <c r="J120" s="58">
        <f t="shared" si="311"/>
        <v>4.6533632991799731E-2</v>
      </c>
      <c r="K120" s="58">
        <f t="shared" si="312"/>
        <v>2.7322404371584699E-3</v>
      </c>
      <c r="L120" s="58">
        <f t="shared" si="313"/>
        <v>6.2841530054644809E-2</v>
      </c>
      <c r="M120">
        <f t="shared" si="314"/>
        <v>0.7096379031249459</v>
      </c>
      <c r="N120" s="47">
        <f t="shared" si="315"/>
        <v>3.8876499306853114E-2</v>
      </c>
      <c r="P120" s="63">
        <f t="shared" si="285"/>
        <v>0.9178470254957507</v>
      </c>
      <c r="Q120" s="86">
        <f t="shared" si="286"/>
        <v>3.8876499306853114E-2</v>
      </c>
      <c r="R120" s="67">
        <f t="shared" si="287"/>
        <v>4.3276475197396191E-2</v>
      </c>
      <c r="AB120" s="91">
        <f t="shared" si="306"/>
        <v>34</v>
      </c>
      <c r="AC120" s="91">
        <f t="shared" si="306"/>
        <v>1.7142857142857142</v>
      </c>
    </row>
    <row r="121" spans="1:29" ht="13.8" x14ac:dyDescent="0.25">
      <c r="A121" s="4">
        <v>43979</v>
      </c>
      <c r="B121">
        <v>16628</v>
      </c>
      <c r="C121">
        <v>668</v>
      </c>
      <c r="D121">
        <v>15286</v>
      </c>
      <c r="F121">
        <f t="shared" si="307"/>
        <v>37</v>
      </c>
      <c r="G121">
        <f t="shared" si="308"/>
        <v>23</v>
      </c>
      <c r="H121">
        <f t="shared" si="309"/>
        <v>58</v>
      </c>
      <c r="I121">
        <f t="shared" si="310"/>
        <v>674</v>
      </c>
      <c r="J121" s="58">
        <f t="shared" si="311"/>
        <v>5.1627137577649369E-2</v>
      </c>
      <c r="K121" s="58">
        <f t="shared" si="312"/>
        <v>3.2033426183844013E-2</v>
      </c>
      <c r="L121" s="58">
        <f t="shared" si="313"/>
        <v>8.0779944289693595E-2</v>
      </c>
      <c r="M121">
        <f t="shared" si="314"/>
        <v>0.45763314544138578</v>
      </c>
      <c r="N121" s="47">
        <f t="shared" si="315"/>
        <v>4.0173201828241523E-2</v>
      </c>
      <c r="P121" s="63">
        <f t="shared" si="285"/>
        <v>0.91929275920134712</v>
      </c>
      <c r="Q121" s="86">
        <f t="shared" si="286"/>
        <v>4.0173201828241523E-2</v>
      </c>
      <c r="R121" s="67">
        <f t="shared" si="287"/>
        <v>4.0534038970411412E-2</v>
      </c>
      <c r="AB121" s="91">
        <f t="shared" si="306"/>
        <v>32</v>
      </c>
      <c r="AC121" s="91">
        <f t="shared" si="306"/>
        <v>5</v>
      </c>
    </row>
    <row r="122" spans="1:29" ht="13.8" x14ac:dyDescent="0.25">
      <c r="A122" s="4">
        <v>43980</v>
      </c>
      <c r="B122">
        <v>16655</v>
      </c>
      <c r="C122">
        <v>668</v>
      </c>
      <c r="D122">
        <v>15347</v>
      </c>
      <c r="F122">
        <f t="shared" si="307"/>
        <v>27</v>
      </c>
      <c r="G122">
        <f t="shared" si="308"/>
        <v>0</v>
      </c>
      <c r="H122">
        <f t="shared" si="309"/>
        <v>61</v>
      </c>
      <c r="I122">
        <f t="shared" si="310"/>
        <v>640</v>
      </c>
      <c r="J122" s="58">
        <f t="shared" si="311"/>
        <v>4.0133443273003E-2</v>
      </c>
      <c r="K122" s="58">
        <f t="shared" si="312"/>
        <v>0</v>
      </c>
      <c r="L122" s="58">
        <f t="shared" si="313"/>
        <v>9.050445103857567E-2</v>
      </c>
      <c r="M122">
        <f t="shared" si="314"/>
        <v>0.44344165190170526</v>
      </c>
      <c r="N122" s="47">
        <f t="shared" si="315"/>
        <v>4.010807565295707E-2</v>
      </c>
      <c r="P122" s="63">
        <f t="shared" si="285"/>
        <v>0.92146502551786247</v>
      </c>
      <c r="Q122" s="86">
        <f t="shared" si="286"/>
        <v>4.010807565295707E-2</v>
      </c>
      <c r="R122" s="67">
        <f t="shared" si="287"/>
        <v>3.8426898829180489E-2</v>
      </c>
      <c r="AB122" s="91">
        <f t="shared" si="306"/>
        <v>31.285714285714285</v>
      </c>
      <c r="AC122" s="91">
        <f t="shared" si="306"/>
        <v>4.7142857142857144</v>
      </c>
    </row>
    <row r="123" spans="1:29" ht="13.8" x14ac:dyDescent="0.25">
      <c r="A123" s="4">
        <v>43981</v>
      </c>
      <c r="B123">
        <v>16685</v>
      </c>
      <c r="C123">
        <v>668</v>
      </c>
      <c r="D123">
        <v>15520</v>
      </c>
      <c r="F123">
        <f t="shared" si="307"/>
        <v>30</v>
      </c>
      <c r="G123">
        <f t="shared" si="308"/>
        <v>0</v>
      </c>
      <c r="H123">
        <f t="shared" si="309"/>
        <v>173</v>
      </c>
      <c r="I123">
        <f t="shared" si="310"/>
        <v>497</v>
      </c>
      <c r="J123" s="58">
        <f t="shared" si="311"/>
        <v>4.6961843764610399E-2</v>
      </c>
      <c r="K123" s="58">
        <f t="shared" si="312"/>
        <v>0</v>
      </c>
      <c r="L123" s="58">
        <f t="shared" si="313"/>
        <v>0.27031250000000001</v>
      </c>
      <c r="M123">
        <f t="shared" si="314"/>
        <v>0.17373167635462805</v>
      </c>
      <c r="N123" s="47">
        <f t="shared" si="315"/>
        <v>4.0035960443512139E-2</v>
      </c>
      <c r="P123" s="63">
        <f t="shared" si="285"/>
        <v>0.93017680551393467</v>
      </c>
      <c r="Q123" s="86">
        <f t="shared" si="286"/>
        <v>4.0035960443512139E-2</v>
      </c>
      <c r="R123" s="67">
        <f t="shared" si="287"/>
        <v>2.9787234042553234E-2</v>
      </c>
      <c r="AB123" s="91">
        <f t="shared" si="306"/>
        <v>28.428571428571427</v>
      </c>
      <c r="AC123" s="91">
        <f t="shared" si="306"/>
        <v>4.1428571428571432</v>
      </c>
    </row>
    <row r="124" spans="1:29" ht="13.8" x14ac:dyDescent="0.25">
      <c r="A124" s="4">
        <v>43982</v>
      </c>
      <c r="B124">
        <v>16731</v>
      </c>
      <c r="C124">
        <v>668</v>
      </c>
      <c r="D124">
        <v>15593</v>
      </c>
      <c r="F124">
        <f t="shared" si="307"/>
        <v>46</v>
      </c>
      <c r="G124">
        <f t="shared" si="308"/>
        <v>0</v>
      </c>
      <c r="H124">
        <f t="shared" si="309"/>
        <v>73</v>
      </c>
      <c r="I124">
        <f t="shared" si="310"/>
        <v>470</v>
      </c>
      <c r="J124" s="58">
        <f t="shared" si="311"/>
        <v>9.2727115642251293E-2</v>
      </c>
      <c r="K124" s="58">
        <f t="shared" si="312"/>
        <v>0</v>
      </c>
      <c r="L124" s="58">
        <f t="shared" si="313"/>
        <v>0.14688128772635814</v>
      </c>
      <c r="M124">
        <f t="shared" si="314"/>
        <v>0.63130652704382051</v>
      </c>
      <c r="N124" s="47">
        <f t="shared" si="315"/>
        <v>3.9925886079732235E-2</v>
      </c>
      <c r="P124" s="63">
        <f t="shared" si="285"/>
        <v>0.93198254736716279</v>
      </c>
      <c r="Q124" s="86">
        <f t="shared" si="286"/>
        <v>3.9925886079732235E-2</v>
      </c>
      <c r="R124" s="67">
        <f t="shared" si="287"/>
        <v>2.8091566553104963E-2</v>
      </c>
      <c r="AB124" s="91">
        <f t="shared" ref="AB124:AC139" si="316">AVERAGE(F118:F124)</f>
        <v>32.571428571428569</v>
      </c>
      <c r="AC124" s="91">
        <f t="shared" si="316"/>
        <v>4</v>
      </c>
    </row>
    <row r="125" spans="1:29" ht="13.8" x14ac:dyDescent="0.25">
      <c r="A125" s="4">
        <v>43983</v>
      </c>
      <c r="B125">
        <v>16733</v>
      </c>
      <c r="C125">
        <v>668</v>
      </c>
      <c r="D125">
        <v>15596</v>
      </c>
      <c r="F125">
        <f t="shared" si="307"/>
        <v>2</v>
      </c>
      <c r="G125">
        <f t="shared" si="308"/>
        <v>0</v>
      </c>
      <c r="H125">
        <f t="shared" si="309"/>
        <v>3</v>
      </c>
      <c r="I125">
        <f t="shared" si="310"/>
        <v>469</v>
      </c>
      <c r="J125" s="58">
        <f t="shared" si="311"/>
        <v>4.2632388799652343E-3</v>
      </c>
      <c r="K125" s="58">
        <f t="shared" si="312"/>
        <v>0</v>
      </c>
      <c r="L125" s="58">
        <f t="shared" si="313"/>
        <v>6.382978723404255E-3</v>
      </c>
      <c r="M125">
        <f t="shared" si="314"/>
        <v>0.66790742452788676</v>
      </c>
      <c r="N125" s="47">
        <f t="shared" si="315"/>
        <v>3.9921113966413672E-2</v>
      </c>
      <c r="P125" s="63">
        <f t="shared" si="285"/>
        <v>0.93205043925177788</v>
      </c>
      <c r="Q125" s="86">
        <f t="shared" si="286"/>
        <v>3.9921113966413672E-2</v>
      </c>
      <c r="R125" s="67">
        <f t="shared" si="287"/>
        <v>2.8028446781808491E-2</v>
      </c>
      <c r="AB125" s="91">
        <f t="shared" si="316"/>
        <v>27.714285714285715</v>
      </c>
      <c r="AC125" s="91">
        <f t="shared" si="316"/>
        <v>3.8571428571428572</v>
      </c>
    </row>
    <row r="126" spans="1:29" ht="13.8" x14ac:dyDescent="0.25">
      <c r="A126" s="4">
        <v>43984</v>
      </c>
      <c r="B126">
        <v>16759</v>
      </c>
      <c r="C126">
        <v>669</v>
      </c>
      <c r="D126">
        <v>15629</v>
      </c>
      <c r="F126">
        <f t="shared" si="307"/>
        <v>26</v>
      </c>
      <c r="G126">
        <f t="shared" si="308"/>
        <v>1</v>
      </c>
      <c r="H126">
        <f t="shared" si="309"/>
        <v>33</v>
      </c>
      <c r="I126">
        <f t="shared" si="310"/>
        <v>461</v>
      </c>
      <c r="J126" s="58">
        <f t="shared" si="311"/>
        <v>5.5540288596531769E-2</v>
      </c>
      <c r="K126" s="58">
        <f t="shared" si="312"/>
        <v>2.1321961620469083E-3</v>
      </c>
      <c r="L126" s="58">
        <f t="shared" si="313"/>
        <v>7.0362473347547971E-2</v>
      </c>
      <c r="M126">
        <f t="shared" si="314"/>
        <v>0.76612927505215889</v>
      </c>
      <c r="N126" s="47">
        <f t="shared" si="315"/>
        <v>3.9918849573363564E-2</v>
      </c>
      <c r="P126" s="63">
        <f t="shared" si="285"/>
        <v>0.93257354257413927</v>
      </c>
      <c r="Q126" s="86">
        <f t="shared" si="286"/>
        <v>3.9918849573363564E-2</v>
      </c>
      <c r="R126" s="67">
        <f t="shared" si="287"/>
        <v>2.7507607852497173E-2</v>
      </c>
      <c r="AB126" s="91">
        <f t="shared" si="316"/>
        <v>28.857142857142858</v>
      </c>
      <c r="AC126" s="91">
        <f t="shared" si="316"/>
        <v>3.7142857142857144</v>
      </c>
    </row>
    <row r="127" spans="1:29" ht="13.8" x14ac:dyDescent="0.25">
      <c r="A127" s="4">
        <v>43985</v>
      </c>
      <c r="B127">
        <v>16771</v>
      </c>
      <c r="C127">
        <v>670</v>
      </c>
      <c r="D127">
        <v>15672</v>
      </c>
      <c r="F127">
        <f t="shared" si="307"/>
        <v>12</v>
      </c>
      <c r="G127">
        <f t="shared" si="308"/>
        <v>1</v>
      </c>
      <c r="H127">
        <f t="shared" si="309"/>
        <v>43</v>
      </c>
      <c r="I127">
        <f t="shared" si="310"/>
        <v>429</v>
      </c>
      <c r="J127" s="58">
        <f t="shared" si="311"/>
        <v>2.6078896068169877E-2</v>
      </c>
      <c r="K127" s="58">
        <f t="shared" si="312"/>
        <v>2.1691973969631237E-3</v>
      </c>
      <c r="L127" s="58">
        <f t="shared" si="313"/>
        <v>9.3275488069414311E-2</v>
      </c>
      <c r="M127">
        <f t="shared" si="314"/>
        <v>0.27323570653241619</v>
      </c>
      <c r="N127" s="47">
        <f t="shared" si="315"/>
        <v>3.9949913541231889E-2</v>
      </c>
      <c r="P127" s="63">
        <f t="shared" si="285"/>
        <v>0.93447021644505401</v>
      </c>
      <c r="Q127" s="86">
        <f t="shared" si="286"/>
        <v>3.9949913541231889E-2</v>
      </c>
      <c r="R127" s="67">
        <f t="shared" si="287"/>
        <v>2.557987001371409E-2</v>
      </c>
      <c r="AB127" s="91">
        <f t="shared" si="316"/>
        <v>25.714285714285715</v>
      </c>
      <c r="AC127" s="91">
        <f t="shared" si="316"/>
        <v>3.5714285714285716</v>
      </c>
    </row>
    <row r="128" spans="1:29" ht="13.8" x14ac:dyDescent="0.25">
      <c r="A128" s="4">
        <v>43986</v>
      </c>
      <c r="B128">
        <v>16805</v>
      </c>
      <c r="C128">
        <v>670</v>
      </c>
      <c r="D128">
        <v>15717</v>
      </c>
      <c r="F128">
        <f t="shared" si="307"/>
        <v>34</v>
      </c>
      <c r="G128">
        <f t="shared" si="308"/>
        <v>0</v>
      </c>
      <c r="H128">
        <f t="shared" si="309"/>
        <v>45</v>
      </c>
      <c r="I128">
        <f t="shared" si="310"/>
        <v>418</v>
      </c>
      <c r="J128" s="58">
        <f t="shared" si="311"/>
        <v>7.9401935240002816E-2</v>
      </c>
      <c r="K128" s="58">
        <f t="shared" si="312"/>
        <v>0</v>
      </c>
      <c r="L128" s="58">
        <f t="shared" si="313"/>
        <v>0.1048951048951049</v>
      </c>
      <c r="M128">
        <f t="shared" si="314"/>
        <v>0.75696511595469351</v>
      </c>
      <c r="N128" s="47">
        <f t="shared" si="315"/>
        <v>3.9869086581374592E-2</v>
      </c>
      <c r="P128" s="63">
        <f t="shared" si="285"/>
        <v>0.93525736387979763</v>
      </c>
      <c r="Q128" s="86">
        <f t="shared" si="286"/>
        <v>3.9869086581374592E-2</v>
      </c>
      <c r="R128" s="67">
        <f t="shared" si="287"/>
        <v>2.4873549538827811E-2</v>
      </c>
      <c r="AB128" s="91">
        <f t="shared" si="316"/>
        <v>25.285714285714285</v>
      </c>
      <c r="AC128" s="91">
        <f t="shared" si="316"/>
        <v>0.2857142857142857</v>
      </c>
    </row>
    <row r="129" spans="1:29" ht="13.8" x14ac:dyDescent="0.25">
      <c r="A129" s="4">
        <v>43987</v>
      </c>
      <c r="B129">
        <v>16843</v>
      </c>
      <c r="C129">
        <v>672</v>
      </c>
      <c r="D129">
        <v>15742</v>
      </c>
      <c r="F129">
        <f t="shared" si="307"/>
        <v>38</v>
      </c>
      <c r="G129">
        <f t="shared" si="308"/>
        <v>2</v>
      </c>
      <c r="H129">
        <f t="shared" si="309"/>
        <v>25</v>
      </c>
      <c r="I129">
        <f t="shared" si="310"/>
        <v>429</v>
      </c>
      <c r="J129" s="58">
        <f t="shared" si="311"/>
        <v>9.1079034895734948E-2</v>
      </c>
      <c r="K129" s="58">
        <f t="shared" si="312"/>
        <v>4.7846889952153108E-3</v>
      </c>
      <c r="L129" s="58">
        <f t="shared" si="313"/>
        <v>5.9808612440191387E-2</v>
      </c>
      <c r="M129">
        <f t="shared" si="314"/>
        <v>1.4100383920895261</v>
      </c>
      <c r="N129" s="47">
        <f t="shared" si="315"/>
        <v>3.9897880425102415E-2</v>
      </c>
      <c r="P129" s="63">
        <f t="shared" si="285"/>
        <v>0.93463159769637238</v>
      </c>
      <c r="Q129" s="86">
        <f t="shared" si="286"/>
        <v>3.9897880425102415E-2</v>
      </c>
      <c r="R129" s="67">
        <f t="shared" si="287"/>
        <v>2.5470521878525165E-2</v>
      </c>
      <c r="AB129" s="91">
        <f t="shared" si="316"/>
        <v>26.857142857142858</v>
      </c>
      <c r="AC129" s="91">
        <f t="shared" si="316"/>
        <v>0.5714285714285714</v>
      </c>
    </row>
    <row r="130" spans="1:29" ht="13.8" x14ac:dyDescent="0.25">
      <c r="A130" s="4">
        <v>43988</v>
      </c>
      <c r="B130">
        <v>16898</v>
      </c>
      <c r="C130">
        <v>672</v>
      </c>
      <c r="D130">
        <v>15789</v>
      </c>
      <c r="F130">
        <f t="shared" si="307"/>
        <v>55</v>
      </c>
      <c r="G130">
        <f t="shared" si="308"/>
        <v>0</v>
      </c>
      <c r="H130">
        <f t="shared" si="309"/>
        <v>47</v>
      </c>
      <c r="I130">
        <f t="shared" si="310"/>
        <v>437</v>
      </c>
      <c r="J130" s="58">
        <f t="shared" si="311"/>
        <v>0.12844533575426262</v>
      </c>
      <c r="K130" s="58">
        <f t="shared" si="312"/>
        <v>0</v>
      </c>
      <c r="L130" s="58">
        <f t="shared" si="313"/>
        <v>0.10955710955710955</v>
      </c>
      <c r="M130">
        <f t="shared" si="314"/>
        <v>1.172405298693163</v>
      </c>
      <c r="N130" s="47">
        <f t="shared" si="315"/>
        <v>3.9768019884009943E-2</v>
      </c>
      <c r="P130" s="63">
        <f t="shared" si="285"/>
        <v>0.93437093147118</v>
      </c>
      <c r="Q130" s="86">
        <f t="shared" si="286"/>
        <v>3.9768019884009943E-2</v>
      </c>
      <c r="R130" s="67">
        <f t="shared" si="287"/>
        <v>2.5861048644810092E-2</v>
      </c>
      <c r="AB130" s="91">
        <f t="shared" si="316"/>
        <v>30.428571428571427</v>
      </c>
      <c r="AC130" s="91">
        <f t="shared" si="316"/>
        <v>0.5714285714285714</v>
      </c>
    </row>
    <row r="131" spans="1:29" ht="13.8" x14ac:dyDescent="0.25">
      <c r="A131" s="4">
        <v>43989</v>
      </c>
      <c r="B131">
        <v>16902</v>
      </c>
      <c r="C131">
        <v>672</v>
      </c>
      <c r="D131">
        <v>15793</v>
      </c>
      <c r="F131">
        <f t="shared" si="307"/>
        <v>4</v>
      </c>
      <c r="G131">
        <f t="shared" si="308"/>
        <v>0</v>
      </c>
      <c r="H131">
        <f t="shared" si="309"/>
        <v>4</v>
      </c>
      <c r="I131">
        <f t="shared" si="310"/>
        <v>437</v>
      </c>
      <c r="J131" s="58">
        <f t="shared" si="311"/>
        <v>9.1705240146048861E-3</v>
      </c>
      <c r="K131" s="58">
        <f t="shared" si="312"/>
        <v>0</v>
      </c>
      <c r="L131" s="58">
        <f t="shared" si="313"/>
        <v>9.1533180778032037E-3</v>
      </c>
      <c r="M131">
        <f t="shared" si="314"/>
        <v>1.0018797485955837</v>
      </c>
      <c r="N131" s="47">
        <f t="shared" si="315"/>
        <v>3.9758608448704297E-2</v>
      </c>
      <c r="P131" s="63">
        <f t="shared" si="285"/>
        <v>0.9343864631404567</v>
      </c>
      <c r="Q131" s="86">
        <f t="shared" si="286"/>
        <v>3.9758608448704297E-2</v>
      </c>
      <c r="R131" s="67">
        <f t="shared" si="287"/>
        <v>2.5854928410839029E-2</v>
      </c>
      <c r="AB131" s="91">
        <f t="shared" si="316"/>
        <v>24.428571428571427</v>
      </c>
      <c r="AC131" s="91">
        <f t="shared" si="316"/>
        <v>0.5714285714285714</v>
      </c>
    </row>
    <row r="132" spans="1:29" ht="13.8" x14ac:dyDescent="0.25">
      <c r="A132" s="4">
        <v>43990</v>
      </c>
      <c r="B132">
        <v>16968</v>
      </c>
      <c r="C132">
        <v>672</v>
      </c>
      <c r="D132">
        <v>15839</v>
      </c>
      <c r="F132">
        <f t="shared" si="307"/>
        <v>66</v>
      </c>
      <c r="G132">
        <f t="shared" si="308"/>
        <v>0</v>
      </c>
      <c r="H132">
        <f t="shared" si="309"/>
        <v>46</v>
      </c>
      <c r="I132">
        <f t="shared" si="310"/>
        <v>457</v>
      </c>
      <c r="J132" s="58">
        <f t="shared" si="311"/>
        <v>0.15131371357007059</v>
      </c>
      <c r="K132" s="58">
        <f t="shared" si="312"/>
        <v>0</v>
      </c>
      <c r="L132" s="58">
        <f t="shared" si="313"/>
        <v>0.10526315789473684</v>
      </c>
      <c r="M132">
        <f t="shared" si="314"/>
        <v>1.4374802789156707</v>
      </c>
      <c r="N132" s="47">
        <f t="shared" si="315"/>
        <v>3.9603960396039604E-2</v>
      </c>
      <c r="P132" s="63">
        <f t="shared" si="285"/>
        <v>0.93346298915605841</v>
      </c>
      <c r="Q132" s="86">
        <f t="shared" si="286"/>
        <v>3.9603960396039604E-2</v>
      </c>
      <c r="R132" s="67">
        <f t="shared" si="287"/>
        <v>2.6933050447901952E-2</v>
      </c>
      <c r="AB132" s="91">
        <f t="shared" si="316"/>
        <v>33.571428571428569</v>
      </c>
      <c r="AC132" s="91">
        <f t="shared" si="316"/>
        <v>0.5714285714285714</v>
      </c>
    </row>
    <row r="133" spans="1:29" ht="13.8" x14ac:dyDescent="0.25">
      <c r="A133" s="4">
        <v>43991</v>
      </c>
      <c r="B133">
        <v>16979</v>
      </c>
      <c r="C133">
        <v>672</v>
      </c>
      <c r="D133">
        <v>15875</v>
      </c>
      <c r="F133">
        <f t="shared" si="307"/>
        <v>11</v>
      </c>
      <c r="G133">
        <f t="shared" si="308"/>
        <v>0</v>
      </c>
      <c r="H133">
        <f t="shared" si="309"/>
        <v>36</v>
      </c>
      <c r="I133">
        <f t="shared" si="310"/>
        <v>432</v>
      </c>
      <c r="J133" s="58">
        <f t="shared" si="311"/>
        <v>2.4115455255399137E-2</v>
      </c>
      <c r="K133" s="58">
        <f t="shared" si="312"/>
        <v>0</v>
      </c>
      <c r="L133" s="58">
        <f t="shared" si="313"/>
        <v>7.8774617067833702E-2</v>
      </c>
      <c r="M133">
        <f t="shared" si="314"/>
        <v>0.30613230699215016</v>
      </c>
      <c r="N133" s="47">
        <f t="shared" si="315"/>
        <v>3.9578302609105366E-2</v>
      </c>
      <c r="P133" s="63">
        <f t="shared" si="285"/>
        <v>0.93497850285646977</v>
      </c>
      <c r="Q133" s="86">
        <f t="shared" si="286"/>
        <v>3.9578302609105366E-2</v>
      </c>
      <c r="R133" s="67">
        <f t="shared" si="287"/>
        <v>2.5443194534424896E-2</v>
      </c>
      <c r="AB133" s="91">
        <f t="shared" si="316"/>
        <v>31.428571428571427</v>
      </c>
      <c r="AC133" s="91">
        <f t="shared" si="316"/>
        <v>0.42857142857142855</v>
      </c>
    </row>
    <row r="134" spans="1:29" ht="13.8" x14ac:dyDescent="0.25">
      <c r="A134" s="4">
        <v>43992</v>
      </c>
      <c r="B134">
        <v>17005</v>
      </c>
      <c r="C134">
        <v>673</v>
      </c>
      <c r="D134">
        <v>15910</v>
      </c>
      <c r="F134">
        <f t="shared" si="307"/>
        <v>26</v>
      </c>
      <c r="G134">
        <f t="shared" si="308"/>
        <v>1</v>
      </c>
      <c r="H134">
        <f t="shared" si="309"/>
        <v>35</v>
      </c>
      <c r="I134">
        <f t="shared" si="310"/>
        <v>422</v>
      </c>
      <c r="J134" s="58">
        <f t="shared" si="311"/>
        <v>6.0298861526143284E-2</v>
      </c>
      <c r="K134" s="58">
        <f t="shared" si="312"/>
        <v>2.3148148148148147E-3</v>
      </c>
      <c r="L134" s="58">
        <f t="shared" si="313"/>
        <v>8.1018518518518517E-2</v>
      </c>
      <c r="M134">
        <f t="shared" si="314"/>
        <v>0.72358633831371943</v>
      </c>
      <c r="N134" s="47">
        <f t="shared" si="315"/>
        <v>3.9576595119082625E-2</v>
      </c>
      <c r="P134" s="63">
        <f t="shared" si="285"/>
        <v>0.93560717436048224</v>
      </c>
      <c r="Q134" s="86">
        <f t="shared" si="286"/>
        <v>3.9576595119082625E-2</v>
      </c>
      <c r="R134" s="67">
        <f t="shared" si="287"/>
        <v>2.4816230520435134E-2</v>
      </c>
      <c r="AB134" s="91">
        <f t="shared" si="316"/>
        <v>33.428571428571431</v>
      </c>
      <c r="AC134" s="91">
        <f t="shared" si="316"/>
        <v>0.42857142857142855</v>
      </c>
    </row>
    <row r="135" spans="1:29" ht="13.8" x14ac:dyDescent="0.25">
      <c r="A135" s="4">
        <v>43993</v>
      </c>
      <c r="B135">
        <v>17034</v>
      </c>
      <c r="C135">
        <v>674</v>
      </c>
      <c r="D135">
        <v>15949</v>
      </c>
      <c r="F135">
        <f t="shared" ref="F135:F147" si="317">B135-B134</f>
        <v>29</v>
      </c>
      <c r="G135">
        <f t="shared" ref="G135:G147" si="318">C135-C134</f>
        <v>1</v>
      </c>
      <c r="H135">
        <f t="shared" ref="H135:H147" si="319">D135-D134</f>
        <v>39</v>
      </c>
      <c r="I135">
        <f t="shared" ref="I135:I147" si="320">B135-C135-D135</f>
        <v>411</v>
      </c>
      <c r="J135" s="58">
        <f t="shared" ref="J135:J147" si="321">F135/I134*$B$2/($B$2-B134)</f>
        <v>6.885037569367107E-2</v>
      </c>
      <c r="K135" s="58">
        <f t="shared" ref="K135:K147" si="322">G135/I134</f>
        <v>2.3696682464454978E-3</v>
      </c>
      <c r="L135" s="58">
        <f t="shared" ref="L135:L147" si="323">H135/I134</f>
        <v>9.2417061611374404E-2</v>
      </c>
      <c r="M135">
        <f t="shared" ref="M135:M147" si="324">J135/(K135+L135)</f>
        <v>0.72637146356822979</v>
      </c>
      <c r="N135" s="47">
        <f t="shared" ref="N135:N147" si="325">C135/B135</f>
        <v>3.9567922977574263E-2</v>
      </c>
      <c r="P135" s="63">
        <f t="shared" ref="P135:P147" si="326">D135/B135</f>
        <v>0.93630386286251033</v>
      </c>
      <c r="Q135" s="86">
        <f t="shared" ref="Q135:Q147" si="327">N135</f>
        <v>3.9567922977574263E-2</v>
      </c>
      <c r="R135" s="67">
        <f t="shared" ref="R135:R147" si="328">IF(P135="","",1-SUM(P135:Q135))</f>
        <v>2.4128214159915395E-2</v>
      </c>
      <c r="AB135" s="91">
        <f t="shared" si="316"/>
        <v>32.714285714285715</v>
      </c>
      <c r="AC135" s="91">
        <f t="shared" si="316"/>
        <v>0.5714285714285714</v>
      </c>
    </row>
    <row r="136" spans="1:29" ht="13.8" x14ac:dyDescent="0.25">
      <c r="A136" s="4">
        <v>43994</v>
      </c>
      <c r="B136">
        <v>17064</v>
      </c>
      <c r="C136">
        <v>675</v>
      </c>
      <c r="D136">
        <v>15985</v>
      </c>
      <c r="F136">
        <f t="shared" si="317"/>
        <v>30</v>
      </c>
      <c r="G136">
        <f t="shared" si="318"/>
        <v>1</v>
      </c>
      <c r="H136">
        <f t="shared" si="319"/>
        <v>36</v>
      </c>
      <c r="I136">
        <f t="shared" si="320"/>
        <v>404</v>
      </c>
      <c r="J136" s="58">
        <f t="shared" si="321"/>
        <v>7.313101503828448E-2</v>
      </c>
      <c r="K136" s="58">
        <f t="shared" si="322"/>
        <v>2.4330900243309003E-3</v>
      </c>
      <c r="L136" s="58">
        <f t="shared" si="323"/>
        <v>8.7591240875912413E-2</v>
      </c>
      <c r="M136">
        <f t="shared" si="324"/>
        <v>0.81234722110094382</v>
      </c>
      <c r="N136" s="47">
        <f t="shared" si="325"/>
        <v>3.9556962025316458E-2</v>
      </c>
      <c r="P136" s="63">
        <f t="shared" si="326"/>
        <v>0.9367674636661979</v>
      </c>
      <c r="Q136" s="86">
        <f t="shared" si="327"/>
        <v>3.9556962025316458E-2</v>
      </c>
      <c r="R136" s="67">
        <f t="shared" si="328"/>
        <v>2.3675574308485658E-2</v>
      </c>
      <c r="AB136" s="91">
        <f t="shared" si="316"/>
        <v>31.571428571428573</v>
      </c>
      <c r="AC136" s="91">
        <f t="shared" si="316"/>
        <v>0.42857142857142855</v>
      </c>
    </row>
    <row r="137" spans="1:29" ht="13.8" x14ac:dyDescent="0.25">
      <c r="A137" s="4">
        <v>43995</v>
      </c>
      <c r="B137">
        <v>17078</v>
      </c>
      <c r="C137">
        <v>677</v>
      </c>
      <c r="D137">
        <v>16012</v>
      </c>
      <c r="F137">
        <f t="shared" si="317"/>
        <v>14</v>
      </c>
      <c r="G137">
        <f t="shared" si="318"/>
        <v>2</v>
      </c>
      <c r="H137">
        <f t="shared" si="319"/>
        <v>27</v>
      </c>
      <c r="I137">
        <f t="shared" si="320"/>
        <v>389</v>
      </c>
      <c r="J137" s="58">
        <f t="shared" si="321"/>
        <v>3.4719246274540365E-2</v>
      </c>
      <c r="K137" s="58">
        <f t="shared" si="322"/>
        <v>4.9504950495049506E-3</v>
      </c>
      <c r="L137" s="58">
        <f t="shared" si="323"/>
        <v>6.6831683168316836E-2</v>
      </c>
      <c r="M137">
        <f t="shared" si="324"/>
        <v>0.48367501706601057</v>
      </c>
      <c r="N137" s="47">
        <f t="shared" si="325"/>
        <v>3.9641644220634736E-2</v>
      </c>
      <c r="P137" s="63">
        <f t="shared" si="326"/>
        <v>0.93758051294062539</v>
      </c>
      <c r="Q137" s="86">
        <f t="shared" si="327"/>
        <v>3.9641644220634736E-2</v>
      </c>
      <c r="R137" s="67">
        <f t="shared" si="328"/>
        <v>2.2777842838739848E-2</v>
      </c>
      <c r="AB137" s="91">
        <f t="shared" si="316"/>
        <v>25.714285714285715</v>
      </c>
      <c r="AC137" s="91">
        <f t="shared" si="316"/>
        <v>0.7142857142857143</v>
      </c>
    </row>
    <row r="138" spans="1:29" ht="13.8" x14ac:dyDescent="0.25">
      <c r="A138" s="4">
        <v>43996</v>
      </c>
      <c r="B138">
        <v>17109</v>
      </c>
      <c r="C138">
        <v>677</v>
      </c>
      <c r="D138">
        <v>16059</v>
      </c>
      <c r="F138">
        <f t="shared" si="317"/>
        <v>31</v>
      </c>
      <c r="G138">
        <f t="shared" si="318"/>
        <v>0</v>
      </c>
      <c r="H138">
        <f t="shared" si="319"/>
        <v>47</v>
      </c>
      <c r="I138">
        <f t="shared" si="320"/>
        <v>373</v>
      </c>
      <c r="J138" s="58">
        <f t="shared" si="321"/>
        <v>7.9842915449612598E-2</v>
      </c>
      <c r="K138" s="58">
        <f t="shared" si="322"/>
        <v>0</v>
      </c>
      <c r="L138" s="58">
        <f t="shared" si="323"/>
        <v>0.12082262210796915</v>
      </c>
      <c r="M138">
        <f t="shared" si="324"/>
        <v>0.66082753425317664</v>
      </c>
      <c r="N138" s="47">
        <f t="shared" si="325"/>
        <v>3.9569817055350988E-2</v>
      </c>
      <c r="P138" s="63">
        <f t="shared" si="326"/>
        <v>0.93862879186393122</v>
      </c>
      <c r="Q138" s="86">
        <f t="shared" si="327"/>
        <v>3.9569817055350988E-2</v>
      </c>
      <c r="R138" s="67">
        <f t="shared" si="328"/>
        <v>2.1801391080717769E-2</v>
      </c>
      <c r="AB138" s="91">
        <f t="shared" si="316"/>
        <v>29.571428571428573</v>
      </c>
      <c r="AC138" s="91">
        <f t="shared" si="316"/>
        <v>0.7142857142857143</v>
      </c>
    </row>
    <row r="139" spans="1:29" ht="13.8" x14ac:dyDescent="0.25">
      <c r="A139" s="4">
        <v>43997</v>
      </c>
      <c r="B139">
        <v>17135</v>
      </c>
      <c r="C139">
        <v>678</v>
      </c>
      <c r="D139">
        <v>16066</v>
      </c>
      <c r="F139">
        <f t="shared" si="317"/>
        <v>26</v>
      </c>
      <c r="G139">
        <f t="shared" si="318"/>
        <v>1</v>
      </c>
      <c r="H139">
        <f t="shared" si="319"/>
        <v>7</v>
      </c>
      <c r="I139">
        <f t="shared" si="320"/>
        <v>391</v>
      </c>
      <c r="J139" s="58">
        <f t="shared" si="321"/>
        <v>6.9837761105952884E-2</v>
      </c>
      <c r="K139" s="58">
        <f t="shared" si="322"/>
        <v>2.6809651474530832E-3</v>
      </c>
      <c r="L139" s="58">
        <f t="shared" si="323"/>
        <v>1.876675603217158E-2</v>
      </c>
      <c r="M139">
        <f t="shared" si="324"/>
        <v>3.2561856115650532</v>
      </c>
      <c r="N139" s="47">
        <f t="shared" si="325"/>
        <v>3.9568135395389552E-2</v>
      </c>
      <c r="P139" s="63">
        <f t="shared" si="326"/>
        <v>0.93761307265830174</v>
      </c>
      <c r="Q139" s="86">
        <f t="shared" si="327"/>
        <v>3.9568135395389552E-2</v>
      </c>
      <c r="R139" s="67">
        <f t="shared" si="328"/>
        <v>2.2818791946308759E-2</v>
      </c>
      <c r="AB139" s="91">
        <f t="shared" si="316"/>
        <v>23.857142857142858</v>
      </c>
      <c r="AC139" s="91">
        <f t="shared" si="316"/>
        <v>0.8571428571428571</v>
      </c>
    </row>
    <row r="140" spans="1:29" ht="13.8" x14ac:dyDescent="0.25">
      <c r="A140" s="4">
        <v>43998</v>
      </c>
      <c r="B140">
        <v>17189</v>
      </c>
      <c r="C140">
        <v>681</v>
      </c>
      <c r="D140">
        <v>16089</v>
      </c>
      <c r="F140">
        <f t="shared" si="317"/>
        <v>54</v>
      </c>
      <c r="G140">
        <f t="shared" si="318"/>
        <v>3</v>
      </c>
      <c r="H140">
        <f t="shared" si="319"/>
        <v>23</v>
      </c>
      <c r="I140">
        <f t="shared" si="320"/>
        <v>419</v>
      </c>
      <c r="J140" s="58">
        <f t="shared" si="321"/>
        <v>0.13837067211976725</v>
      </c>
      <c r="K140" s="58">
        <f t="shared" si="322"/>
        <v>7.6726342710997444E-3</v>
      </c>
      <c r="L140" s="58">
        <f t="shared" si="323"/>
        <v>5.8823529411764705E-2</v>
      </c>
      <c r="M140">
        <f t="shared" si="324"/>
        <v>2.080882030724192</v>
      </c>
      <c r="N140" s="47">
        <f t="shared" si="325"/>
        <v>3.9618360579440341E-2</v>
      </c>
      <c r="P140" s="63">
        <f t="shared" si="326"/>
        <v>0.93600558496713016</v>
      </c>
      <c r="Q140" s="86">
        <f t="shared" si="327"/>
        <v>3.9618360579440341E-2</v>
      </c>
      <c r="R140" s="67">
        <f t="shared" si="328"/>
        <v>2.4376054453429497E-2</v>
      </c>
      <c r="AB140" s="91">
        <f t="shared" ref="AB140:AC162" si="329">AVERAGE(F134:F140)</f>
        <v>30</v>
      </c>
      <c r="AC140" s="91">
        <f t="shared" si="329"/>
        <v>1.2857142857142858</v>
      </c>
    </row>
    <row r="141" spans="1:29" ht="13.8" x14ac:dyDescent="0.25">
      <c r="A141" s="4">
        <v>43999</v>
      </c>
      <c r="B141">
        <v>17203</v>
      </c>
      <c r="C141">
        <v>687</v>
      </c>
      <c r="D141">
        <v>16099</v>
      </c>
      <c r="F141">
        <f t="shared" si="317"/>
        <v>14</v>
      </c>
      <c r="G141">
        <f t="shared" si="318"/>
        <v>6</v>
      </c>
      <c r="H141">
        <f t="shared" si="319"/>
        <v>10</v>
      </c>
      <c r="I141">
        <f t="shared" si="320"/>
        <v>417</v>
      </c>
      <c r="J141" s="58">
        <f t="shared" si="321"/>
        <v>3.347677933729043E-2</v>
      </c>
      <c r="K141" s="58">
        <f t="shared" si="322"/>
        <v>1.4319809069212411E-2</v>
      </c>
      <c r="L141" s="58">
        <f t="shared" si="323"/>
        <v>2.386634844868735E-2</v>
      </c>
      <c r="M141">
        <f t="shared" si="324"/>
        <v>0.87667315889529307</v>
      </c>
      <c r="N141" s="47">
        <f t="shared" si="325"/>
        <v>3.9934895076440158E-2</v>
      </c>
      <c r="P141" s="63">
        <f t="shared" si="326"/>
        <v>0.93582514677672501</v>
      </c>
      <c r="Q141" s="86">
        <f t="shared" si="327"/>
        <v>3.9934895076440158E-2</v>
      </c>
      <c r="R141" s="67">
        <f t="shared" si="328"/>
        <v>2.4239958146834883E-2</v>
      </c>
      <c r="AB141" s="91">
        <f t="shared" si="329"/>
        <v>28.285714285714285</v>
      </c>
      <c r="AC141" s="91">
        <f t="shared" si="329"/>
        <v>2</v>
      </c>
    </row>
    <row r="142" spans="1:29" ht="13.8" x14ac:dyDescent="0.25">
      <c r="A142" s="4">
        <v>44000</v>
      </c>
      <c r="B142">
        <v>17223</v>
      </c>
      <c r="C142">
        <v>688</v>
      </c>
      <c r="D142">
        <v>16101</v>
      </c>
      <c r="F142">
        <f t="shared" si="317"/>
        <v>20</v>
      </c>
      <c r="G142">
        <f t="shared" si="318"/>
        <v>1</v>
      </c>
      <c r="H142">
        <f t="shared" si="319"/>
        <v>2</v>
      </c>
      <c r="I142">
        <f t="shared" si="320"/>
        <v>434</v>
      </c>
      <c r="J142" s="58">
        <f t="shared" si="321"/>
        <v>4.805341688239962E-2</v>
      </c>
      <c r="K142" s="58">
        <f t="shared" si="322"/>
        <v>2.3980815347721821E-3</v>
      </c>
      <c r="L142" s="58">
        <f t="shared" si="323"/>
        <v>4.7961630695443642E-3</v>
      </c>
      <c r="M142">
        <f t="shared" si="324"/>
        <v>6.6794249466535476</v>
      </c>
      <c r="N142" s="47">
        <f t="shared" si="325"/>
        <v>3.9946583057539335E-2</v>
      </c>
      <c r="P142" s="63">
        <f t="shared" si="326"/>
        <v>0.93485455495558267</v>
      </c>
      <c r="Q142" s="86">
        <f t="shared" si="327"/>
        <v>3.9946583057539335E-2</v>
      </c>
      <c r="R142" s="67">
        <f t="shared" si="328"/>
        <v>2.5198861986878041E-2</v>
      </c>
      <c r="AB142" s="91">
        <f t="shared" si="329"/>
        <v>27</v>
      </c>
      <c r="AC142" s="91">
        <f t="shared" si="329"/>
        <v>2</v>
      </c>
    </row>
    <row r="143" spans="1:29" ht="13.8" x14ac:dyDescent="0.25">
      <c r="A143" s="4">
        <v>44001</v>
      </c>
      <c r="B143">
        <v>17271</v>
      </c>
      <c r="C143">
        <v>688</v>
      </c>
      <c r="D143">
        <v>16141</v>
      </c>
      <c r="F143">
        <f t="shared" si="317"/>
        <v>48</v>
      </c>
      <c r="G143">
        <f t="shared" si="318"/>
        <v>0</v>
      </c>
      <c r="H143">
        <f t="shared" si="319"/>
        <v>40</v>
      </c>
      <c r="I143">
        <f t="shared" si="320"/>
        <v>442</v>
      </c>
      <c r="J143" s="58">
        <f t="shared" si="321"/>
        <v>0.11081098298479564</v>
      </c>
      <c r="K143" s="58">
        <f t="shared" si="322"/>
        <v>0</v>
      </c>
      <c r="L143" s="58">
        <f t="shared" si="323"/>
        <v>9.2165898617511524E-2</v>
      </c>
      <c r="M143">
        <f t="shared" si="324"/>
        <v>1.2022991653850326</v>
      </c>
      <c r="N143" s="47">
        <f t="shared" si="325"/>
        <v>3.9835562503618784E-2</v>
      </c>
      <c r="P143" s="63">
        <f t="shared" si="326"/>
        <v>0.93457240460888191</v>
      </c>
      <c r="Q143" s="86">
        <f t="shared" si="327"/>
        <v>3.9835562503618784E-2</v>
      </c>
      <c r="R143" s="67">
        <f t="shared" si="328"/>
        <v>2.5592032887499339E-2</v>
      </c>
      <c r="AB143" s="91">
        <f t="shared" si="329"/>
        <v>29.571428571428573</v>
      </c>
      <c r="AC143" s="91">
        <f t="shared" si="329"/>
        <v>1.8571428571428572</v>
      </c>
    </row>
    <row r="144" spans="1:29" ht="13.8" x14ac:dyDescent="0.25">
      <c r="A144" s="4">
        <v>44002</v>
      </c>
      <c r="B144">
        <v>17323</v>
      </c>
      <c r="C144">
        <v>688</v>
      </c>
      <c r="D144">
        <v>16175</v>
      </c>
      <c r="F144">
        <f t="shared" si="317"/>
        <v>52</v>
      </c>
      <c r="G144">
        <f t="shared" si="318"/>
        <v>0</v>
      </c>
      <c r="H144">
        <f t="shared" si="319"/>
        <v>34</v>
      </c>
      <c r="I144">
        <f t="shared" si="320"/>
        <v>460</v>
      </c>
      <c r="J144" s="58">
        <f t="shared" si="321"/>
        <v>0.11787309660817091</v>
      </c>
      <c r="K144" s="58">
        <f t="shared" si="322"/>
        <v>0</v>
      </c>
      <c r="L144" s="58">
        <f t="shared" si="323"/>
        <v>7.6923076923076927E-2</v>
      </c>
      <c r="M144">
        <f t="shared" si="324"/>
        <v>1.5323502559062219</v>
      </c>
      <c r="N144" s="47">
        <f t="shared" si="325"/>
        <v>3.9715984529238586E-2</v>
      </c>
      <c r="P144" s="63">
        <f t="shared" si="326"/>
        <v>0.93372972348900307</v>
      </c>
      <c r="Q144" s="86">
        <f t="shared" si="327"/>
        <v>3.9715984529238586E-2</v>
      </c>
      <c r="R144" s="67">
        <f t="shared" si="328"/>
        <v>2.6554291981758293E-2</v>
      </c>
      <c r="AB144" s="91">
        <f t="shared" si="329"/>
        <v>35</v>
      </c>
      <c r="AC144" s="91">
        <f t="shared" si="329"/>
        <v>1.5714285714285714</v>
      </c>
    </row>
    <row r="145" spans="1:29" ht="13.8" x14ac:dyDescent="0.25">
      <c r="A145" s="4">
        <v>44003</v>
      </c>
      <c r="B145">
        <v>17341</v>
      </c>
      <c r="C145">
        <v>690</v>
      </c>
      <c r="D145">
        <v>16197</v>
      </c>
      <c r="F145">
        <f t="shared" si="317"/>
        <v>18</v>
      </c>
      <c r="G145">
        <f t="shared" si="318"/>
        <v>2</v>
      </c>
      <c r="H145">
        <f t="shared" si="319"/>
        <v>22</v>
      </c>
      <c r="I145">
        <f t="shared" si="320"/>
        <v>454</v>
      </c>
      <c r="J145" s="58">
        <f t="shared" si="321"/>
        <v>3.9205843711974525E-2</v>
      </c>
      <c r="K145" s="58">
        <f t="shared" si="322"/>
        <v>4.3478260869565218E-3</v>
      </c>
      <c r="L145" s="58">
        <f t="shared" si="323"/>
        <v>4.7826086956521741E-2</v>
      </c>
      <c r="M145">
        <f t="shared" si="324"/>
        <v>0.75144533781284506</v>
      </c>
      <c r="N145" s="47">
        <f t="shared" si="325"/>
        <v>3.9790092843549965E-2</v>
      </c>
      <c r="P145" s="63">
        <f t="shared" si="326"/>
        <v>0.93402917940141861</v>
      </c>
      <c r="Q145" s="86">
        <f t="shared" si="327"/>
        <v>3.9790092843549965E-2</v>
      </c>
      <c r="R145" s="67">
        <f t="shared" si="328"/>
        <v>2.6180727755031441E-2</v>
      </c>
      <c r="AB145" s="91">
        <f t="shared" si="329"/>
        <v>33.142857142857146</v>
      </c>
      <c r="AC145" s="91">
        <f t="shared" si="329"/>
        <v>1.8571428571428572</v>
      </c>
    </row>
    <row r="146" spans="1:29" ht="13.8" x14ac:dyDescent="0.25">
      <c r="A146" s="4">
        <v>44004</v>
      </c>
      <c r="B146">
        <v>17380</v>
      </c>
      <c r="C146">
        <v>690</v>
      </c>
      <c r="D146">
        <v>16241</v>
      </c>
      <c r="F146">
        <f t="shared" si="317"/>
        <v>39</v>
      </c>
      <c r="G146">
        <f t="shared" si="318"/>
        <v>0</v>
      </c>
      <c r="H146">
        <f t="shared" si="319"/>
        <v>44</v>
      </c>
      <c r="I146">
        <f t="shared" si="320"/>
        <v>449</v>
      </c>
      <c r="J146" s="58">
        <f t="shared" si="321"/>
        <v>8.606880134740276E-2</v>
      </c>
      <c r="K146" s="58">
        <f t="shared" si="322"/>
        <v>0</v>
      </c>
      <c r="L146" s="58">
        <f t="shared" si="323"/>
        <v>9.6916299559471369E-2</v>
      </c>
      <c r="M146">
        <f t="shared" si="324"/>
        <v>0.88807354117547388</v>
      </c>
      <c r="N146" s="47">
        <f t="shared" si="325"/>
        <v>3.9700805523590336E-2</v>
      </c>
      <c r="P146" s="63">
        <f t="shared" si="326"/>
        <v>0.9344649021864212</v>
      </c>
      <c r="Q146" s="86">
        <f t="shared" si="327"/>
        <v>3.9700805523590336E-2</v>
      </c>
      <c r="R146" s="67">
        <f t="shared" si="328"/>
        <v>2.5834292289988459E-2</v>
      </c>
      <c r="AB146" s="91">
        <f t="shared" si="329"/>
        <v>35</v>
      </c>
      <c r="AC146" s="91">
        <f t="shared" si="329"/>
        <v>1.7142857142857142</v>
      </c>
    </row>
    <row r="147" spans="1:29" ht="13.8" x14ac:dyDescent="0.25">
      <c r="A147" s="4">
        <v>44005</v>
      </c>
      <c r="B147">
        <v>17408</v>
      </c>
      <c r="C147">
        <v>693</v>
      </c>
      <c r="D147">
        <v>16261</v>
      </c>
      <c r="F147">
        <f t="shared" si="317"/>
        <v>28</v>
      </c>
      <c r="G147">
        <f t="shared" si="318"/>
        <v>3</v>
      </c>
      <c r="H147">
        <f t="shared" si="319"/>
        <v>20</v>
      </c>
      <c r="I147">
        <f t="shared" si="320"/>
        <v>454</v>
      </c>
      <c r="J147" s="58">
        <f t="shared" si="321"/>
        <v>6.2481374544520248E-2</v>
      </c>
      <c r="K147" s="58">
        <f t="shared" si="322"/>
        <v>6.6815144766146995E-3</v>
      </c>
      <c r="L147" s="58">
        <f t="shared" si="323"/>
        <v>4.4543429844097995E-2</v>
      </c>
      <c r="M147">
        <f t="shared" si="324"/>
        <v>1.2197450943691126</v>
      </c>
      <c r="N147" s="47">
        <f t="shared" si="325"/>
        <v>3.9809283088235295E-2</v>
      </c>
      <c r="P147" s="63">
        <f t="shared" si="326"/>
        <v>0.93411075367647056</v>
      </c>
      <c r="Q147" s="86">
        <f t="shared" si="327"/>
        <v>3.9809283088235295E-2</v>
      </c>
      <c r="R147" s="67">
        <f t="shared" si="328"/>
        <v>2.6079963235294157E-2</v>
      </c>
      <c r="AB147" s="91">
        <f t="shared" si="329"/>
        <v>31.285714285714285</v>
      </c>
      <c r="AC147" s="91">
        <f t="shared" si="329"/>
        <v>1.7142857142857142</v>
      </c>
    </row>
    <row r="148" spans="1:29" ht="13.8" x14ac:dyDescent="0.25">
      <c r="A148" s="4">
        <v>44006</v>
      </c>
      <c r="B148">
        <v>17449</v>
      </c>
      <c r="C148">
        <v>693</v>
      </c>
      <c r="D148">
        <v>16282</v>
      </c>
      <c r="F148">
        <f t="shared" ref="F148:F162" si="330">B148-B147</f>
        <v>41</v>
      </c>
      <c r="G148">
        <f t="shared" ref="G148:G162" si="331">C148-C147</f>
        <v>0</v>
      </c>
      <c r="H148">
        <f t="shared" ref="H148:H162" si="332">D148-D147</f>
        <v>21</v>
      </c>
      <c r="I148">
        <f t="shared" ref="I148:I162" si="333">B148-C148-D148</f>
        <v>474</v>
      </c>
      <c r="J148" s="58">
        <f t="shared" ref="J148:J162" si="334">F148/I147*$B$2/($B$2-B147)</f>
        <v>9.0483260449507399E-2</v>
      </c>
      <c r="K148" s="58">
        <f t="shared" ref="K148:K162" si="335">G148/I147</f>
        <v>0</v>
      </c>
      <c r="L148" s="58">
        <f t="shared" ref="L148:L162" si="336">H148/I147</f>
        <v>4.6255506607929514E-2</v>
      </c>
      <c r="M148">
        <f t="shared" ref="M148:M162" si="337">J148/(K148+L148)</f>
        <v>1.9561619163845887</v>
      </c>
      <c r="N148" s="47">
        <f t="shared" ref="N148:N162" si="338">C148/B148</f>
        <v>3.971574302252278E-2</v>
      </c>
      <c r="P148" s="63">
        <f t="shared" ref="P148:P162" si="339">D148/B148</f>
        <v>0.93311937646856558</v>
      </c>
      <c r="Q148" s="86">
        <f t="shared" ref="Q148:Q162" si="340">N148</f>
        <v>3.971574302252278E-2</v>
      </c>
      <c r="R148" s="67">
        <f t="shared" ref="R148:R162" si="341">IF(P148="","",1-SUM(P148:Q148))</f>
        <v>2.7164880508911637E-2</v>
      </c>
      <c r="AB148" s="91">
        <f t="shared" si="329"/>
        <v>35.142857142857146</v>
      </c>
      <c r="AC148" s="91">
        <f t="shared" si="329"/>
        <v>0.8571428571428571</v>
      </c>
    </row>
    <row r="149" spans="1:29" ht="13.8" x14ac:dyDescent="0.25">
      <c r="A149" s="4">
        <v>44007</v>
      </c>
      <c r="B149">
        <v>17477</v>
      </c>
      <c r="C149">
        <v>698</v>
      </c>
      <c r="D149">
        <v>16320</v>
      </c>
      <c r="F149">
        <f t="shared" si="330"/>
        <v>28</v>
      </c>
      <c r="G149">
        <f t="shared" si="331"/>
        <v>5</v>
      </c>
      <c r="H149">
        <f t="shared" si="332"/>
        <v>38</v>
      </c>
      <c r="I149">
        <f t="shared" si="333"/>
        <v>459</v>
      </c>
      <c r="J149" s="58">
        <f t="shared" si="334"/>
        <v>5.918639771440723E-2</v>
      </c>
      <c r="K149" s="58">
        <f t="shared" si="335"/>
        <v>1.0548523206751054E-2</v>
      </c>
      <c r="L149" s="58">
        <f t="shared" si="336"/>
        <v>8.0168776371308023E-2</v>
      </c>
      <c r="M149">
        <f t="shared" si="337"/>
        <v>0.65242680271230291</v>
      </c>
      <c r="N149" s="47">
        <f t="shared" si="338"/>
        <v>3.9938204497339362E-2</v>
      </c>
      <c r="P149" s="63">
        <f t="shared" si="339"/>
        <v>0.93379870687188882</v>
      </c>
      <c r="Q149" s="86">
        <f t="shared" si="340"/>
        <v>3.9938204497339362E-2</v>
      </c>
      <c r="R149" s="67">
        <f t="shared" si="341"/>
        <v>2.6263088630771869E-2</v>
      </c>
      <c r="AB149" s="91">
        <f t="shared" si="329"/>
        <v>36.285714285714285</v>
      </c>
      <c r="AC149" s="91">
        <f t="shared" si="329"/>
        <v>1.4285714285714286</v>
      </c>
    </row>
    <row r="150" spans="1:29" ht="13.8" x14ac:dyDescent="0.25">
      <c r="A150" s="4">
        <v>44008</v>
      </c>
      <c r="B150">
        <v>17522</v>
      </c>
      <c r="C150">
        <v>698</v>
      </c>
      <c r="D150">
        <v>16348</v>
      </c>
      <c r="F150">
        <f t="shared" si="330"/>
        <v>45</v>
      </c>
      <c r="G150">
        <f t="shared" si="331"/>
        <v>0</v>
      </c>
      <c r="H150">
        <f t="shared" si="332"/>
        <v>28</v>
      </c>
      <c r="I150">
        <f t="shared" si="333"/>
        <v>476</v>
      </c>
      <c r="J150" s="58">
        <f t="shared" si="334"/>
        <v>9.8229831598078493E-2</v>
      </c>
      <c r="K150" s="58">
        <f t="shared" si="335"/>
        <v>0</v>
      </c>
      <c r="L150" s="58">
        <f t="shared" si="336"/>
        <v>6.1002178649237473E-2</v>
      </c>
      <c r="M150">
        <f t="shared" si="337"/>
        <v>1.6102675965542153</v>
      </c>
      <c r="N150" s="47">
        <f t="shared" si="338"/>
        <v>3.9835635201461023E-2</v>
      </c>
      <c r="P150" s="63">
        <f t="shared" si="339"/>
        <v>0.93299851615112428</v>
      </c>
      <c r="Q150" s="86">
        <f t="shared" si="340"/>
        <v>3.9835635201461023E-2</v>
      </c>
      <c r="R150" s="67">
        <f t="shared" si="341"/>
        <v>2.716584864741467E-2</v>
      </c>
      <c r="AB150" s="91">
        <f t="shared" si="329"/>
        <v>35.857142857142854</v>
      </c>
      <c r="AC150" s="91">
        <f t="shared" si="329"/>
        <v>1.4285714285714286</v>
      </c>
    </row>
    <row r="151" spans="1:29" ht="13.8" x14ac:dyDescent="0.25">
      <c r="A151" s="4">
        <v>44009</v>
      </c>
      <c r="B151">
        <v>17580</v>
      </c>
      <c r="C151">
        <v>700</v>
      </c>
      <c r="D151">
        <v>16371</v>
      </c>
      <c r="F151">
        <f t="shared" si="330"/>
        <v>58</v>
      </c>
      <c r="G151">
        <f t="shared" si="331"/>
        <v>2</v>
      </c>
      <c r="H151">
        <f t="shared" si="332"/>
        <v>23</v>
      </c>
      <c r="I151">
        <f t="shared" si="333"/>
        <v>509</v>
      </c>
      <c r="J151" s="58">
        <f t="shared" si="334"/>
        <v>0.12208625902698834</v>
      </c>
      <c r="K151" s="58">
        <f t="shared" si="335"/>
        <v>4.2016806722689074E-3</v>
      </c>
      <c r="L151" s="58">
        <f t="shared" si="336"/>
        <v>4.8319327731092439E-2</v>
      </c>
      <c r="M151">
        <f t="shared" si="337"/>
        <v>2.3245223718738579</v>
      </c>
      <c r="N151" s="47">
        <f t="shared" si="338"/>
        <v>3.981797497155859E-2</v>
      </c>
      <c r="P151" s="63">
        <f t="shared" si="339"/>
        <v>0.93122866894197953</v>
      </c>
      <c r="Q151" s="86">
        <f t="shared" si="340"/>
        <v>3.981797497155859E-2</v>
      </c>
      <c r="R151" s="67">
        <f t="shared" si="341"/>
        <v>2.8953356086461879E-2</v>
      </c>
      <c r="AB151" s="91">
        <f t="shared" si="329"/>
        <v>36.714285714285715</v>
      </c>
      <c r="AC151" s="91">
        <f t="shared" si="329"/>
        <v>1.7142857142857142</v>
      </c>
    </row>
    <row r="152" spans="1:29" ht="13.8" x14ac:dyDescent="0.25">
      <c r="A152" s="4">
        <v>44010</v>
      </c>
      <c r="B152">
        <v>17654</v>
      </c>
      <c r="C152">
        <v>702</v>
      </c>
      <c r="D152">
        <v>16401</v>
      </c>
      <c r="F152">
        <f t="shared" si="330"/>
        <v>74</v>
      </c>
      <c r="G152">
        <f t="shared" si="331"/>
        <v>2</v>
      </c>
      <c r="H152">
        <f t="shared" si="332"/>
        <v>30</v>
      </c>
      <c r="I152">
        <f t="shared" si="333"/>
        <v>551</v>
      </c>
      <c r="J152" s="58">
        <f t="shared" si="334"/>
        <v>0.14566743905948781</v>
      </c>
      <c r="K152" s="58">
        <f t="shared" si="335"/>
        <v>3.929273084479371E-3</v>
      </c>
      <c r="L152" s="58">
        <f t="shared" si="336"/>
        <v>5.8939096267190572E-2</v>
      </c>
      <c r="M152">
        <f t="shared" si="337"/>
        <v>2.3170227025399783</v>
      </c>
      <c r="N152" s="47">
        <f t="shared" si="338"/>
        <v>3.9764359351988215E-2</v>
      </c>
      <c r="P152" s="63">
        <f t="shared" si="339"/>
        <v>0.92902458366375895</v>
      </c>
      <c r="Q152" s="86">
        <f t="shared" si="340"/>
        <v>3.9764359351988215E-2</v>
      </c>
      <c r="R152" s="67">
        <f t="shared" si="341"/>
        <v>3.1211056984252861E-2</v>
      </c>
      <c r="AB152" s="91">
        <f t="shared" si="329"/>
        <v>44.714285714285715</v>
      </c>
      <c r="AC152" s="91">
        <f t="shared" si="329"/>
        <v>1.7142857142857142</v>
      </c>
    </row>
    <row r="153" spans="1:29" ht="13.8" x14ac:dyDescent="0.25">
      <c r="A153" s="4">
        <v>44011</v>
      </c>
      <c r="B153">
        <v>17723</v>
      </c>
      <c r="C153">
        <v>703</v>
      </c>
      <c r="D153">
        <v>16420</v>
      </c>
      <c r="F153">
        <f t="shared" si="330"/>
        <v>69</v>
      </c>
      <c r="G153">
        <f t="shared" si="331"/>
        <v>1</v>
      </c>
      <c r="H153">
        <f t="shared" si="332"/>
        <v>19</v>
      </c>
      <c r="I153">
        <f t="shared" si="333"/>
        <v>600</v>
      </c>
      <c r="J153" s="58">
        <f t="shared" si="334"/>
        <v>0.12547280729528584</v>
      </c>
      <c r="K153" s="58">
        <f t="shared" si="335"/>
        <v>1.8148820326678765E-3</v>
      </c>
      <c r="L153" s="58">
        <f t="shared" si="336"/>
        <v>3.4482758620689655E-2</v>
      </c>
      <c r="M153">
        <f t="shared" si="337"/>
        <v>3.4567758409851246</v>
      </c>
      <c r="N153" s="47">
        <f t="shared" si="338"/>
        <v>3.9665970772442591E-2</v>
      </c>
      <c r="P153" s="63">
        <f t="shared" si="339"/>
        <v>0.92647971562376574</v>
      </c>
      <c r="Q153" s="86">
        <f t="shared" si="340"/>
        <v>3.9665970772442591E-2</v>
      </c>
      <c r="R153" s="67">
        <f t="shared" si="341"/>
        <v>3.3854313603791653E-2</v>
      </c>
      <c r="AB153" s="91">
        <f t="shared" si="329"/>
        <v>49</v>
      </c>
      <c r="AC153" s="91">
        <f t="shared" si="329"/>
        <v>1.8571428571428572</v>
      </c>
    </row>
    <row r="154" spans="1:29" ht="13.8" x14ac:dyDescent="0.25">
      <c r="A154" s="4">
        <v>44012</v>
      </c>
      <c r="B154">
        <v>17766</v>
      </c>
      <c r="C154">
        <v>705</v>
      </c>
      <c r="D154">
        <v>16478</v>
      </c>
      <c r="F154">
        <f t="shared" si="330"/>
        <v>43</v>
      </c>
      <c r="G154">
        <f t="shared" si="331"/>
        <v>2</v>
      </c>
      <c r="H154">
        <f t="shared" si="332"/>
        <v>58</v>
      </c>
      <c r="I154">
        <f t="shared" si="333"/>
        <v>583</v>
      </c>
      <c r="J154" s="58">
        <f t="shared" si="334"/>
        <v>7.180797206855663E-2</v>
      </c>
      <c r="K154" s="58">
        <f t="shared" si="335"/>
        <v>3.3333333333333335E-3</v>
      </c>
      <c r="L154" s="58">
        <f t="shared" si="336"/>
        <v>9.6666666666666665E-2</v>
      </c>
      <c r="M154">
        <f t="shared" si="337"/>
        <v>0.71807972068556636</v>
      </c>
      <c r="N154" s="47">
        <f t="shared" si="338"/>
        <v>3.968253968253968E-2</v>
      </c>
      <c r="P154" s="63">
        <f t="shared" si="339"/>
        <v>0.92750197005516155</v>
      </c>
      <c r="Q154" s="86">
        <f t="shared" si="340"/>
        <v>3.968253968253968E-2</v>
      </c>
      <c r="R154" s="67">
        <f t="shared" si="341"/>
        <v>3.2815490262298797E-2</v>
      </c>
      <c r="AB154" s="91">
        <f t="shared" si="329"/>
        <v>51.142857142857146</v>
      </c>
      <c r="AC154" s="91">
        <f t="shared" si="329"/>
        <v>1.7142857142857142</v>
      </c>
    </row>
    <row r="155" spans="1:29" ht="13.8" x14ac:dyDescent="0.25">
      <c r="A155" s="4">
        <v>44013</v>
      </c>
      <c r="B155">
        <v>17873</v>
      </c>
      <c r="C155">
        <v>705</v>
      </c>
      <c r="D155">
        <v>16491</v>
      </c>
      <c r="F155">
        <f t="shared" si="330"/>
        <v>107</v>
      </c>
      <c r="G155">
        <f t="shared" si="331"/>
        <v>0</v>
      </c>
      <c r="H155">
        <f t="shared" si="332"/>
        <v>13</v>
      </c>
      <c r="I155">
        <f t="shared" si="333"/>
        <v>677</v>
      </c>
      <c r="J155" s="58">
        <f t="shared" si="334"/>
        <v>0.18389620090774708</v>
      </c>
      <c r="K155" s="58">
        <f t="shared" si="335"/>
        <v>0</v>
      </c>
      <c r="L155" s="58">
        <f t="shared" si="336"/>
        <v>2.2298456260720412E-2</v>
      </c>
      <c r="M155">
        <f t="shared" si="337"/>
        <v>8.2470373176320422</v>
      </c>
      <c r="N155" s="47">
        <f t="shared" si="338"/>
        <v>3.9444972864096685E-2</v>
      </c>
      <c r="P155" s="63">
        <f t="shared" si="339"/>
        <v>0.92267666312314667</v>
      </c>
      <c r="Q155" s="86">
        <f t="shared" si="340"/>
        <v>3.9444972864096685E-2</v>
      </c>
      <c r="R155" s="67">
        <f t="shared" si="341"/>
        <v>3.7878364012756682E-2</v>
      </c>
      <c r="AB155" s="91">
        <f t="shared" si="329"/>
        <v>60.571428571428569</v>
      </c>
      <c r="AC155" s="91">
        <f t="shared" si="329"/>
        <v>1.7142857142857142</v>
      </c>
    </row>
    <row r="156" spans="1:29" ht="13.8" x14ac:dyDescent="0.25">
      <c r="A156" s="4">
        <v>44014</v>
      </c>
      <c r="B156">
        <v>17941</v>
      </c>
      <c r="C156">
        <v>705</v>
      </c>
      <c r="D156">
        <v>16514</v>
      </c>
      <c r="F156">
        <f t="shared" si="330"/>
        <v>68</v>
      </c>
      <c r="G156">
        <f t="shared" si="331"/>
        <v>0</v>
      </c>
      <c r="H156">
        <f t="shared" si="332"/>
        <v>23</v>
      </c>
      <c r="I156">
        <f t="shared" si="333"/>
        <v>722</v>
      </c>
      <c r="J156" s="58">
        <f t="shared" si="334"/>
        <v>0.10064285500859156</v>
      </c>
      <c r="K156" s="58">
        <f t="shared" si="335"/>
        <v>0</v>
      </c>
      <c r="L156" s="58">
        <f t="shared" si="336"/>
        <v>3.3973412112259974E-2</v>
      </c>
      <c r="M156">
        <f t="shared" si="337"/>
        <v>2.9624005582963688</v>
      </c>
      <c r="N156" s="47">
        <f t="shared" si="338"/>
        <v>3.9295468480017838E-2</v>
      </c>
      <c r="P156" s="63">
        <f t="shared" si="339"/>
        <v>0.92046151273619081</v>
      </c>
      <c r="Q156" s="86">
        <f t="shared" si="340"/>
        <v>3.9295468480017838E-2</v>
      </c>
      <c r="R156" s="67">
        <f t="shared" si="341"/>
        <v>4.0243018783791329E-2</v>
      </c>
      <c r="AB156" s="91">
        <f t="shared" si="329"/>
        <v>66.285714285714292</v>
      </c>
      <c r="AC156" s="91">
        <f t="shared" si="329"/>
        <v>1</v>
      </c>
    </row>
    <row r="157" spans="1:29" ht="13.8" x14ac:dyDescent="0.25">
      <c r="A157" s="4">
        <v>44015</v>
      </c>
      <c r="B157">
        <v>18050</v>
      </c>
      <c r="C157">
        <v>705</v>
      </c>
      <c r="D157">
        <v>16558</v>
      </c>
      <c r="F157">
        <f t="shared" si="330"/>
        <v>109</v>
      </c>
      <c r="G157">
        <f t="shared" si="331"/>
        <v>0</v>
      </c>
      <c r="H157">
        <f t="shared" si="332"/>
        <v>44</v>
      </c>
      <c r="I157">
        <f t="shared" si="333"/>
        <v>787</v>
      </c>
      <c r="J157" s="58">
        <f t="shared" si="334"/>
        <v>0.15127086493487643</v>
      </c>
      <c r="K157" s="58">
        <f t="shared" si="335"/>
        <v>0</v>
      </c>
      <c r="L157" s="58">
        <f t="shared" si="336"/>
        <v>6.0941828254847646E-2</v>
      </c>
      <c r="M157">
        <f t="shared" si="337"/>
        <v>2.4822173746131995</v>
      </c>
      <c r="N157" s="47">
        <f t="shared" si="338"/>
        <v>3.9058171745152352E-2</v>
      </c>
      <c r="P157" s="63">
        <f t="shared" si="339"/>
        <v>0.91734072022160662</v>
      </c>
      <c r="Q157" s="86">
        <f t="shared" si="340"/>
        <v>3.9058171745152352E-2</v>
      </c>
      <c r="R157" s="67">
        <f t="shared" si="341"/>
        <v>4.3601108033241021E-2</v>
      </c>
      <c r="AB157" s="91">
        <f t="shared" si="329"/>
        <v>75.428571428571431</v>
      </c>
      <c r="AC157" s="91">
        <f t="shared" si="329"/>
        <v>1</v>
      </c>
    </row>
    <row r="158" spans="1:29" ht="13.8" x14ac:dyDescent="0.25">
      <c r="A158" s="4">
        <v>44016</v>
      </c>
      <c r="B158">
        <v>18165</v>
      </c>
      <c r="C158">
        <v>705</v>
      </c>
      <c r="D158">
        <v>16607</v>
      </c>
      <c r="F158">
        <f t="shared" si="330"/>
        <v>115</v>
      </c>
      <c r="G158">
        <f t="shared" si="331"/>
        <v>0</v>
      </c>
      <c r="H158">
        <f t="shared" si="332"/>
        <v>49</v>
      </c>
      <c r="I158">
        <f t="shared" si="333"/>
        <v>853</v>
      </c>
      <c r="J158" s="58">
        <f t="shared" si="334"/>
        <v>0.1464179642648788</v>
      </c>
      <c r="K158" s="58">
        <f t="shared" si="335"/>
        <v>0</v>
      </c>
      <c r="L158" s="58">
        <f t="shared" si="336"/>
        <v>6.2261753494282084E-2</v>
      </c>
      <c r="M158">
        <f t="shared" si="337"/>
        <v>2.351651793397135</v>
      </c>
      <c r="N158" s="47">
        <f t="shared" si="338"/>
        <v>3.8810900082576386E-2</v>
      </c>
      <c r="P158" s="63">
        <f t="shared" si="339"/>
        <v>0.91423066336361136</v>
      </c>
      <c r="Q158" s="86">
        <f t="shared" si="340"/>
        <v>3.8810900082576386E-2</v>
      </c>
      <c r="R158" s="67">
        <f t="shared" si="341"/>
        <v>4.6958436553812266E-2</v>
      </c>
      <c r="AB158" s="91">
        <f t="shared" si="329"/>
        <v>83.571428571428569</v>
      </c>
      <c r="AC158" s="91">
        <f t="shared" si="329"/>
        <v>0.7142857142857143</v>
      </c>
    </row>
    <row r="159" spans="1:29" ht="13.8" x14ac:dyDescent="0.25">
      <c r="A159" s="4">
        <v>44017</v>
      </c>
      <c r="B159">
        <v>18280</v>
      </c>
      <c r="C159">
        <v>706</v>
      </c>
      <c r="D159">
        <v>16615</v>
      </c>
      <c r="F159">
        <f t="shared" si="330"/>
        <v>115</v>
      </c>
      <c r="G159">
        <f t="shared" si="331"/>
        <v>1</v>
      </c>
      <c r="H159">
        <f t="shared" si="332"/>
        <v>8</v>
      </c>
      <c r="I159">
        <f t="shared" si="333"/>
        <v>959</v>
      </c>
      <c r="J159" s="58">
        <f t="shared" si="334"/>
        <v>0.13509075287147973</v>
      </c>
      <c r="K159" s="58">
        <f t="shared" si="335"/>
        <v>1.1723329425556857E-3</v>
      </c>
      <c r="L159" s="58">
        <f t="shared" si="336"/>
        <v>9.3786635404454859E-3</v>
      </c>
      <c r="M159">
        <f t="shared" si="337"/>
        <v>12.803601355485801</v>
      </c>
      <c r="N159" s="47">
        <f t="shared" si="338"/>
        <v>3.8621444201312909E-2</v>
      </c>
      <c r="P159" s="63">
        <f t="shared" si="339"/>
        <v>0.90891684901531733</v>
      </c>
      <c r="Q159" s="86">
        <f t="shared" si="340"/>
        <v>3.8621444201312909E-2</v>
      </c>
      <c r="R159" s="67">
        <f t="shared" si="341"/>
        <v>5.246170678336981E-2</v>
      </c>
      <c r="AB159" s="91">
        <f t="shared" si="329"/>
        <v>89.428571428571431</v>
      </c>
      <c r="AC159" s="91">
        <f t="shared" si="329"/>
        <v>0.5714285714285714</v>
      </c>
    </row>
    <row r="160" spans="1:29" ht="13.8" x14ac:dyDescent="0.25">
      <c r="A160" s="4">
        <v>44018</v>
      </c>
      <c r="B160">
        <v>18365</v>
      </c>
      <c r="C160">
        <v>706</v>
      </c>
      <c r="D160">
        <v>16647</v>
      </c>
      <c r="F160">
        <f t="shared" si="330"/>
        <v>85</v>
      </c>
      <c r="G160">
        <f t="shared" si="331"/>
        <v>0</v>
      </c>
      <c r="H160">
        <f t="shared" si="332"/>
        <v>32</v>
      </c>
      <c r="I160">
        <f t="shared" si="333"/>
        <v>1012</v>
      </c>
      <c r="J160" s="58">
        <f t="shared" si="334"/>
        <v>8.8814257220846016E-2</v>
      </c>
      <c r="K160" s="58">
        <f t="shared" si="335"/>
        <v>0</v>
      </c>
      <c r="L160" s="58">
        <f t="shared" si="336"/>
        <v>3.3368091762252347E-2</v>
      </c>
      <c r="M160">
        <f t="shared" si="337"/>
        <v>2.6616522710872288</v>
      </c>
      <c r="N160" s="47">
        <f t="shared" si="338"/>
        <v>3.8442689899264908E-2</v>
      </c>
      <c r="P160" s="63">
        <f t="shared" si="339"/>
        <v>0.90645249115164717</v>
      </c>
      <c r="Q160" s="86">
        <f t="shared" si="340"/>
        <v>3.8442689899264908E-2</v>
      </c>
      <c r="R160" s="67">
        <f t="shared" si="341"/>
        <v>5.5104818949087919E-2</v>
      </c>
      <c r="AB160" s="91">
        <f t="shared" si="329"/>
        <v>91.714285714285708</v>
      </c>
      <c r="AC160" s="91">
        <f t="shared" si="329"/>
        <v>0.42857142857142855</v>
      </c>
    </row>
    <row r="161" spans="1:29" ht="13.8" x14ac:dyDescent="0.25">
      <c r="A161" s="4">
        <v>44019</v>
      </c>
      <c r="B161">
        <v>18421</v>
      </c>
      <c r="C161">
        <v>706</v>
      </c>
      <c r="D161">
        <v>16686</v>
      </c>
      <c r="F161">
        <f t="shared" si="330"/>
        <v>56</v>
      </c>
      <c r="G161">
        <f t="shared" si="331"/>
        <v>0</v>
      </c>
      <c r="H161">
        <f t="shared" si="332"/>
        <v>39</v>
      </c>
      <c r="I161">
        <f t="shared" si="333"/>
        <v>1029</v>
      </c>
      <c r="J161" s="58">
        <f t="shared" si="334"/>
        <v>5.5449034837846224E-2</v>
      </c>
      <c r="K161" s="58">
        <f t="shared" si="335"/>
        <v>0</v>
      </c>
      <c r="L161" s="58">
        <f t="shared" si="336"/>
        <v>3.8537549407114624E-2</v>
      </c>
      <c r="M161">
        <f t="shared" si="337"/>
        <v>1.4388313655359071</v>
      </c>
      <c r="N161" s="47">
        <f t="shared" si="338"/>
        <v>3.8325823788067967E-2</v>
      </c>
      <c r="P161" s="63">
        <f t="shared" si="339"/>
        <v>0.90581401661147598</v>
      </c>
      <c r="Q161" s="86">
        <f t="shared" si="340"/>
        <v>3.8325823788067967E-2</v>
      </c>
      <c r="R161" s="67">
        <f t="shared" si="341"/>
        <v>5.5860159600456094E-2</v>
      </c>
      <c r="AB161" s="91">
        <f t="shared" si="329"/>
        <v>93.571428571428569</v>
      </c>
      <c r="AC161" s="91">
        <f t="shared" si="329"/>
        <v>0.14285714285714285</v>
      </c>
    </row>
    <row r="162" spans="1:29" ht="13.8" x14ac:dyDescent="0.25">
      <c r="A162" s="4">
        <v>44020</v>
      </c>
      <c r="B162">
        <v>18513</v>
      </c>
      <c r="C162">
        <v>706</v>
      </c>
      <c r="D162">
        <v>16721</v>
      </c>
      <c r="F162">
        <f t="shared" si="330"/>
        <v>92</v>
      </c>
      <c r="G162">
        <f t="shared" si="331"/>
        <v>0</v>
      </c>
      <c r="H162">
        <f t="shared" si="332"/>
        <v>35</v>
      </c>
      <c r="I162">
        <f t="shared" si="333"/>
        <v>1086</v>
      </c>
      <c r="J162" s="58">
        <f t="shared" si="334"/>
        <v>8.9590432890844549E-2</v>
      </c>
      <c r="K162" s="58">
        <f t="shared" si="335"/>
        <v>0</v>
      </c>
      <c r="L162" s="58">
        <f t="shared" si="336"/>
        <v>3.4013605442176874E-2</v>
      </c>
      <c r="M162">
        <f t="shared" si="337"/>
        <v>2.6339587269908296</v>
      </c>
      <c r="N162" s="47">
        <f t="shared" si="338"/>
        <v>3.8135364338572897E-2</v>
      </c>
      <c r="P162" s="63">
        <f t="shared" si="339"/>
        <v>0.90320315454005295</v>
      </c>
      <c r="Q162" s="86">
        <f t="shared" si="340"/>
        <v>3.8135364338572897E-2</v>
      </c>
      <c r="R162" s="67">
        <f t="shared" si="341"/>
        <v>5.8661481121374148E-2</v>
      </c>
      <c r="AB162" s="91">
        <f t="shared" si="329"/>
        <v>91.428571428571431</v>
      </c>
      <c r="AC162" s="91">
        <f t="shared" si="329"/>
        <v>0.14285714285714285</v>
      </c>
    </row>
    <row r="163" spans="1:29" ht="13.8" x14ac:dyDescent="0.25">
      <c r="A163" s="4">
        <v>44021</v>
      </c>
      <c r="B163">
        <v>18615</v>
      </c>
      <c r="C163">
        <v>706</v>
      </c>
      <c r="D163">
        <v>16758</v>
      </c>
      <c r="F163">
        <f t="shared" ref="F163:F169" si="342">B163-B162</f>
        <v>102</v>
      </c>
      <c r="G163">
        <f t="shared" ref="G163:G169" si="343">C163-C162</f>
        <v>0</v>
      </c>
      <c r="H163">
        <f t="shared" ref="H163:H169" si="344">D163-D162</f>
        <v>37</v>
      </c>
      <c r="I163">
        <f t="shared" ref="I163:I169" si="345">B163-C163-D163</f>
        <v>1151</v>
      </c>
      <c r="J163" s="58">
        <f t="shared" ref="J163:J169" si="346">F163/I162*$B$2/($B$2-B162)</f>
        <v>9.411611124645973E-2</v>
      </c>
      <c r="K163" s="58">
        <f t="shared" ref="K163:K169" si="347">G163/I162</f>
        <v>0</v>
      </c>
      <c r="L163" s="58">
        <f t="shared" ref="L163:L169" si="348">H163/I162</f>
        <v>3.4069981583793742E-2</v>
      </c>
      <c r="M163">
        <f t="shared" ref="M163:M169" si="349">J163/(K163+L163)</f>
        <v>2.7624350490177099</v>
      </c>
      <c r="N163" s="47">
        <f t="shared" ref="N163:N169" si="350">C163/B163</f>
        <v>3.7926403438087564E-2</v>
      </c>
      <c r="P163" s="63">
        <f t="shared" ref="P163:P169" si="351">D163/B163</f>
        <v>0.90024174053182915</v>
      </c>
      <c r="Q163" s="86">
        <f t="shared" ref="Q163:Q169" si="352">N163</f>
        <v>3.7926403438087564E-2</v>
      </c>
      <c r="R163" s="67">
        <f t="shared" ref="R163:R169" si="353">IF(P163="","",1-SUM(P163:Q163))</f>
        <v>6.1831856030083232E-2</v>
      </c>
      <c r="AB163" s="91">
        <f t="shared" ref="AB163:AB169" si="354">AVERAGE(F157:F163)</f>
        <v>96.285714285714292</v>
      </c>
      <c r="AC163" s="91">
        <f t="shared" ref="AC163:AC169" si="355">AVERAGE(G157:G163)</f>
        <v>0.14285714285714285</v>
      </c>
    </row>
    <row r="164" spans="1:29" ht="13.8" x14ac:dyDescent="0.25">
      <c r="A164" s="4">
        <v>44022</v>
      </c>
      <c r="B164">
        <v>18709</v>
      </c>
      <c r="C164">
        <v>706</v>
      </c>
      <c r="D164">
        <v>16808</v>
      </c>
      <c r="F164">
        <f t="shared" si="342"/>
        <v>94</v>
      </c>
      <c r="G164">
        <f t="shared" si="343"/>
        <v>0</v>
      </c>
      <c r="H164">
        <f t="shared" si="344"/>
        <v>50</v>
      </c>
      <c r="I164">
        <f t="shared" si="345"/>
        <v>1195</v>
      </c>
      <c r="J164" s="58">
        <f t="shared" si="346"/>
        <v>8.1837261173717826E-2</v>
      </c>
      <c r="K164" s="58">
        <f t="shared" si="347"/>
        <v>0</v>
      </c>
      <c r="L164" s="58">
        <f t="shared" si="348"/>
        <v>4.3440486533449174E-2</v>
      </c>
      <c r="M164">
        <f t="shared" si="349"/>
        <v>1.8838937522189845</v>
      </c>
      <c r="N164" s="47">
        <f t="shared" si="350"/>
        <v>3.7735849056603772E-2</v>
      </c>
      <c r="P164" s="63">
        <f t="shared" si="351"/>
        <v>0.89839114864503711</v>
      </c>
      <c r="Q164" s="86">
        <f t="shared" si="352"/>
        <v>3.7735849056603772E-2</v>
      </c>
      <c r="R164" s="67">
        <f t="shared" si="353"/>
        <v>6.3873002298359127E-2</v>
      </c>
      <c r="AB164" s="91">
        <f t="shared" si="354"/>
        <v>94.142857142857139</v>
      </c>
      <c r="AC164" s="91">
        <f t="shared" si="355"/>
        <v>0.14285714285714285</v>
      </c>
    </row>
    <row r="165" spans="1:29" ht="13.8" x14ac:dyDescent="0.25">
      <c r="A165" s="4">
        <v>44023</v>
      </c>
      <c r="B165">
        <v>18783</v>
      </c>
      <c r="C165">
        <v>706</v>
      </c>
      <c r="D165">
        <v>16864</v>
      </c>
      <c r="F165">
        <f t="shared" si="342"/>
        <v>74</v>
      </c>
      <c r="G165">
        <f t="shared" si="343"/>
        <v>0</v>
      </c>
      <c r="H165">
        <f t="shared" si="344"/>
        <v>56</v>
      </c>
      <c r="I165">
        <f t="shared" si="345"/>
        <v>1213</v>
      </c>
      <c r="J165" s="58">
        <f t="shared" si="346"/>
        <v>6.205359018035414E-2</v>
      </c>
      <c r="K165" s="58">
        <f t="shared" si="347"/>
        <v>0</v>
      </c>
      <c r="L165" s="58">
        <f t="shared" si="348"/>
        <v>4.686192468619247E-2</v>
      </c>
      <c r="M165">
        <f t="shared" si="349"/>
        <v>1.3241792904557714</v>
      </c>
      <c r="N165" s="47">
        <f t="shared" si="350"/>
        <v>3.7587179896715117E-2</v>
      </c>
      <c r="P165" s="63">
        <f t="shared" si="351"/>
        <v>0.8978331469946228</v>
      </c>
      <c r="Q165" s="86">
        <f t="shared" si="352"/>
        <v>3.7587179896715117E-2</v>
      </c>
      <c r="R165" s="67">
        <f t="shared" si="353"/>
        <v>6.4579673108662083E-2</v>
      </c>
      <c r="AB165" s="91">
        <f t="shared" si="354"/>
        <v>88.285714285714292</v>
      </c>
      <c r="AC165" s="91">
        <f t="shared" si="355"/>
        <v>0.14285714285714285</v>
      </c>
    </row>
    <row r="166" spans="1:29" ht="13.8" x14ac:dyDescent="0.25">
      <c r="A166" s="4">
        <v>44024</v>
      </c>
      <c r="B166">
        <v>18897</v>
      </c>
      <c r="C166">
        <v>708</v>
      </c>
      <c r="D166">
        <v>16952</v>
      </c>
      <c r="F166">
        <f t="shared" si="342"/>
        <v>114</v>
      </c>
      <c r="G166">
        <f t="shared" si="343"/>
        <v>2</v>
      </c>
      <c r="H166">
        <f t="shared" si="344"/>
        <v>88</v>
      </c>
      <c r="I166">
        <f t="shared" si="345"/>
        <v>1237</v>
      </c>
      <c r="J166" s="58">
        <f t="shared" si="346"/>
        <v>9.4178273580185629E-2</v>
      </c>
      <c r="K166" s="58">
        <f t="shared" si="347"/>
        <v>1.6488046166529267E-3</v>
      </c>
      <c r="L166" s="58">
        <f t="shared" si="348"/>
        <v>7.2547403132728769E-2</v>
      </c>
      <c r="M166">
        <f t="shared" si="349"/>
        <v>1.269313842808502</v>
      </c>
      <c r="N166" s="47">
        <f t="shared" si="350"/>
        <v>3.7466264486426419E-2</v>
      </c>
      <c r="P166" s="63">
        <f t="shared" si="351"/>
        <v>0.89707360956765625</v>
      </c>
      <c r="Q166" s="86">
        <f t="shared" si="352"/>
        <v>3.7466264486426419E-2</v>
      </c>
      <c r="R166" s="67">
        <f t="shared" si="353"/>
        <v>6.5460125945917325E-2</v>
      </c>
      <c r="AB166" s="91">
        <f t="shared" si="354"/>
        <v>88.142857142857139</v>
      </c>
      <c r="AC166" s="91">
        <f t="shared" si="355"/>
        <v>0.2857142857142857</v>
      </c>
    </row>
    <row r="167" spans="1:29" ht="13.8" x14ac:dyDescent="0.25">
      <c r="A167" s="4">
        <v>44025</v>
      </c>
      <c r="B167">
        <v>18948</v>
      </c>
      <c r="C167">
        <v>708</v>
      </c>
      <c r="D167">
        <v>17000</v>
      </c>
      <c r="F167">
        <f t="shared" si="342"/>
        <v>51</v>
      </c>
      <c r="G167">
        <f t="shared" si="343"/>
        <v>0</v>
      </c>
      <c r="H167">
        <f t="shared" si="344"/>
        <v>48</v>
      </c>
      <c r="I167">
        <f t="shared" si="345"/>
        <v>1240</v>
      </c>
      <c r="J167" s="58">
        <f t="shared" si="346"/>
        <v>4.1315466387477275E-2</v>
      </c>
      <c r="K167" s="58">
        <f t="shared" si="347"/>
        <v>0</v>
      </c>
      <c r="L167" s="58">
        <f t="shared" si="348"/>
        <v>3.8803556992724336E-2</v>
      </c>
      <c r="M167">
        <f t="shared" si="349"/>
        <v>1.0647339983606121</v>
      </c>
      <c r="N167" s="47">
        <f t="shared" si="350"/>
        <v>3.7365421152628246E-2</v>
      </c>
      <c r="P167" s="63">
        <f t="shared" si="351"/>
        <v>0.89719231581169512</v>
      </c>
      <c r="Q167" s="86">
        <f t="shared" si="352"/>
        <v>3.7365421152628246E-2</v>
      </c>
      <c r="R167" s="67">
        <f t="shared" si="353"/>
        <v>6.5442263035676684E-2</v>
      </c>
      <c r="AB167" s="91">
        <f t="shared" si="354"/>
        <v>83.285714285714292</v>
      </c>
      <c r="AC167" s="91">
        <f t="shared" si="355"/>
        <v>0.2857142857142857</v>
      </c>
    </row>
    <row r="168" spans="1:29" ht="13.8" x14ac:dyDescent="0.25">
      <c r="A168" s="4">
        <v>44026</v>
      </c>
      <c r="B168">
        <v>19021</v>
      </c>
      <c r="C168">
        <v>709</v>
      </c>
      <c r="D168">
        <v>17073</v>
      </c>
      <c r="F168">
        <f t="shared" si="342"/>
        <v>73</v>
      </c>
      <c r="G168">
        <f t="shared" si="343"/>
        <v>1</v>
      </c>
      <c r="H168">
        <f t="shared" si="344"/>
        <v>73</v>
      </c>
      <c r="I168">
        <f t="shared" si="345"/>
        <v>1239</v>
      </c>
      <c r="J168" s="58">
        <f t="shared" si="346"/>
        <v>5.8995083825671597E-2</v>
      </c>
      <c r="K168" s="58">
        <f t="shared" si="347"/>
        <v>8.0645161290322581E-4</v>
      </c>
      <c r="L168" s="58">
        <f t="shared" si="348"/>
        <v>5.8870967741935482E-2</v>
      </c>
      <c r="M168">
        <f t="shared" si="349"/>
        <v>0.98856626951125381</v>
      </c>
      <c r="N168" s="47">
        <f t="shared" si="350"/>
        <v>3.7274591241259661E-2</v>
      </c>
      <c r="P168" s="63">
        <f t="shared" si="351"/>
        <v>0.897586877661532</v>
      </c>
      <c r="Q168" s="86">
        <f t="shared" si="352"/>
        <v>3.7274591241259661E-2</v>
      </c>
      <c r="R168" s="67">
        <f t="shared" si="353"/>
        <v>6.5138531097208352E-2</v>
      </c>
      <c r="AB168" s="91">
        <f t="shared" si="354"/>
        <v>85.714285714285708</v>
      </c>
      <c r="AC168" s="91">
        <f t="shared" si="355"/>
        <v>0.42857142857142855</v>
      </c>
    </row>
    <row r="169" spans="1:29" ht="13.8" x14ac:dyDescent="0.25">
      <c r="A169" s="4">
        <v>44027</v>
      </c>
      <c r="B169">
        <v>19154</v>
      </c>
      <c r="C169">
        <v>710</v>
      </c>
      <c r="D169">
        <v>17175</v>
      </c>
      <c r="F169">
        <f t="shared" si="342"/>
        <v>133</v>
      </c>
      <c r="G169">
        <f t="shared" si="343"/>
        <v>1</v>
      </c>
      <c r="H169">
        <f t="shared" si="344"/>
        <v>102</v>
      </c>
      <c r="I169">
        <f t="shared" si="345"/>
        <v>1269</v>
      </c>
      <c r="J169" s="58">
        <f t="shared" si="346"/>
        <v>0.1075718183264935</v>
      </c>
      <c r="K169" s="58">
        <f t="shared" si="347"/>
        <v>8.0710250201775622E-4</v>
      </c>
      <c r="L169" s="58">
        <f t="shared" si="348"/>
        <v>8.2324455205811137E-2</v>
      </c>
      <c r="M169">
        <f t="shared" si="349"/>
        <v>1.2939949796750043</v>
      </c>
      <c r="N169" s="47">
        <f t="shared" si="350"/>
        <v>3.7067975357627653E-2</v>
      </c>
      <c r="P169" s="63">
        <f t="shared" si="351"/>
        <v>0.89667954474261247</v>
      </c>
      <c r="Q169" s="86">
        <f t="shared" si="352"/>
        <v>3.7067975357627653E-2</v>
      </c>
      <c r="R169" s="67">
        <f t="shared" si="353"/>
        <v>6.6252479899759908E-2</v>
      </c>
      <c r="AB169" s="91">
        <f t="shared" si="354"/>
        <v>91.571428571428569</v>
      </c>
      <c r="AC169" s="91">
        <f t="shared" si="355"/>
        <v>0.5714285714285714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C169"/>
  <sheetViews>
    <sheetView workbookViewId="0">
      <pane xSplit="1" ySplit="3" topLeftCell="T106" activePane="bottomRight" state="frozen"/>
      <selection pane="topRight" activeCell="B1" sqref="B1"/>
      <selection pane="bottomLeft" activeCell="A4" sqref="A4"/>
      <selection pane="bottomRight" activeCell="Y136" sqref="Y136"/>
    </sheetView>
  </sheetViews>
  <sheetFormatPr defaultColWidth="10.6640625" defaultRowHeight="13.2" x14ac:dyDescent="0.25"/>
  <sheetData>
    <row r="1" spans="1:29" x14ac:dyDescent="0.25">
      <c r="A1" s="2" t="s">
        <v>41</v>
      </c>
      <c r="B1" s="69">
        <f>B134/B2</f>
        <v>3.5831720900115567E-3</v>
      </c>
      <c r="C1" s="69">
        <f>C134/B2</f>
        <v>2.2369550050828333E-4</v>
      </c>
      <c r="D1" t="s">
        <v>186</v>
      </c>
    </row>
    <row r="2" spans="1:29" x14ac:dyDescent="0.25">
      <c r="A2" t="s">
        <v>70</v>
      </c>
      <c r="B2" s="25">
        <v>8654622</v>
      </c>
      <c r="D2" s="24" t="s">
        <v>71</v>
      </c>
      <c r="E2" s="24"/>
      <c r="N2" s="45">
        <f>N134/'Country Statistics'!$I$30</f>
        <v>2.9098180496023844</v>
      </c>
      <c r="O2" s="45"/>
      <c r="P2" s="45"/>
      <c r="Q2" s="45"/>
      <c r="R2" s="45"/>
      <c r="S2" s="45"/>
      <c r="T2" s="45"/>
    </row>
    <row r="3" spans="1:29" s="2" customFormat="1" x14ac:dyDescent="0.25">
      <c r="A3" s="2" t="s">
        <v>20</v>
      </c>
      <c r="B3" s="2" t="s">
        <v>21</v>
      </c>
      <c r="C3" s="2" t="s">
        <v>22</v>
      </c>
      <c r="D3" s="2" t="s">
        <v>8</v>
      </c>
      <c r="E3" s="2" t="s">
        <v>152</v>
      </c>
      <c r="F3" s="2" t="s">
        <v>23</v>
      </c>
      <c r="G3" s="2" t="s">
        <v>24</v>
      </c>
      <c r="H3" s="2" t="s">
        <v>25</v>
      </c>
      <c r="I3" s="2" t="s">
        <v>53</v>
      </c>
      <c r="J3" s="2" t="s">
        <v>26</v>
      </c>
      <c r="K3" s="2" t="s">
        <v>27</v>
      </c>
      <c r="L3" s="2" t="s">
        <v>28</v>
      </c>
      <c r="M3" s="2" t="s">
        <v>69</v>
      </c>
      <c r="N3" s="2" t="s">
        <v>66</v>
      </c>
      <c r="P3" s="61" t="s">
        <v>195</v>
      </c>
      <c r="Q3" s="64" t="s">
        <v>196</v>
      </c>
      <c r="R3" s="68" t="s">
        <v>197</v>
      </c>
      <c r="AB3" s="89" t="s">
        <v>21</v>
      </c>
      <c r="AC3" s="89" t="s">
        <v>22</v>
      </c>
    </row>
    <row r="4" spans="1:29" ht="13.8" x14ac:dyDescent="0.25">
      <c r="A4" s="4">
        <v>43862</v>
      </c>
      <c r="B4">
        <v>0</v>
      </c>
      <c r="C4">
        <v>0</v>
      </c>
      <c r="D4">
        <v>0</v>
      </c>
      <c r="I4">
        <f>B4-C4-D4</f>
        <v>0</v>
      </c>
      <c r="J4" s="58"/>
      <c r="K4" s="58"/>
      <c r="L4" s="58"/>
      <c r="P4" s="62"/>
      <c r="Q4" s="65"/>
      <c r="R4" s="67" t="str">
        <f>IF(P4="","",1-SUM(P4:Q4))</f>
        <v/>
      </c>
      <c r="AB4" s="90"/>
      <c r="AC4" s="90"/>
    </row>
    <row r="5" spans="1:29" ht="13.8" x14ac:dyDescent="0.25">
      <c r="A5" s="4">
        <v>43863</v>
      </c>
      <c r="B5">
        <v>0</v>
      </c>
      <c r="C5">
        <v>0</v>
      </c>
      <c r="D5">
        <v>0</v>
      </c>
      <c r="F5">
        <f t="shared" ref="F5:F36" si="0">B5-B4</f>
        <v>0</v>
      </c>
      <c r="G5">
        <f t="shared" ref="G5:G36" si="1">C5-C4</f>
        <v>0</v>
      </c>
      <c r="H5">
        <f t="shared" ref="H5:H36" si="2">D5-D4</f>
        <v>0</v>
      </c>
      <c r="I5">
        <f t="shared" ref="I5:I62" si="3">B5-C5-D5</f>
        <v>0</v>
      </c>
      <c r="J5" s="58"/>
      <c r="K5" s="58"/>
      <c r="L5" s="58"/>
      <c r="P5" s="63"/>
      <c r="Q5" s="66"/>
      <c r="R5" s="67" t="str">
        <f t="shared" ref="R5:R32" si="4">IF(P5="","",1-SUM(P5:Q5))</f>
        <v/>
      </c>
      <c r="AB5" s="90"/>
      <c r="AC5" s="90"/>
    </row>
    <row r="6" spans="1:29" ht="13.8" x14ac:dyDescent="0.25">
      <c r="A6" s="4">
        <v>43864</v>
      </c>
      <c r="B6">
        <v>0</v>
      </c>
      <c r="C6">
        <v>0</v>
      </c>
      <c r="D6">
        <v>0</v>
      </c>
      <c r="F6">
        <f t="shared" si="0"/>
        <v>0</v>
      </c>
      <c r="G6">
        <f t="shared" si="1"/>
        <v>0</v>
      </c>
      <c r="H6">
        <f t="shared" si="2"/>
        <v>0</v>
      </c>
      <c r="I6">
        <f t="shared" si="3"/>
        <v>0</v>
      </c>
      <c r="J6" s="58"/>
      <c r="K6" s="58"/>
      <c r="L6" s="58"/>
      <c r="P6" s="63"/>
      <c r="Q6" s="66"/>
      <c r="R6" s="67" t="str">
        <f t="shared" si="4"/>
        <v/>
      </c>
      <c r="AB6" s="90"/>
      <c r="AC6" s="90"/>
    </row>
    <row r="7" spans="1:29" ht="13.8" x14ac:dyDescent="0.25">
      <c r="A7" s="4">
        <v>43865</v>
      </c>
      <c r="B7">
        <v>0</v>
      </c>
      <c r="C7">
        <v>0</v>
      </c>
      <c r="D7">
        <v>0</v>
      </c>
      <c r="F7">
        <f t="shared" si="0"/>
        <v>0</v>
      </c>
      <c r="G7">
        <f t="shared" si="1"/>
        <v>0</v>
      </c>
      <c r="H7">
        <f t="shared" si="2"/>
        <v>0</v>
      </c>
      <c r="I7">
        <f t="shared" si="3"/>
        <v>0</v>
      </c>
      <c r="J7" s="58"/>
      <c r="K7" s="58"/>
      <c r="L7" s="58"/>
      <c r="P7" s="63"/>
      <c r="Q7" s="66"/>
      <c r="R7" s="67" t="str">
        <f t="shared" si="4"/>
        <v/>
      </c>
      <c r="AB7" s="90"/>
      <c r="AC7" s="90"/>
    </row>
    <row r="8" spans="1:29" ht="13.8" x14ac:dyDescent="0.25">
      <c r="A8" s="4">
        <v>43866</v>
      </c>
      <c r="B8">
        <v>0</v>
      </c>
      <c r="C8">
        <v>0</v>
      </c>
      <c r="D8">
        <v>0</v>
      </c>
      <c r="F8">
        <f t="shared" si="0"/>
        <v>0</v>
      </c>
      <c r="G8">
        <f t="shared" si="1"/>
        <v>0</v>
      </c>
      <c r="H8">
        <f t="shared" si="2"/>
        <v>0</v>
      </c>
      <c r="I8">
        <f t="shared" si="3"/>
        <v>0</v>
      </c>
      <c r="J8" s="58"/>
      <c r="K8" s="58"/>
      <c r="L8" s="58"/>
      <c r="P8" s="63"/>
      <c r="Q8" s="66"/>
      <c r="R8" s="67" t="str">
        <f t="shared" si="4"/>
        <v/>
      </c>
      <c r="AB8" s="90"/>
      <c r="AC8" s="90"/>
    </row>
    <row r="9" spans="1:29" ht="13.8" x14ac:dyDescent="0.25">
      <c r="A9" s="4">
        <v>43867</v>
      </c>
      <c r="B9">
        <v>0</v>
      </c>
      <c r="C9">
        <v>0</v>
      </c>
      <c r="D9">
        <v>0</v>
      </c>
      <c r="F9">
        <f t="shared" si="0"/>
        <v>0</v>
      </c>
      <c r="G9">
        <f t="shared" si="1"/>
        <v>0</v>
      </c>
      <c r="H9">
        <f t="shared" si="2"/>
        <v>0</v>
      </c>
      <c r="I9">
        <f t="shared" si="3"/>
        <v>0</v>
      </c>
      <c r="J9" s="58"/>
      <c r="K9" s="58"/>
      <c r="L9" s="58"/>
      <c r="P9" s="63"/>
      <c r="Q9" s="66"/>
      <c r="R9" s="67" t="str">
        <f t="shared" si="4"/>
        <v/>
      </c>
      <c r="AB9" s="90"/>
      <c r="AC9" s="90"/>
    </row>
    <row r="10" spans="1:29" ht="13.8" x14ac:dyDescent="0.25">
      <c r="A10" s="4">
        <v>43868</v>
      </c>
      <c r="B10">
        <v>0</v>
      </c>
      <c r="C10">
        <v>0</v>
      </c>
      <c r="D10">
        <v>0</v>
      </c>
      <c r="F10">
        <f t="shared" si="0"/>
        <v>0</v>
      </c>
      <c r="G10">
        <f t="shared" si="1"/>
        <v>0</v>
      </c>
      <c r="H10">
        <f t="shared" si="2"/>
        <v>0</v>
      </c>
      <c r="I10">
        <f t="shared" si="3"/>
        <v>0</v>
      </c>
      <c r="J10" s="58"/>
      <c r="K10" s="58"/>
      <c r="L10" s="58"/>
      <c r="P10" s="63"/>
      <c r="Q10" s="66"/>
      <c r="R10" s="67" t="str">
        <f t="shared" si="4"/>
        <v/>
      </c>
      <c r="AB10" s="90"/>
      <c r="AC10" s="90"/>
    </row>
    <row r="11" spans="1:29" ht="13.8" x14ac:dyDescent="0.25">
      <c r="A11" s="4">
        <v>43869</v>
      </c>
      <c r="B11">
        <v>0</v>
      </c>
      <c r="C11">
        <v>0</v>
      </c>
      <c r="D11">
        <v>0</v>
      </c>
      <c r="F11">
        <f t="shared" si="0"/>
        <v>0</v>
      </c>
      <c r="G11">
        <f t="shared" si="1"/>
        <v>0</v>
      </c>
      <c r="H11">
        <f t="shared" si="2"/>
        <v>0</v>
      </c>
      <c r="I11">
        <f t="shared" si="3"/>
        <v>0</v>
      </c>
      <c r="J11" s="58"/>
      <c r="K11" s="58"/>
      <c r="L11" s="58"/>
      <c r="P11" s="63"/>
      <c r="Q11" s="66"/>
      <c r="R11" s="67" t="str">
        <f t="shared" si="4"/>
        <v/>
      </c>
      <c r="AB11" s="91">
        <f>AVERAGE(F5:F11)</f>
        <v>0</v>
      </c>
      <c r="AC11" s="91">
        <f>AVERAGE(G5:G11)</f>
        <v>0</v>
      </c>
    </row>
    <row r="12" spans="1:29" ht="13.8" x14ac:dyDescent="0.25">
      <c r="A12" s="4">
        <v>43870</v>
      </c>
      <c r="B12">
        <v>0</v>
      </c>
      <c r="C12">
        <v>0</v>
      </c>
      <c r="D12">
        <v>0</v>
      </c>
      <c r="F12">
        <f t="shared" si="0"/>
        <v>0</v>
      </c>
      <c r="G12">
        <f t="shared" si="1"/>
        <v>0</v>
      </c>
      <c r="H12">
        <f t="shared" si="2"/>
        <v>0</v>
      </c>
      <c r="I12">
        <f t="shared" si="3"/>
        <v>0</v>
      </c>
      <c r="J12" s="58"/>
      <c r="K12" s="58"/>
      <c r="L12" s="58"/>
      <c r="P12" s="63"/>
      <c r="Q12" s="66"/>
      <c r="R12" s="67" t="str">
        <f t="shared" si="4"/>
        <v/>
      </c>
      <c r="AB12" s="91">
        <f t="shared" ref="AB12:AC27" si="5">AVERAGE(F6:F12)</f>
        <v>0</v>
      </c>
      <c r="AC12" s="91">
        <f t="shared" si="5"/>
        <v>0</v>
      </c>
    </row>
    <row r="13" spans="1:29" ht="13.8" x14ac:dyDescent="0.25">
      <c r="A13" s="4">
        <v>43871</v>
      </c>
      <c r="B13">
        <v>0</v>
      </c>
      <c r="C13">
        <v>0</v>
      </c>
      <c r="D13">
        <v>0</v>
      </c>
      <c r="F13">
        <f t="shared" si="0"/>
        <v>0</v>
      </c>
      <c r="G13">
        <f t="shared" si="1"/>
        <v>0</v>
      </c>
      <c r="H13">
        <f t="shared" si="2"/>
        <v>0</v>
      </c>
      <c r="I13">
        <f t="shared" si="3"/>
        <v>0</v>
      </c>
      <c r="J13" s="58"/>
      <c r="K13" s="58"/>
      <c r="L13" s="58"/>
      <c r="P13" s="63"/>
      <c r="Q13" s="66"/>
      <c r="R13" s="67" t="str">
        <f t="shared" si="4"/>
        <v/>
      </c>
      <c r="AB13" s="91">
        <f t="shared" si="5"/>
        <v>0</v>
      </c>
      <c r="AC13" s="91">
        <f t="shared" si="5"/>
        <v>0</v>
      </c>
    </row>
    <row r="14" spans="1:29" ht="13.8" x14ac:dyDescent="0.25">
      <c r="A14" s="4">
        <v>43872</v>
      </c>
      <c r="B14">
        <v>0</v>
      </c>
      <c r="C14">
        <v>0</v>
      </c>
      <c r="D14">
        <v>0</v>
      </c>
      <c r="F14">
        <f t="shared" si="0"/>
        <v>0</v>
      </c>
      <c r="G14">
        <f t="shared" si="1"/>
        <v>0</v>
      </c>
      <c r="H14">
        <f t="shared" si="2"/>
        <v>0</v>
      </c>
      <c r="I14">
        <f t="shared" si="3"/>
        <v>0</v>
      </c>
      <c r="J14" s="58"/>
      <c r="K14" s="58"/>
      <c r="L14" s="58"/>
      <c r="P14" s="63"/>
      <c r="Q14" s="66"/>
      <c r="R14" s="67" t="str">
        <f t="shared" si="4"/>
        <v/>
      </c>
      <c r="AB14" s="91">
        <f t="shared" si="5"/>
        <v>0</v>
      </c>
      <c r="AC14" s="91">
        <f t="shared" si="5"/>
        <v>0</v>
      </c>
    </row>
    <row r="15" spans="1:29" ht="13.8" x14ac:dyDescent="0.25">
      <c r="A15" s="4">
        <v>43873</v>
      </c>
      <c r="B15">
        <v>0</v>
      </c>
      <c r="C15">
        <v>0</v>
      </c>
      <c r="D15">
        <v>0</v>
      </c>
      <c r="F15">
        <f t="shared" si="0"/>
        <v>0</v>
      </c>
      <c r="G15">
        <f t="shared" si="1"/>
        <v>0</v>
      </c>
      <c r="H15">
        <f t="shared" si="2"/>
        <v>0</v>
      </c>
      <c r="I15">
        <f t="shared" si="3"/>
        <v>0</v>
      </c>
      <c r="J15" s="58"/>
      <c r="K15" s="58"/>
      <c r="L15" s="58"/>
      <c r="P15" s="63"/>
      <c r="Q15" s="66"/>
      <c r="R15" s="67" t="str">
        <f t="shared" si="4"/>
        <v/>
      </c>
      <c r="AB15" s="91">
        <f t="shared" si="5"/>
        <v>0</v>
      </c>
      <c r="AC15" s="91">
        <f t="shared" si="5"/>
        <v>0</v>
      </c>
    </row>
    <row r="16" spans="1:29" ht="13.8" x14ac:dyDescent="0.25">
      <c r="A16" s="4">
        <v>43874</v>
      </c>
      <c r="B16">
        <v>0</v>
      </c>
      <c r="C16">
        <v>0</v>
      </c>
      <c r="D16">
        <v>0</v>
      </c>
      <c r="F16">
        <f t="shared" si="0"/>
        <v>0</v>
      </c>
      <c r="G16">
        <f t="shared" si="1"/>
        <v>0</v>
      </c>
      <c r="H16">
        <f t="shared" si="2"/>
        <v>0</v>
      </c>
      <c r="I16">
        <f t="shared" si="3"/>
        <v>0</v>
      </c>
      <c r="J16" s="58"/>
      <c r="K16" s="58"/>
      <c r="L16" s="58"/>
      <c r="P16" s="63"/>
      <c r="Q16" s="66"/>
      <c r="R16" s="67" t="str">
        <f t="shared" si="4"/>
        <v/>
      </c>
      <c r="AB16" s="91">
        <f t="shared" si="5"/>
        <v>0</v>
      </c>
      <c r="AC16" s="91">
        <f t="shared" si="5"/>
        <v>0</v>
      </c>
    </row>
    <row r="17" spans="1:29" ht="13.8" x14ac:dyDescent="0.25">
      <c r="A17" s="4">
        <v>43875</v>
      </c>
      <c r="B17">
        <v>0</v>
      </c>
      <c r="C17">
        <v>0</v>
      </c>
      <c r="D17">
        <v>0</v>
      </c>
      <c r="F17">
        <f t="shared" si="0"/>
        <v>0</v>
      </c>
      <c r="G17">
        <f t="shared" si="1"/>
        <v>0</v>
      </c>
      <c r="H17">
        <f t="shared" si="2"/>
        <v>0</v>
      </c>
      <c r="I17">
        <f t="shared" si="3"/>
        <v>0</v>
      </c>
      <c r="J17" s="58"/>
      <c r="K17" s="58"/>
      <c r="L17" s="58"/>
      <c r="P17" s="63"/>
      <c r="Q17" s="66"/>
      <c r="R17" s="67" t="str">
        <f t="shared" si="4"/>
        <v/>
      </c>
      <c r="AB17" s="91">
        <f t="shared" si="5"/>
        <v>0</v>
      </c>
      <c r="AC17" s="91">
        <f t="shared" si="5"/>
        <v>0</v>
      </c>
    </row>
    <row r="18" spans="1:29" ht="13.8" x14ac:dyDescent="0.25">
      <c r="A18" s="4">
        <v>43876</v>
      </c>
      <c r="B18">
        <v>0</v>
      </c>
      <c r="C18">
        <v>0</v>
      </c>
      <c r="D18">
        <v>0</v>
      </c>
      <c r="F18">
        <f t="shared" si="0"/>
        <v>0</v>
      </c>
      <c r="G18">
        <f t="shared" si="1"/>
        <v>0</v>
      </c>
      <c r="H18">
        <f t="shared" si="2"/>
        <v>0</v>
      </c>
      <c r="I18">
        <f t="shared" si="3"/>
        <v>0</v>
      </c>
      <c r="J18" s="58"/>
      <c r="K18" s="58"/>
      <c r="L18" s="58"/>
      <c r="P18" s="63"/>
      <c r="Q18" s="66"/>
      <c r="R18" s="67" t="str">
        <f t="shared" si="4"/>
        <v/>
      </c>
      <c r="AB18" s="91">
        <f t="shared" si="5"/>
        <v>0</v>
      </c>
      <c r="AC18" s="91">
        <f t="shared" si="5"/>
        <v>0</v>
      </c>
    </row>
    <row r="19" spans="1:29" ht="13.8" x14ac:dyDescent="0.25">
      <c r="A19" s="4">
        <v>43877</v>
      </c>
      <c r="B19">
        <v>0</v>
      </c>
      <c r="C19">
        <v>0</v>
      </c>
      <c r="D19">
        <v>0</v>
      </c>
      <c r="F19">
        <f t="shared" si="0"/>
        <v>0</v>
      </c>
      <c r="G19">
        <f t="shared" si="1"/>
        <v>0</v>
      </c>
      <c r="H19">
        <f t="shared" si="2"/>
        <v>0</v>
      </c>
      <c r="I19">
        <f t="shared" si="3"/>
        <v>0</v>
      </c>
      <c r="J19" s="58"/>
      <c r="K19" s="58"/>
      <c r="L19" s="58"/>
      <c r="P19" s="63"/>
      <c r="Q19" s="66"/>
      <c r="R19" s="67" t="str">
        <f t="shared" si="4"/>
        <v/>
      </c>
      <c r="AB19" s="91">
        <f t="shared" si="5"/>
        <v>0</v>
      </c>
      <c r="AC19" s="91">
        <f t="shared" si="5"/>
        <v>0</v>
      </c>
    </row>
    <row r="20" spans="1:29" ht="13.8" x14ac:dyDescent="0.25">
      <c r="A20" s="4">
        <v>43878</v>
      </c>
      <c r="B20">
        <v>0</v>
      </c>
      <c r="C20">
        <v>0</v>
      </c>
      <c r="D20">
        <v>0</v>
      </c>
      <c r="F20">
        <f t="shared" si="0"/>
        <v>0</v>
      </c>
      <c r="G20">
        <f t="shared" si="1"/>
        <v>0</v>
      </c>
      <c r="H20">
        <f t="shared" si="2"/>
        <v>0</v>
      </c>
      <c r="I20">
        <f t="shared" si="3"/>
        <v>0</v>
      </c>
      <c r="J20" s="58"/>
      <c r="K20" s="58"/>
      <c r="L20" s="58"/>
      <c r="P20" s="63"/>
      <c r="Q20" s="66"/>
      <c r="R20" s="67" t="str">
        <f t="shared" si="4"/>
        <v/>
      </c>
      <c r="AB20" s="91">
        <f t="shared" si="5"/>
        <v>0</v>
      </c>
      <c r="AC20" s="91">
        <f t="shared" si="5"/>
        <v>0</v>
      </c>
    </row>
    <row r="21" spans="1:29" ht="13.8" x14ac:dyDescent="0.25">
      <c r="A21" s="4">
        <v>43879</v>
      </c>
      <c r="B21">
        <v>0</v>
      </c>
      <c r="C21">
        <v>0</v>
      </c>
      <c r="D21">
        <v>0</v>
      </c>
      <c r="F21">
        <f t="shared" si="0"/>
        <v>0</v>
      </c>
      <c r="G21">
        <f t="shared" si="1"/>
        <v>0</v>
      </c>
      <c r="H21">
        <f t="shared" si="2"/>
        <v>0</v>
      </c>
      <c r="I21">
        <f t="shared" si="3"/>
        <v>0</v>
      </c>
      <c r="J21" s="58"/>
      <c r="K21" s="58"/>
      <c r="L21" s="58"/>
      <c r="P21" s="63"/>
      <c r="Q21" s="66"/>
      <c r="R21" s="67" t="str">
        <f t="shared" si="4"/>
        <v/>
      </c>
      <c r="AB21" s="91">
        <f t="shared" si="5"/>
        <v>0</v>
      </c>
      <c r="AC21" s="91">
        <f t="shared" si="5"/>
        <v>0</v>
      </c>
    </row>
    <row r="22" spans="1:29" ht="13.8" x14ac:dyDescent="0.25">
      <c r="A22" s="4">
        <v>43880</v>
      </c>
      <c r="B22">
        <v>0</v>
      </c>
      <c r="C22">
        <v>0</v>
      </c>
      <c r="D22">
        <v>0</v>
      </c>
      <c r="F22">
        <f t="shared" si="0"/>
        <v>0</v>
      </c>
      <c r="G22">
        <f t="shared" si="1"/>
        <v>0</v>
      </c>
      <c r="H22">
        <f t="shared" si="2"/>
        <v>0</v>
      </c>
      <c r="I22">
        <f t="shared" si="3"/>
        <v>0</v>
      </c>
      <c r="J22" s="58"/>
      <c r="K22" s="58"/>
      <c r="L22" s="58"/>
      <c r="P22" s="63"/>
      <c r="Q22" s="66"/>
      <c r="R22" s="67" t="str">
        <f t="shared" si="4"/>
        <v/>
      </c>
      <c r="AB22" s="91">
        <f t="shared" si="5"/>
        <v>0</v>
      </c>
      <c r="AC22" s="91">
        <f t="shared" si="5"/>
        <v>0</v>
      </c>
    </row>
    <row r="23" spans="1:29" ht="13.8" x14ac:dyDescent="0.25">
      <c r="A23" s="4">
        <v>43881</v>
      </c>
      <c r="B23">
        <v>0</v>
      </c>
      <c r="C23">
        <v>0</v>
      </c>
      <c r="D23">
        <v>0</v>
      </c>
      <c r="F23">
        <f t="shared" si="0"/>
        <v>0</v>
      </c>
      <c r="G23">
        <f t="shared" si="1"/>
        <v>0</v>
      </c>
      <c r="H23">
        <f t="shared" si="2"/>
        <v>0</v>
      </c>
      <c r="I23">
        <f t="shared" si="3"/>
        <v>0</v>
      </c>
      <c r="J23" s="58"/>
      <c r="K23" s="58"/>
      <c r="L23" s="58"/>
      <c r="P23" s="63"/>
      <c r="Q23" s="66"/>
      <c r="R23" s="67" t="str">
        <f t="shared" si="4"/>
        <v/>
      </c>
      <c r="AB23" s="91">
        <f t="shared" si="5"/>
        <v>0</v>
      </c>
      <c r="AC23" s="91">
        <f t="shared" si="5"/>
        <v>0</v>
      </c>
    </row>
    <row r="24" spans="1:29" ht="13.8" x14ac:dyDescent="0.25">
      <c r="A24" s="4">
        <v>43882</v>
      </c>
      <c r="B24">
        <v>0</v>
      </c>
      <c r="C24">
        <v>0</v>
      </c>
      <c r="D24">
        <v>0</v>
      </c>
      <c r="F24">
        <f t="shared" si="0"/>
        <v>0</v>
      </c>
      <c r="G24">
        <f t="shared" si="1"/>
        <v>0</v>
      </c>
      <c r="H24">
        <f t="shared" si="2"/>
        <v>0</v>
      </c>
      <c r="I24">
        <f t="shared" si="3"/>
        <v>0</v>
      </c>
      <c r="J24" s="58"/>
      <c r="K24" s="58"/>
      <c r="L24" s="58"/>
      <c r="P24" s="63"/>
      <c r="Q24" s="66"/>
      <c r="R24" s="67" t="str">
        <f t="shared" si="4"/>
        <v/>
      </c>
      <c r="AB24" s="91">
        <f t="shared" si="5"/>
        <v>0</v>
      </c>
      <c r="AC24" s="91">
        <f t="shared" si="5"/>
        <v>0</v>
      </c>
    </row>
    <row r="25" spans="1:29" ht="13.8" x14ac:dyDescent="0.25">
      <c r="A25" s="4">
        <v>43883</v>
      </c>
      <c r="B25">
        <v>0</v>
      </c>
      <c r="C25">
        <v>0</v>
      </c>
      <c r="D25">
        <v>0</v>
      </c>
      <c r="F25">
        <f t="shared" si="0"/>
        <v>0</v>
      </c>
      <c r="G25">
        <f t="shared" si="1"/>
        <v>0</v>
      </c>
      <c r="H25">
        <f t="shared" si="2"/>
        <v>0</v>
      </c>
      <c r="I25">
        <f t="shared" si="3"/>
        <v>0</v>
      </c>
      <c r="J25" s="58"/>
      <c r="K25" s="58"/>
      <c r="L25" s="58"/>
      <c r="P25" s="63"/>
      <c r="Q25" s="66"/>
      <c r="R25" s="67" t="str">
        <f t="shared" si="4"/>
        <v/>
      </c>
      <c r="AB25" s="91">
        <f t="shared" si="5"/>
        <v>0</v>
      </c>
      <c r="AC25" s="91">
        <f t="shared" si="5"/>
        <v>0</v>
      </c>
    </row>
    <row r="26" spans="1:29" ht="13.8" x14ac:dyDescent="0.25">
      <c r="A26" s="4">
        <v>43884</v>
      </c>
      <c r="B26">
        <v>0</v>
      </c>
      <c r="C26">
        <v>0</v>
      </c>
      <c r="D26">
        <v>0</v>
      </c>
      <c r="F26">
        <f t="shared" si="0"/>
        <v>0</v>
      </c>
      <c r="G26">
        <f t="shared" si="1"/>
        <v>0</v>
      </c>
      <c r="H26">
        <f t="shared" si="2"/>
        <v>0</v>
      </c>
      <c r="I26">
        <f t="shared" si="3"/>
        <v>0</v>
      </c>
      <c r="J26" s="58"/>
      <c r="K26" s="58"/>
      <c r="L26" s="58"/>
      <c r="P26" s="63"/>
      <c r="Q26" s="66"/>
      <c r="R26" s="67" t="str">
        <f t="shared" si="4"/>
        <v/>
      </c>
      <c r="AB26" s="91">
        <f t="shared" si="5"/>
        <v>0</v>
      </c>
      <c r="AC26" s="91">
        <f t="shared" si="5"/>
        <v>0</v>
      </c>
    </row>
    <row r="27" spans="1:29" ht="13.8" x14ac:dyDescent="0.25">
      <c r="A27" s="4">
        <v>43885</v>
      </c>
      <c r="B27">
        <v>0</v>
      </c>
      <c r="C27">
        <v>0</v>
      </c>
      <c r="D27">
        <v>0</v>
      </c>
      <c r="F27">
        <f t="shared" si="0"/>
        <v>0</v>
      </c>
      <c r="G27">
        <f t="shared" si="1"/>
        <v>0</v>
      </c>
      <c r="H27">
        <f t="shared" si="2"/>
        <v>0</v>
      </c>
      <c r="I27">
        <f t="shared" si="3"/>
        <v>0</v>
      </c>
      <c r="J27" s="58"/>
      <c r="K27" s="58"/>
      <c r="L27" s="58"/>
      <c r="P27" s="63"/>
      <c r="Q27" s="66"/>
      <c r="R27" s="67" t="str">
        <f t="shared" si="4"/>
        <v/>
      </c>
      <c r="AB27" s="91">
        <f t="shared" si="5"/>
        <v>0</v>
      </c>
      <c r="AC27" s="91">
        <f t="shared" si="5"/>
        <v>0</v>
      </c>
    </row>
    <row r="28" spans="1:29" ht="13.8" x14ac:dyDescent="0.25">
      <c r="A28" s="4">
        <v>43886</v>
      </c>
      <c r="B28">
        <v>1</v>
      </c>
      <c r="C28">
        <v>0</v>
      </c>
      <c r="D28">
        <v>0</v>
      </c>
      <c r="F28">
        <f t="shared" si="0"/>
        <v>1</v>
      </c>
      <c r="G28">
        <f t="shared" si="1"/>
        <v>0</v>
      </c>
      <c r="H28">
        <f t="shared" si="2"/>
        <v>0</v>
      </c>
      <c r="I28">
        <f t="shared" si="3"/>
        <v>1</v>
      </c>
      <c r="J28" s="58"/>
      <c r="K28" s="58"/>
      <c r="L28" s="58"/>
      <c r="P28" s="63"/>
      <c r="Q28" s="66"/>
      <c r="R28" s="67" t="str">
        <f t="shared" si="4"/>
        <v/>
      </c>
      <c r="AB28" s="91">
        <f t="shared" ref="AB28:AC43" si="6">AVERAGE(F22:F28)</f>
        <v>0.14285714285714285</v>
      </c>
      <c r="AC28" s="91">
        <f t="shared" si="6"/>
        <v>0</v>
      </c>
    </row>
    <row r="29" spans="1:29" ht="13.8" x14ac:dyDescent="0.25">
      <c r="A29" s="4">
        <v>43887</v>
      </c>
      <c r="B29">
        <v>1</v>
      </c>
      <c r="C29">
        <v>0</v>
      </c>
      <c r="D29">
        <v>0</v>
      </c>
      <c r="F29">
        <f t="shared" si="0"/>
        <v>0</v>
      </c>
      <c r="G29">
        <f t="shared" si="1"/>
        <v>0</v>
      </c>
      <c r="H29">
        <f t="shared" si="2"/>
        <v>0</v>
      </c>
      <c r="I29">
        <f t="shared" si="3"/>
        <v>1</v>
      </c>
      <c r="J29" s="58"/>
      <c r="K29" s="58"/>
      <c r="L29" s="58"/>
      <c r="P29" s="63"/>
      <c r="Q29" s="66"/>
      <c r="R29" s="67" t="str">
        <f t="shared" si="4"/>
        <v/>
      </c>
      <c r="AB29" s="91">
        <f t="shared" si="6"/>
        <v>0.14285714285714285</v>
      </c>
      <c r="AC29" s="91">
        <f t="shared" si="6"/>
        <v>0</v>
      </c>
    </row>
    <row r="30" spans="1:29" ht="13.8" x14ac:dyDescent="0.25">
      <c r="A30" s="4">
        <v>43888</v>
      </c>
      <c r="B30">
        <v>8</v>
      </c>
      <c r="C30">
        <v>0</v>
      </c>
      <c r="D30">
        <v>0</v>
      </c>
      <c r="F30">
        <f t="shared" si="0"/>
        <v>7</v>
      </c>
      <c r="G30">
        <f t="shared" si="1"/>
        <v>0</v>
      </c>
      <c r="H30">
        <f t="shared" si="2"/>
        <v>0</v>
      </c>
      <c r="I30">
        <f t="shared" si="3"/>
        <v>8</v>
      </c>
      <c r="J30" s="58"/>
      <c r="K30" s="58"/>
      <c r="L30" s="58"/>
      <c r="P30" s="63"/>
      <c r="Q30" s="66"/>
      <c r="R30" s="67" t="str">
        <f t="shared" si="4"/>
        <v/>
      </c>
      <c r="AB30" s="91">
        <f t="shared" si="6"/>
        <v>1.1428571428571428</v>
      </c>
      <c r="AC30" s="91">
        <f t="shared" si="6"/>
        <v>0</v>
      </c>
    </row>
    <row r="31" spans="1:29" ht="13.8" x14ac:dyDescent="0.25">
      <c r="A31" s="4">
        <v>43889</v>
      </c>
      <c r="B31">
        <v>8</v>
      </c>
      <c r="C31">
        <v>0</v>
      </c>
      <c r="D31">
        <v>0</v>
      </c>
      <c r="F31">
        <f t="shared" si="0"/>
        <v>0</v>
      </c>
      <c r="G31">
        <f t="shared" si="1"/>
        <v>0</v>
      </c>
      <c r="H31">
        <f t="shared" si="2"/>
        <v>0</v>
      </c>
      <c r="I31">
        <f t="shared" si="3"/>
        <v>8</v>
      </c>
      <c r="J31" s="58"/>
      <c r="K31" s="58"/>
      <c r="L31" s="58"/>
      <c r="P31" s="63"/>
      <c r="Q31" s="66"/>
      <c r="R31" s="67" t="str">
        <f t="shared" si="4"/>
        <v/>
      </c>
      <c r="AB31" s="91">
        <f t="shared" si="6"/>
        <v>1.1428571428571428</v>
      </c>
      <c r="AC31" s="91">
        <f t="shared" si="6"/>
        <v>0</v>
      </c>
    </row>
    <row r="32" spans="1:29" ht="13.8" x14ac:dyDescent="0.25">
      <c r="A32" s="4">
        <v>43890</v>
      </c>
      <c r="B32">
        <v>18</v>
      </c>
      <c r="C32">
        <v>0</v>
      </c>
      <c r="D32">
        <v>0</v>
      </c>
      <c r="F32">
        <f t="shared" si="0"/>
        <v>10</v>
      </c>
      <c r="G32">
        <f t="shared" si="1"/>
        <v>0</v>
      </c>
      <c r="H32">
        <f t="shared" si="2"/>
        <v>0</v>
      </c>
      <c r="I32">
        <f t="shared" si="3"/>
        <v>18</v>
      </c>
      <c r="J32" s="58"/>
      <c r="K32" s="58"/>
      <c r="L32" s="58"/>
      <c r="P32" s="63"/>
      <c r="Q32" s="66"/>
      <c r="R32" s="67" t="str">
        <f t="shared" si="4"/>
        <v/>
      </c>
      <c r="AB32" s="91">
        <f t="shared" si="6"/>
        <v>2.5714285714285716</v>
      </c>
      <c r="AC32" s="91">
        <f t="shared" si="6"/>
        <v>0</v>
      </c>
    </row>
    <row r="33" spans="1:29" ht="13.8" x14ac:dyDescent="0.25">
      <c r="A33" s="4">
        <v>43891</v>
      </c>
      <c r="B33">
        <v>27</v>
      </c>
      <c r="C33">
        <v>0</v>
      </c>
      <c r="D33">
        <v>0</v>
      </c>
      <c r="F33">
        <f t="shared" si="0"/>
        <v>9</v>
      </c>
      <c r="G33">
        <f t="shared" si="1"/>
        <v>0</v>
      </c>
      <c r="H33">
        <f t="shared" si="2"/>
        <v>0</v>
      </c>
      <c r="I33">
        <f t="shared" si="3"/>
        <v>27</v>
      </c>
      <c r="J33" s="58">
        <f>F33/I32*$B$2/($B$2-B32)</f>
        <v>0.50000103990893174</v>
      </c>
      <c r="K33" s="58">
        <f>G33/I32</f>
        <v>0</v>
      </c>
      <c r="L33" s="58">
        <f>H33/I32</f>
        <v>0</v>
      </c>
      <c r="M33" s="19">
        <v>0</v>
      </c>
      <c r="N33" s="47">
        <f>C33/B33</f>
        <v>0</v>
      </c>
      <c r="O33" s="47"/>
      <c r="P33" s="63">
        <f>D33/B33</f>
        <v>0</v>
      </c>
      <c r="Q33" s="86">
        <f>N33</f>
        <v>0</v>
      </c>
      <c r="R33" s="67">
        <f t="shared" ref="R33" si="7">IF(P33="","",1-SUM(P33:Q33))</f>
        <v>1</v>
      </c>
      <c r="S33" s="47"/>
      <c r="T33" s="47"/>
      <c r="AB33" s="91">
        <f t="shared" si="6"/>
        <v>3.8571428571428572</v>
      </c>
      <c r="AC33" s="91">
        <f t="shared" si="6"/>
        <v>0</v>
      </c>
    </row>
    <row r="34" spans="1:29" ht="13.8" x14ac:dyDescent="0.25">
      <c r="A34" s="4">
        <v>43892</v>
      </c>
      <c r="B34">
        <v>42</v>
      </c>
      <c r="C34">
        <v>0</v>
      </c>
      <c r="D34">
        <v>0</v>
      </c>
      <c r="E34" s="21" t="s">
        <v>159</v>
      </c>
      <c r="F34">
        <f t="shared" si="0"/>
        <v>15</v>
      </c>
      <c r="G34">
        <f t="shared" si="1"/>
        <v>0</v>
      </c>
      <c r="H34">
        <f t="shared" si="2"/>
        <v>0</v>
      </c>
      <c r="I34">
        <f t="shared" si="3"/>
        <v>42</v>
      </c>
      <c r="J34" s="58">
        <f t="shared" ref="J34:J72" si="8">F34/I33*$B$2/($B$2-B33)</f>
        <v>0.55555728873891086</v>
      </c>
      <c r="K34" s="58">
        <f t="shared" ref="K34:K69" si="9">G34/I33</f>
        <v>0</v>
      </c>
      <c r="L34" s="58">
        <f t="shared" ref="L34:L69" si="10">H34/I33</f>
        <v>0</v>
      </c>
      <c r="M34" s="19">
        <v>0</v>
      </c>
      <c r="N34" s="47">
        <f t="shared" ref="N34:N82" si="11">C34/B34</f>
        <v>0</v>
      </c>
      <c r="O34" s="47"/>
      <c r="P34" s="63">
        <f t="shared" ref="P34:P97" si="12">D34/B34</f>
        <v>0</v>
      </c>
      <c r="Q34" s="86">
        <f t="shared" ref="Q34:Q97" si="13">N34</f>
        <v>0</v>
      </c>
      <c r="R34" s="67">
        <f t="shared" ref="R34:R97" si="14">IF(P34="","",1-SUM(P34:Q34))</f>
        <v>1</v>
      </c>
      <c r="S34" s="47"/>
      <c r="T34" s="47"/>
      <c r="AB34" s="91">
        <f t="shared" si="6"/>
        <v>6</v>
      </c>
      <c r="AC34" s="91">
        <f t="shared" si="6"/>
        <v>0</v>
      </c>
    </row>
    <row r="35" spans="1:29" ht="13.8" x14ac:dyDescent="0.25">
      <c r="A35" s="4">
        <v>43893</v>
      </c>
      <c r="B35">
        <v>56</v>
      </c>
      <c r="C35">
        <v>0</v>
      </c>
      <c r="D35">
        <v>2</v>
      </c>
      <c r="F35">
        <f t="shared" si="0"/>
        <v>14</v>
      </c>
      <c r="G35">
        <f t="shared" si="1"/>
        <v>0</v>
      </c>
      <c r="H35">
        <f t="shared" si="2"/>
        <v>2</v>
      </c>
      <c r="I35">
        <f t="shared" si="3"/>
        <v>54</v>
      </c>
      <c r="J35" s="58">
        <f t="shared" si="8"/>
        <v>0.33333495097393517</v>
      </c>
      <c r="K35" s="58">
        <f t="shared" si="9"/>
        <v>0</v>
      </c>
      <c r="L35" s="58">
        <f t="shared" si="10"/>
        <v>4.7619047619047616E-2</v>
      </c>
      <c r="M35">
        <f t="shared" ref="M35:M65" si="15">J35/(K35+L35)</f>
        <v>7.0000339704526393</v>
      </c>
      <c r="N35" s="47">
        <f t="shared" si="11"/>
        <v>0</v>
      </c>
      <c r="O35" s="47"/>
      <c r="P35" s="63">
        <f t="shared" si="12"/>
        <v>3.5714285714285712E-2</v>
      </c>
      <c r="Q35" s="86">
        <f t="shared" si="13"/>
        <v>0</v>
      </c>
      <c r="R35" s="67">
        <f t="shared" si="14"/>
        <v>0.9642857142857143</v>
      </c>
      <c r="S35" s="47"/>
      <c r="T35" s="47"/>
      <c r="AB35" s="91">
        <f t="shared" si="6"/>
        <v>7.8571428571428568</v>
      </c>
      <c r="AC35" s="91">
        <f t="shared" si="6"/>
        <v>0</v>
      </c>
    </row>
    <row r="36" spans="1:29" ht="13.8" x14ac:dyDescent="0.25">
      <c r="A36" s="4">
        <v>43894</v>
      </c>
      <c r="B36">
        <v>90</v>
      </c>
      <c r="C36">
        <v>0</v>
      </c>
      <c r="D36">
        <v>3</v>
      </c>
      <c r="F36">
        <f t="shared" si="0"/>
        <v>34</v>
      </c>
      <c r="G36">
        <f t="shared" si="1"/>
        <v>0</v>
      </c>
      <c r="H36">
        <f t="shared" si="2"/>
        <v>1</v>
      </c>
      <c r="I36">
        <f t="shared" si="3"/>
        <v>87</v>
      </c>
      <c r="J36" s="58">
        <f t="shared" si="8"/>
        <v>0.62963370369403215</v>
      </c>
      <c r="K36" s="58">
        <f t="shared" si="9"/>
        <v>0</v>
      </c>
      <c r="L36" s="58">
        <f t="shared" si="10"/>
        <v>1.8518518518518517E-2</v>
      </c>
      <c r="M36">
        <f t="shared" si="15"/>
        <v>34.000219999477736</v>
      </c>
      <c r="N36" s="47">
        <f t="shared" si="11"/>
        <v>0</v>
      </c>
      <c r="O36" s="47"/>
      <c r="P36" s="63">
        <f t="shared" si="12"/>
        <v>3.3333333333333333E-2</v>
      </c>
      <c r="Q36" s="86">
        <f t="shared" si="13"/>
        <v>0</v>
      </c>
      <c r="R36" s="67">
        <f t="shared" si="14"/>
        <v>0.96666666666666667</v>
      </c>
      <c r="S36" s="47"/>
      <c r="T36" s="47"/>
      <c r="AB36" s="91">
        <f t="shared" si="6"/>
        <v>12.714285714285714</v>
      </c>
      <c r="AC36" s="91">
        <f t="shared" si="6"/>
        <v>0</v>
      </c>
    </row>
    <row r="37" spans="1:29" ht="13.8" x14ac:dyDescent="0.25">
      <c r="A37" s="4">
        <v>43895</v>
      </c>
      <c r="B37">
        <v>114</v>
      </c>
      <c r="C37">
        <v>1</v>
      </c>
      <c r="D37">
        <v>3</v>
      </c>
      <c r="F37">
        <f t="shared" ref="F37:F62" si="16">B37-B36</f>
        <v>24</v>
      </c>
      <c r="G37">
        <f t="shared" ref="G37:G62" si="17">C37-C36</f>
        <v>1</v>
      </c>
      <c r="H37">
        <f t="shared" ref="H37:H62" si="18">D37-D36</f>
        <v>0</v>
      </c>
      <c r="I37">
        <f t="shared" si="3"/>
        <v>110</v>
      </c>
      <c r="J37" s="58">
        <f t="shared" si="8"/>
        <v>0.27586493770367737</v>
      </c>
      <c r="K37" s="58">
        <f t="shared" si="9"/>
        <v>1.1494252873563218E-2</v>
      </c>
      <c r="L37" s="58">
        <f t="shared" si="10"/>
        <v>0</v>
      </c>
      <c r="M37">
        <f t="shared" si="15"/>
        <v>24.000249580219933</v>
      </c>
      <c r="N37" s="47">
        <f t="shared" si="11"/>
        <v>8.771929824561403E-3</v>
      </c>
      <c r="O37" s="47"/>
      <c r="P37" s="63">
        <f t="shared" si="12"/>
        <v>2.6315789473684209E-2</v>
      </c>
      <c r="Q37" s="86">
        <f t="shared" si="13"/>
        <v>8.771929824561403E-3</v>
      </c>
      <c r="R37" s="67">
        <f t="shared" si="14"/>
        <v>0.96491228070175439</v>
      </c>
      <c r="S37" s="47"/>
      <c r="T37" s="47"/>
      <c r="AB37" s="91">
        <f t="shared" si="6"/>
        <v>15.142857142857142</v>
      </c>
      <c r="AC37" s="91">
        <f t="shared" si="6"/>
        <v>0.14285714285714285</v>
      </c>
    </row>
    <row r="38" spans="1:29" ht="13.8" x14ac:dyDescent="0.25">
      <c r="A38" s="4">
        <v>43896</v>
      </c>
      <c r="B38">
        <v>214</v>
      </c>
      <c r="C38">
        <v>1</v>
      </c>
      <c r="D38">
        <v>3</v>
      </c>
      <c r="F38">
        <f t="shared" si="16"/>
        <v>100</v>
      </c>
      <c r="G38">
        <f t="shared" si="17"/>
        <v>0</v>
      </c>
      <c r="H38">
        <f t="shared" si="18"/>
        <v>0</v>
      </c>
      <c r="I38">
        <f t="shared" si="3"/>
        <v>210</v>
      </c>
      <c r="J38" s="58">
        <f t="shared" si="8"/>
        <v>0.90910288393264893</v>
      </c>
      <c r="K38" s="58">
        <f t="shared" si="9"/>
        <v>0</v>
      </c>
      <c r="L38" s="58">
        <f t="shared" si="10"/>
        <v>0</v>
      </c>
      <c r="M38" s="19">
        <v>0</v>
      </c>
      <c r="N38" s="47">
        <f t="shared" si="11"/>
        <v>4.6728971962616819E-3</v>
      </c>
      <c r="O38" s="47"/>
      <c r="P38" s="63">
        <f t="shared" si="12"/>
        <v>1.4018691588785047E-2</v>
      </c>
      <c r="Q38" s="86">
        <f t="shared" si="13"/>
        <v>4.6728971962616819E-3</v>
      </c>
      <c r="R38" s="67">
        <f t="shared" si="14"/>
        <v>0.98130841121495327</v>
      </c>
      <c r="S38" s="47"/>
      <c r="T38" s="47"/>
      <c r="AB38" s="91">
        <f t="shared" si="6"/>
        <v>29.428571428571427</v>
      </c>
      <c r="AC38" s="91">
        <f t="shared" si="6"/>
        <v>0.14285714285714285</v>
      </c>
    </row>
    <row r="39" spans="1:29" ht="13.8" x14ac:dyDescent="0.25">
      <c r="A39" s="4">
        <v>43897</v>
      </c>
      <c r="B39">
        <v>268</v>
      </c>
      <c r="C39">
        <v>1</v>
      </c>
      <c r="D39">
        <v>3</v>
      </c>
      <c r="F39">
        <f t="shared" si="16"/>
        <v>54</v>
      </c>
      <c r="G39">
        <f t="shared" si="17"/>
        <v>0</v>
      </c>
      <c r="H39">
        <f t="shared" si="18"/>
        <v>0</v>
      </c>
      <c r="I39">
        <f t="shared" si="3"/>
        <v>264</v>
      </c>
      <c r="J39" s="58">
        <f t="shared" si="8"/>
        <v>0.25714921558718151</v>
      </c>
      <c r="K39" s="58">
        <f t="shared" si="9"/>
        <v>0</v>
      </c>
      <c r="L39" s="58">
        <f t="shared" si="10"/>
        <v>0</v>
      </c>
      <c r="M39" s="19">
        <v>0</v>
      </c>
      <c r="N39" s="47">
        <f t="shared" si="11"/>
        <v>3.7313432835820895E-3</v>
      </c>
      <c r="O39" s="47"/>
      <c r="P39" s="63">
        <f t="shared" si="12"/>
        <v>1.1194029850746268E-2</v>
      </c>
      <c r="Q39" s="86">
        <f t="shared" si="13"/>
        <v>3.7313432835820895E-3</v>
      </c>
      <c r="R39" s="67">
        <f t="shared" si="14"/>
        <v>0.9850746268656716</v>
      </c>
      <c r="S39" s="47"/>
      <c r="T39" s="47"/>
      <c r="AB39" s="91">
        <f t="shared" si="6"/>
        <v>35.714285714285715</v>
      </c>
      <c r="AC39" s="91">
        <f t="shared" si="6"/>
        <v>0.14285714285714285</v>
      </c>
    </row>
    <row r="40" spans="1:29" ht="13.8" x14ac:dyDescent="0.25">
      <c r="A40" s="4">
        <v>43898</v>
      </c>
      <c r="B40">
        <v>337</v>
      </c>
      <c r="C40">
        <v>2</v>
      </c>
      <c r="D40">
        <v>3</v>
      </c>
      <c r="F40">
        <f t="shared" si="16"/>
        <v>69</v>
      </c>
      <c r="G40">
        <f t="shared" si="17"/>
        <v>1</v>
      </c>
      <c r="H40">
        <f t="shared" si="18"/>
        <v>0</v>
      </c>
      <c r="I40">
        <f t="shared" si="3"/>
        <v>332</v>
      </c>
      <c r="J40" s="58">
        <f t="shared" si="8"/>
        <v>0.26137173003007819</v>
      </c>
      <c r="K40" s="58">
        <f t="shared" si="9"/>
        <v>3.787878787878788E-3</v>
      </c>
      <c r="L40" s="58">
        <f t="shared" si="10"/>
        <v>0</v>
      </c>
      <c r="M40">
        <f t="shared" si="15"/>
        <v>69.002136727940638</v>
      </c>
      <c r="N40" s="47">
        <f t="shared" si="11"/>
        <v>5.9347181008902079E-3</v>
      </c>
      <c r="O40" s="47"/>
      <c r="P40" s="63">
        <f t="shared" si="12"/>
        <v>8.9020771513353119E-3</v>
      </c>
      <c r="Q40" s="86">
        <f t="shared" si="13"/>
        <v>5.9347181008902079E-3</v>
      </c>
      <c r="R40" s="67">
        <f t="shared" si="14"/>
        <v>0.98516320474777452</v>
      </c>
      <c r="S40" s="47"/>
      <c r="T40" s="47"/>
      <c r="AB40" s="91">
        <f t="shared" si="6"/>
        <v>44.285714285714285</v>
      </c>
      <c r="AC40" s="91">
        <f t="shared" si="6"/>
        <v>0.2857142857142857</v>
      </c>
    </row>
    <row r="41" spans="1:29" ht="13.8" x14ac:dyDescent="0.25">
      <c r="A41" s="4">
        <v>43899</v>
      </c>
      <c r="B41">
        <v>374</v>
      </c>
      <c r="C41">
        <v>2</v>
      </c>
      <c r="D41">
        <v>3</v>
      </c>
      <c r="F41">
        <f t="shared" si="16"/>
        <v>37</v>
      </c>
      <c r="G41">
        <f t="shared" si="17"/>
        <v>0</v>
      </c>
      <c r="H41">
        <f t="shared" si="18"/>
        <v>0</v>
      </c>
      <c r="I41">
        <f t="shared" si="3"/>
        <v>369</v>
      </c>
      <c r="J41" s="58">
        <f t="shared" si="8"/>
        <v>0.11145012285891025</v>
      </c>
      <c r="K41" s="58">
        <f t="shared" si="9"/>
        <v>0</v>
      </c>
      <c r="L41" s="58">
        <f t="shared" si="10"/>
        <v>0</v>
      </c>
      <c r="M41" s="19">
        <v>0</v>
      </c>
      <c r="N41" s="47">
        <f t="shared" si="11"/>
        <v>5.3475935828877002E-3</v>
      </c>
      <c r="O41" s="47"/>
      <c r="P41" s="63">
        <f t="shared" si="12"/>
        <v>8.0213903743315516E-3</v>
      </c>
      <c r="Q41" s="86">
        <f t="shared" si="13"/>
        <v>5.3475935828877002E-3</v>
      </c>
      <c r="R41" s="67">
        <f t="shared" si="14"/>
        <v>0.9866310160427807</v>
      </c>
      <c r="S41" s="47"/>
      <c r="T41" s="47"/>
      <c r="AB41" s="91">
        <f t="shared" si="6"/>
        <v>47.428571428571431</v>
      </c>
      <c r="AC41" s="91">
        <f t="shared" si="6"/>
        <v>0.2857142857142857</v>
      </c>
    </row>
    <row r="42" spans="1:29" ht="13.8" x14ac:dyDescent="0.25">
      <c r="A42" s="4">
        <v>43900</v>
      </c>
      <c r="B42">
        <v>491</v>
      </c>
      <c r="C42">
        <v>3</v>
      </c>
      <c r="D42">
        <v>3</v>
      </c>
      <c r="F42">
        <f t="shared" si="16"/>
        <v>117</v>
      </c>
      <c r="G42">
        <f t="shared" si="17"/>
        <v>1</v>
      </c>
      <c r="H42">
        <f t="shared" si="18"/>
        <v>0</v>
      </c>
      <c r="I42">
        <f t="shared" si="3"/>
        <v>485</v>
      </c>
      <c r="J42" s="58">
        <f t="shared" si="8"/>
        <v>0.31708687329325325</v>
      </c>
      <c r="K42" s="58">
        <f t="shared" si="9"/>
        <v>2.7100271002710027E-3</v>
      </c>
      <c r="L42" s="58">
        <f t="shared" si="10"/>
        <v>0</v>
      </c>
      <c r="M42">
        <f t="shared" si="15"/>
        <v>117.00505624521045</v>
      </c>
      <c r="N42" s="47">
        <f t="shared" si="11"/>
        <v>6.1099796334012219E-3</v>
      </c>
      <c r="O42" s="47"/>
      <c r="P42" s="63">
        <f t="shared" si="12"/>
        <v>6.1099796334012219E-3</v>
      </c>
      <c r="Q42" s="86">
        <f t="shared" si="13"/>
        <v>6.1099796334012219E-3</v>
      </c>
      <c r="R42" s="67">
        <f t="shared" si="14"/>
        <v>0.98778004073319758</v>
      </c>
      <c r="S42" s="47"/>
      <c r="T42" s="47"/>
      <c r="AB42" s="91">
        <f t="shared" si="6"/>
        <v>62.142857142857146</v>
      </c>
      <c r="AC42" s="91">
        <f t="shared" si="6"/>
        <v>0.42857142857142855</v>
      </c>
    </row>
    <row r="43" spans="1:29" ht="13.8" x14ac:dyDescent="0.25">
      <c r="A43" s="4">
        <v>43901</v>
      </c>
      <c r="B43">
        <v>652</v>
      </c>
      <c r="C43">
        <v>4</v>
      </c>
      <c r="D43">
        <v>4</v>
      </c>
      <c r="F43">
        <f t="shared" si="16"/>
        <v>161</v>
      </c>
      <c r="G43">
        <f t="shared" si="17"/>
        <v>1</v>
      </c>
      <c r="H43">
        <f t="shared" si="18"/>
        <v>1</v>
      </c>
      <c r="I43">
        <f t="shared" si="3"/>
        <v>644</v>
      </c>
      <c r="J43" s="58">
        <f t="shared" si="8"/>
        <v>0.33197759686918699</v>
      </c>
      <c r="K43" s="58">
        <f t="shared" si="9"/>
        <v>2.0618556701030928E-3</v>
      </c>
      <c r="L43" s="58">
        <f t="shared" si="10"/>
        <v>2.0618556701030928E-3</v>
      </c>
      <c r="M43">
        <f t="shared" si="15"/>
        <v>80.504567240777845</v>
      </c>
      <c r="N43" s="47">
        <f t="shared" si="11"/>
        <v>6.1349693251533744E-3</v>
      </c>
      <c r="O43" s="47"/>
      <c r="P43" s="63">
        <f t="shared" si="12"/>
        <v>6.1349693251533744E-3</v>
      </c>
      <c r="Q43" s="86">
        <f t="shared" si="13"/>
        <v>6.1349693251533744E-3</v>
      </c>
      <c r="R43" s="67">
        <f t="shared" si="14"/>
        <v>0.98773006134969321</v>
      </c>
      <c r="S43" s="47"/>
      <c r="T43" s="47"/>
      <c r="AB43" s="91">
        <f t="shared" si="6"/>
        <v>80.285714285714292</v>
      </c>
      <c r="AC43" s="91">
        <f t="shared" si="6"/>
        <v>0.5714285714285714</v>
      </c>
    </row>
    <row r="44" spans="1:29" ht="13.8" x14ac:dyDescent="0.25">
      <c r="A44" s="4">
        <v>43902</v>
      </c>
      <c r="B44">
        <v>652</v>
      </c>
      <c r="C44">
        <v>4</v>
      </c>
      <c r="D44">
        <v>4</v>
      </c>
      <c r="F44">
        <f t="shared" si="16"/>
        <v>0</v>
      </c>
      <c r="G44">
        <f t="shared" si="17"/>
        <v>0</v>
      </c>
      <c r="H44">
        <f t="shared" si="18"/>
        <v>0</v>
      </c>
      <c r="I44">
        <f t="shared" si="3"/>
        <v>644</v>
      </c>
      <c r="J44" s="58">
        <f t="shared" si="8"/>
        <v>0</v>
      </c>
      <c r="K44" s="58">
        <f t="shared" si="9"/>
        <v>0</v>
      </c>
      <c r="L44" s="58">
        <f t="shared" si="10"/>
        <v>0</v>
      </c>
      <c r="M44" s="19">
        <v>0</v>
      </c>
      <c r="N44" s="47">
        <f t="shared" si="11"/>
        <v>6.1349693251533744E-3</v>
      </c>
      <c r="O44" s="47"/>
      <c r="P44" s="63">
        <f t="shared" si="12"/>
        <v>6.1349693251533744E-3</v>
      </c>
      <c r="Q44" s="86">
        <f t="shared" si="13"/>
        <v>6.1349693251533744E-3</v>
      </c>
      <c r="R44" s="67">
        <f t="shared" si="14"/>
        <v>0.98773006134969321</v>
      </c>
      <c r="S44" s="47"/>
      <c r="T44" s="47"/>
      <c r="AB44" s="91">
        <f t="shared" ref="AB44:AC59" si="19">AVERAGE(F38:F44)</f>
        <v>76.857142857142861</v>
      </c>
      <c r="AC44" s="91">
        <f t="shared" si="19"/>
        <v>0.42857142857142855</v>
      </c>
    </row>
    <row r="45" spans="1:29" ht="13.8" x14ac:dyDescent="0.25">
      <c r="A45" s="4">
        <v>43903</v>
      </c>
      <c r="B45">
        <v>1139</v>
      </c>
      <c r="C45">
        <v>11</v>
      </c>
      <c r="D45">
        <v>4</v>
      </c>
      <c r="E45" s="21" t="s">
        <v>160</v>
      </c>
      <c r="F45">
        <f t="shared" si="16"/>
        <v>487</v>
      </c>
      <c r="G45">
        <f t="shared" si="17"/>
        <v>7</v>
      </c>
      <c r="H45">
        <f t="shared" si="18"/>
        <v>0</v>
      </c>
      <c r="I45">
        <f t="shared" si="3"/>
        <v>1124</v>
      </c>
      <c r="J45" s="58">
        <f t="shared" si="8"/>
        <v>0.75626815393964486</v>
      </c>
      <c r="K45" s="58">
        <f t="shared" si="9"/>
        <v>1.0869565217391304E-2</v>
      </c>
      <c r="L45" s="58">
        <f t="shared" si="10"/>
        <v>0</v>
      </c>
      <c r="M45">
        <f t="shared" si="15"/>
        <v>69.576670162447328</v>
      </c>
      <c r="N45" s="47">
        <f t="shared" si="11"/>
        <v>9.6575943810359964E-3</v>
      </c>
      <c r="O45" s="47"/>
      <c r="P45" s="63">
        <f t="shared" si="12"/>
        <v>3.5118525021949078E-3</v>
      </c>
      <c r="Q45" s="86">
        <f t="shared" si="13"/>
        <v>9.6575943810359964E-3</v>
      </c>
      <c r="R45" s="67">
        <f t="shared" si="14"/>
        <v>0.98683055311676915</v>
      </c>
      <c r="S45" s="47"/>
      <c r="T45" s="47"/>
      <c r="AB45" s="91">
        <f t="shared" si="19"/>
        <v>132.14285714285714</v>
      </c>
      <c r="AC45" s="91">
        <f t="shared" si="19"/>
        <v>1.4285714285714286</v>
      </c>
    </row>
    <row r="46" spans="1:29" ht="13.8" x14ac:dyDescent="0.25">
      <c r="A46" s="4">
        <v>43904</v>
      </c>
      <c r="B46">
        <v>1359</v>
      </c>
      <c r="C46">
        <v>13</v>
      </c>
      <c r="D46">
        <v>4</v>
      </c>
      <c r="E46" s="21" t="s">
        <v>161</v>
      </c>
      <c r="F46">
        <f t="shared" si="16"/>
        <v>220</v>
      </c>
      <c r="G46">
        <f t="shared" si="17"/>
        <v>2</v>
      </c>
      <c r="H46">
        <f t="shared" si="18"/>
        <v>0</v>
      </c>
      <c r="I46">
        <f t="shared" si="3"/>
        <v>1342</v>
      </c>
      <c r="J46" s="58">
        <f t="shared" si="8"/>
        <v>0.19575529993441357</v>
      </c>
      <c r="K46" s="59">
        <f t="shared" si="9"/>
        <v>1.7793594306049821E-3</v>
      </c>
      <c r="L46" s="59">
        <f t="shared" si="10"/>
        <v>0</v>
      </c>
      <c r="M46">
        <f t="shared" si="15"/>
        <v>110.01447856314043</v>
      </c>
      <c r="N46" s="47">
        <f t="shared" si="11"/>
        <v>9.5658572479764541E-3</v>
      </c>
      <c r="O46" s="47"/>
      <c r="P46" s="63">
        <f t="shared" si="12"/>
        <v>2.9433406916850625E-3</v>
      </c>
      <c r="Q46" s="86">
        <f t="shared" si="13"/>
        <v>9.5658572479764541E-3</v>
      </c>
      <c r="R46" s="67">
        <f t="shared" si="14"/>
        <v>0.98749080206033846</v>
      </c>
      <c r="S46" s="47"/>
      <c r="T46" s="47"/>
      <c r="AB46" s="91">
        <f t="shared" si="19"/>
        <v>155.85714285714286</v>
      </c>
      <c r="AC46" s="91">
        <f t="shared" si="19"/>
        <v>1.7142857142857142</v>
      </c>
    </row>
    <row r="47" spans="1:29" ht="13.8" x14ac:dyDescent="0.25">
      <c r="A47" s="4">
        <v>43905</v>
      </c>
      <c r="B47">
        <v>2200</v>
      </c>
      <c r="C47">
        <v>14</v>
      </c>
      <c r="D47">
        <v>4</v>
      </c>
      <c r="F47">
        <f t="shared" si="16"/>
        <v>841</v>
      </c>
      <c r="G47">
        <f t="shared" si="17"/>
        <v>1</v>
      </c>
      <c r="H47">
        <f t="shared" si="18"/>
        <v>0</v>
      </c>
      <c r="I47">
        <f t="shared" si="3"/>
        <v>2182</v>
      </c>
      <c r="J47" s="60">
        <f t="shared" si="8"/>
        <v>0.62677502201222057</v>
      </c>
      <c r="K47" s="60">
        <f t="shared" si="9"/>
        <v>7.4515648286140089E-4</v>
      </c>
      <c r="L47" s="60">
        <f t="shared" si="10"/>
        <v>0</v>
      </c>
      <c r="M47">
        <f t="shared" si="15"/>
        <v>841.13207954040001</v>
      </c>
      <c r="N47" s="47">
        <f t="shared" si="11"/>
        <v>6.3636363636363638E-3</v>
      </c>
      <c r="O47" s="47"/>
      <c r="P47" s="63">
        <f t="shared" si="12"/>
        <v>1.8181818181818182E-3</v>
      </c>
      <c r="Q47" s="86">
        <f t="shared" si="13"/>
        <v>6.3636363636363638E-3</v>
      </c>
      <c r="R47" s="67">
        <f t="shared" si="14"/>
        <v>0.99181818181818182</v>
      </c>
      <c r="S47" s="47"/>
      <c r="T47" s="47"/>
      <c r="AB47" s="91">
        <f t="shared" si="19"/>
        <v>266.14285714285717</v>
      </c>
      <c r="AC47" s="91">
        <f t="shared" si="19"/>
        <v>1.7142857142857142</v>
      </c>
    </row>
    <row r="48" spans="1:29" ht="13.8" x14ac:dyDescent="0.25">
      <c r="A48" s="4">
        <v>43906</v>
      </c>
      <c r="B48">
        <v>2200</v>
      </c>
      <c r="C48">
        <v>14</v>
      </c>
      <c r="D48">
        <v>4</v>
      </c>
      <c r="E48" s="21" t="s">
        <v>162</v>
      </c>
      <c r="F48">
        <f t="shared" si="16"/>
        <v>0</v>
      </c>
      <c r="G48">
        <f t="shared" si="17"/>
        <v>0</v>
      </c>
      <c r="H48">
        <f t="shared" si="18"/>
        <v>0</v>
      </c>
      <c r="I48">
        <f t="shared" si="3"/>
        <v>2182</v>
      </c>
      <c r="J48" s="58">
        <f t="shared" si="8"/>
        <v>0</v>
      </c>
      <c r="K48" s="59">
        <f t="shared" si="9"/>
        <v>0</v>
      </c>
      <c r="L48" s="59">
        <f t="shared" si="10"/>
        <v>0</v>
      </c>
      <c r="M48" s="19">
        <v>0</v>
      </c>
      <c r="N48" s="47">
        <f t="shared" si="11"/>
        <v>6.3636363636363638E-3</v>
      </c>
      <c r="O48" s="47"/>
      <c r="P48" s="63">
        <f t="shared" si="12"/>
        <v>1.8181818181818182E-3</v>
      </c>
      <c r="Q48" s="86">
        <f t="shared" si="13"/>
        <v>6.3636363636363638E-3</v>
      </c>
      <c r="R48" s="67">
        <f t="shared" si="14"/>
        <v>0.99181818181818182</v>
      </c>
      <c r="S48" s="47"/>
      <c r="T48" s="47"/>
      <c r="AB48" s="91">
        <f t="shared" si="19"/>
        <v>260.85714285714283</v>
      </c>
      <c r="AC48" s="91">
        <f t="shared" si="19"/>
        <v>1.7142857142857142</v>
      </c>
    </row>
    <row r="49" spans="1:29" ht="13.8" x14ac:dyDescent="0.25">
      <c r="A49" s="4">
        <v>43907</v>
      </c>
      <c r="B49">
        <v>2700</v>
      </c>
      <c r="C49">
        <v>27</v>
      </c>
      <c r="D49">
        <v>4</v>
      </c>
      <c r="F49">
        <f t="shared" si="16"/>
        <v>500</v>
      </c>
      <c r="G49">
        <f t="shared" si="17"/>
        <v>13</v>
      </c>
      <c r="H49">
        <f t="shared" si="18"/>
        <v>0</v>
      </c>
      <c r="I49">
        <f t="shared" si="3"/>
        <v>2669</v>
      </c>
      <c r="J49" s="58">
        <f t="shared" si="8"/>
        <v>0.22920583502891315</v>
      </c>
      <c r="K49" s="59">
        <f t="shared" si="9"/>
        <v>5.9578368469294226E-3</v>
      </c>
      <c r="L49" s="59">
        <f t="shared" si="10"/>
        <v>0</v>
      </c>
      <c r="M49">
        <f t="shared" si="15"/>
        <v>38.471317848699115</v>
      </c>
      <c r="N49" s="47">
        <f t="shared" si="11"/>
        <v>0.01</v>
      </c>
      <c r="O49" s="47"/>
      <c r="P49" s="63">
        <f t="shared" si="12"/>
        <v>1.4814814814814814E-3</v>
      </c>
      <c r="Q49" s="86">
        <f t="shared" si="13"/>
        <v>0.01</v>
      </c>
      <c r="R49" s="67">
        <f t="shared" si="14"/>
        <v>0.98851851851851857</v>
      </c>
      <c r="S49" s="47"/>
      <c r="T49" s="47"/>
      <c r="AB49" s="91">
        <f t="shared" si="19"/>
        <v>315.57142857142856</v>
      </c>
      <c r="AC49" s="91">
        <f t="shared" si="19"/>
        <v>3.4285714285714284</v>
      </c>
    </row>
    <row r="50" spans="1:29" ht="13.8" x14ac:dyDescent="0.25">
      <c r="A50" s="4">
        <v>43908</v>
      </c>
      <c r="B50">
        <v>3028</v>
      </c>
      <c r="C50">
        <v>28</v>
      </c>
      <c r="D50">
        <v>15</v>
      </c>
      <c r="F50">
        <f t="shared" si="16"/>
        <v>328</v>
      </c>
      <c r="G50">
        <f t="shared" si="17"/>
        <v>1</v>
      </c>
      <c r="H50">
        <f t="shared" si="18"/>
        <v>11</v>
      </c>
      <c r="I50">
        <f t="shared" si="3"/>
        <v>2985</v>
      </c>
      <c r="J50" s="58">
        <f t="shared" si="8"/>
        <v>0.1229308200671146</v>
      </c>
      <c r="K50" s="59">
        <f t="shared" si="9"/>
        <v>3.7467216185837392E-4</v>
      </c>
      <c r="L50" s="59">
        <f t="shared" si="10"/>
        <v>4.121393780442113E-3</v>
      </c>
      <c r="M50">
        <f t="shared" si="15"/>
        <v>27.341863229927405</v>
      </c>
      <c r="N50" s="47">
        <f t="shared" si="11"/>
        <v>9.247027741083224E-3</v>
      </c>
      <c r="O50" s="47"/>
      <c r="P50" s="63">
        <f t="shared" si="12"/>
        <v>4.9537648612945837E-3</v>
      </c>
      <c r="Q50" s="86">
        <f t="shared" si="13"/>
        <v>9.247027741083224E-3</v>
      </c>
      <c r="R50" s="67">
        <f t="shared" si="14"/>
        <v>0.98579920739762217</v>
      </c>
      <c r="S50" s="47"/>
      <c r="T50" s="47"/>
      <c r="AB50" s="91">
        <f t="shared" si="19"/>
        <v>339.42857142857144</v>
      </c>
      <c r="AC50" s="91">
        <f t="shared" si="19"/>
        <v>3.4285714285714284</v>
      </c>
    </row>
    <row r="51" spans="1:29" ht="13.8" x14ac:dyDescent="0.25">
      <c r="A51" s="4">
        <v>43909</v>
      </c>
      <c r="B51">
        <v>4075</v>
      </c>
      <c r="C51">
        <v>41</v>
      </c>
      <c r="D51">
        <v>15</v>
      </c>
      <c r="F51">
        <f t="shared" si="16"/>
        <v>1047</v>
      </c>
      <c r="G51">
        <f t="shared" si="17"/>
        <v>13</v>
      </c>
      <c r="H51">
        <f t="shared" si="18"/>
        <v>0</v>
      </c>
      <c r="I51">
        <f t="shared" si="3"/>
        <v>4019</v>
      </c>
      <c r="J51" s="58">
        <f t="shared" si="8"/>
        <v>0.35087653031592908</v>
      </c>
      <c r="K51" s="59">
        <f t="shared" si="9"/>
        <v>4.3551088777219428E-3</v>
      </c>
      <c r="L51" s="59">
        <f t="shared" si="10"/>
        <v>0</v>
      </c>
      <c r="M51">
        <f t="shared" si="15"/>
        <v>80.56664946100372</v>
      </c>
      <c r="N51" s="47">
        <f t="shared" si="11"/>
        <v>1.0061349693251533E-2</v>
      </c>
      <c r="O51" s="47"/>
      <c r="P51" s="63">
        <f t="shared" si="12"/>
        <v>3.6809815950920245E-3</v>
      </c>
      <c r="Q51" s="86">
        <f t="shared" si="13"/>
        <v>1.0061349693251533E-2</v>
      </c>
      <c r="R51" s="67">
        <f t="shared" si="14"/>
        <v>0.98625766871165643</v>
      </c>
      <c r="S51" s="47"/>
      <c r="T51" s="47"/>
      <c r="AB51" s="91">
        <f t="shared" si="19"/>
        <v>489</v>
      </c>
      <c r="AC51" s="91">
        <f t="shared" si="19"/>
        <v>5.2857142857142856</v>
      </c>
    </row>
    <row r="52" spans="1:29" ht="13.8" x14ac:dyDescent="0.25">
      <c r="A52" s="4">
        <v>43910</v>
      </c>
      <c r="B52">
        <v>5294</v>
      </c>
      <c r="C52">
        <v>54</v>
      </c>
      <c r="D52">
        <v>15</v>
      </c>
      <c r="E52" s="21" t="s">
        <v>163</v>
      </c>
      <c r="F52">
        <f t="shared" si="16"/>
        <v>1219</v>
      </c>
      <c r="G52">
        <f t="shared" si="17"/>
        <v>13</v>
      </c>
      <c r="H52">
        <f t="shared" si="18"/>
        <v>0</v>
      </c>
      <c r="I52">
        <f t="shared" si="3"/>
        <v>5225</v>
      </c>
      <c r="J52" s="58">
        <f t="shared" si="8"/>
        <v>0.30345216035665379</v>
      </c>
      <c r="K52" s="59">
        <f t="shared" si="9"/>
        <v>3.2346354814630504E-3</v>
      </c>
      <c r="L52" s="59">
        <f t="shared" si="10"/>
        <v>0</v>
      </c>
      <c r="M52">
        <f t="shared" si="15"/>
        <v>93.813402497953206</v>
      </c>
      <c r="N52" s="47">
        <f t="shared" si="11"/>
        <v>1.0200226671703816E-2</v>
      </c>
      <c r="O52" s="47"/>
      <c r="P52" s="63">
        <f t="shared" si="12"/>
        <v>2.8333962976955043E-3</v>
      </c>
      <c r="Q52" s="86">
        <f t="shared" si="13"/>
        <v>1.0200226671703816E-2</v>
      </c>
      <c r="R52" s="67">
        <f t="shared" si="14"/>
        <v>0.98696637703060064</v>
      </c>
      <c r="S52" s="47"/>
      <c r="T52" s="47"/>
      <c r="AB52" s="91">
        <f t="shared" si="19"/>
        <v>593.57142857142856</v>
      </c>
      <c r="AC52" s="91">
        <f t="shared" si="19"/>
        <v>6.1428571428571432</v>
      </c>
    </row>
    <row r="53" spans="1:29" ht="13.8" x14ac:dyDescent="0.25">
      <c r="A53" s="4">
        <v>43911</v>
      </c>
      <c r="B53">
        <v>6575</v>
      </c>
      <c r="C53">
        <v>75</v>
      </c>
      <c r="D53">
        <v>15</v>
      </c>
      <c r="F53">
        <f t="shared" si="16"/>
        <v>1281</v>
      </c>
      <c r="G53">
        <f t="shared" si="17"/>
        <v>21</v>
      </c>
      <c r="H53">
        <f t="shared" si="18"/>
        <v>0</v>
      </c>
      <c r="I53">
        <f t="shared" si="3"/>
        <v>6485</v>
      </c>
      <c r="J53" s="58">
        <f t="shared" si="8"/>
        <v>0.24531752392930875</v>
      </c>
      <c r="K53" s="59">
        <f t="shared" si="9"/>
        <v>4.0191387559808615E-3</v>
      </c>
      <c r="L53" s="59">
        <f t="shared" si="10"/>
        <v>0</v>
      </c>
      <c r="M53">
        <f t="shared" si="15"/>
        <v>61.037336310982766</v>
      </c>
      <c r="N53" s="47">
        <f t="shared" si="11"/>
        <v>1.1406844106463879E-2</v>
      </c>
      <c r="O53" s="47"/>
      <c r="P53" s="63">
        <f t="shared" si="12"/>
        <v>2.2813688212927757E-3</v>
      </c>
      <c r="Q53" s="86">
        <f t="shared" si="13"/>
        <v>1.1406844106463879E-2</v>
      </c>
      <c r="R53" s="67">
        <f t="shared" si="14"/>
        <v>0.98631178707224332</v>
      </c>
      <c r="S53" s="47"/>
      <c r="T53" s="47"/>
      <c r="AB53" s="91">
        <f t="shared" si="19"/>
        <v>745.14285714285711</v>
      </c>
      <c r="AC53" s="91">
        <f t="shared" si="19"/>
        <v>8.8571428571428577</v>
      </c>
    </row>
    <row r="54" spans="1:29" ht="13.8" x14ac:dyDescent="0.25">
      <c r="A54" s="4">
        <v>43912</v>
      </c>
      <c r="B54">
        <v>7474</v>
      </c>
      <c r="C54">
        <v>98</v>
      </c>
      <c r="D54">
        <v>131</v>
      </c>
      <c r="F54">
        <f t="shared" si="16"/>
        <v>899</v>
      </c>
      <c r="G54">
        <f t="shared" si="17"/>
        <v>23</v>
      </c>
      <c r="H54">
        <f t="shared" si="18"/>
        <v>116</v>
      </c>
      <c r="I54">
        <f t="shared" si="3"/>
        <v>7245</v>
      </c>
      <c r="J54" s="58">
        <f t="shared" si="8"/>
        <v>0.13873299895930735</v>
      </c>
      <c r="K54" s="58">
        <f t="shared" si="9"/>
        <v>3.5466461063993833E-3</v>
      </c>
      <c r="L54" s="58">
        <f t="shared" si="10"/>
        <v>1.7887432536622977E-2</v>
      </c>
      <c r="M54">
        <f t="shared" si="15"/>
        <v>6.4725431528856703</v>
      </c>
      <c r="N54" s="47">
        <f t="shared" si="11"/>
        <v>1.3112122023013113E-2</v>
      </c>
      <c r="O54" s="47"/>
      <c r="P54" s="63">
        <f t="shared" si="12"/>
        <v>1.7527428418517527E-2</v>
      </c>
      <c r="Q54" s="86">
        <f t="shared" si="13"/>
        <v>1.3112122023013113E-2</v>
      </c>
      <c r="R54" s="67">
        <f t="shared" si="14"/>
        <v>0.96936044955846934</v>
      </c>
      <c r="S54" s="47"/>
      <c r="T54" s="47"/>
      <c r="AB54" s="91">
        <f t="shared" si="19"/>
        <v>753.42857142857144</v>
      </c>
      <c r="AC54" s="91">
        <f t="shared" si="19"/>
        <v>12</v>
      </c>
    </row>
    <row r="55" spans="1:29" ht="13.8" x14ac:dyDescent="0.25">
      <c r="A55" s="4">
        <v>43913</v>
      </c>
      <c r="B55">
        <v>8795</v>
      </c>
      <c r="C55">
        <v>120</v>
      </c>
      <c r="D55">
        <v>131</v>
      </c>
      <c r="F55">
        <f t="shared" si="16"/>
        <v>1321</v>
      </c>
      <c r="G55">
        <f t="shared" si="17"/>
        <v>22</v>
      </c>
      <c r="H55">
        <f t="shared" si="18"/>
        <v>0</v>
      </c>
      <c r="I55">
        <f t="shared" si="3"/>
        <v>8544</v>
      </c>
      <c r="J55" s="58">
        <f t="shared" si="8"/>
        <v>0.18249023899856734</v>
      </c>
      <c r="K55" s="58">
        <f t="shared" si="9"/>
        <v>3.0365769496204279E-3</v>
      </c>
      <c r="L55" s="58">
        <f t="shared" si="10"/>
        <v>0</v>
      </c>
      <c r="M55">
        <f t="shared" si="15"/>
        <v>60.097353706573649</v>
      </c>
      <c r="N55" s="47">
        <f t="shared" si="11"/>
        <v>1.3644115974985787E-2</v>
      </c>
      <c r="O55" s="47"/>
      <c r="P55" s="63">
        <f t="shared" si="12"/>
        <v>1.4894826606026151E-2</v>
      </c>
      <c r="Q55" s="86">
        <f t="shared" si="13"/>
        <v>1.3644115974985787E-2</v>
      </c>
      <c r="R55" s="67">
        <f t="shared" si="14"/>
        <v>0.97146105741898803</v>
      </c>
      <c r="S55" s="47"/>
      <c r="T55" s="47"/>
      <c r="AB55" s="91">
        <f t="shared" si="19"/>
        <v>942.14285714285711</v>
      </c>
      <c r="AC55" s="91">
        <f t="shared" si="19"/>
        <v>15.142857142857142</v>
      </c>
    </row>
    <row r="56" spans="1:29" ht="13.8" x14ac:dyDescent="0.25">
      <c r="A56" s="4">
        <v>43914</v>
      </c>
      <c r="B56">
        <v>9877</v>
      </c>
      <c r="C56">
        <v>122</v>
      </c>
      <c r="D56">
        <v>131</v>
      </c>
      <c r="F56">
        <f t="shared" si="16"/>
        <v>1082</v>
      </c>
      <c r="G56">
        <f t="shared" si="17"/>
        <v>2</v>
      </c>
      <c r="H56">
        <f t="shared" si="18"/>
        <v>0</v>
      </c>
      <c r="I56">
        <f t="shared" si="3"/>
        <v>9624</v>
      </c>
      <c r="J56" s="58">
        <f t="shared" si="8"/>
        <v>0.12676740034706332</v>
      </c>
      <c r="K56" s="58">
        <f t="shared" si="9"/>
        <v>2.3408239700374532E-4</v>
      </c>
      <c r="L56" s="58">
        <f t="shared" si="10"/>
        <v>0</v>
      </c>
      <c r="M56">
        <f t="shared" si="15"/>
        <v>541.55033428265449</v>
      </c>
      <c r="N56" s="47">
        <f t="shared" si="11"/>
        <v>1.2351928723296548E-2</v>
      </c>
      <c r="O56" s="47"/>
      <c r="P56" s="63">
        <f t="shared" si="12"/>
        <v>1.3263136579933178E-2</v>
      </c>
      <c r="Q56" s="86">
        <f t="shared" si="13"/>
        <v>1.2351928723296548E-2</v>
      </c>
      <c r="R56" s="67">
        <f t="shared" si="14"/>
        <v>0.97438493469677023</v>
      </c>
      <c r="S56" s="47"/>
      <c r="T56" s="47"/>
      <c r="AB56" s="91">
        <f t="shared" si="19"/>
        <v>1025.2857142857142</v>
      </c>
      <c r="AC56" s="91">
        <f t="shared" si="19"/>
        <v>13.571428571428571</v>
      </c>
    </row>
    <row r="57" spans="1:29" ht="13.8" x14ac:dyDescent="0.25">
      <c r="A57" s="4">
        <v>43915</v>
      </c>
      <c r="B57">
        <v>10897</v>
      </c>
      <c r="C57">
        <v>153</v>
      </c>
      <c r="D57">
        <v>131</v>
      </c>
      <c r="F57">
        <f t="shared" si="16"/>
        <v>1020</v>
      </c>
      <c r="G57">
        <f t="shared" si="17"/>
        <v>31</v>
      </c>
      <c r="H57">
        <f t="shared" si="18"/>
        <v>0</v>
      </c>
      <c r="I57">
        <f t="shared" si="3"/>
        <v>10613</v>
      </c>
      <c r="J57" s="58">
        <f t="shared" si="8"/>
        <v>0.10610612995628878</v>
      </c>
      <c r="K57" s="58">
        <f t="shared" si="9"/>
        <v>3.2211138819617621E-3</v>
      </c>
      <c r="L57" s="58">
        <f t="shared" si="10"/>
        <v>0</v>
      </c>
      <c r="M57">
        <f t="shared" si="15"/>
        <v>32.940819183849136</v>
      </c>
      <c r="N57" s="47">
        <f t="shared" si="11"/>
        <v>1.4040561622464899E-2</v>
      </c>
      <c r="O57" s="47"/>
      <c r="P57" s="63">
        <f t="shared" si="12"/>
        <v>1.202165733688171E-2</v>
      </c>
      <c r="Q57" s="86">
        <f t="shared" si="13"/>
        <v>1.4040561622464899E-2</v>
      </c>
      <c r="R57" s="67">
        <f t="shared" si="14"/>
        <v>0.97393778104065343</v>
      </c>
      <c r="S57" s="47"/>
      <c r="T57" s="47"/>
      <c r="AB57" s="91">
        <f t="shared" si="19"/>
        <v>1124.1428571428571</v>
      </c>
      <c r="AC57" s="91">
        <f t="shared" si="19"/>
        <v>17.857142857142858</v>
      </c>
    </row>
    <row r="58" spans="1:29" ht="13.8" x14ac:dyDescent="0.25">
      <c r="A58" s="4">
        <v>43916</v>
      </c>
      <c r="B58">
        <v>11811</v>
      </c>
      <c r="C58">
        <v>191</v>
      </c>
      <c r="D58">
        <v>131</v>
      </c>
      <c r="F58">
        <f t="shared" si="16"/>
        <v>914</v>
      </c>
      <c r="G58">
        <f t="shared" si="17"/>
        <v>38</v>
      </c>
      <c r="H58">
        <f t="shared" si="18"/>
        <v>0</v>
      </c>
      <c r="I58">
        <f t="shared" si="3"/>
        <v>11489</v>
      </c>
      <c r="J58" s="58">
        <f t="shared" si="8"/>
        <v>8.6229366301881105E-2</v>
      </c>
      <c r="K58" s="58">
        <f t="shared" si="9"/>
        <v>3.5805144633939507E-3</v>
      </c>
      <c r="L58" s="58">
        <f t="shared" si="10"/>
        <v>0</v>
      </c>
      <c r="M58">
        <f t="shared" si="15"/>
        <v>24.082954330575372</v>
      </c>
      <c r="N58" s="47">
        <f t="shared" si="11"/>
        <v>1.6171365676064687E-2</v>
      </c>
      <c r="O58" s="47"/>
      <c r="P58" s="63">
        <f t="shared" si="12"/>
        <v>1.1091355516044366E-2</v>
      </c>
      <c r="Q58" s="86">
        <f t="shared" si="13"/>
        <v>1.6171365676064687E-2</v>
      </c>
      <c r="R58" s="67">
        <f t="shared" si="14"/>
        <v>0.97273727880789096</v>
      </c>
      <c r="S58" s="47"/>
      <c r="T58" s="47"/>
      <c r="AB58" s="91">
        <f t="shared" si="19"/>
        <v>1105.1428571428571</v>
      </c>
      <c r="AC58" s="91">
        <f t="shared" si="19"/>
        <v>21.428571428571427</v>
      </c>
    </row>
    <row r="59" spans="1:29" ht="13.8" x14ac:dyDescent="0.25">
      <c r="A59" s="4">
        <v>43917</v>
      </c>
      <c r="B59">
        <v>12928</v>
      </c>
      <c r="C59">
        <v>231</v>
      </c>
      <c r="D59">
        <v>1530</v>
      </c>
      <c r="F59">
        <f t="shared" si="16"/>
        <v>1117</v>
      </c>
      <c r="G59">
        <f t="shared" si="17"/>
        <v>40</v>
      </c>
      <c r="H59">
        <f t="shared" si="18"/>
        <v>1399</v>
      </c>
      <c r="I59">
        <f t="shared" si="3"/>
        <v>11167</v>
      </c>
      <c r="J59" s="58">
        <f t="shared" si="8"/>
        <v>9.7356293662203511E-2</v>
      </c>
      <c r="K59" s="58">
        <f t="shared" si="9"/>
        <v>3.4815910871268171E-3</v>
      </c>
      <c r="L59" s="58">
        <f t="shared" si="10"/>
        <v>0.12176864827226043</v>
      </c>
      <c r="M59">
        <f t="shared" si="15"/>
        <v>0.77729427233151915</v>
      </c>
      <c r="N59" s="47">
        <f t="shared" si="11"/>
        <v>1.7868193069306929E-2</v>
      </c>
      <c r="O59" s="47"/>
      <c r="P59" s="63">
        <f t="shared" si="12"/>
        <v>0.11834777227722772</v>
      </c>
      <c r="Q59" s="86">
        <f t="shared" si="13"/>
        <v>1.7868193069306929E-2</v>
      </c>
      <c r="R59" s="67">
        <f t="shared" si="14"/>
        <v>0.86378403465346532</v>
      </c>
      <c r="S59" s="47"/>
      <c r="T59" s="47"/>
      <c r="AB59" s="91">
        <f t="shared" si="19"/>
        <v>1090.5714285714287</v>
      </c>
      <c r="AC59" s="91">
        <f t="shared" si="19"/>
        <v>25.285714285714285</v>
      </c>
    </row>
    <row r="60" spans="1:29" ht="13.8" x14ac:dyDescent="0.25">
      <c r="A60" s="4">
        <v>43918</v>
      </c>
      <c r="B60">
        <v>14076</v>
      </c>
      <c r="C60">
        <v>264</v>
      </c>
      <c r="D60">
        <v>1530</v>
      </c>
      <c r="F60">
        <f t="shared" si="16"/>
        <v>1148</v>
      </c>
      <c r="G60">
        <f t="shared" si="17"/>
        <v>33</v>
      </c>
      <c r="H60">
        <f t="shared" si="18"/>
        <v>0</v>
      </c>
      <c r="I60">
        <f t="shared" si="3"/>
        <v>12282</v>
      </c>
      <c r="J60" s="58">
        <f t="shared" si="8"/>
        <v>0.10295669485306665</v>
      </c>
      <c r="K60" s="58">
        <f t="shared" si="9"/>
        <v>2.9551356675920123E-3</v>
      </c>
      <c r="L60" s="58">
        <f t="shared" si="10"/>
        <v>0</v>
      </c>
      <c r="M60">
        <f t="shared" si="15"/>
        <v>34.839921558308944</v>
      </c>
      <c r="N60" s="47">
        <f t="shared" si="11"/>
        <v>1.8755328218243821E-2</v>
      </c>
      <c r="O60" s="47"/>
      <c r="P60" s="63">
        <f t="shared" si="12"/>
        <v>0.10869565217391304</v>
      </c>
      <c r="Q60" s="86">
        <f t="shared" si="13"/>
        <v>1.8755328218243821E-2</v>
      </c>
      <c r="R60" s="67">
        <f t="shared" si="14"/>
        <v>0.87254901960784315</v>
      </c>
      <c r="S60" s="47"/>
      <c r="T60" s="47"/>
      <c r="AB60" s="91">
        <f t="shared" ref="AB60:AC75" si="20">AVERAGE(F54:F60)</f>
        <v>1071.5714285714287</v>
      </c>
      <c r="AC60" s="91">
        <f t="shared" si="20"/>
        <v>27</v>
      </c>
    </row>
    <row r="61" spans="1:29" ht="13.8" x14ac:dyDescent="0.25">
      <c r="A61" s="4">
        <v>43919</v>
      </c>
      <c r="B61">
        <v>14829</v>
      </c>
      <c r="C61">
        <v>300</v>
      </c>
      <c r="D61">
        <v>1595</v>
      </c>
      <c r="F61">
        <f t="shared" si="16"/>
        <v>753</v>
      </c>
      <c r="G61">
        <f t="shared" si="17"/>
        <v>36</v>
      </c>
      <c r="H61">
        <f t="shared" si="18"/>
        <v>65</v>
      </c>
      <c r="I61">
        <f t="shared" si="3"/>
        <v>12934</v>
      </c>
      <c r="J61" s="58">
        <f t="shared" si="8"/>
        <v>6.1409109671089736E-2</v>
      </c>
      <c r="K61" s="58">
        <f t="shared" si="9"/>
        <v>2.9311187103077674E-3</v>
      </c>
      <c r="L61" s="58">
        <f t="shared" si="10"/>
        <v>5.2922976713890247E-3</v>
      </c>
      <c r="M61">
        <f t="shared" si="15"/>
        <v>7.4675909403992478</v>
      </c>
      <c r="N61" s="47">
        <f t="shared" si="11"/>
        <v>2.0230629172567266E-2</v>
      </c>
      <c r="O61" s="47"/>
      <c r="P61" s="63">
        <f t="shared" si="12"/>
        <v>0.10755951176748263</v>
      </c>
      <c r="Q61" s="86">
        <f t="shared" si="13"/>
        <v>2.0230629172567266E-2</v>
      </c>
      <c r="R61" s="67">
        <f t="shared" si="14"/>
        <v>0.87220985905995008</v>
      </c>
      <c r="S61" s="47"/>
      <c r="T61" s="47"/>
      <c r="AB61" s="91">
        <f t="shared" si="20"/>
        <v>1050.7142857142858</v>
      </c>
      <c r="AC61" s="91">
        <f t="shared" si="20"/>
        <v>28.857142857142858</v>
      </c>
    </row>
    <row r="62" spans="1:29" ht="13.8" x14ac:dyDescent="0.25">
      <c r="A62" s="4">
        <v>43920</v>
      </c>
      <c r="B62">
        <v>15922</v>
      </c>
      <c r="C62">
        <v>359</v>
      </c>
      <c r="D62">
        <v>1823</v>
      </c>
      <c r="F62">
        <f t="shared" si="16"/>
        <v>1093</v>
      </c>
      <c r="G62">
        <f t="shared" si="17"/>
        <v>59</v>
      </c>
      <c r="H62">
        <f t="shared" si="18"/>
        <v>228</v>
      </c>
      <c r="I62">
        <f t="shared" si="3"/>
        <v>13740</v>
      </c>
      <c r="J62" s="58">
        <f t="shared" si="8"/>
        <v>8.4650995987179706E-2</v>
      </c>
      <c r="K62" s="58">
        <f t="shared" si="9"/>
        <v>4.5616205350239676E-3</v>
      </c>
      <c r="L62" s="58">
        <f t="shared" si="10"/>
        <v>1.7627957321787537E-2</v>
      </c>
      <c r="M62">
        <f t="shared" si="15"/>
        <v>3.814898892328161</v>
      </c>
      <c r="N62" s="47">
        <f t="shared" si="11"/>
        <v>2.2547418665996733E-2</v>
      </c>
      <c r="O62" s="47"/>
      <c r="P62" s="63">
        <f t="shared" si="12"/>
        <v>0.11449566637357116</v>
      </c>
      <c r="Q62" s="86">
        <f t="shared" si="13"/>
        <v>2.2547418665996733E-2</v>
      </c>
      <c r="R62" s="67">
        <f t="shared" si="14"/>
        <v>0.86295691496043214</v>
      </c>
      <c r="S62" s="47"/>
      <c r="T62" s="47"/>
      <c r="AB62" s="91">
        <f t="shared" si="20"/>
        <v>1018.1428571428571</v>
      </c>
      <c r="AC62" s="91">
        <f t="shared" si="20"/>
        <v>34.142857142857146</v>
      </c>
    </row>
    <row r="63" spans="1:29" ht="13.8" x14ac:dyDescent="0.25">
      <c r="A63" s="22">
        <v>43921</v>
      </c>
      <c r="B63" s="6">
        <v>16605</v>
      </c>
      <c r="C63" s="6">
        <v>433</v>
      </c>
      <c r="D63" s="23">
        <v>1823</v>
      </c>
      <c r="E63" s="23"/>
      <c r="F63" s="6">
        <f t="shared" ref="F63:F64" si="21">B63-B62</f>
        <v>683</v>
      </c>
      <c r="G63" s="6">
        <f t="shared" ref="G63:G64" si="22">C63-C62</f>
        <v>74</v>
      </c>
      <c r="H63" s="23">
        <f>1144/2</f>
        <v>572</v>
      </c>
      <c r="I63" s="6">
        <f t="shared" ref="I63:I64" si="23">B63-C63-D63</f>
        <v>14349</v>
      </c>
      <c r="J63" s="58">
        <f t="shared" si="8"/>
        <v>4.9800497689310469E-2</v>
      </c>
      <c r="K63" s="58">
        <f t="shared" si="9"/>
        <v>5.3857350800582239E-3</v>
      </c>
      <c r="L63" s="58">
        <f t="shared" si="10"/>
        <v>4.1630276564774381E-2</v>
      </c>
      <c r="M63" s="6">
        <f t="shared" si="15"/>
        <v>1.0592242078190801</v>
      </c>
      <c r="N63" s="47">
        <f t="shared" si="11"/>
        <v>2.6076482987052094E-2</v>
      </c>
      <c r="O63" s="47"/>
      <c r="P63" s="63">
        <f t="shared" si="12"/>
        <v>0.10978620897320085</v>
      </c>
      <c r="Q63" s="86">
        <f t="shared" si="13"/>
        <v>2.6076482987052094E-2</v>
      </c>
      <c r="R63" s="67">
        <f t="shared" si="14"/>
        <v>0.86413730803974709</v>
      </c>
      <c r="S63" s="47"/>
      <c r="T63" s="47"/>
      <c r="AB63" s="91">
        <f t="shared" si="20"/>
        <v>961.14285714285711</v>
      </c>
      <c r="AC63" s="91">
        <f t="shared" si="20"/>
        <v>44.428571428571431</v>
      </c>
    </row>
    <row r="64" spans="1:29" ht="13.8" x14ac:dyDescent="0.25">
      <c r="A64" s="22">
        <v>43922</v>
      </c>
      <c r="B64" s="6">
        <v>17768</v>
      </c>
      <c r="C64" s="6">
        <v>488</v>
      </c>
      <c r="D64" s="6">
        <v>2967</v>
      </c>
      <c r="E64" s="6"/>
      <c r="F64" s="6">
        <f t="shared" si="21"/>
        <v>1163</v>
      </c>
      <c r="G64" s="6">
        <f t="shared" si="22"/>
        <v>55</v>
      </c>
      <c r="H64" s="23">
        <f>1144/2</f>
        <v>572</v>
      </c>
      <c r="I64" s="6">
        <f t="shared" si="23"/>
        <v>14313</v>
      </c>
      <c r="J64" s="58">
        <f t="shared" si="8"/>
        <v>8.1206749859821847E-2</v>
      </c>
      <c r="K64" s="58">
        <f t="shared" si="9"/>
        <v>3.8330197226287546E-3</v>
      </c>
      <c r="L64" s="58">
        <f t="shared" si="10"/>
        <v>3.9863405115339048E-2</v>
      </c>
      <c r="M64" s="6">
        <f t="shared" si="15"/>
        <v>1.8584300697585066</v>
      </c>
      <c r="N64" s="47">
        <f t="shared" si="11"/>
        <v>2.7465105808194508E-2</v>
      </c>
      <c r="O64" s="47"/>
      <c r="P64" s="63">
        <f t="shared" si="12"/>
        <v>0.16698559207564159</v>
      </c>
      <c r="Q64" s="86">
        <f t="shared" si="13"/>
        <v>2.7465105808194508E-2</v>
      </c>
      <c r="R64" s="67">
        <f t="shared" si="14"/>
        <v>0.80554930211616393</v>
      </c>
      <c r="S64" s="47"/>
      <c r="T64" s="47"/>
      <c r="AB64" s="91">
        <f t="shared" si="20"/>
        <v>981.57142857142856</v>
      </c>
      <c r="AC64" s="91">
        <f t="shared" si="20"/>
        <v>47.857142857142854</v>
      </c>
    </row>
    <row r="65" spans="1:29" ht="13.8" x14ac:dyDescent="0.25">
      <c r="A65" s="20">
        <v>43923</v>
      </c>
      <c r="B65" s="21">
        <v>18827</v>
      </c>
      <c r="C65" s="21">
        <v>536</v>
      </c>
      <c r="D65" s="21">
        <v>4013</v>
      </c>
      <c r="E65" s="21"/>
      <c r="F65" s="21">
        <f t="shared" ref="F65" si="24">B65-B64</f>
        <v>1059</v>
      </c>
      <c r="G65" s="21">
        <f t="shared" ref="G65" si="25">C65-C64</f>
        <v>48</v>
      </c>
      <c r="H65" s="21">
        <f t="shared" ref="H65" si="26">D65-D64</f>
        <v>1046</v>
      </c>
      <c r="I65" s="21">
        <f t="shared" ref="I65" si="27">B65-C65-D65</f>
        <v>14278</v>
      </c>
      <c r="J65" s="58">
        <f t="shared" si="8"/>
        <v>7.4140893395104893E-2</v>
      </c>
      <c r="K65" s="58">
        <f t="shared" si="9"/>
        <v>3.3535946342485852E-3</v>
      </c>
      <c r="L65" s="58">
        <f t="shared" si="10"/>
        <v>7.3080416404667087E-2</v>
      </c>
      <c r="M65" s="21">
        <f t="shared" si="15"/>
        <v>0.96999872684107524</v>
      </c>
      <c r="N65" s="48">
        <f t="shared" si="11"/>
        <v>2.8469750889679714E-2</v>
      </c>
      <c r="O65" s="48"/>
      <c r="P65" s="63">
        <f t="shared" si="12"/>
        <v>0.21315132522441174</v>
      </c>
      <c r="Q65" s="86">
        <f t="shared" si="13"/>
        <v>2.8469750889679714E-2</v>
      </c>
      <c r="R65" s="67">
        <f t="shared" si="14"/>
        <v>0.75837892388590855</v>
      </c>
      <c r="S65" s="48"/>
      <c r="T65" s="48"/>
      <c r="AB65" s="91">
        <f t="shared" si="20"/>
        <v>1002.2857142857143</v>
      </c>
      <c r="AC65" s="91">
        <f t="shared" si="20"/>
        <v>49.285714285714285</v>
      </c>
    </row>
    <row r="66" spans="1:29" ht="13.8" x14ac:dyDescent="0.25">
      <c r="A66" s="4">
        <v>43924</v>
      </c>
      <c r="B66">
        <v>19606</v>
      </c>
      <c r="C66">
        <v>591</v>
      </c>
      <c r="D66">
        <v>4846</v>
      </c>
      <c r="F66">
        <f t="shared" ref="F66:F67" si="28">B66-B65</f>
        <v>779</v>
      </c>
      <c r="G66">
        <f t="shared" ref="G66:G67" si="29">C66-C65</f>
        <v>55</v>
      </c>
      <c r="H66">
        <f t="shared" ref="H66:H67" si="30">D66-D65</f>
        <v>833</v>
      </c>
      <c r="I66">
        <f t="shared" ref="I66:I67" si="31">B66-C66-D66</f>
        <v>14169</v>
      </c>
      <c r="J66" s="58">
        <f t="shared" si="8"/>
        <v>5.4678407845645247E-2</v>
      </c>
      <c r="K66" s="58">
        <f t="shared" si="9"/>
        <v>3.852080123266564E-3</v>
      </c>
      <c r="L66" s="58">
        <f t="shared" si="10"/>
        <v>5.8341504412382686E-2</v>
      </c>
      <c r="M66">
        <f t="shared" ref="M66:M67" si="32">J66/(K66+L66)</f>
        <v>0.87916476038302116</v>
      </c>
      <c r="N66" s="47">
        <f t="shared" si="11"/>
        <v>3.0143833520350913E-2</v>
      </c>
      <c r="O66" s="47"/>
      <c r="P66" s="63">
        <f t="shared" si="12"/>
        <v>0.24716923390798734</v>
      </c>
      <c r="Q66" s="86">
        <f t="shared" si="13"/>
        <v>3.0143833520350913E-2</v>
      </c>
      <c r="R66" s="67">
        <f t="shared" si="14"/>
        <v>0.72268693257166172</v>
      </c>
      <c r="S66" s="47"/>
      <c r="T66" s="47"/>
      <c r="AB66" s="91">
        <f t="shared" si="20"/>
        <v>954</v>
      </c>
      <c r="AC66" s="91">
        <f t="shared" si="20"/>
        <v>51.428571428571431</v>
      </c>
    </row>
    <row r="67" spans="1:29" ht="13.8" x14ac:dyDescent="0.25">
      <c r="A67" s="4">
        <v>43925</v>
      </c>
      <c r="B67">
        <v>20505</v>
      </c>
      <c r="C67">
        <v>666</v>
      </c>
      <c r="D67">
        <v>6415</v>
      </c>
      <c r="F67">
        <f t="shared" si="28"/>
        <v>899</v>
      </c>
      <c r="G67">
        <f t="shared" si="29"/>
        <v>75</v>
      </c>
      <c r="H67">
        <f t="shared" si="30"/>
        <v>1569</v>
      </c>
      <c r="I67">
        <f t="shared" si="31"/>
        <v>13424</v>
      </c>
      <c r="J67" s="58">
        <f t="shared" si="8"/>
        <v>6.359243418192248E-2</v>
      </c>
      <c r="K67" s="58">
        <f t="shared" si="9"/>
        <v>5.2932458183358039E-3</v>
      </c>
      <c r="L67" s="58">
        <f t="shared" si="10"/>
        <v>0.110734702519585</v>
      </c>
      <c r="M67">
        <f t="shared" si="32"/>
        <v>0.54807858876135018</v>
      </c>
      <c r="N67" s="47">
        <f t="shared" si="11"/>
        <v>3.2479882955376738E-2</v>
      </c>
      <c r="O67" s="47"/>
      <c r="P67" s="63">
        <f t="shared" si="12"/>
        <v>0.31285052426237503</v>
      </c>
      <c r="Q67" s="86">
        <f t="shared" si="13"/>
        <v>3.2479882955376738E-2</v>
      </c>
      <c r="R67" s="67">
        <f t="shared" si="14"/>
        <v>0.65466959278224823</v>
      </c>
      <c r="S67" s="47"/>
      <c r="T67" s="47"/>
      <c r="AB67" s="91">
        <f t="shared" si="20"/>
        <v>918.42857142857144</v>
      </c>
      <c r="AC67" s="91">
        <f t="shared" si="20"/>
        <v>57.428571428571431</v>
      </c>
    </row>
    <row r="68" spans="1:29" ht="13.8" x14ac:dyDescent="0.25">
      <c r="A68" s="4">
        <v>43926</v>
      </c>
      <c r="B68">
        <v>21100</v>
      </c>
      <c r="C68">
        <v>715</v>
      </c>
      <c r="D68" s="19">
        <v>6415</v>
      </c>
      <c r="E68" s="19"/>
      <c r="F68">
        <f t="shared" ref="F68" si="33">B68-B67</f>
        <v>595</v>
      </c>
      <c r="G68">
        <f t="shared" ref="G68" si="34">C68-C67</f>
        <v>49</v>
      </c>
      <c r="H68" s="19">
        <f>1641/2</f>
        <v>820.5</v>
      </c>
      <c r="I68">
        <f t="shared" ref="I68" si="35">B68-C68-D68</f>
        <v>13970</v>
      </c>
      <c r="J68" s="58">
        <f t="shared" si="8"/>
        <v>4.4428862795470495E-2</v>
      </c>
      <c r="K68" s="58">
        <f t="shared" si="9"/>
        <v>3.6501787842669847E-3</v>
      </c>
      <c r="L68" s="58">
        <f t="shared" si="10"/>
        <v>6.1121871275327769E-2</v>
      </c>
      <c r="M68">
        <f t="shared" ref="M68" si="36">J68/(K68+L68)</f>
        <v>0.68592645677561348</v>
      </c>
      <c r="N68" s="47">
        <f t="shared" si="11"/>
        <v>3.3886255924170619E-2</v>
      </c>
      <c r="O68" s="47"/>
      <c r="P68" s="63">
        <f t="shared" si="12"/>
        <v>0.30402843601895735</v>
      </c>
      <c r="Q68" s="86">
        <f t="shared" si="13"/>
        <v>3.3886255924170619E-2</v>
      </c>
      <c r="R68" s="67">
        <f t="shared" si="14"/>
        <v>0.66208530805687205</v>
      </c>
      <c r="S68" s="47"/>
      <c r="T68" s="47"/>
      <c r="AB68" s="91">
        <f t="shared" si="20"/>
        <v>895.85714285714289</v>
      </c>
      <c r="AC68" s="91">
        <f t="shared" si="20"/>
        <v>59.285714285714285</v>
      </c>
    </row>
    <row r="69" spans="1:29" ht="13.8" x14ac:dyDescent="0.25">
      <c r="A69" s="4">
        <v>43927</v>
      </c>
      <c r="B69">
        <v>21657</v>
      </c>
      <c r="C69">
        <v>765</v>
      </c>
      <c r="D69">
        <v>8056</v>
      </c>
      <c r="F69">
        <f t="shared" ref="F69" si="37">B69-B68</f>
        <v>557</v>
      </c>
      <c r="G69">
        <f t="shared" ref="G69" si="38">C69-C68</f>
        <v>50</v>
      </c>
      <c r="H69" s="19">
        <f>1641/2</f>
        <v>820.5</v>
      </c>
      <c r="I69">
        <f t="shared" ref="I69" si="39">B69-C69-D69</f>
        <v>12836</v>
      </c>
      <c r="J69" s="58">
        <f t="shared" si="8"/>
        <v>3.9968596052521926E-2</v>
      </c>
      <c r="K69" s="58">
        <f t="shared" si="9"/>
        <v>3.5790980672870437E-3</v>
      </c>
      <c r="L69" s="58">
        <f t="shared" si="10"/>
        <v>5.8732999284180389E-2</v>
      </c>
      <c r="M69">
        <f t="shared" ref="M69" si="40">J69/(K69+L69)</f>
        <v>0.64142594698877797</v>
      </c>
      <c r="N69" s="47">
        <f t="shared" si="11"/>
        <v>3.532345200166228E-2</v>
      </c>
      <c r="O69" s="47"/>
      <c r="P69" s="63">
        <f t="shared" si="12"/>
        <v>0.37198134552338735</v>
      </c>
      <c r="Q69" s="86">
        <f t="shared" si="13"/>
        <v>3.532345200166228E-2</v>
      </c>
      <c r="R69" s="67">
        <f t="shared" si="14"/>
        <v>0.59269520247495033</v>
      </c>
      <c r="S69" s="47"/>
      <c r="T69" s="47"/>
      <c r="AB69" s="91">
        <f t="shared" si="20"/>
        <v>819.28571428571433</v>
      </c>
      <c r="AC69" s="91">
        <f t="shared" si="20"/>
        <v>58</v>
      </c>
    </row>
    <row r="70" spans="1:29" ht="13.8" x14ac:dyDescent="0.25">
      <c r="A70" s="4">
        <v>43928</v>
      </c>
      <c r="B70">
        <v>22253</v>
      </c>
      <c r="C70">
        <v>821</v>
      </c>
      <c r="D70">
        <v>8704</v>
      </c>
      <c r="F70">
        <f t="shared" ref="F70" si="41">B70-B69</f>
        <v>596</v>
      </c>
      <c r="G70">
        <f>C70-C69</f>
        <v>56</v>
      </c>
      <c r="H70">
        <f>D70-D69</f>
        <v>648</v>
      </c>
      <c r="I70">
        <f t="shared" ref="I70" si="42">B70-C70-D70</f>
        <v>12728</v>
      </c>
      <c r="J70" s="58">
        <f t="shared" si="8"/>
        <v>4.6548391192664067E-2</v>
      </c>
      <c r="K70" s="58">
        <f t="shared" ref="K70" si="43">G70/I69</f>
        <v>4.3627298223745713E-3</v>
      </c>
      <c r="L70" s="58">
        <f t="shared" ref="L70" si="44">H70/I69</f>
        <v>5.0483016516048612E-2</v>
      </c>
      <c r="M70">
        <f t="shared" ref="M70" si="45">J70/(K70+L70)</f>
        <v>0.84871470077988065</v>
      </c>
      <c r="N70" s="47">
        <f t="shared" si="11"/>
        <v>3.6893901945805059E-2</v>
      </c>
      <c r="O70" s="47"/>
      <c r="P70" s="63">
        <f t="shared" si="12"/>
        <v>0.39113827349121466</v>
      </c>
      <c r="Q70" s="86">
        <f t="shared" si="13"/>
        <v>3.6893901945805059E-2</v>
      </c>
      <c r="R70" s="67">
        <f t="shared" si="14"/>
        <v>0.57196782456298023</v>
      </c>
      <c r="S70" s="47"/>
      <c r="T70" s="47"/>
      <c r="AB70" s="91">
        <f t="shared" si="20"/>
        <v>806.85714285714289</v>
      </c>
      <c r="AC70" s="91">
        <f t="shared" si="20"/>
        <v>55.428571428571431</v>
      </c>
    </row>
    <row r="71" spans="1:29" ht="13.8" x14ac:dyDescent="0.25">
      <c r="A71" s="4">
        <v>43929</v>
      </c>
      <c r="B71">
        <v>23280</v>
      </c>
      <c r="C71">
        <v>895</v>
      </c>
      <c r="D71">
        <v>9800</v>
      </c>
      <c r="F71">
        <f t="shared" ref="F71" si="46">B71-B70</f>
        <v>1027</v>
      </c>
      <c r="G71">
        <f t="shared" ref="G71" si="47">C71-C70</f>
        <v>74</v>
      </c>
      <c r="H71">
        <f t="shared" ref="H71" si="48">D71-D70</f>
        <v>1096</v>
      </c>
      <c r="I71">
        <f t="shared" ref="I71" si="49">B71-C71-D71</f>
        <v>12585</v>
      </c>
      <c r="J71" s="58">
        <f t="shared" si="8"/>
        <v>8.0896249026543077E-2</v>
      </c>
      <c r="K71" s="58">
        <f t="shared" ref="K71" si="50">G71/I70</f>
        <v>5.8139534883720929E-3</v>
      </c>
      <c r="L71" s="58">
        <f t="shared" ref="L71" si="51">H71/I70</f>
        <v>8.6109365179132619E-2</v>
      </c>
      <c r="M71">
        <f t="shared" ref="M71" si="52">J71/(K71+L71)</f>
        <v>0.88004056205969261</v>
      </c>
      <c r="N71" s="47">
        <f t="shared" si="11"/>
        <v>3.8445017182130586E-2</v>
      </c>
      <c r="O71" s="47"/>
      <c r="P71" s="63">
        <f t="shared" si="12"/>
        <v>0.42096219931271478</v>
      </c>
      <c r="Q71" s="86">
        <f t="shared" si="13"/>
        <v>3.8445017182130586E-2</v>
      </c>
      <c r="R71" s="67">
        <f t="shared" si="14"/>
        <v>0.54059278350515461</v>
      </c>
      <c r="S71" s="47"/>
      <c r="T71" s="47"/>
      <c r="AB71" s="91">
        <f t="shared" si="20"/>
        <v>787.42857142857144</v>
      </c>
      <c r="AC71" s="91">
        <f t="shared" si="20"/>
        <v>58.142857142857146</v>
      </c>
    </row>
    <row r="72" spans="1:29" ht="13.8" x14ac:dyDescent="0.25">
      <c r="A72" s="4">
        <v>43930</v>
      </c>
      <c r="B72">
        <v>24051</v>
      </c>
      <c r="C72">
        <v>948</v>
      </c>
      <c r="D72">
        <v>10600</v>
      </c>
      <c r="F72">
        <f t="shared" ref="F72" si="53">B72-B71</f>
        <v>771</v>
      </c>
      <c r="G72">
        <f t="shared" ref="G72" si="54">C72-C71</f>
        <v>53</v>
      </c>
      <c r="H72">
        <f t="shared" ref="H72" si="55">D72-D71</f>
        <v>800</v>
      </c>
      <c r="I72">
        <f t="shared" ref="I72" si="56">B72-C72-D72</f>
        <v>12503</v>
      </c>
      <c r="J72" s="58">
        <f t="shared" si="8"/>
        <v>6.1428645252241468E-2</v>
      </c>
      <c r="K72" s="58">
        <f t="shared" ref="K72" si="57">G72/I71</f>
        <v>4.2113627334127929E-3</v>
      </c>
      <c r="L72" s="58">
        <f t="shared" ref="L72" si="58">H72/I71</f>
        <v>6.3567739372268575E-2</v>
      </c>
      <c r="M72">
        <f t="shared" ref="M72" si="59">J72/(K72+L72)</f>
        <v>0.90630656565001033</v>
      </c>
      <c r="N72" s="47">
        <f t="shared" si="11"/>
        <v>3.941624048896096E-2</v>
      </c>
      <c r="O72" s="47"/>
      <c r="P72" s="63">
        <f t="shared" si="12"/>
        <v>0.44073011517192634</v>
      </c>
      <c r="Q72" s="86">
        <f t="shared" si="13"/>
        <v>3.941624048896096E-2</v>
      </c>
      <c r="R72" s="67">
        <f t="shared" si="14"/>
        <v>0.51985364433911263</v>
      </c>
      <c r="S72" s="47"/>
      <c r="T72" s="47"/>
      <c r="AB72" s="91">
        <f t="shared" si="20"/>
        <v>746.28571428571433</v>
      </c>
      <c r="AC72" s="91">
        <f t="shared" si="20"/>
        <v>58.857142857142854</v>
      </c>
    </row>
    <row r="73" spans="1:29" ht="13.8" x14ac:dyDescent="0.25">
      <c r="A73" s="4">
        <v>43931</v>
      </c>
      <c r="B73">
        <v>24551</v>
      </c>
      <c r="C73">
        <v>1002</v>
      </c>
      <c r="D73">
        <v>11100</v>
      </c>
      <c r="F73">
        <f t="shared" ref="F73" si="60">B73-B72</f>
        <v>500</v>
      </c>
      <c r="G73">
        <f t="shared" ref="G73" si="61">C73-C72</f>
        <v>54</v>
      </c>
      <c r="H73">
        <f t="shared" ref="H73" si="62">D73-D72</f>
        <v>500</v>
      </c>
      <c r="I73">
        <f t="shared" ref="I73" si="63">B73-C73-D73</f>
        <v>12449</v>
      </c>
      <c r="J73" s="58">
        <f t="shared" ref="J73" si="64">F73/I72*$B$2/($B$2-B72)</f>
        <v>4.0101844427705251E-2</v>
      </c>
      <c r="K73" s="58">
        <f t="shared" ref="K73" si="65">G73/I72</f>
        <v>4.3189634487722948E-3</v>
      </c>
      <c r="L73" s="58">
        <f t="shared" ref="L73" si="66">H73/I72</f>
        <v>3.9990402303447171E-2</v>
      </c>
      <c r="M73">
        <f t="shared" ref="M73" si="67">J73/(K73+L73)</f>
        <v>0.9050421676527054</v>
      </c>
      <c r="N73" s="47">
        <f t="shared" si="11"/>
        <v>4.0813001507066925E-2</v>
      </c>
      <c r="O73" s="47"/>
      <c r="P73" s="63">
        <f t="shared" si="12"/>
        <v>0.45212007657529224</v>
      </c>
      <c r="Q73" s="86">
        <f t="shared" si="13"/>
        <v>4.0813001507066925E-2</v>
      </c>
      <c r="R73" s="67">
        <f t="shared" si="14"/>
        <v>0.50706692191764091</v>
      </c>
      <c r="S73" s="47"/>
      <c r="T73" s="47"/>
      <c r="AB73" s="91">
        <f t="shared" si="20"/>
        <v>706.42857142857144</v>
      </c>
      <c r="AC73" s="91">
        <f t="shared" si="20"/>
        <v>58.714285714285715</v>
      </c>
    </row>
    <row r="74" spans="1:29" ht="13.8" x14ac:dyDescent="0.25">
      <c r="A74" s="4">
        <v>43932</v>
      </c>
      <c r="B74">
        <v>25107</v>
      </c>
      <c r="C74">
        <v>1036</v>
      </c>
      <c r="D74">
        <v>12100</v>
      </c>
      <c r="F74">
        <f t="shared" ref="F74" si="68">B74-B73</f>
        <v>556</v>
      </c>
      <c r="G74">
        <f t="shared" ref="G74" si="69">C74-C73</f>
        <v>34</v>
      </c>
      <c r="H74">
        <f t="shared" ref="H74" si="70">D74-D73</f>
        <v>1000</v>
      </c>
      <c r="I74">
        <f t="shared" ref="I74" si="71">B74-C74-D74</f>
        <v>11971</v>
      </c>
      <c r="J74" s="58">
        <f t="shared" ref="J74" si="72">F74/I73*$B$2/($B$2-B73)</f>
        <v>4.4789277854553916E-2</v>
      </c>
      <c r="K74" s="58">
        <f t="shared" ref="K74" si="73">G74/I73</f>
        <v>2.7311430636998957E-3</v>
      </c>
      <c r="L74" s="58">
        <f t="shared" ref="L74" si="74">H74/I73</f>
        <v>8.0327737167643992E-2</v>
      </c>
      <c r="M74">
        <f t="shared" ref="M74" si="75">J74/(K74+L74)</f>
        <v>0.53924731142296101</v>
      </c>
      <c r="N74" s="47">
        <f t="shared" si="11"/>
        <v>4.1263392679332454E-2</v>
      </c>
      <c r="O74" s="47"/>
      <c r="P74" s="63">
        <f t="shared" si="12"/>
        <v>0.48193730832038872</v>
      </c>
      <c r="Q74" s="86">
        <f t="shared" si="13"/>
        <v>4.1263392679332454E-2</v>
      </c>
      <c r="R74" s="67">
        <f t="shared" si="14"/>
        <v>0.47679929900027884</v>
      </c>
      <c r="S74" s="47"/>
      <c r="T74" s="47"/>
      <c r="AB74" s="91">
        <f t="shared" si="20"/>
        <v>657.42857142857144</v>
      </c>
      <c r="AC74" s="91">
        <f t="shared" si="20"/>
        <v>52.857142857142854</v>
      </c>
    </row>
    <row r="75" spans="1:29" ht="13.8" x14ac:dyDescent="0.25">
      <c r="A75" s="4">
        <v>43933</v>
      </c>
      <c r="B75">
        <v>25415</v>
      </c>
      <c r="C75">
        <v>1106</v>
      </c>
      <c r="D75">
        <v>12700</v>
      </c>
      <c r="F75">
        <f t="shared" ref="F75" si="76">B75-B74</f>
        <v>308</v>
      </c>
      <c r="G75">
        <f t="shared" ref="G75" si="77">C75-C74</f>
        <v>70</v>
      </c>
      <c r="H75">
        <f t="shared" ref="H75" si="78">D75-D74</f>
        <v>600</v>
      </c>
      <c r="I75">
        <f t="shared" ref="I75" si="79">B75-C75-D75</f>
        <v>11609</v>
      </c>
      <c r="J75" s="58">
        <f t="shared" ref="J75" si="80">F75/I74*$B$2/($B$2-B74)</f>
        <v>2.5803701070665618E-2</v>
      </c>
      <c r="K75" s="58">
        <f t="shared" ref="K75" si="81">G75/I74</f>
        <v>5.8474647063737365E-3</v>
      </c>
      <c r="L75" s="58">
        <f t="shared" ref="L75" si="82">H75/I74</f>
        <v>5.012112605463203E-2</v>
      </c>
      <c r="M75">
        <f t="shared" ref="M75" si="83">J75/(K75+L75)</f>
        <v>0.46103896345811657</v>
      </c>
      <c r="N75" s="47">
        <f t="shared" si="11"/>
        <v>4.3517607711981113E-2</v>
      </c>
      <c r="O75" s="47"/>
      <c r="P75" s="63">
        <f t="shared" si="12"/>
        <v>0.49970489868188078</v>
      </c>
      <c r="Q75" s="86">
        <f t="shared" si="13"/>
        <v>4.3517607711981113E-2</v>
      </c>
      <c r="R75" s="67">
        <f t="shared" si="14"/>
        <v>0.45677749360613806</v>
      </c>
      <c r="S75" s="47"/>
      <c r="T75" s="47"/>
      <c r="AB75" s="91">
        <f t="shared" si="20"/>
        <v>616.42857142857144</v>
      </c>
      <c r="AC75" s="91">
        <f t="shared" si="20"/>
        <v>55.857142857142854</v>
      </c>
    </row>
    <row r="76" spans="1:29" ht="13.8" x14ac:dyDescent="0.25">
      <c r="A76" s="4">
        <v>43934</v>
      </c>
      <c r="B76">
        <v>25688</v>
      </c>
      <c r="C76">
        <v>1138</v>
      </c>
      <c r="D76">
        <v>13700</v>
      </c>
      <c r="F76">
        <f t="shared" ref="F76" si="84">B76-B75</f>
        <v>273</v>
      </c>
      <c r="G76">
        <f t="shared" ref="G76" si="85">C76-C75</f>
        <v>32</v>
      </c>
      <c r="H76">
        <f t="shared" ref="H76" si="86">D76-D75</f>
        <v>1000</v>
      </c>
      <c r="I76">
        <f t="shared" ref="I76" si="87">B76-C76-D76</f>
        <v>10850</v>
      </c>
      <c r="J76" s="58">
        <f t="shared" ref="J76" si="88">F76/I75*$B$2/($B$2-B75)</f>
        <v>2.358549813171798E-2</v>
      </c>
      <c r="K76" s="58">
        <f t="shared" ref="K76" si="89">G76/I75</f>
        <v>2.7564820397967095E-3</v>
      </c>
      <c r="L76" s="58">
        <f t="shared" ref="L76" si="90">H76/I75</f>
        <v>8.6140063743647174E-2</v>
      </c>
      <c r="M76">
        <f t="shared" ref="M76" si="91">J76/(K76+L76)</f>
        <v>0.26531399981697096</v>
      </c>
      <c r="N76" s="47">
        <f t="shared" si="11"/>
        <v>4.4300840859545311E-2</v>
      </c>
      <c r="O76" s="47"/>
      <c r="P76" s="63">
        <f t="shared" si="12"/>
        <v>0.53332295235129246</v>
      </c>
      <c r="Q76" s="86">
        <f t="shared" si="13"/>
        <v>4.4300840859545311E-2</v>
      </c>
      <c r="R76" s="67">
        <f t="shared" si="14"/>
        <v>0.42237620678916221</v>
      </c>
      <c r="S76" s="47"/>
      <c r="T76" s="47"/>
      <c r="AB76" s="91">
        <f t="shared" ref="AB76:AC91" si="92">AVERAGE(F70:F76)</f>
        <v>575.85714285714289</v>
      </c>
      <c r="AC76" s="91">
        <f t="shared" si="92"/>
        <v>53.285714285714285</v>
      </c>
    </row>
    <row r="77" spans="1:29" ht="13.8" x14ac:dyDescent="0.25">
      <c r="A77" s="4">
        <v>43935</v>
      </c>
      <c r="B77">
        <v>25936</v>
      </c>
      <c r="C77">
        <v>1174</v>
      </c>
      <c r="D77" s="19">
        <v>13700</v>
      </c>
      <c r="F77">
        <f t="shared" ref="F77" si="93">B77-B76</f>
        <v>248</v>
      </c>
      <c r="G77">
        <f t="shared" ref="G77" si="94">C77-C76</f>
        <v>36</v>
      </c>
      <c r="H77" s="19">
        <f>1700/2</f>
        <v>850</v>
      </c>
      <c r="I77">
        <f t="shared" ref="I77" si="95">B77-C77-D77</f>
        <v>11062</v>
      </c>
      <c r="J77" s="58">
        <f t="shared" ref="J77" si="96">F77/I76*$B$2/($B$2-B76)</f>
        <v>2.2925187680027617E-2</v>
      </c>
      <c r="K77" s="58">
        <f t="shared" ref="K77" si="97">G77/I76</f>
        <v>3.3179723502304147E-3</v>
      </c>
      <c r="L77" s="58">
        <f t="shared" ref="L77" si="98">H77/I76</f>
        <v>7.8341013824884786E-2</v>
      </c>
      <c r="M77">
        <f t="shared" ref="M77" si="99">J77/(K77+L77)</f>
        <v>0.28074298682652332</v>
      </c>
      <c r="N77" s="47">
        <f t="shared" si="11"/>
        <v>4.52652683528686E-2</v>
      </c>
      <c r="O77" s="47"/>
      <c r="P77" s="63">
        <f t="shared" si="12"/>
        <v>0.5282233189389266</v>
      </c>
      <c r="Q77" s="86">
        <f t="shared" si="13"/>
        <v>4.52652683528686E-2</v>
      </c>
      <c r="R77" s="67">
        <f t="shared" si="14"/>
        <v>0.42651141270820481</v>
      </c>
      <c r="S77" s="47"/>
      <c r="T77" s="47"/>
      <c r="AB77" s="91">
        <f t="shared" si="92"/>
        <v>526.14285714285711</v>
      </c>
      <c r="AC77" s="91">
        <f t="shared" si="92"/>
        <v>50.428571428571431</v>
      </c>
    </row>
    <row r="78" spans="1:29" ht="13.8" x14ac:dyDescent="0.25">
      <c r="A78" s="4">
        <v>43936</v>
      </c>
      <c r="B78">
        <v>26336</v>
      </c>
      <c r="C78">
        <v>1239</v>
      </c>
      <c r="D78">
        <v>15400</v>
      </c>
      <c r="F78">
        <f t="shared" ref="F78" si="100">B78-B77</f>
        <v>400</v>
      </c>
      <c r="G78">
        <f t="shared" ref="G78" si="101">C78-C77</f>
        <v>65</v>
      </c>
      <c r="H78" s="19">
        <f>1700/2</f>
        <v>850</v>
      </c>
      <c r="I78">
        <f t="shared" ref="I78" si="102">B78-C78-D78</f>
        <v>9697</v>
      </c>
      <c r="J78" s="58">
        <f t="shared" ref="J78" si="103">F78/I77*$B$2/($B$2-B77)</f>
        <v>3.6268515201709629E-2</v>
      </c>
      <c r="K78" s="58">
        <f t="shared" ref="K78" si="104">G78/I77</f>
        <v>5.8759717953353824E-3</v>
      </c>
      <c r="L78" s="58">
        <f t="shared" ref="L78" si="105">H78/I77</f>
        <v>7.6839631169770384E-2</v>
      </c>
      <c r="M78">
        <f t="shared" ref="M78" si="106">J78/(K78+L78)</f>
        <v>0.43847247558613323</v>
      </c>
      <c r="N78" s="47">
        <f t="shared" si="11"/>
        <v>4.7045868772782502E-2</v>
      </c>
      <c r="O78" s="47"/>
      <c r="P78" s="63">
        <f t="shared" si="12"/>
        <v>0.58475091130012147</v>
      </c>
      <c r="Q78" s="86">
        <f t="shared" si="13"/>
        <v>4.7045868772782502E-2</v>
      </c>
      <c r="R78" s="67">
        <f t="shared" si="14"/>
        <v>0.36820321992709604</v>
      </c>
      <c r="S78" s="47"/>
      <c r="T78" s="47"/>
      <c r="AB78" s="91">
        <f t="shared" si="92"/>
        <v>436.57142857142856</v>
      </c>
      <c r="AC78" s="91">
        <f t="shared" si="92"/>
        <v>49.142857142857146</v>
      </c>
    </row>
    <row r="79" spans="1:29" ht="13.8" x14ac:dyDescent="0.25">
      <c r="A79" s="4">
        <v>43937</v>
      </c>
      <c r="B79">
        <v>26732</v>
      </c>
      <c r="C79">
        <v>1281</v>
      </c>
      <c r="D79">
        <v>15900</v>
      </c>
      <c r="F79">
        <f t="shared" ref="F79" si="107">B79-B78</f>
        <v>396</v>
      </c>
      <c r="G79">
        <f t="shared" ref="G79:H79" si="108">C79-C78</f>
        <v>42</v>
      </c>
      <c r="H79">
        <f t="shared" si="108"/>
        <v>500</v>
      </c>
      <c r="I79">
        <f t="shared" ref="I79" si="109">B79-C79-D79</f>
        <v>9551</v>
      </c>
      <c r="J79" s="58">
        <f t="shared" ref="J79" si="110">F79/I78*$B$2/($B$2-B78)</f>
        <v>4.0962019739486259E-2</v>
      </c>
      <c r="K79" s="58">
        <f t="shared" ref="K79" si="111">G79/I78</f>
        <v>4.3312364648860477E-3</v>
      </c>
      <c r="L79" s="58">
        <f t="shared" ref="L79" si="112">H79/I78</f>
        <v>5.1562338867691036E-2</v>
      </c>
      <c r="M79">
        <f t="shared" ref="M79" si="113">J79/(K79+L79)</f>
        <v>0.73285739006235839</v>
      </c>
      <c r="N79" s="47">
        <f t="shared" si="11"/>
        <v>4.7920095765374829E-2</v>
      </c>
      <c r="O79" s="47"/>
      <c r="P79" s="63">
        <f t="shared" si="12"/>
        <v>0.59479275774352836</v>
      </c>
      <c r="Q79" s="86">
        <f t="shared" si="13"/>
        <v>4.7920095765374829E-2</v>
      </c>
      <c r="R79" s="67">
        <f t="shared" si="14"/>
        <v>0.35728714649109683</v>
      </c>
      <c r="S79" s="47"/>
      <c r="T79" s="47"/>
      <c r="AB79" s="91">
        <f t="shared" si="92"/>
        <v>383</v>
      </c>
      <c r="AC79" s="91">
        <f t="shared" si="92"/>
        <v>47.571428571428569</v>
      </c>
    </row>
    <row r="80" spans="1:29" ht="13.8" x14ac:dyDescent="0.25">
      <c r="A80" s="4">
        <v>43938</v>
      </c>
      <c r="B80">
        <v>27078</v>
      </c>
      <c r="C80">
        <v>1327</v>
      </c>
      <c r="D80">
        <v>16400</v>
      </c>
      <c r="F80">
        <f t="shared" ref="F80" si="114">B80-B79</f>
        <v>346</v>
      </c>
      <c r="G80">
        <f t="shared" ref="G80" si="115">C80-C79</f>
        <v>46</v>
      </c>
      <c r="H80">
        <f t="shared" ref="H80" si="116">D80-D79</f>
        <v>500</v>
      </c>
      <c r="I80">
        <f t="shared" ref="I80" si="117">B80-C80-D80</f>
        <v>9351</v>
      </c>
      <c r="J80" s="58">
        <f t="shared" ref="J80" si="118">F80/I79*$B$2/($B$2-B79)</f>
        <v>3.6338814800322826E-2</v>
      </c>
      <c r="K80" s="58">
        <f t="shared" ref="K80" si="119">G80/I79</f>
        <v>4.8162496073709555E-3</v>
      </c>
      <c r="L80" s="58">
        <f t="shared" ref="L80" si="120">H80/I79</f>
        <v>5.2350539210553867E-2</v>
      </c>
      <c r="M80">
        <f t="shared" ref="M80" si="121">J80/(K80+L80)</f>
        <v>0.63566304058220391</v>
      </c>
      <c r="N80" s="47">
        <f t="shared" si="11"/>
        <v>4.9006573602186278E-2</v>
      </c>
      <c r="O80" s="47"/>
      <c r="P80" s="63">
        <f t="shared" si="12"/>
        <v>0.60565772952212127</v>
      </c>
      <c r="Q80" s="86">
        <f t="shared" si="13"/>
        <v>4.9006573602186278E-2</v>
      </c>
      <c r="R80" s="67">
        <f t="shared" si="14"/>
        <v>0.34533569687569243</v>
      </c>
      <c r="S80" s="47"/>
      <c r="T80" s="47"/>
      <c r="AB80" s="91">
        <f t="shared" si="92"/>
        <v>361</v>
      </c>
      <c r="AC80" s="91">
        <f t="shared" si="92"/>
        <v>46.428571428571431</v>
      </c>
    </row>
    <row r="81" spans="1:29" ht="13.8" x14ac:dyDescent="0.25">
      <c r="A81" s="4">
        <v>43939</v>
      </c>
      <c r="B81">
        <v>27404</v>
      </c>
      <c r="C81">
        <v>1368</v>
      </c>
      <c r="D81">
        <v>17100</v>
      </c>
      <c r="F81">
        <f t="shared" ref="F81" si="122">B81-B80</f>
        <v>326</v>
      </c>
      <c r="G81">
        <f t="shared" ref="G81" si="123">C81-C80</f>
        <v>41</v>
      </c>
      <c r="H81">
        <f t="shared" ref="H81" si="124">D81-D80</f>
        <v>700</v>
      </c>
      <c r="I81">
        <f t="shared" ref="I81" si="125">B81-C81-D81</f>
        <v>8936</v>
      </c>
      <c r="J81" s="58">
        <f t="shared" ref="J81" si="126">F81/I80*$B$2/($B$2-B80)</f>
        <v>3.4971999585384758E-2</v>
      </c>
      <c r="K81" s="58">
        <f t="shared" ref="K81" si="127">G81/I80</f>
        <v>4.3845578013046735E-3</v>
      </c>
      <c r="L81" s="58">
        <f t="shared" ref="L81" si="128">H81/I80</f>
        <v>7.4858303924713931E-2</v>
      </c>
      <c r="M81">
        <f t="shared" ref="M81" si="129">J81/(K81+L81)</f>
        <v>0.44132681258155587</v>
      </c>
      <c r="N81" s="47">
        <f t="shared" si="11"/>
        <v>4.9919719748941757E-2</v>
      </c>
      <c r="O81" s="47"/>
      <c r="P81" s="63">
        <f t="shared" si="12"/>
        <v>0.62399649686177205</v>
      </c>
      <c r="Q81" s="86">
        <f t="shared" si="13"/>
        <v>4.9919719748941757E-2</v>
      </c>
      <c r="R81" s="67">
        <f t="shared" si="14"/>
        <v>0.32608378338928623</v>
      </c>
      <c r="S81" s="47"/>
      <c r="T81" s="47"/>
      <c r="AB81" s="91">
        <f t="shared" si="92"/>
        <v>328.14285714285717</v>
      </c>
      <c r="AC81" s="91">
        <f t="shared" si="92"/>
        <v>47.428571428571431</v>
      </c>
    </row>
    <row r="82" spans="1:29" ht="13.8" x14ac:dyDescent="0.25">
      <c r="A82" s="4">
        <v>43940</v>
      </c>
      <c r="B82">
        <v>27740</v>
      </c>
      <c r="C82">
        <v>1393</v>
      </c>
      <c r="D82">
        <v>17800</v>
      </c>
      <c r="F82">
        <f t="shared" ref="F82" si="130">B82-B81</f>
        <v>336</v>
      </c>
      <c r="G82">
        <f t="shared" ref="G82" si="131">C82-C81</f>
        <v>25</v>
      </c>
      <c r="H82">
        <f t="shared" ref="H82" si="132">D82-D81</f>
        <v>700</v>
      </c>
      <c r="I82">
        <f t="shared" ref="I82" si="133">B82-C82-D82</f>
        <v>8547</v>
      </c>
      <c r="J82" s="58">
        <f t="shared" ref="J82" si="134">F82/I81*$B$2/($B$2-B81)</f>
        <v>3.7720153318939853E-2</v>
      </c>
      <c r="K82" s="58">
        <f t="shared" ref="K82" si="135">G82/I81</f>
        <v>2.7976723366159354E-3</v>
      </c>
      <c r="L82" s="58">
        <f t="shared" ref="L82" si="136">H82/I81</f>
        <v>7.8334825425246196E-2</v>
      </c>
      <c r="M82">
        <f t="shared" ref="M82" si="137">J82/(K82+L82)</f>
        <v>0.46492040008006419</v>
      </c>
      <c r="N82" s="47">
        <f t="shared" si="11"/>
        <v>5.0216294160057677E-2</v>
      </c>
      <c r="O82" s="47"/>
      <c r="P82" s="63">
        <f t="shared" si="12"/>
        <v>0.64167267483777934</v>
      </c>
      <c r="Q82" s="86">
        <f t="shared" si="13"/>
        <v>5.0216294160057677E-2</v>
      </c>
      <c r="R82" s="67">
        <f t="shared" si="14"/>
        <v>0.30811103100216297</v>
      </c>
      <c r="S82" s="47"/>
      <c r="T82" s="47"/>
      <c r="AB82" s="91">
        <f t="shared" si="92"/>
        <v>332.14285714285717</v>
      </c>
      <c r="AC82" s="91">
        <f t="shared" si="92"/>
        <v>41</v>
      </c>
    </row>
    <row r="83" spans="1:29" ht="13.8" x14ac:dyDescent="0.25">
      <c r="A83" s="4">
        <v>43941</v>
      </c>
      <c r="B83">
        <v>27944</v>
      </c>
      <c r="C83">
        <v>1429</v>
      </c>
      <c r="D83">
        <v>18600</v>
      </c>
      <c r="F83">
        <f t="shared" ref="F83:F84" si="138">B83-B82</f>
        <v>204</v>
      </c>
      <c r="G83">
        <f t="shared" ref="G83:G84" si="139">C83-C82</f>
        <v>36</v>
      </c>
      <c r="H83">
        <f t="shared" ref="H83:H84" si="140">D83-D82</f>
        <v>800</v>
      </c>
      <c r="I83">
        <f t="shared" ref="I83:I84" si="141">B83-C83-D83</f>
        <v>7915</v>
      </c>
      <c r="J83" s="58">
        <f t="shared" ref="J83:J84" si="142">F83/I82*$B$2/($B$2-B82)</f>
        <v>2.3944772220684651E-2</v>
      </c>
      <c r="K83" s="58">
        <f t="shared" ref="K83:K84" si="143">G83/I82</f>
        <v>4.212004212004212E-3</v>
      </c>
      <c r="L83" s="58">
        <f t="shared" ref="L83:L84" si="144">H83/I82</f>
        <v>9.3600093600093595E-2</v>
      </c>
      <c r="M83">
        <f t="shared" ref="M83:M84" si="145">J83/(K83+L83)</f>
        <v>0.24480378967726282</v>
      </c>
      <c r="N83" s="47">
        <f t="shared" ref="N83:N87" si="146">C83/B83</f>
        <v>5.1137990266246776E-2</v>
      </c>
      <c r="O83" s="47"/>
      <c r="P83" s="63">
        <f t="shared" si="12"/>
        <v>0.66561694818207839</v>
      </c>
      <c r="Q83" s="86">
        <f t="shared" si="13"/>
        <v>5.1137990266246776E-2</v>
      </c>
      <c r="R83" s="67">
        <f t="shared" si="14"/>
        <v>0.28324506155167484</v>
      </c>
      <c r="S83" s="47"/>
      <c r="T83" s="47"/>
      <c r="AB83" s="91">
        <f t="shared" si="92"/>
        <v>322.28571428571428</v>
      </c>
      <c r="AC83" s="91">
        <f t="shared" si="92"/>
        <v>41.571428571428569</v>
      </c>
    </row>
    <row r="84" spans="1:29" ht="13.8" x14ac:dyDescent="0.25">
      <c r="A84" s="4">
        <v>43942</v>
      </c>
      <c r="B84">
        <v>28063</v>
      </c>
      <c r="C84">
        <v>1478</v>
      </c>
      <c r="D84">
        <v>19400</v>
      </c>
      <c r="F84">
        <f t="shared" si="138"/>
        <v>119</v>
      </c>
      <c r="G84">
        <f t="shared" si="139"/>
        <v>49</v>
      </c>
      <c r="H84">
        <f t="shared" si="140"/>
        <v>800</v>
      </c>
      <c r="I84">
        <f t="shared" si="141"/>
        <v>7185</v>
      </c>
      <c r="J84" s="58">
        <f t="shared" si="142"/>
        <v>1.508344550968989E-2</v>
      </c>
      <c r="K84" s="58">
        <f t="shared" si="143"/>
        <v>6.1907770056854076E-3</v>
      </c>
      <c r="L84" s="58">
        <f t="shared" si="144"/>
        <v>0.10107391029690461</v>
      </c>
      <c r="M84">
        <f t="shared" si="145"/>
        <v>0.14061892957502412</v>
      </c>
      <c r="N84" s="47">
        <f t="shared" si="146"/>
        <v>5.2667213056337529E-2</v>
      </c>
      <c r="O84" s="47"/>
      <c r="P84" s="63">
        <f t="shared" si="12"/>
        <v>0.69130171400064144</v>
      </c>
      <c r="Q84" s="86">
        <f t="shared" si="13"/>
        <v>5.2667213056337529E-2</v>
      </c>
      <c r="R84" s="67">
        <f t="shared" si="14"/>
        <v>0.25603107294302108</v>
      </c>
      <c r="S84" s="47"/>
      <c r="T84" s="47"/>
      <c r="AB84" s="91">
        <f t="shared" si="92"/>
        <v>303.85714285714283</v>
      </c>
      <c r="AC84" s="91">
        <f t="shared" si="92"/>
        <v>43.428571428571431</v>
      </c>
    </row>
    <row r="85" spans="1:29" ht="13.8" x14ac:dyDescent="0.25">
      <c r="A85" s="4">
        <v>43943</v>
      </c>
      <c r="B85">
        <v>28268</v>
      </c>
      <c r="C85">
        <v>1509</v>
      </c>
      <c r="D85">
        <v>19900</v>
      </c>
      <c r="F85">
        <f t="shared" ref="F85" si="147">B85-B84</f>
        <v>205</v>
      </c>
      <c r="G85">
        <f t="shared" ref="G85" si="148">C85-C84</f>
        <v>31</v>
      </c>
      <c r="H85">
        <f t="shared" ref="H85:H87" si="149">D85-D84</f>
        <v>500</v>
      </c>
      <c r="I85">
        <f t="shared" ref="I85" si="150">B85-C85-D85</f>
        <v>6859</v>
      </c>
      <c r="J85" s="58">
        <f t="shared" ref="J85" si="151">F85/I84*$B$2/($B$2-B84)</f>
        <v>2.8624479345297781E-2</v>
      </c>
      <c r="K85" s="58">
        <f t="shared" ref="K85" si="152">G85/I84</f>
        <v>4.3145441892832289E-3</v>
      </c>
      <c r="L85" s="58">
        <f t="shared" ref="L85" si="153">H85/I84</f>
        <v>6.9589422407794019E-2</v>
      </c>
      <c r="M85">
        <f t="shared" ref="M85" si="154">J85/(K85+L85)</f>
        <v>0.387319932384114</v>
      </c>
      <c r="N85" s="47">
        <f t="shared" si="146"/>
        <v>5.3381915947360976E-2</v>
      </c>
      <c r="O85" s="47"/>
      <c r="P85" s="63">
        <f t="shared" si="12"/>
        <v>0.70397622753643696</v>
      </c>
      <c r="Q85" s="86">
        <f t="shared" si="13"/>
        <v>5.3381915947360976E-2</v>
      </c>
      <c r="R85" s="67">
        <f t="shared" si="14"/>
        <v>0.24264185651620207</v>
      </c>
      <c r="S85" s="47"/>
      <c r="T85" s="47"/>
      <c r="AB85" s="91">
        <f t="shared" si="92"/>
        <v>276</v>
      </c>
      <c r="AC85" s="91">
        <f t="shared" si="92"/>
        <v>38.571428571428569</v>
      </c>
    </row>
    <row r="86" spans="1:29" ht="13.8" x14ac:dyDescent="0.25">
      <c r="A86" s="4">
        <v>43944</v>
      </c>
      <c r="B86">
        <v>28496</v>
      </c>
      <c r="C86">
        <v>1549</v>
      </c>
      <c r="D86">
        <v>20600</v>
      </c>
      <c r="F86">
        <f t="shared" ref="F86" si="155">B86-B85</f>
        <v>228</v>
      </c>
      <c r="G86">
        <f t="shared" ref="G86" si="156">C86-C85</f>
        <v>40</v>
      </c>
      <c r="H86">
        <f t="shared" si="149"/>
        <v>700</v>
      </c>
      <c r="I86">
        <f t="shared" ref="I86" si="157">B86-C86-D86</f>
        <v>6347</v>
      </c>
      <c r="J86" s="58">
        <f t="shared" ref="J86" si="158">F86/I85*$B$2/($B$2-B85)</f>
        <v>3.3349925811991699E-2</v>
      </c>
      <c r="K86" s="58">
        <f t="shared" ref="K86" si="159">G86/I85</f>
        <v>5.8317538999854207E-3</v>
      </c>
      <c r="L86" s="58">
        <f t="shared" ref="L86" si="160">H86/I85</f>
        <v>0.10205569324974487</v>
      </c>
      <c r="M86">
        <f t="shared" ref="M86" si="161">J86/(K86+L86)</f>
        <v>0.30911775830331223</v>
      </c>
      <c r="N86" s="47">
        <f t="shared" si="146"/>
        <v>5.4358506457046603E-2</v>
      </c>
      <c r="O86" s="47"/>
      <c r="P86" s="63">
        <f t="shared" si="12"/>
        <v>0.72290847838293093</v>
      </c>
      <c r="Q86" s="86">
        <f t="shared" si="13"/>
        <v>5.4358506457046603E-2</v>
      </c>
      <c r="R86" s="67">
        <f t="shared" si="14"/>
        <v>0.22273301516002242</v>
      </c>
      <c r="S86" s="47"/>
      <c r="T86" s="47"/>
      <c r="AB86" s="91">
        <f t="shared" si="92"/>
        <v>252</v>
      </c>
      <c r="AC86" s="91">
        <f t="shared" si="92"/>
        <v>38.285714285714285</v>
      </c>
    </row>
    <row r="87" spans="1:29" ht="13.8" x14ac:dyDescent="0.25">
      <c r="A87" s="4">
        <v>43945</v>
      </c>
      <c r="B87">
        <v>28677</v>
      </c>
      <c r="C87">
        <v>1589</v>
      </c>
      <c r="D87">
        <v>21000</v>
      </c>
      <c r="F87">
        <f t="shared" ref="F87" si="162">B87-B86</f>
        <v>181</v>
      </c>
      <c r="G87">
        <f t="shared" ref="G87" si="163">C87-C86</f>
        <v>40</v>
      </c>
      <c r="H87">
        <f t="shared" si="149"/>
        <v>400</v>
      </c>
      <c r="I87">
        <f t="shared" ref="I87" si="164">B87-C87-D87</f>
        <v>6088</v>
      </c>
      <c r="J87" s="58">
        <f t="shared" ref="J87" si="165">F87/I86*$B$2/($B$2-B86)</f>
        <v>2.8611615716867281E-2</v>
      </c>
      <c r="K87" s="58">
        <f t="shared" ref="K87" si="166">G87/I86</f>
        <v>6.3021900110288324E-3</v>
      </c>
      <c r="L87" s="58">
        <f t="shared" ref="L87" si="167">H87/I86</f>
        <v>6.3021900110288326E-2</v>
      </c>
      <c r="M87">
        <f t="shared" ref="M87" si="168">J87/(K87+L87)</f>
        <v>0.41272255671581054</v>
      </c>
      <c r="N87" s="47">
        <f t="shared" si="146"/>
        <v>5.5410259092652646E-2</v>
      </c>
      <c r="O87" s="47"/>
      <c r="P87" s="63">
        <f t="shared" si="12"/>
        <v>0.7322941730306517</v>
      </c>
      <c r="Q87" s="86">
        <f t="shared" si="13"/>
        <v>5.5410259092652646E-2</v>
      </c>
      <c r="R87" s="67">
        <f t="shared" si="14"/>
        <v>0.21229556787669568</v>
      </c>
      <c r="S87" s="47"/>
      <c r="T87" s="47"/>
      <c r="AB87" s="91">
        <f t="shared" si="92"/>
        <v>228.42857142857142</v>
      </c>
      <c r="AC87" s="91">
        <f t="shared" si="92"/>
        <v>37.428571428571431</v>
      </c>
    </row>
    <row r="88" spans="1:29" ht="13.8" x14ac:dyDescent="0.25">
      <c r="A88" s="4">
        <v>43946</v>
      </c>
      <c r="B88">
        <v>28894</v>
      </c>
      <c r="C88">
        <v>1599</v>
      </c>
      <c r="D88">
        <v>21300</v>
      </c>
      <c r="F88">
        <f t="shared" ref="F88" si="169">B88-B87</f>
        <v>217</v>
      </c>
      <c r="G88">
        <f t="shared" ref="G88" si="170">C88-C87</f>
        <v>10</v>
      </c>
      <c r="H88">
        <f t="shared" ref="H88" si="171">D88-D87</f>
        <v>300</v>
      </c>
      <c r="I88">
        <f t="shared" ref="I88" si="172">B88-C88-D88</f>
        <v>5995</v>
      </c>
      <c r="J88" s="58">
        <f t="shared" ref="J88" si="173">F88/I87*$B$2/($B$2-B87)</f>
        <v>3.5762387919410339E-2</v>
      </c>
      <c r="K88" s="58">
        <f t="shared" ref="K88" si="174">G88/I87</f>
        <v>1.6425755584756898E-3</v>
      </c>
      <c r="L88" s="58">
        <f t="shared" ref="L88" si="175">H88/I87</f>
        <v>4.9277266754270695E-2</v>
      </c>
      <c r="M88">
        <f t="shared" ref="M88" si="176">J88/(K88+L88)</f>
        <v>0.70232715372054888</v>
      </c>
      <c r="N88" s="47">
        <f t="shared" ref="N88" si="177">C88/B88</f>
        <v>5.5340209039939088E-2</v>
      </c>
      <c r="O88" s="47"/>
      <c r="P88" s="63">
        <f t="shared" si="12"/>
        <v>0.73717726863708732</v>
      </c>
      <c r="Q88" s="86">
        <f t="shared" si="13"/>
        <v>5.5340209039939088E-2</v>
      </c>
      <c r="R88" s="67">
        <f t="shared" si="14"/>
        <v>0.20748252232297359</v>
      </c>
      <c r="S88" s="47"/>
      <c r="T88" s="47"/>
      <c r="AB88" s="91">
        <f t="shared" si="92"/>
        <v>212.85714285714286</v>
      </c>
      <c r="AC88" s="91">
        <f t="shared" si="92"/>
        <v>33</v>
      </c>
    </row>
    <row r="89" spans="1:29" ht="13.8" x14ac:dyDescent="0.25">
      <c r="A89" s="4">
        <v>43947</v>
      </c>
      <c r="B89">
        <v>29061</v>
      </c>
      <c r="C89">
        <v>1610</v>
      </c>
      <c r="D89">
        <v>21800</v>
      </c>
      <c r="F89">
        <f t="shared" ref="F89" si="178">B89-B88</f>
        <v>167</v>
      </c>
      <c r="G89">
        <f t="shared" ref="G89" si="179">C89-C88</f>
        <v>11</v>
      </c>
      <c r="H89">
        <f t="shared" ref="H89" si="180">D89-D88</f>
        <v>500</v>
      </c>
      <c r="I89">
        <f t="shared" ref="I89" si="181">B89-C89-D89</f>
        <v>5651</v>
      </c>
      <c r="J89" s="58">
        <f t="shared" ref="J89" si="182">F89/I88*$B$2/($B$2-B88)</f>
        <v>2.7949859486794557E-2</v>
      </c>
      <c r="K89" s="58">
        <f t="shared" ref="K89" si="183">G89/I88</f>
        <v>1.834862385321101E-3</v>
      </c>
      <c r="L89" s="58">
        <f t="shared" ref="L89" si="184">H89/I88</f>
        <v>8.3402835696413671E-2</v>
      </c>
      <c r="M89">
        <f t="shared" ref="M89" si="185">J89/(K89+L89)</f>
        <v>0.32790490728636668</v>
      </c>
      <c r="N89" s="47">
        <f t="shared" ref="N89" si="186">C89/B89</f>
        <v>5.5400708853790302E-2</v>
      </c>
      <c r="O89" s="47"/>
      <c r="P89" s="63">
        <f t="shared" si="12"/>
        <v>0.75014624410722275</v>
      </c>
      <c r="Q89" s="86">
        <f t="shared" si="13"/>
        <v>5.5400708853790302E-2</v>
      </c>
      <c r="R89" s="67">
        <f t="shared" si="14"/>
        <v>0.19445304703898691</v>
      </c>
      <c r="S89" s="47"/>
      <c r="T89" s="47"/>
      <c r="AB89" s="91">
        <f t="shared" si="92"/>
        <v>188.71428571428572</v>
      </c>
      <c r="AC89" s="91">
        <f t="shared" si="92"/>
        <v>31</v>
      </c>
    </row>
    <row r="90" spans="1:29" ht="13.8" x14ac:dyDescent="0.25">
      <c r="A90" s="4">
        <v>43948</v>
      </c>
      <c r="B90">
        <v>29164</v>
      </c>
      <c r="C90">
        <v>1665</v>
      </c>
      <c r="D90">
        <v>22200</v>
      </c>
      <c r="E90" s="42" t="s">
        <v>189</v>
      </c>
      <c r="F90">
        <f t="shared" ref="F90" si="187">B90-B89</f>
        <v>103</v>
      </c>
      <c r="G90">
        <f t="shared" ref="G90" si="188">C90-C89</f>
        <v>55</v>
      </c>
      <c r="H90">
        <f t="shared" ref="H90" si="189">D90-D89</f>
        <v>400</v>
      </c>
      <c r="I90">
        <f t="shared" ref="I90" si="190">B90-C90-D90</f>
        <v>5299</v>
      </c>
      <c r="J90" s="58">
        <f t="shared" ref="J90" si="191">F90/I89*$B$2/($B$2-B89)</f>
        <v>1.8288271939949068E-2</v>
      </c>
      <c r="K90" s="58">
        <f t="shared" ref="K90" si="192">G90/I89</f>
        <v>9.7327906565209694E-3</v>
      </c>
      <c r="L90" s="58">
        <f t="shared" ref="L90" si="193">H90/I89</f>
        <v>7.0783932047425238E-2</v>
      </c>
      <c r="M90">
        <f t="shared" ref="M90" si="194">J90/(K90+L90)</f>
        <v>0.22713631809374107</v>
      </c>
      <c r="N90" s="47">
        <f t="shared" ref="N90" si="195">C90/B90</f>
        <v>5.7090934028254013E-2</v>
      </c>
      <c r="O90" s="47"/>
      <c r="P90" s="63">
        <f t="shared" si="12"/>
        <v>0.76121245371005353</v>
      </c>
      <c r="Q90" s="86">
        <f t="shared" si="13"/>
        <v>5.7090934028254013E-2</v>
      </c>
      <c r="R90" s="67">
        <f t="shared" si="14"/>
        <v>0.18169661226169243</v>
      </c>
      <c r="S90" s="47"/>
      <c r="T90" s="47"/>
      <c r="AB90" s="91">
        <f t="shared" si="92"/>
        <v>174.28571428571428</v>
      </c>
      <c r="AC90" s="91">
        <f t="shared" si="92"/>
        <v>33.714285714285715</v>
      </c>
    </row>
    <row r="91" spans="1:29" ht="13.8" x14ac:dyDescent="0.25">
      <c r="A91" s="4">
        <v>43949</v>
      </c>
      <c r="B91">
        <v>29264</v>
      </c>
      <c r="C91">
        <v>1699</v>
      </c>
      <c r="D91">
        <v>22600</v>
      </c>
      <c r="F91">
        <f t="shared" ref="F91" si="196">B91-B90</f>
        <v>100</v>
      </c>
      <c r="G91">
        <f t="shared" ref="G91" si="197">C91-C90</f>
        <v>34</v>
      </c>
      <c r="H91">
        <f t="shared" ref="H91" si="198">D91-D90</f>
        <v>400</v>
      </c>
      <c r="I91">
        <f t="shared" ref="I91" si="199">B91-C91-D91</f>
        <v>4965</v>
      </c>
      <c r="J91" s="58">
        <f t="shared" ref="J91" si="200">F91/I90*$B$2/($B$2-B90)</f>
        <v>1.8935292579527585E-2</v>
      </c>
      <c r="K91" s="58">
        <f t="shared" ref="K91" si="201">G91/I90</f>
        <v>6.4163049632006038E-3</v>
      </c>
      <c r="L91" s="58">
        <f t="shared" ref="L91" si="202">H91/I90</f>
        <v>7.5485940743536512E-2</v>
      </c>
      <c r="M91">
        <f t="shared" ref="M91" si="203">J91/(K91+L91)</f>
        <v>0.23119381423713523</v>
      </c>
      <c r="N91" s="47">
        <f t="shared" ref="N91" si="204">C91/B91</f>
        <v>5.8057681793329687E-2</v>
      </c>
      <c r="O91" s="47"/>
      <c r="P91" s="63">
        <f t="shared" si="12"/>
        <v>0.77227993439037723</v>
      </c>
      <c r="Q91" s="86">
        <f t="shared" si="13"/>
        <v>5.8057681793329687E-2</v>
      </c>
      <c r="R91" s="67">
        <f t="shared" si="14"/>
        <v>0.16966238381629306</v>
      </c>
      <c r="S91" s="47"/>
      <c r="T91" s="47"/>
      <c r="AB91" s="91">
        <f t="shared" si="92"/>
        <v>171.57142857142858</v>
      </c>
      <c r="AC91" s="91">
        <f t="shared" si="92"/>
        <v>31.571428571428573</v>
      </c>
    </row>
    <row r="92" spans="1:29" ht="13.8" x14ac:dyDescent="0.25">
      <c r="A92" s="4">
        <v>43950</v>
      </c>
      <c r="B92">
        <v>29407</v>
      </c>
      <c r="C92">
        <v>1716</v>
      </c>
      <c r="D92" s="19">
        <v>22600</v>
      </c>
      <c r="F92">
        <f t="shared" ref="F92" si="205">B92-B91</f>
        <v>143</v>
      </c>
      <c r="G92">
        <f t="shared" ref="G92" si="206">C92-C91</f>
        <v>17</v>
      </c>
      <c r="H92" s="19">
        <f>800/2</f>
        <v>400</v>
      </c>
      <c r="I92">
        <f t="shared" ref="I92" si="207">B92-C92-D92</f>
        <v>5091</v>
      </c>
      <c r="J92" s="58">
        <f t="shared" ref="J92" si="208">F92/I91*$B$2/($B$2-B91)</f>
        <v>2.8899329002955228E-2</v>
      </c>
      <c r="K92" s="58">
        <f t="shared" ref="K92" si="209">G92/I91</f>
        <v>3.4239677744209466E-3</v>
      </c>
      <c r="L92" s="58">
        <f t="shared" ref="L92" si="210">H92/I91</f>
        <v>8.0563947633434038E-2</v>
      </c>
      <c r="M92">
        <f t="shared" ref="M92" si="211">J92/(K92+L92)</f>
        <v>0.34408913309274031</v>
      </c>
      <c r="N92" s="47">
        <f t="shared" ref="N92" si="212">C92/B92</f>
        <v>5.8353453259428027E-2</v>
      </c>
      <c r="O92" s="47"/>
      <c r="P92" s="63">
        <f t="shared" si="12"/>
        <v>0.76852450096915703</v>
      </c>
      <c r="Q92" s="86">
        <f t="shared" si="13"/>
        <v>5.8353453259428027E-2</v>
      </c>
      <c r="R92" s="67">
        <f t="shared" si="14"/>
        <v>0.17312204577141499</v>
      </c>
      <c r="S92" s="47"/>
      <c r="T92" s="47"/>
      <c r="AB92" s="91">
        <f t="shared" ref="AB92:AC107" si="213">AVERAGE(F86:F92)</f>
        <v>162.71428571428572</v>
      </c>
      <c r="AC92" s="91">
        <f t="shared" si="213"/>
        <v>29.571428571428573</v>
      </c>
    </row>
    <row r="93" spans="1:29" ht="13.8" x14ac:dyDescent="0.25">
      <c r="A93" s="4">
        <v>43951</v>
      </c>
      <c r="B93">
        <v>29586</v>
      </c>
      <c r="C93">
        <v>1737</v>
      </c>
      <c r="D93">
        <v>23400</v>
      </c>
      <c r="F93">
        <f t="shared" ref="F93" si="214">B93-B92</f>
        <v>179</v>
      </c>
      <c r="G93">
        <f t="shared" ref="G93" si="215">C93-C92</f>
        <v>21</v>
      </c>
      <c r="H93" s="19">
        <f>800/2</f>
        <v>400</v>
      </c>
      <c r="I93">
        <f t="shared" ref="I93" si="216">B93-C93-D93</f>
        <v>4449</v>
      </c>
      <c r="J93" s="58">
        <f t="shared" ref="J93" si="217">F93/I92*$B$2/($B$2-B92)</f>
        <v>3.5279962008281381E-2</v>
      </c>
      <c r="K93" s="58">
        <f t="shared" ref="K93" si="218">G93/I92</f>
        <v>4.1249263406010605E-3</v>
      </c>
      <c r="L93" s="58">
        <f t="shared" ref="L93" si="219">H93/I92</f>
        <v>7.8570025535258298E-2</v>
      </c>
      <c r="M93">
        <f t="shared" ref="M93" si="220">J93/(K93+L93)</f>
        <v>0.42662775910726963</v>
      </c>
      <c r="N93" s="47">
        <f t="shared" ref="N93" si="221">C93/B93</f>
        <v>5.8710200770634761E-2</v>
      </c>
      <c r="O93" s="47"/>
      <c r="P93" s="63">
        <f t="shared" si="12"/>
        <v>0.79091462178057192</v>
      </c>
      <c r="Q93" s="86">
        <f t="shared" si="13"/>
        <v>5.8710200770634761E-2</v>
      </c>
      <c r="R93" s="67">
        <f t="shared" si="14"/>
        <v>0.15037517744879336</v>
      </c>
      <c r="S93" s="47"/>
      <c r="T93" s="47"/>
      <c r="AB93" s="91">
        <f t="shared" si="213"/>
        <v>155.71428571428572</v>
      </c>
      <c r="AC93" s="91">
        <f t="shared" si="213"/>
        <v>26.857142857142858</v>
      </c>
    </row>
    <row r="94" spans="1:29" ht="13.8" x14ac:dyDescent="0.25">
      <c r="A94" s="4">
        <v>43952</v>
      </c>
      <c r="B94">
        <v>29705</v>
      </c>
      <c r="C94">
        <v>1754</v>
      </c>
      <c r="D94">
        <v>23900</v>
      </c>
      <c r="F94">
        <f t="shared" ref="F94" si="222">B94-B93</f>
        <v>119</v>
      </c>
      <c r="G94">
        <f t="shared" ref="G94:H94" si="223">C94-C93</f>
        <v>17</v>
      </c>
      <c r="H94">
        <f t="shared" si="223"/>
        <v>500</v>
      </c>
      <c r="I94">
        <f t="shared" ref="I94" si="224">B94-C94-D94</f>
        <v>4051</v>
      </c>
      <c r="J94" s="58">
        <f t="shared" ref="J94" si="225">F94/I93*$B$2/($B$2-B93)</f>
        <v>2.6839334533533311E-2</v>
      </c>
      <c r="K94" s="58">
        <f t="shared" ref="K94" si="226">G94/I93</f>
        <v>3.8210833895257362E-3</v>
      </c>
      <c r="L94" s="58">
        <f t="shared" ref="L94" si="227">H94/I93</f>
        <v>0.11238480557428636</v>
      </c>
      <c r="M94">
        <f t="shared" ref="M94" si="228">J94/(K94+L94)</f>
        <v>0.23096363508644041</v>
      </c>
      <c r="N94" s="47">
        <f t="shared" ref="N94" si="229">C94/B94</f>
        <v>5.9047298434606967E-2</v>
      </c>
      <c r="O94" s="47"/>
      <c r="P94" s="63">
        <f t="shared" si="12"/>
        <v>0.80457835381248943</v>
      </c>
      <c r="Q94" s="86">
        <f t="shared" si="13"/>
        <v>5.9047298434606967E-2</v>
      </c>
      <c r="R94" s="67">
        <f t="shared" si="14"/>
        <v>0.13637434775290358</v>
      </c>
      <c r="S94" s="47"/>
      <c r="T94" s="47"/>
      <c r="AB94" s="91">
        <f t="shared" si="213"/>
        <v>146.85714285714286</v>
      </c>
      <c r="AC94" s="91">
        <f t="shared" si="213"/>
        <v>23.571428571428573</v>
      </c>
    </row>
    <row r="95" spans="1:29" ht="13.8" x14ac:dyDescent="0.25">
      <c r="A95" s="4">
        <v>43953</v>
      </c>
      <c r="B95">
        <v>29817</v>
      </c>
      <c r="C95">
        <v>1762</v>
      </c>
      <c r="D95">
        <v>24200</v>
      </c>
      <c r="F95">
        <f t="shared" ref="F95" si="230">B95-B94</f>
        <v>112</v>
      </c>
      <c r="G95">
        <f t="shared" ref="G95" si="231">C95-C94</f>
        <v>8</v>
      </c>
      <c r="H95">
        <f t="shared" ref="H95" si="232">D95-D94</f>
        <v>300</v>
      </c>
      <c r="I95">
        <f t="shared" ref="I95" si="233">B95-C95-D95</f>
        <v>3855</v>
      </c>
      <c r="J95" s="58">
        <f t="shared" ref="J95" si="234">F95/I94*$B$2/($B$2-B94)</f>
        <v>2.7742714935765255E-2</v>
      </c>
      <c r="K95" s="58">
        <f t="shared" ref="K95" si="235">G95/I94</f>
        <v>1.9748210318439891E-3</v>
      </c>
      <c r="L95" s="58">
        <f t="shared" ref="L95" si="236">H95/I94</f>
        <v>7.4055788694149596E-2</v>
      </c>
      <c r="M95">
        <f t="shared" ref="M95" si="237">J95/(K95+L95)</f>
        <v>0.36488876040514623</v>
      </c>
      <c r="N95" s="47">
        <f t="shared" ref="N95" si="238">C95/B95</f>
        <v>5.9093805547171079E-2</v>
      </c>
      <c r="O95" s="47"/>
      <c r="P95" s="63">
        <f t="shared" si="12"/>
        <v>0.81161753362175937</v>
      </c>
      <c r="Q95" s="86">
        <f t="shared" si="13"/>
        <v>5.9093805547171079E-2</v>
      </c>
      <c r="R95" s="67">
        <f t="shared" si="14"/>
        <v>0.1292886608310696</v>
      </c>
      <c r="S95" s="47"/>
      <c r="T95" s="47"/>
      <c r="AB95" s="91">
        <f t="shared" si="213"/>
        <v>131.85714285714286</v>
      </c>
      <c r="AC95" s="91">
        <f t="shared" si="213"/>
        <v>23.285714285714285</v>
      </c>
    </row>
    <row r="96" spans="1:29" ht="13.8" x14ac:dyDescent="0.25">
      <c r="A96" s="4">
        <v>43954</v>
      </c>
      <c r="B96">
        <v>29905</v>
      </c>
      <c r="C96">
        <v>1762</v>
      </c>
      <c r="D96">
        <v>24500</v>
      </c>
      <c r="F96">
        <f t="shared" ref="F96" si="239">B96-B95</f>
        <v>88</v>
      </c>
      <c r="G96">
        <f t="shared" ref="G96" si="240">C96-C95</f>
        <v>0</v>
      </c>
      <c r="H96">
        <f t="shared" ref="H96" si="241">D96-D95</f>
        <v>300</v>
      </c>
      <c r="I96">
        <f t="shared" ref="I96" si="242">B96-C96-D96</f>
        <v>3643</v>
      </c>
      <c r="J96" s="58">
        <f t="shared" ref="J96" si="243">F96/I95*$B$2/($B$2-B95)</f>
        <v>2.290641419046846E-2</v>
      </c>
      <c r="K96" s="58">
        <f t="shared" ref="K96" si="244">G96/I95</f>
        <v>0</v>
      </c>
      <c r="L96" s="58">
        <f t="shared" ref="L96" si="245">H96/I95</f>
        <v>7.7821011673151752E-2</v>
      </c>
      <c r="M96">
        <f t="shared" ref="M96" si="246">J96/(K96+L96)</f>
        <v>0.2943474223475197</v>
      </c>
      <c r="N96" s="47">
        <f t="shared" ref="N96" si="247">C96/B96</f>
        <v>5.8919913058017054E-2</v>
      </c>
      <c r="O96" s="47"/>
      <c r="P96" s="63">
        <f t="shared" si="12"/>
        <v>0.81926099314495904</v>
      </c>
      <c r="Q96" s="86">
        <f t="shared" si="13"/>
        <v>5.8919913058017054E-2</v>
      </c>
      <c r="R96" s="67">
        <f t="shared" si="14"/>
        <v>0.12181909379702394</v>
      </c>
      <c r="S96" s="47"/>
      <c r="T96" s="47"/>
      <c r="AB96" s="91">
        <f t="shared" si="213"/>
        <v>120.57142857142857</v>
      </c>
      <c r="AC96" s="91">
        <f t="shared" si="213"/>
        <v>21.714285714285715</v>
      </c>
    </row>
    <row r="97" spans="1:29" ht="13.8" x14ac:dyDescent="0.25">
      <c r="A97" s="4">
        <v>43955</v>
      </c>
      <c r="B97">
        <v>29981</v>
      </c>
      <c r="C97">
        <v>1784</v>
      </c>
      <c r="D97">
        <v>25200</v>
      </c>
      <c r="F97">
        <f t="shared" ref="F97" si="248">B97-B96</f>
        <v>76</v>
      </c>
      <c r="G97">
        <f t="shared" ref="G97" si="249">C97-C96</f>
        <v>22</v>
      </c>
      <c r="H97">
        <f t="shared" ref="H97" si="250">D97-D96</f>
        <v>700</v>
      </c>
      <c r="I97">
        <f t="shared" ref="I97" si="251">B97-C97-D97</f>
        <v>2997</v>
      </c>
      <c r="J97" s="58">
        <f t="shared" ref="J97" si="252">F97/I96*$B$2/($B$2-B96)</f>
        <v>2.0934262797454944E-2</v>
      </c>
      <c r="K97" s="58">
        <f t="shared" ref="K97" si="253">G97/I96</f>
        <v>6.0389788635739775E-3</v>
      </c>
      <c r="L97" s="58">
        <f t="shared" ref="L97" si="254">H97/I96</f>
        <v>0.19214932747735383</v>
      </c>
      <c r="M97">
        <f t="shared" ref="M97" si="255">J97/(K97+L97)</f>
        <v>0.10562814317330797</v>
      </c>
      <c r="N97" s="47">
        <f t="shared" ref="N97" si="256">C97/B97</f>
        <v>5.950435275674594E-2</v>
      </c>
      <c r="O97" s="47"/>
      <c r="P97" s="63">
        <f t="shared" si="12"/>
        <v>0.84053233714685971</v>
      </c>
      <c r="Q97" s="86">
        <f t="shared" si="13"/>
        <v>5.950435275674594E-2</v>
      </c>
      <c r="R97" s="67">
        <f t="shared" si="14"/>
        <v>9.9963310096394364E-2</v>
      </c>
      <c r="S97" s="47"/>
      <c r="T97" s="47"/>
      <c r="AB97" s="91">
        <f t="shared" si="213"/>
        <v>116.71428571428571</v>
      </c>
      <c r="AC97" s="91">
        <f t="shared" si="213"/>
        <v>17</v>
      </c>
    </row>
    <row r="98" spans="1:29" ht="13.8" x14ac:dyDescent="0.25">
      <c r="A98" s="4">
        <v>43956</v>
      </c>
      <c r="B98">
        <v>30009</v>
      </c>
      <c r="C98">
        <v>1795</v>
      </c>
      <c r="D98">
        <v>25400</v>
      </c>
      <c r="F98">
        <f t="shared" ref="F98" si="257">B98-B97</f>
        <v>28</v>
      </c>
      <c r="G98">
        <f t="shared" ref="G98" si="258">C98-C97</f>
        <v>11</v>
      </c>
      <c r="H98">
        <f t="shared" ref="H98" si="259">D98-D97</f>
        <v>200</v>
      </c>
      <c r="I98">
        <f t="shared" ref="I98" si="260">B98-C98-D98</f>
        <v>2814</v>
      </c>
      <c r="J98" s="58">
        <f t="shared" ref="J98" si="261">F98/I97*$B$2/($B$2-B97)</f>
        <v>9.3751530445533131E-3</v>
      </c>
      <c r="K98" s="58">
        <f t="shared" ref="K98" si="262">G98/I97</f>
        <v>3.6703370036703371E-3</v>
      </c>
      <c r="L98" s="58">
        <f t="shared" ref="L98" si="263">H98/I97</f>
        <v>6.6733400066733395E-2</v>
      </c>
      <c r="M98">
        <f t="shared" ref="M98" si="264">J98/(K98+L98)</f>
        <v>0.13316271883661746</v>
      </c>
      <c r="N98" s="47">
        <f t="shared" ref="N98" si="265">C98/B98</f>
        <v>5.9815388716718321E-2</v>
      </c>
      <c r="O98" s="47"/>
      <c r="P98" s="63">
        <f t="shared" ref="P98:P134" si="266">D98/B98</f>
        <v>0.84641274284381351</v>
      </c>
      <c r="Q98" s="86">
        <f t="shared" ref="Q98:Q134" si="267">N98</f>
        <v>5.9815388716718321E-2</v>
      </c>
      <c r="R98" s="67">
        <f t="shared" ref="R98:R134" si="268">IF(P98="","",1-SUM(P98:Q98))</f>
        <v>9.3771868439468165E-2</v>
      </c>
      <c r="S98" s="47"/>
      <c r="T98" s="47"/>
      <c r="AB98" s="91">
        <f t="shared" si="213"/>
        <v>106.42857142857143</v>
      </c>
      <c r="AC98" s="91">
        <f t="shared" si="213"/>
        <v>13.714285714285714</v>
      </c>
    </row>
    <row r="99" spans="1:29" ht="13.8" x14ac:dyDescent="0.25">
      <c r="A99" s="4">
        <v>43957</v>
      </c>
      <c r="B99">
        <v>30060</v>
      </c>
      <c r="C99">
        <v>1805</v>
      </c>
      <c r="D99">
        <v>25700</v>
      </c>
      <c r="F99">
        <f t="shared" ref="F99" si="269">B99-B98</f>
        <v>51</v>
      </c>
      <c r="G99">
        <f t="shared" ref="G99" si="270">C99-C98</f>
        <v>10</v>
      </c>
      <c r="H99">
        <f t="shared" ref="H99" si="271">D99-D98</f>
        <v>300</v>
      </c>
      <c r="I99">
        <f t="shared" ref="I99" si="272">B99-C99-D99</f>
        <v>2555</v>
      </c>
      <c r="J99" s="58">
        <f t="shared" ref="J99" si="273">F99/I98*$B$2/($B$2-B98)</f>
        <v>1.8186727961604452E-2</v>
      </c>
      <c r="K99" s="58">
        <f t="shared" ref="K99" si="274">G99/I98</f>
        <v>3.5536602700781805E-3</v>
      </c>
      <c r="L99" s="58">
        <f t="shared" ref="L99" si="275">H99/I98</f>
        <v>0.10660980810234541</v>
      </c>
      <c r="M99">
        <f t="shared" ref="M99" si="276">J99/(K99+L99)</f>
        <v>0.16508855639985462</v>
      </c>
      <c r="N99" s="47">
        <f t="shared" ref="N99" si="277">C99/B99</f>
        <v>6.0046573519627409E-2</v>
      </c>
      <c r="O99" s="47"/>
      <c r="P99" s="63">
        <f t="shared" si="266"/>
        <v>0.85495675316034603</v>
      </c>
      <c r="Q99" s="86">
        <f t="shared" si="267"/>
        <v>6.0046573519627409E-2</v>
      </c>
      <c r="R99" s="67">
        <f t="shared" si="268"/>
        <v>8.4996673320026583E-2</v>
      </c>
      <c r="S99" s="47"/>
      <c r="T99" s="47"/>
      <c r="AB99" s="91">
        <f t="shared" si="213"/>
        <v>93.285714285714292</v>
      </c>
      <c r="AC99" s="91">
        <f t="shared" si="213"/>
        <v>12.714285714285714</v>
      </c>
    </row>
    <row r="100" spans="1:29" ht="13.8" x14ac:dyDescent="0.25">
      <c r="A100" s="4">
        <v>43958</v>
      </c>
      <c r="B100">
        <v>30126</v>
      </c>
      <c r="C100">
        <v>1810</v>
      </c>
      <c r="D100">
        <v>25900</v>
      </c>
      <c r="F100">
        <f t="shared" ref="F100:F121" si="278">B100-B99</f>
        <v>66</v>
      </c>
      <c r="G100">
        <f t="shared" ref="G100:G121" si="279">C100-C99</f>
        <v>5</v>
      </c>
      <c r="H100">
        <f t="shared" ref="H100:H121" si="280">D100-D99</f>
        <v>200</v>
      </c>
      <c r="I100">
        <f t="shared" ref="I100:I121" si="281">B100-C100-D100</f>
        <v>2416</v>
      </c>
      <c r="J100" s="58">
        <f t="shared" ref="J100:J121" si="282">F100/I99*$B$2/($B$2-B99)</f>
        <v>2.592173621512946E-2</v>
      </c>
      <c r="K100" s="58">
        <f t="shared" ref="K100:K121" si="283">G100/I99</f>
        <v>1.9569471624266144E-3</v>
      </c>
      <c r="L100" s="58">
        <f t="shared" ref="L100:L121" si="284">H100/I99</f>
        <v>7.8277886497064575E-2</v>
      </c>
      <c r="M100">
        <f t="shared" ref="M100:M121" si="285">J100/(K100+L100)</f>
        <v>0.32307334648612573</v>
      </c>
      <c r="N100" s="47">
        <f t="shared" ref="N100:N121" si="286">C100/B100</f>
        <v>6.0080993162052711E-2</v>
      </c>
      <c r="P100" s="63">
        <f t="shared" si="266"/>
        <v>0.85972249883821283</v>
      </c>
      <c r="Q100" s="86">
        <f t="shared" si="267"/>
        <v>6.0080993162052711E-2</v>
      </c>
      <c r="R100" s="67">
        <f t="shared" si="268"/>
        <v>8.0196507999734434E-2</v>
      </c>
      <c r="AB100" s="91">
        <f t="shared" si="213"/>
        <v>77.142857142857139</v>
      </c>
      <c r="AC100" s="91">
        <f t="shared" si="213"/>
        <v>10.428571428571429</v>
      </c>
    </row>
    <row r="101" spans="1:29" ht="13.8" x14ac:dyDescent="0.25">
      <c r="A101" s="4">
        <v>43959</v>
      </c>
      <c r="B101">
        <v>30207</v>
      </c>
      <c r="C101">
        <v>1823</v>
      </c>
      <c r="D101">
        <v>26100</v>
      </c>
      <c r="F101">
        <f t="shared" si="278"/>
        <v>81</v>
      </c>
      <c r="G101">
        <f t="shared" si="279"/>
        <v>13</v>
      </c>
      <c r="H101">
        <f t="shared" si="280"/>
        <v>200</v>
      </c>
      <c r="I101">
        <f t="shared" si="281"/>
        <v>2284</v>
      </c>
      <c r="J101" s="58">
        <f t="shared" si="282"/>
        <v>3.3643600566332657E-2</v>
      </c>
      <c r="K101" s="58">
        <f t="shared" si="283"/>
        <v>5.3807947019867547E-3</v>
      </c>
      <c r="L101" s="58">
        <f t="shared" si="284"/>
        <v>8.2781456953642391E-2</v>
      </c>
      <c r="M101">
        <f t="shared" si="285"/>
        <v>0.38161004210450561</v>
      </c>
      <c r="N101" s="47">
        <f t="shared" si="286"/>
        <v>6.0350249942066406E-2</v>
      </c>
      <c r="P101" s="63">
        <f t="shared" si="266"/>
        <v>0.86403813685569575</v>
      </c>
      <c r="Q101" s="86">
        <f t="shared" si="267"/>
        <v>6.0350249942066406E-2</v>
      </c>
      <c r="R101" s="67">
        <f t="shared" si="268"/>
        <v>7.561161320223786E-2</v>
      </c>
      <c r="AB101" s="91">
        <f t="shared" si="213"/>
        <v>71.714285714285708</v>
      </c>
      <c r="AC101" s="91">
        <f>AVERAGE(G95:G101)</f>
        <v>9.8571428571428577</v>
      </c>
    </row>
    <row r="102" spans="1:29" ht="13.8" x14ac:dyDescent="0.25">
      <c r="A102" s="4">
        <v>43960</v>
      </c>
      <c r="B102">
        <v>30251</v>
      </c>
      <c r="C102">
        <v>1830</v>
      </c>
      <c r="D102">
        <v>26400</v>
      </c>
      <c r="F102">
        <f t="shared" si="278"/>
        <v>44</v>
      </c>
      <c r="G102">
        <f t="shared" si="279"/>
        <v>7</v>
      </c>
      <c r="H102">
        <f t="shared" si="280"/>
        <v>300</v>
      </c>
      <c r="I102">
        <f t="shared" si="281"/>
        <v>2021</v>
      </c>
      <c r="J102" s="58">
        <f t="shared" si="282"/>
        <v>1.9331922036311053E-2</v>
      </c>
      <c r="K102" s="58">
        <f t="shared" si="283"/>
        <v>3.0647985989492119E-3</v>
      </c>
      <c r="L102" s="58">
        <f t="shared" si="284"/>
        <v>0.13134851138353765</v>
      </c>
      <c r="M102">
        <f t="shared" si="285"/>
        <v>0.14382446231574739</v>
      </c>
      <c r="N102" s="47">
        <f t="shared" si="286"/>
        <v>6.0493867971306736E-2</v>
      </c>
      <c r="P102" s="63">
        <f t="shared" si="266"/>
        <v>0.8726984231926217</v>
      </c>
      <c r="Q102" s="86">
        <f t="shared" si="267"/>
        <v>6.0493867971306736E-2</v>
      </c>
      <c r="R102" s="67">
        <f t="shared" si="268"/>
        <v>6.6807708836071567E-2</v>
      </c>
      <c r="AB102" s="91">
        <f t="shared" si="213"/>
        <v>62</v>
      </c>
      <c r="AC102" s="91">
        <f t="shared" si="213"/>
        <v>9.7142857142857135</v>
      </c>
    </row>
    <row r="103" spans="1:29" ht="13.8" x14ac:dyDescent="0.25">
      <c r="A103" s="4">
        <v>43961</v>
      </c>
      <c r="B103">
        <v>30305</v>
      </c>
      <c r="C103">
        <v>1833</v>
      </c>
      <c r="D103">
        <v>26600</v>
      </c>
      <c r="F103">
        <f t="shared" si="278"/>
        <v>54</v>
      </c>
      <c r="G103">
        <f t="shared" si="279"/>
        <v>3</v>
      </c>
      <c r="H103">
        <f t="shared" si="280"/>
        <v>200</v>
      </c>
      <c r="I103">
        <f t="shared" si="281"/>
        <v>1872</v>
      </c>
      <c r="J103" s="58">
        <f t="shared" si="282"/>
        <v>2.6813167431233333E-2</v>
      </c>
      <c r="K103" s="58">
        <f t="shared" si="283"/>
        <v>1.4844136566056407E-3</v>
      </c>
      <c r="L103" s="58">
        <f t="shared" si="284"/>
        <v>9.8960910440376054E-2</v>
      </c>
      <c r="M103">
        <f t="shared" si="285"/>
        <v>0.26694291319469243</v>
      </c>
      <c r="N103" s="47">
        <f t="shared" si="286"/>
        <v>6.0485068470549415E-2</v>
      </c>
      <c r="P103" s="63">
        <f t="shared" si="266"/>
        <v>0.87774294670846398</v>
      </c>
      <c r="Q103" s="86">
        <f t="shared" si="267"/>
        <v>6.0485068470549415E-2</v>
      </c>
      <c r="R103" s="67">
        <f t="shared" si="268"/>
        <v>6.1771984820986559E-2</v>
      </c>
      <c r="AB103" s="91">
        <f t="shared" si="213"/>
        <v>57.142857142857146</v>
      </c>
      <c r="AC103" s="91">
        <f t="shared" si="213"/>
        <v>10.142857142857142</v>
      </c>
    </row>
    <row r="104" spans="1:29" ht="13.8" x14ac:dyDescent="0.25">
      <c r="A104" s="4">
        <v>43962</v>
      </c>
      <c r="B104">
        <v>30344</v>
      </c>
      <c r="C104">
        <v>1845</v>
      </c>
      <c r="D104">
        <v>26800</v>
      </c>
      <c r="F104">
        <f t="shared" si="278"/>
        <v>39</v>
      </c>
      <c r="G104">
        <f t="shared" si="279"/>
        <v>12</v>
      </c>
      <c r="H104">
        <f t="shared" si="280"/>
        <v>200</v>
      </c>
      <c r="I104">
        <f t="shared" si="281"/>
        <v>1699</v>
      </c>
      <c r="J104" s="58">
        <f t="shared" si="282"/>
        <v>2.0906539613513742E-2</v>
      </c>
      <c r="K104" s="58">
        <f t="shared" si="283"/>
        <v>6.41025641025641E-3</v>
      </c>
      <c r="L104" s="58">
        <f t="shared" si="284"/>
        <v>0.10683760683760683</v>
      </c>
      <c r="M104">
        <f t="shared" si="285"/>
        <v>0.1846086894174421</v>
      </c>
      <c r="N104" s="47">
        <f t="shared" si="286"/>
        <v>6.0802794621671499E-2</v>
      </c>
      <c r="P104" s="63">
        <f t="shared" si="266"/>
        <v>0.88320590561560774</v>
      </c>
      <c r="Q104" s="86">
        <f t="shared" si="267"/>
        <v>6.0802794621671499E-2</v>
      </c>
      <c r="R104" s="67">
        <f t="shared" si="268"/>
        <v>5.599129976272077E-2</v>
      </c>
      <c r="AB104" s="91">
        <f t="shared" si="213"/>
        <v>51.857142857142854</v>
      </c>
      <c r="AC104" s="91">
        <f t="shared" si="213"/>
        <v>8.7142857142857135</v>
      </c>
    </row>
    <row r="105" spans="1:29" ht="13.8" x14ac:dyDescent="0.25">
      <c r="A105" s="4">
        <v>43963</v>
      </c>
      <c r="B105">
        <v>30380</v>
      </c>
      <c r="C105">
        <v>1867</v>
      </c>
      <c r="D105">
        <v>26800</v>
      </c>
      <c r="F105">
        <f t="shared" si="278"/>
        <v>36</v>
      </c>
      <c r="G105">
        <f t="shared" si="279"/>
        <v>22</v>
      </c>
      <c r="H105">
        <f t="shared" si="280"/>
        <v>0</v>
      </c>
      <c r="I105">
        <f t="shared" si="281"/>
        <v>1713</v>
      </c>
      <c r="J105" s="58">
        <f t="shared" si="282"/>
        <v>2.1263486651228999E-2</v>
      </c>
      <c r="K105" s="58">
        <f t="shared" si="283"/>
        <v>1.2948793407886992E-2</v>
      </c>
      <c r="L105" s="58">
        <f t="shared" si="284"/>
        <v>0</v>
      </c>
      <c r="M105">
        <f t="shared" si="285"/>
        <v>1.642121082747185</v>
      </c>
      <c r="N105" s="47">
        <f t="shared" si="286"/>
        <v>6.1454904542462149E-2</v>
      </c>
      <c r="P105" s="63">
        <f t="shared" si="266"/>
        <v>0.8821593153390388</v>
      </c>
      <c r="Q105" s="86">
        <f t="shared" si="267"/>
        <v>6.1454904542462149E-2</v>
      </c>
      <c r="R105" s="67">
        <f t="shared" si="268"/>
        <v>5.638578011849904E-2</v>
      </c>
      <c r="AB105" s="91">
        <f t="shared" si="213"/>
        <v>53</v>
      </c>
      <c r="AC105" s="91">
        <f t="shared" si="213"/>
        <v>10.285714285714286</v>
      </c>
    </row>
    <row r="106" spans="1:29" ht="13.8" x14ac:dyDescent="0.25">
      <c r="A106" s="4">
        <v>43964</v>
      </c>
      <c r="B106">
        <v>30413</v>
      </c>
      <c r="C106">
        <v>1870</v>
      </c>
      <c r="D106">
        <v>27100</v>
      </c>
      <c r="F106">
        <f t="shared" si="278"/>
        <v>33</v>
      </c>
      <c r="G106">
        <f t="shared" si="279"/>
        <v>3</v>
      </c>
      <c r="H106">
        <f t="shared" si="280"/>
        <v>300</v>
      </c>
      <c r="I106">
        <f t="shared" si="281"/>
        <v>1443</v>
      </c>
      <c r="J106" s="58">
        <f t="shared" si="282"/>
        <v>1.9332309829523754E-2</v>
      </c>
      <c r="K106" s="58">
        <f t="shared" si="283"/>
        <v>1.7513134851138354E-3</v>
      </c>
      <c r="L106" s="58">
        <f t="shared" si="284"/>
        <v>0.17513134851138354</v>
      </c>
      <c r="M106">
        <f t="shared" si="285"/>
        <v>0.10929454368968379</v>
      </c>
      <c r="N106" s="47">
        <f t="shared" si="286"/>
        <v>6.1486864169927331E-2</v>
      </c>
      <c r="P106" s="63">
        <f t="shared" si="266"/>
        <v>0.89106632032354582</v>
      </c>
      <c r="Q106" s="86">
        <f t="shared" si="267"/>
        <v>6.1486864169927331E-2</v>
      </c>
      <c r="R106" s="67">
        <f t="shared" si="268"/>
        <v>4.7446815506526852E-2</v>
      </c>
      <c r="AB106" s="91">
        <f t="shared" si="213"/>
        <v>50.428571428571431</v>
      </c>
      <c r="AC106" s="91">
        <f t="shared" si="213"/>
        <v>9.2857142857142865</v>
      </c>
    </row>
    <row r="107" spans="1:29" ht="13.8" x14ac:dyDescent="0.25">
      <c r="A107" s="4">
        <v>43965</v>
      </c>
      <c r="B107">
        <v>30463</v>
      </c>
      <c r="C107">
        <v>1872</v>
      </c>
      <c r="D107">
        <v>27100</v>
      </c>
      <c r="F107">
        <f t="shared" si="278"/>
        <v>50</v>
      </c>
      <c r="G107">
        <f t="shared" si="279"/>
        <v>2</v>
      </c>
      <c r="H107">
        <f t="shared" si="280"/>
        <v>0</v>
      </c>
      <c r="I107">
        <f t="shared" si="281"/>
        <v>1491</v>
      </c>
      <c r="J107" s="58">
        <f t="shared" si="282"/>
        <v>3.4772226900223795E-2</v>
      </c>
      <c r="K107" s="58">
        <f t="shared" si="283"/>
        <v>1.386001386001386E-3</v>
      </c>
      <c r="L107" s="58">
        <f t="shared" si="284"/>
        <v>0</v>
      </c>
      <c r="M107">
        <f t="shared" si="285"/>
        <v>25.088161708511468</v>
      </c>
      <c r="N107" s="47">
        <f t="shared" si="286"/>
        <v>6.1451597019334933E-2</v>
      </c>
      <c r="P107" s="63">
        <f t="shared" si="266"/>
        <v>0.8896037816367397</v>
      </c>
      <c r="Q107" s="86">
        <f t="shared" si="267"/>
        <v>6.1451597019334933E-2</v>
      </c>
      <c r="R107" s="67">
        <f t="shared" si="268"/>
        <v>4.894462134392541E-2</v>
      </c>
      <c r="AB107" s="91">
        <f t="shared" si="213"/>
        <v>48.142857142857146</v>
      </c>
      <c r="AC107" s="91">
        <f t="shared" si="213"/>
        <v>8.8571428571428577</v>
      </c>
    </row>
    <row r="108" spans="1:29" ht="13.8" x14ac:dyDescent="0.25">
      <c r="A108" s="4">
        <v>43966</v>
      </c>
      <c r="B108">
        <v>30514</v>
      </c>
      <c r="C108">
        <v>1878</v>
      </c>
      <c r="D108">
        <v>27100</v>
      </c>
      <c r="F108">
        <f t="shared" si="278"/>
        <v>51</v>
      </c>
      <c r="G108">
        <f t="shared" si="279"/>
        <v>6</v>
      </c>
      <c r="H108">
        <f t="shared" si="280"/>
        <v>0</v>
      </c>
      <c r="I108">
        <f t="shared" si="281"/>
        <v>1536</v>
      </c>
      <c r="J108" s="58">
        <f t="shared" si="282"/>
        <v>3.4326054063767986E-2</v>
      </c>
      <c r="K108" s="58">
        <f t="shared" si="283"/>
        <v>4.0241448692152921E-3</v>
      </c>
      <c r="L108" s="58">
        <f t="shared" si="284"/>
        <v>0</v>
      </c>
      <c r="M108">
        <f t="shared" si="285"/>
        <v>8.530024434846343</v>
      </c>
      <c r="N108" s="47">
        <f t="shared" si="286"/>
        <v>6.1545520089139411E-2</v>
      </c>
      <c r="P108" s="63">
        <f t="shared" si="266"/>
        <v>0.88811692993380087</v>
      </c>
      <c r="Q108" s="86">
        <f t="shared" si="267"/>
        <v>6.1545520089139411E-2</v>
      </c>
      <c r="R108" s="67">
        <f t="shared" si="268"/>
        <v>5.0337549977059748E-2</v>
      </c>
      <c r="AB108" s="91">
        <f t="shared" ref="AB108:AC123" si="287">AVERAGE(F102:F108)</f>
        <v>43.857142857142854</v>
      </c>
      <c r="AC108" s="91">
        <f t="shared" si="287"/>
        <v>7.8571428571428568</v>
      </c>
    </row>
    <row r="109" spans="1:29" ht="13.8" x14ac:dyDescent="0.25">
      <c r="A109" s="4">
        <v>43967</v>
      </c>
      <c r="B109">
        <v>30572</v>
      </c>
      <c r="C109">
        <v>1879</v>
      </c>
      <c r="D109">
        <v>27400</v>
      </c>
      <c r="F109">
        <f t="shared" si="278"/>
        <v>58</v>
      </c>
      <c r="G109">
        <f t="shared" si="279"/>
        <v>1</v>
      </c>
      <c r="H109">
        <f t="shared" si="280"/>
        <v>300</v>
      </c>
      <c r="I109">
        <f t="shared" si="281"/>
        <v>1293</v>
      </c>
      <c r="J109" s="58">
        <f t="shared" si="282"/>
        <v>3.7894021365745885E-2</v>
      </c>
      <c r="K109" s="58">
        <f t="shared" si="283"/>
        <v>6.5104166666666663E-4</v>
      </c>
      <c r="L109" s="58">
        <f t="shared" si="284"/>
        <v>0.1953125</v>
      </c>
      <c r="M109">
        <f t="shared" si="285"/>
        <v>0.1933728133481252</v>
      </c>
      <c r="N109" s="47">
        <f t="shared" si="286"/>
        <v>6.1461468009943739E-2</v>
      </c>
      <c r="P109" s="63">
        <f t="shared" si="266"/>
        <v>0.89624493000130834</v>
      </c>
      <c r="Q109" s="86">
        <f t="shared" si="267"/>
        <v>6.1461468009943739E-2</v>
      </c>
      <c r="R109" s="67">
        <f t="shared" si="268"/>
        <v>4.2293601988747875E-2</v>
      </c>
      <c r="AB109" s="91">
        <f t="shared" si="287"/>
        <v>45.857142857142854</v>
      </c>
      <c r="AC109" s="91">
        <f t="shared" si="287"/>
        <v>7</v>
      </c>
    </row>
    <row r="110" spans="1:29" ht="13.8" x14ac:dyDescent="0.25">
      <c r="A110" s="4">
        <v>43968</v>
      </c>
      <c r="B110">
        <v>30587</v>
      </c>
      <c r="C110">
        <v>1881</v>
      </c>
      <c r="D110">
        <v>27500</v>
      </c>
      <c r="F110">
        <f t="shared" si="278"/>
        <v>15</v>
      </c>
      <c r="G110">
        <f t="shared" si="279"/>
        <v>2</v>
      </c>
      <c r="H110">
        <f t="shared" si="280"/>
        <v>100</v>
      </c>
      <c r="I110">
        <f t="shared" si="281"/>
        <v>1206</v>
      </c>
      <c r="J110" s="58">
        <f t="shared" si="282"/>
        <v>1.1642053018220737E-2</v>
      </c>
      <c r="K110" s="58">
        <f t="shared" si="283"/>
        <v>1.5467904098994587E-3</v>
      </c>
      <c r="L110" s="58">
        <f t="shared" si="284"/>
        <v>7.7339520494972933E-2</v>
      </c>
      <c r="M110">
        <f t="shared" si="285"/>
        <v>0.14758014267215111</v>
      </c>
      <c r="N110" s="47">
        <f t="shared" si="286"/>
        <v>6.1496714290384807E-2</v>
      </c>
      <c r="P110" s="63">
        <f t="shared" si="266"/>
        <v>0.89907477032726324</v>
      </c>
      <c r="Q110" s="86">
        <f t="shared" si="267"/>
        <v>6.1496714290384807E-2</v>
      </c>
      <c r="R110" s="67">
        <f t="shared" si="268"/>
        <v>3.9428515382351925E-2</v>
      </c>
      <c r="AB110" s="91">
        <f t="shared" si="287"/>
        <v>40.285714285714285</v>
      </c>
      <c r="AC110" s="91">
        <f t="shared" si="287"/>
        <v>6.8571428571428568</v>
      </c>
    </row>
    <row r="111" spans="1:29" ht="13.8" x14ac:dyDescent="0.25">
      <c r="A111" s="4">
        <v>43969</v>
      </c>
      <c r="B111">
        <v>30597</v>
      </c>
      <c r="C111">
        <v>1886</v>
      </c>
      <c r="D111">
        <v>27600</v>
      </c>
      <c r="F111">
        <f t="shared" si="278"/>
        <v>10</v>
      </c>
      <c r="G111">
        <f t="shared" si="279"/>
        <v>5</v>
      </c>
      <c r="H111">
        <f t="shared" si="280"/>
        <v>100</v>
      </c>
      <c r="I111">
        <f t="shared" si="281"/>
        <v>1111</v>
      </c>
      <c r="J111" s="58">
        <f t="shared" si="282"/>
        <v>8.3212828827655093E-3</v>
      </c>
      <c r="K111" s="58">
        <f t="shared" si="283"/>
        <v>4.1459369817578775E-3</v>
      </c>
      <c r="L111" s="58">
        <f t="shared" si="284"/>
        <v>8.2918739635157543E-2</v>
      </c>
      <c r="M111">
        <f t="shared" si="285"/>
        <v>9.5575877682049573E-2</v>
      </c>
      <c r="N111" s="47">
        <f t="shared" si="286"/>
        <v>6.1640030068307351E-2</v>
      </c>
      <c r="P111" s="63">
        <f t="shared" si="266"/>
        <v>0.90204922051181491</v>
      </c>
      <c r="Q111" s="86">
        <f t="shared" si="267"/>
        <v>6.1640030068307351E-2</v>
      </c>
      <c r="R111" s="67">
        <f t="shared" si="268"/>
        <v>3.6310749419877775E-2</v>
      </c>
      <c r="AB111" s="91">
        <f t="shared" si="287"/>
        <v>36.142857142857146</v>
      </c>
      <c r="AC111" s="91">
        <f t="shared" si="287"/>
        <v>5.8571428571428568</v>
      </c>
    </row>
    <row r="112" spans="1:29" ht="13.8" x14ac:dyDescent="0.25">
      <c r="A112" s="4">
        <v>43970</v>
      </c>
      <c r="B112">
        <v>30618</v>
      </c>
      <c r="C112">
        <v>1891</v>
      </c>
      <c r="D112">
        <v>27700</v>
      </c>
      <c r="F112">
        <f t="shared" si="278"/>
        <v>21</v>
      </c>
      <c r="G112">
        <f t="shared" si="279"/>
        <v>5</v>
      </c>
      <c r="H112">
        <f t="shared" si="280"/>
        <v>100</v>
      </c>
      <c r="I112">
        <f t="shared" si="281"/>
        <v>1027</v>
      </c>
      <c r="J112" s="58">
        <f t="shared" si="282"/>
        <v>1.8968951814433185E-2</v>
      </c>
      <c r="K112" s="58">
        <f t="shared" si="283"/>
        <v>4.5004500450045006E-3</v>
      </c>
      <c r="L112" s="58">
        <f t="shared" si="284"/>
        <v>9.0009000900090008E-2</v>
      </c>
      <c r="M112">
        <f t="shared" si="285"/>
        <v>0.2007095758650978</v>
      </c>
      <c r="N112" s="47">
        <f t="shared" si="286"/>
        <v>6.1761055588216082E-2</v>
      </c>
      <c r="P112" s="63">
        <f t="shared" si="266"/>
        <v>0.90469658370892936</v>
      </c>
      <c r="Q112" s="86">
        <f t="shared" si="267"/>
        <v>6.1761055588216082E-2</v>
      </c>
      <c r="R112" s="67">
        <f t="shared" si="268"/>
        <v>3.3542360702854546E-2</v>
      </c>
      <c r="AB112" s="91">
        <f t="shared" si="287"/>
        <v>34</v>
      </c>
      <c r="AC112" s="91">
        <f t="shared" si="287"/>
        <v>3.4285714285714284</v>
      </c>
    </row>
    <row r="113" spans="1:29" ht="13.8" x14ac:dyDescent="0.25">
      <c r="A113" s="4">
        <v>43971</v>
      </c>
      <c r="B113">
        <v>30658</v>
      </c>
      <c r="C113">
        <v>1892</v>
      </c>
      <c r="D113">
        <v>27800</v>
      </c>
      <c r="F113">
        <f t="shared" si="278"/>
        <v>40</v>
      </c>
      <c r="G113">
        <f t="shared" si="279"/>
        <v>1</v>
      </c>
      <c r="H113">
        <f t="shared" si="280"/>
        <v>100</v>
      </c>
      <c r="I113">
        <f t="shared" si="281"/>
        <v>966</v>
      </c>
      <c r="J113" s="58">
        <f t="shared" si="282"/>
        <v>3.9086672756713035E-2</v>
      </c>
      <c r="K113" s="58">
        <f t="shared" si="283"/>
        <v>9.7370983446932818E-4</v>
      </c>
      <c r="L113" s="58">
        <f t="shared" si="284"/>
        <v>9.7370983446932818E-2</v>
      </c>
      <c r="M113">
        <f t="shared" si="285"/>
        <v>0.39744567248657708</v>
      </c>
      <c r="N113" s="47">
        <f t="shared" si="286"/>
        <v>6.1713092830582558E-2</v>
      </c>
      <c r="P113" s="63">
        <f t="shared" si="266"/>
        <v>0.90677800247896145</v>
      </c>
      <c r="Q113" s="86">
        <f t="shared" si="267"/>
        <v>6.1713092830582558E-2</v>
      </c>
      <c r="R113" s="67">
        <f t="shared" si="268"/>
        <v>3.1508904690455974E-2</v>
      </c>
      <c r="AB113" s="91">
        <f t="shared" si="287"/>
        <v>35</v>
      </c>
      <c r="AC113" s="91">
        <f t="shared" si="287"/>
        <v>3.1428571428571428</v>
      </c>
    </row>
    <row r="114" spans="1:29" ht="13.8" x14ac:dyDescent="0.25">
      <c r="A114" s="4">
        <v>43972</v>
      </c>
      <c r="B114">
        <v>30694</v>
      </c>
      <c r="C114">
        <v>1898</v>
      </c>
      <c r="D114">
        <v>27900</v>
      </c>
      <c r="F114">
        <f t="shared" si="278"/>
        <v>36</v>
      </c>
      <c r="G114">
        <f t="shared" si="279"/>
        <v>6</v>
      </c>
      <c r="H114">
        <f t="shared" si="280"/>
        <v>100</v>
      </c>
      <c r="I114">
        <f t="shared" si="281"/>
        <v>896</v>
      </c>
      <c r="J114" s="58">
        <f t="shared" si="282"/>
        <v>3.7399564387607595E-2</v>
      </c>
      <c r="K114" s="58">
        <f t="shared" si="283"/>
        <v>6.2111801242236021E-3</v>
      </c>
      <c r="L114" s="58">
        <f t="shared" si="284"/>
        <v>0.10351966873706005</v>
      </c>
      <c r="M114">
        <f t="shared" si="285"/>
        <v>0.34082999243800882</v>
      </c>
      <c r="N114" s="47">
        <f t="shared" si="286"/>
        <v>6.1836189483286633E-2</v>
      </c>
      <c r="P114" s="63">
        <f t="shared" si="266"/>
        <v>0.90897243760995639</v>
      </c>
      <c r="Q114" s="86">
        <f t="shared" si="267"/>
        <v>6.1836189483286633E-2</v>
      </c>
      <c r="R114" s="67">
        <f t="shared" si="268"/>
        <v>2.9191372906756996E-2</v>
      </c>
      <c r="AB114" s="91">
        <f t="shared" si="287"/>
        <v>33</v>
      </c>
      <c r="AC114" s="91">
        <f t="shared" si="287"/>
        <v>3.7142857142857144</v>
      </c>
    </row>
    <row r="115" spans="1:29" ht="13.8" x14ac:dyDescent="0.25">
      <c r="A115" s="4">
        <v>43973</v>
      </c>
      <c r="B115">
        <v>30707</v>
      </c>
      <c r="C115">
        <v>1903</v>
      </c>
      <c r="D115">
        <v>27900</v>
      </c>
      <c r="F115">
        <f t="shared" si="278"/>
        <v>13</v>
      </c>
      <c r="G115">
        <f t="shared" si="279"/>
        <v>5</v>
      </c>
      <c r="H115">
        <f t="shared" si="280"/>
        <v>0</v>
      </c>
      <c r="I115">
        <f t="shared" si="281"/>
        <v>904</v>
      </c>
      <c r="J115" s="58">
        <f t="shared" si="282"/>
        <v>1.4560568271292883E-2</v>
      </c>
      <c r="K115" s="58">
        <f t="shared" si="283"/>
        <v>5.580357142857143E-3</v>
      </c>
      <c r="L115" s="58">
        <f t="shared" si="284"/>
        <v>0</v>
      </c>
      <c r="M115">
        <f t="shared" si="285"/>
        <v>2.6092538342156848</v>
      </c>
      <c r="N115" s="47">
        <f t="shared" si="286"/>
        <v>6.1972840069039629E-2</v>
      </c>
      <c r="P115" s="63">
        <f t="shared" si="266"/>
        <v>0.90858761845833202</v>
      </c>
      <c r="Q115" s="86">
        <f t="shared" si="267"/>
        <v>6.1972840069039629E-2</v>
      </c>
      <c r="R115" s="67">
        <f t="shared" si="268"/>
        <v>2.9439541472628394E-2</v>
      </c>
      <c r="AB115" s="91">
        <f t="shared" si="287"/>
        <v>27.571428571428573</v>
      </c>
      <c r="AC115" s="91">
        <f t="shared" si="287"/>
        <v>3.5714285714285716</v>
      </c>
    </row>
    <row r="116" spans="1:29" ht="13.8" x14ac:dyDescent="0.25">
      <c r="A116" s="4">
        <v>43974</v>
      </c>
      <c r="B116">
        <v>30725</v>
      </c>
      <c r="C116">
        <v>1905</v>
      </c>
      <c r="D116">
        <v>28000</v>
      </c>
      <c r="F116">
        <f t="shared" si="278"/>
        <v>18</v>
      </c>
      <c r="G116">
        <f t="shared" si="279"/>
        <v>2</v>
      </c>
      <c r="H116">
        <f t="shared" si="280"/>
        <v>100</v>
      </c>
      <c r="I116">
        <f t="shared" si="281"/>
        <v>820</v>
      </c>
      <c r="J116" s="58">
        <f t="shared" si="282"/>
        <v>1.9982402916516179E-2</v>
      </c>
      <c r="K116" s="58">
        <f t="shared" si="283"/>
        <v>2.2123893805309734E-3</v>
      </c>
      <c r="L116" s="58">
        <f t="shared" si="284"/>
        <v>0.11061946902654868</v>
      </c>
      <c r="M116">
        <f t="shared" si="285"/>
        <v>0.17709894349539829</v>
      </c>
      <c r="N116" s="47">
        <f t="shared" si="286"/>
        <v>6.2001627339300244E-2</v>
      </c>
      <c r="P116" s="63">
        <f t="shared" si="266"/>
        <v>0.91131000813669649</v>
      </c>
      <c r="Q116" s="86">
        <f t="shared" si="267"/>
        <v>6.2001627339300244E-2</v>
      </c>
      <c r="R116" s="67">
        <f t="shared" si="268"/>
        <v>2.668836452400325E-2</v>
      </c>
      <c r="AB116" s="91">
        <f t="shared" si="287"/>
        <v>21.857142857142858</v>
      </c>
      <c r="AC116" s="91">
        <f t="shared" si="287"/>
        <v>3.7142857142857144</v>
      </c>
    </row>
    <row r="117" spans="1:29" ht="13.8" x14ac:dyDescent="0.25">
      <c r="A117" s="4">
        <v>43975</v>
      </c>
      <c r="B117">
        <v>30736</v>
      </c>
      <c r="C117">
        <v>1906</v>
      </c>
      <c r="D117">
        <v>28100</v>
      </c>
      <c r="F117">
        <f t="shared" si="278"/>
        <v>11</v>
      </c>
      <c r="G117">
        <f t="shared" si="279"/>
        <v>1</v>
      </c>
      <c r="H117">
        <f t="shared" si="280"/>
        <v>100</v>
      </c>
      <c r="I117">
        <f t="shared" si="281"/>
        <v>730</v>
      </c>
      <c r="J117" s="58">
        <f t="shared" si="282"/>
        <v>1.3462427462303648E-2</v>
      </c>
      <c r="K117" s="58">
        <f t="shared" si="283"/>
        <v>1.2195121951219512E-3</v>
      </c>
      <c r="L117" s="58">
        <f t="shared" si="284"/>
        <v>0.12195121951219512</v>
      </c>
      <c r="M117">
        <f t="shared" si="285"/>
        <v>0.10929891603058407</v>
      </c>
      <c r="N117" s="47">
        <f t="shared" si="286"/>
        <v>6.2011972930765227E-2</v>
      </c>
      <c r="P117" s="63">
        <f t="shared" si="266"/>
        <v>0.91423737636647584</v>
      </c>
      <c r="Q117" s="86">
        <f t="shared" si="267"/>
        <v>6.2011972930765227E-2</v>
      </c>
      <c r="R117" s="67">
        <f t="shared" si="268"/>
        <v>2.3750650702758946E-2</v>
      </c>
      <c r="AB117" s="91">
        <f t="shared" si="287"/>
        <v>21.285714285714285</v>
      </c>
      <c r="AC117" s="91">
        <f>AVERAGE(G111:G117)</f>
        <v>3.5714285714285716</v>
      </c>
    </row>
    <row r="118" spans="1:29" ht="13.8" x14ac:dyDescent="0.25">
      <c r="A118" s="4">
        <v>43976</v>
      </c>
      <c r="B118">
        <v>30746</v>
      </c>
      <c r="C118">
        <v>1913</v>
      </c>
      <c r="D118">
        <v>28200</v>
      </c>
      <c r="F118">
        <f t="shared" si="278"/>
        <v>10</v>
      </c>
      <c r="G118">
        <f t="shared" si="279"/>
        <v>7</v>
      </c>
      <c r="H118">
        <f t="shared" si="280"/>
        <v>100</v>
      </c>
      <c r="I118">
        <f t="shared" si="281"/>
        <v>633</v>
      </c>
      <c r="J118" s="58">
        <f t="shared" si="282"/>
        <v>1.3747452801837206E-2</v>
      </c>
      <c r="K118" s="58">
        <f t="shared" si="283"/>
        <v>9.5890410958904115E-3</v>
      </c>
      <c r="L118" s="58">
        <f t="shared" si="284"/>
        <v>0.13698630136986301</v>
      </c>
      <c r="M118">
        <f t="shared" si="285"/>
        <v>9.3791033134029547E-2</v>
      </c>
      <c r="N118" s="47">
        <f t="shared" si="286"/>
        <v>6.2219475704156639E-2</v>
      </c>
      <c r="P118" s="63">
        <f t="shared" si="266"/>
        <v>0.91719248032264356</v>
      </c>
      <c r="Q118" s="86">
        <f t="shared" si="267"/>
        <v>6.2219475704156639E-2</v>
      </c>
      <c r="R118" s="67">
        <f t="shared" si="268"/>
        <v>2.0588043973199799E-2</v>
      </c>
      <c r="AB118" s="91">
        <f t="shared" si="287"/>
        <v>21.285714285714285</v>
      </c>
      <c r="AC118" s="91">
        <f t="shared" si="287"/>
        <v>3.8571428571428572</v>
      </c>
    </row>
    <row r="119" spans="1:29" ht="13.8" x14ac:dyDescent="0.25">
      <c r="A119" s="4">
        <v>43977</v>
      </c>
      <c r="B119">
        <v>30761</v>
      </c>
      <c r="C119">
        <v>1915</v>
      </c>
      <c r="D119">
        <v>28200</v>
      </c>
      <c r="F119">
        <f t="shared" si="278"/>
        <v>15</v>
      </c>
      <c r="G119">
        <f t="shared" si="279"/>
        <v>2</v>
      </c>
      <c r="H119">
        <f t="shared" si="280"/>
        <v>0</v>
      </c>
      <c r="I119">
        <f t="shared" si="281"/>
        <v>646</v>
      </c>
      <c r="J119" s="58">
        <f t="shared" si="282"/>
        <v>2.378116630896435E-2</v>
      </c>
      <c r="K119" s="58">
        <f t="shared" si="283"/>
        <v>3.1595576619273301E-3</v>
      </c>
      <c r="L119" s="58">
        <f t="shared" si="284"/>
        <v>0</v>
      </c>
      <c r="M119">
        <f t="shared" si="285"/>
        <v>7.5267391367872172</v>
      </c>
      <c r="N119" s="47">
        <f t="shared" si="286"/>
        <v>6.2254152985923732E-2</v>
      </c>
      <c r="P119" s="63">
        <f t="shared" si="266"/>
        <v>0.91674522934885083</v>
      </c>
      <c r="Q119" s="86">
        <f t="shared" si="267"/>
        <v>6.2254152985923732E-2</v>
      </c>
      <c r="R119" s="67">
        <f t="shared" si="268"/>
        <v>2.1000617665225429E-2</v>
      </c>
      <c r="AB119" s="91">
        <f t="shared" si="287"/>
        <v>20.428571428571427</v>
      </c>
      <c r="AC119" s="91">
        <f t="shared" si="287"/>
        <v>3.4285714285714284</v>
      </c>
    </row>
    <row r="120" spans="1:29" ht="13.8" x14ac:dyDescent="0.25">
      <c r="A120" s="4">
        <v>43978</v>
      </c>
      <c r="B120">
        <v>30776</v>
      </c>
      <c r="C120">
        <v>1917</v>
      </c>
      <c r="D120">
        <v>28300</v>
      </c>
      <c r="F120">
        <f t="shared" si="278"/>
        <v>15</v>
      </c>
      <c r="G120">
        <f t="shared" si="279"/>
        <v>2</v>
      </c>
      <c r="H120">
        <f t="shared" si="280"/>
        <v>100</v>
      </c>
      <c r="I120">
        <f t="shared" si="281"/>
        <v>559</v>
      </c>
      <c r="J120" s="58">
        <f t="shared" si="282"/>
        <v>2.3302638478319475E-2</v>
      </c>
      <c r="K120" s="58">
        <f t="shared" si="283"/>
        <v>3.0959752321981426E-3</v>
      </c>
      <c r="L120" s="58">
        <f t="shared" si="284"/>
        <v>0.15479876160990713</v>
      </c>
      <c r="M120">
        <f t="shared" si="285"/>
        <v>0.14758337702935664</v>
      </c>
      <c r="N120" s="47">
        <f t="shared" si="286"/>
        <v>6.2288796464777751E-2</v>
      </c>
      <c r="P120" s="63">
        <f t="shared" si="266"/>
        <v>0.91954769950610871</v>
      </c>
      <c r="Q120" s="86">
        <f t="shared" si="267"/>
        <v>6.2288796464777751E-2</v>
      </c>
      <c r="R120" s="67">
        <f t="shared" si="268"/>
        <v>1.8163504029113486E-2</v>
      </c>
      <c r="AB120" s="91">
        <f t="shared" si="287"/>
        <v>16.857142857142858</v>
      </c>
      <c r="AC120" s="91">
        <f t="shared" si="287"/>
        <v>3.5714285714285716</v>
      </c>
    </row>
    <row r="121" spans="1:29" ht="13.8" x14ac:dyDescent="0.25">
      <c r="A121" s="4">
        <v>43979</v>
      </c>
      <c r="B121">
        <v>30796</v>
      </c>
      <c r="C121">
        <v>1919</v>
      </c>
      <c r="D121">
        <v>28300</v>
      </c>
      <c r="F121">
        <f t="shared" si="278"/>
        <v>20</v>
      </c>
      <c r="G121">
        <f t="shared" si="279"/>
        <v>2</v>
      </c>
      <c r="H121">
        <f t="shared" si="280"/>
        <v>0</v>
      </c>
      <c r="I121">
        <f t="shared" si="281"/>
        <v>577</v>
      </c>
      <c r="J121" s="58">
        <f t="shared" si="282"/>
        <v>3.590585722243389E-2</v>
      </c>
      <c r="K121" s="58">
        <f t="shared" si="283"/>
        <v>3.5778175313059034E-3</v>
      </c>
      <c r="L121" s="58">
        <f t="shared" si="284"/>
        <v>0</v>
      </c>
      <c r="M121">
        <f t="shared" si="285"/>
        <v>10.035687093670273</v>
      </c>
      <c r="N121" s="47">
        <f t="shared" si="286"/>
        <v>6.2313287439927263E-2</v>
      </c>
      <c r="P121" s="63">
        <f t="shared" si="266"/>
        <v>0.91895051305364328</v>
      </c>
      <c r="Q121" s="86">
        <f t="shared" si="267"/>
        <v>6.2313287439927263E-2</v>
      </c>
      <c r="R121" s="67">
        <f t="shared" si="268"/>
        <v>1.8736199506429463E-2</v>
      </c>
      <c r="AB121" s="91">
        <f t="shared" si="287"/>
        <v>14.571428571428571</v>
      </c>
      <c r="AC121" s="91">
        <f t="shared" si="287"/>
        <v>3</v>
      </c>
    </row>
    <row r="122" spans="1:29" ht="13.8" x14ac:dyDescent="0.25">
      <c r="A122" s="4">
        <v>43980</v>
      </c>
      <c r="B122">
        <v>30828</v>
      </c>
      <c r="C122">
        <v>1919</v>
      </c>
      <c r="D122">
        <v>28300</v>
      </c>
      <c r="F122">
        <f t="shared" ref="F122:F134" si="288">B122-B121</f>
        <v>32</v>
      </c>
      <c r="G122">
        <f t="shared" ref="G122:G134" si="289">C122-C121</f>
        <v>0</v>
      </c>
      <c r="H122">
        <f t="shared" ref="H122:H134" si="290">D122-D121</f>
        <v>0</v>
      </c>
      <c r="I122">
        <f t="shared" ref="I122:I134" si="291">B122-C122-D122</f>
        <v>609</v>
      </c>
      <c r="J122" s="58">
        <f t="shared" ref="J122:J134" si="292">F122/I121*$B$2/($B$2-B121)</f>
        <v>5.5657319198595526E-2</v>
      </c>
      <c r="K122" s="58">
        <f t="shared" ref="K122:K134" si="293">G122/I121</f>
        <v>0</v>
      </c>
      <c r="L122" s="58">
        <f t="shared" ref="L122:L134" si="294">H122/I121</f>
        <v>0</v>
      </c>
      <c r="M122" t="e">
        <f t="shared" ref="M122:M134" si="295">J122/(K122+L122)</f>
        <v>#DIV/0!</v>
      </c>
      <c r="N122" s="47">
        <f t="shared" ref="N122:N134" si="296">C122/B122</f>
        <v>6.2248605164136502E-2</v>
      </c>
      <c r="P122" s="63">
        <f t="shared" si="266"/>
        <v>0.91799662644349289</v>
      </c>
      <c r="Q122" s="86">
        <f t="shared" si="267"/>
        <v>6.2248605164136502E-2</v>
      </c>
      <c r="R122" s="67">
        <f t="shared" si="268"/>
        <v>1.9754768392370559E-2</v>
      </c>
      <c r="AB122" s="91">
        <f t="shared" si="287"/>
        <v>17.285714285714285</v>
      </c>
      <c r="AC122" s="91">
        <f t="shared" si="287"/>
        <v>2.2857142857142856</v>
      </c>
    </row>
    <row r="123" spans="1:29" ht="13.8" x14ac:dyDescent="0.25">
      <c r="A123" s="4">
        <v>43981</v>
      </c>
      <c r="B123">
        <v>30845</v>
      </c>
      <c r="C123">
        <v>1919</v>
      </c>
      <c r="D123">
        <v>28400</v>
      </c>
      <c r="F123">
        <f t="shared" si="288"/>
        <v>17</v>
      </c>
      <c r="G123">
        <f t="shared" si="289"/>
        <v>0</v>
      </c>
      <c r="H123">
        <f t="shared" si="290"/>
        <v>100</v>
      </c>
      <c r="I123">
        <f t="shared" si="291"/>
        <v>526</v>
      </c>
      <c r="J123" s="58">
        <f t="shared" si="292"/>
        <v>2.8014402187428986E-2</v>
      </c>
      <c r="K123" s="58">
        <f t="shared" si="293"/>
        <v>0</v>
      </c>
      <c r="L123" s="58">
        <f t="shared" si="294"/>
        <v>0.16420361247947454</v>
      </c>
      <c r="M123">
        <f t="shared" si="295"/>
        <v>0.17060770932144254</v>
      </c>
      <c r="N123" s="47">
        <f t="shared" si="296"/>
        <v>6.2214297292916193E-2</v>
      </c>
      <c r="P123" s="63">
        <f t="shared" si="266"/>
        <v>0.92073269573674821</v>
      </c>
      <c r="Q123" s="86">
        <f t="shared" si="267"/>
        <v>6.2214297292916193E-2</v>
      </c>
      <c r="R123" s="67">
        <f t="shared" si="268"/>
        <v>1.7053006970335627E-2</v>
      </c>
      <c r="AB123" s="91">
        <f t="shared" si="287"/>
        <v>17.142857142857142</v>
      </c>
      <c r="AC123" s="91">
        <f t="shared" si="287"/>
        <v>2</v>
      </c>
    </row>
    <row r="124" spans="1:29" ht="13.8" x14ac:dyDescent="0.25">
      <c r="A124" s="4">
        <v>43982</v>
      </c>
      <c r="B124">
        <v>30862</v>
      </c>
      <c r="C124">
        <v>1920</v>
      </c>
      <c r="D124">
        <v>28500</v>
      </c>
      <c r="F124">
        <f t="shared" si="288"/>
        <v>17</v>
      </c>
      <c r="G124">
        <f t="shared" si="289"/>
        <v>1</v>
      </c>
      <c r="H124">
        <f t="shared" si="290"/>
        <v>100</v>
      </c>
      <c r="I124">
        <f t="shared" si="291"/>
        <v>442</v>
      </c>
      <c r="J124" s="58">
        <f t="shared" si="292"/>
        <v>3.2434989665284991E-2</v>
      </c>
      <c r="K124" s="58">
        <f t="shared" si="293"/>
        <v>1.9011406844106464E-3</v>
      </c>
      <c r="L124" s="58">
        <f t="shared" si="294"/>
        <v>0.19011406844106463</v>
      </c>
      <c r="M124">
        <f t="shared" si="295"/>
        <v>0.16891885706871196</v>
      </c>
      <c r="N124" s="47">
        <f t="shared" si="296"/>
        <v>6.2212429524982175E-2</v>
      </c>
      <c r="P124" s="63">
        <f t="shared" si="266"/>
        <v>0.92346575076145421</v>
      </c>
      <c r="Q124" s="86">
        <f t="shared" si="267"/>
        <v>6.2212429524982175E-2</v>
      </c>
      <c r="R124" s="67">
        <f t="shared" si="268"/>
        <v>1.432181971356361E-2</v>
      </c>
      <c r="AB124" s="91">
        <f t="shared" ref="AB124:AC139" si="297">AVERAGE(F118:F124)</f>
        <v>18</v>
      </c>
      <c r="AC124" s="91">
        <f t="shared" si="297"/>
        <v>2</v>
      </c>
    </row>
    <row r="125" spans="1:29" ht="13.8" x14ac:dyDescent="0.25">
      <c r="A125" s="4">
        <v>43983</v>
      </c>
      <c r="B125">
        <v>30871</v>
      </c>
      <c r="C125">
        <v>1920</v>
      </c>
      <c r="D125">
        <v>28500</v>
      </c>
      <c r="F125">
        <f t="shared" si="288"/>
        <v>9</v>
      </c>
      <c r="G125">
        <f t="shared" si="289"/>
        <v>0</v>
      </c>
      <c r="H125">
        <f t="shared" si="290"/>
        <v>0</v>
      </c>
      <c r="I125">
        <f t="shared" si="291"/>
        <v>451</v>
      </c>
      <c r="J125" s="58">
        <f t="shared" si="292"/>
        <v>2.0434860761620103E-2</v>
      </c>
      <c r="K125" s="58">
        <f t="shared" si="293"/>
        <v>0</v>
      </c>
      <c r="L125" s="58">
        <f t="shared" si="294"/>
        <v>0</v>
      </c>
      <c r="M125" t="e">
        <f t="shared" si="295"/>
        <v>#DIV/0!</v>
      </c>
      <c r="N125" s="47">
        <f t="shared" si="296"/>
        <v>6.2194292377959898E-2</v>
      </c>
      <c r="P125" s="63">
        <f t="shared" si="266"/>
        <v>0.9231965274853422</v>
      </c>
      <c r="Q125" s="86">
        <f t="shared" si="267"/>
        <v>6.2194292377959898E-2</v>
      </c>
      <c r="R125" s="67">
        <f t="shared" si="268"/>
        <v>1.4609180136697875E-2</v>
      </c>
      <c r="AB125" s="91">
        <f t="shared" si="297"/>
        <v>17.857142857142858</v>
      </c>
      <c r="AC125" s="91">
        <f t="shared" si="297"/>
        <v>1</v>
      </c>
    </row>
    <row r="126" spans="1:29" ht="13.8" x14ac:dyDescent="0.25">
      <c r="A126" s="4">
        <v>43984</v>
      </c>
      <c r="B126">
        <v>30874</v>
      </c>
      <c r="C126">
        <v>1920</v>
      </c>
      <c r="D126">
        <v>28500</v>
      </c>
      <c r="F126">
        <f t="shared" si="288"/>
        <v>3</v>
      </c>
      <c r="G126">
        <f t="shared" si="289"/>
        <v>0</v>
      </c>
      <c r="H126">
        <f t="shared" si="290"/>
        <v>0</v>
      </c>
      <c r="I126">
        <f t="shared" si="291"/>
        <v>454</v>
      </c>
      <c r="J126" s="58">
        <f t="shared" si="292"/>
        <v>6.6756968831591205E-3</v>
      </c>
      <c r="K126" s="58">
        <f t="shared" si="293"/>
        <v>0</v>
      </c>
      <c r="L126" s="58">
        <f t="shared" si="294"/>
        <v>0</v>
      </c>
      <c r="M126" t="e">
        <f t="shared" si="295"/>
        <v>#DIV/0!</v>
      </c>
      <c r="N126" s="47">
        <f t="shared" si="296"/>
        <v>6.2188249012113755E-2</v>
      </c>
      <c r="P126" s="63">
        <f t="shared" si="266"/>
        <v>0.92310682127356347</v>
      </c>
      <c r="Q126" s="86">
        <f t="shared" si="267"/>
        <v>6.2188249012113755E-2</v>
      </c>
      <c r="R126" s="67">
        <f t="shared" si="268"/>
        <v>1.4704929714322801E-2</v>
      </c>
      <c r="AB126" s="91">
        <f t="shared" si="297"/>
        <v>16.142857142857142</v>
      </c>
      <c r="AC126" s="91">
        <f t="shared" si="297"/>
        <v>0.7142857142857143</v>
      </c>
    </row>
    <row r="127" spans="1:29" ht="13.8" x14ac:dyDescent="0.25">
      <c r="A127" s="4">
        <v>43985</v>
      </c>
      <c r="B127">
        <v>30893</v>
      </c>
      <c r="C127">
        <v>1921</v>
      </c>
      <c r="D127">
        <v>28600</v>
      </c>
      <c r="F127">
        <f t="shared" si="288"/>
        <v>19</v>
      </c>
      <c r="G127">
        <f t="shared" si="289"/>
        <v>1</v>
      </c>
      <c r="H127">
        <f t="shared" si="290"/>
        <v>100</v>
      </c>
      <c r="I127">
        <f t="shared" si="291"/>
        <v>372</v>
      </c>
      <c r="J127" s="58">
        <f t="shared" si="292"/>
        <v>4.2000048819191525E-2</v>
      </c>
      <c r="K127" s="58">
        <f t="shared" si="293"/>
        <v>2.2026431718061676E-3</v>
      </c>
      <c r="L127" s="58">
        <f t="shared" si="294"/>
        <v>0.22026431718061673</v>
      </c>
      <c r="M127">
        <f t="shared" si="295"/>
        <v>0.1887922986526035</v>
      </c>
      <c r="N127" s="47">
        <f t="shared" si="296"/>
        <v>6.2182371410999256E-2</v>
      </c>
      <c r="P127" s="63">
        <f t="shared" si="266"/>
        <v>0.92577606577541838</v>
      </c>
      <c r="Q127" s="86">
        <f t="shared" si="267"/>
        <v>6.2182371410999256E-2</v>
      </c>
      <c r="R127" s="67">
        <f t="shared" si="268"/>
        <v>1.2041562813582374E-2</v>
      </c>
      <c r="AB127" s="91">
        <f t="shared" si="297"/>
        <v>16.714285714285715</v>
      </c>
      <c r="AC127" s="91">
        <f t="shared" si="297"/>
        <v>0.5714285714285714</v>
      </c>
    </row>
    <row r="128" spans="1:29" ht="13.8" x14ac:dyDescent="0.25">
      <c r="A128" s="4">
        <v>43986</v>
      </c>
      <c r="B128">
        <v>30913</v>
      </c>
      <c r="C128">
        <v>1921</v>
      </c>
      <c r="D128">
        <v>28600</v>
      </c>
      <c r="F128">
        <f t="shared" si="288"/>
        <v>20</v>
      </c>
      <c r="G128">
        <f t="shared" si="289"/>
        <v>0</v>
      </c>
      <c r="H128">
        <f t="shared" si="290"/>
        <v>0</v>
      </c>
      <c r="I128">
        <f t="shared" si="291"/>
        <v>392</v>
      </c>
      <c r="J128" s="58">
        <f t="shared" si="292"/>
        <v>5.3956038978557434E-2</v>
      </c>
      <c r="K128" s="58">
        <f t="shared" si="293"/>
        <v>0</v>
      </c>
      <c r="L128" s="58">
        <f t="shared" si="294"/>
        <v>0</v>
      </c>
      <c r="M128" t="e">
        <f t="shared" si="295"/>
        <v>#DIV/0!</v>
      </c>
      <c r="N128" s="47">
        <f t="shared" si="296"/>
        <v>6.2142140846892895E-2</v>
      </c>
      <c r="P128" s="63">
        <f t="shared" si="266"/>
        <v>0.92517710995374114</v>
      </c>
      <c r="Q128" s="86">
        <f t="shared" si="267"/>
        <v>6.2142140846892895E-2</v>
      </c>
      <c r="R128" s="67">
        <f t="shared" si="268"/>
        <v>1.2680749199366015E-2</v>
      </c>
      <c r="AB128" s="91">
        <f t="shared" si="297"/>
        <v>16.714285714285715</v>
      </c>
      <c r="AC128" s="91">
        <f t="shared" si="297"/>
        <v>0.2857142857142857</v>
      </c>
    </row>
    <row r="129" spans="1:29" ht="13.8" x14ac:dyDescent="0.25">
      <c r="A129" s="4">
        <v>43987</v>
      </c>
      <c r="B129">
        <v>30936</v>
      </c>
      <c r="C129">
        <v>1921</v>
      </c>
      <c r="D129">
        <v>28600</v>
      </c>
      <c r="F129">
        <f t="shared" si="288"/>
        <v>23</v>
      </c>
      <c r="G129">
        <f t="shared" si="289"/>
        <v>0</v>
      </c>
      <c r="H129">
        <f t="shared" si="290"/>
        <v>0</v>
      </c>
      <c r="I129">
        <f t="shared" si="291"/>
        <v>415</v>
      </c>
      <c r="J129" s="58">
        <f t="shared" si="292"/>
        <v>5.8883793386301862E-2</v>
      </c>
      <c r="K129" s="58">
        <f t="shared" si="293"/>
        <v>0</v>
      </c>
      <c r="L129" s="58">
        <f t="shared" si="294"/>
        <v>0</v>
      </c>
      <c r="M129" t="e">
        <f t="shared" si="295"/>
        <v>#DIV/0!</v>
      </c>
      <c r="N129" s="47">
        <f t="shared" si="296"/>
        <v>6.2095940005171969E-2</v>
      </c>
      <c r="P129" s="63">
        <f t="shared" si="266"/>
        <v>0.92448926816653731</v>
      </c>
      <c r="Q129" s="86">
        <f t="shared" si="267"/>
        <v>6.2095940005171969E-2</v>
      </c>
      <c r="R129" s="67">
        <f t="shared" si="268"/>
        <v>1.3414791828290751E-2</v>
      </c>
      <c r="AB129" s="91">
        <f t="shared" si="297"/>
        <v>15.428571428571429</v>
      </c>
      <c r="AC129" s="91">
        <f t="shared" si="297"/>
        <v>0.2857142857142857</v>
      </c>
    </row>
    <row r="130" spans="1:29" ht="13.8" x14ac:dyDescent="0.25">
      <c r="A130" s="4">
        <v>43988</v>
      </c>
      <c r="B130">
        <v>30956</v>
      </c>
      <c r="C130">
        <v>1921</v>
      </c>
      <c r="D130">
        <v>28700</v>
      </c>
      <c r="F130">
        <f t="shared" si="288"/>
        <v>20</v>
      </c>
      <c r="G130">
        <f t="shared" si="289"/>
        <v>0</v>
      </c>
      <c r="H130">
        <f t="shared" si="290"/>
        <v>100</v>
      </c>
      <c r="I130">
        <f t="shared" si="291"/>
        <v>335</v>
      </c>
      <c r="J130" s="58">
        <f t="shared" si="292"/>
        <v>4.8365654415927238E-2</v>
      </c>
      <c r="K130" s="58">
        <f t="shared" si="293"/>
        <v>0</v>
      </c>
      <c r="L130" s="58">
        <f t="shared" si="294"/>
        <v>0.24096385542168675</v>
      </c>
      <c r="M130">
        <f t="shared" si="295"/>
        <v>0.20071746582609803</v>
      </c>
      <c r="N130" s="47">
        <f t="shared" si="296"/>
        <v>6.2055821165525264E-2</v>
      </c>
      <c r="P130" s="63">
        <f t="shared" si="266"/>
        <v>0.92712236723090835</v>
      </c>
      <c r="Q130" s="86">
        <f t="shared" si="267"/>
        <v>6.2055821165525264E-2</v>
      </c>
      <c r="R130" s="67">
        <f t="shared" si="268"/>
        <v>1.0821811603566434E-2</v>
      </c>
      <c r="AB130" s="91">
        <f t="shared" si="297"/>
        <v>15.857142857142858</v>
      </c>
      <c r="AC130" s="91">
        <f t="shared" si="297"/>
        <v>0.2857142857142857</v>
      </c>
    </row>
    <row r="131" spans="1:29" ht="13.8" x14ac:dyDescent="0.25">
      <c r="A131" s="4">
        <v>43989</v>
      </c>
      <c r="B131">
        <v>30965</v>
      </c>
      <c r="C131">
        <v>1921</v>
      </c>
      <c r="D131">
        <v>28700</v>
      </c>
      <c r="F131">
        <f t="shared" si="288"/>
        <v>9</v>
      </c>
      <c r="G131">
        <f t="shared" si="289"/>
        <v>0</v>
      </c>
      <c r="H131">
        <f t="shared" si="290"/>
        <v>0</v>
      </c>
      <c r="I131">
        <f t="shared" si="291"/>
        <v>344</v>
      </c>
      <c r="J131" s="58">
        <f t="shared" si="292"/>
        <v>2.6962110178643386E-2</v>
      </c>
      <c r="K131" s="58">
        <f t="shared" si="293"/>
        <v>0</v>
      </c>
      <c r="L131" s="58">
        <f t="shared" si="294"/>
        <v>0</v>
      </c>
      <c r="M131" t="e">
        <f t="shared" si="295"/>
        <v>#DIV/0!</v>
      </c>
      <c r="N131" s="47">
        <f t="shared" si="296"/>
        <v>6.2037784595511063E-2</v>
      </c>
      <c r="P131" s="63">
        <f t="shared" si="266"/>
        <v>0.92685289843371543</v>
      </c>
      <c r="Q131" s="86">
        <f t="shared" si="267"/>
        <v>6.2037784595511063E-2</v>
      </c>
      <c r="R131" s="67">
        <f t="shared" si="268"/>
        <v>1.1109316970773553E-2</v>
      </c>
      <c r="AB131" s="91">
        <f t="shared" si="297"/>
        <v>14.714285714285714</v>
      </c>
      <c r="AC131" s="91">
        <f t="shared" si="297"/>
        <v>0.14285714285714285</v>
      </c>
    </row>
    <row r="132" spans="1:29" ht="13.8" x14ac:dyDescent="0.25">
      <c r="A132" s="4">
        <v>43990</v>
      </c>
      <c r="B132">
        <v>30972</v>
      </c>
      <c r="C132">
        <v>1923</v>
      </c>
      <c r="D132">
        <v>28700</v>
      </c>
      <c r="F132">
        <f t="shared" si="288"/>
        <v>7</v>
      </c>
      <c r="G132">
        <f t="shared" si="289"/>
        <v>2</v>
      </c>
      <c r="H132">
        <f t="shared" si="290"/>
        <v>0</v>
      </c>
      <c r="I132">
        <f t="shared" si="291"/>
        <v>349</v>
      </c>
      <c r="J132" s="58">
        <f t="shared" si="292"/>
        <v>2.0421903861209522E-2</v>
      </c>
      <c r="K132" s="58">
        <f t="shared" si="293"/>
        <v>5.8139534883720929E-3</v>
      </c>
      <c r="L132" s="58">
        <f t="shared" si="294"/>
        <v>0</v>
      </c>
      <c r="M132">
        <f t="shared" si="295"/>
        <v>3.512567464128038</v>
      </c>
      <c r="N132" s="47">
        <f t="shared" si="296"/>
        <v>6.2088337853545138E-2</v>
      </c>
      <c r="P132" s="63">
        <f t="shared" si="266"/>
        <v>0.92664341986310217</v>
      </c>
      <c r="Q132" s="86">
        <f t="shared" si="267"/>
        <v>6.2088337853545138E-2</v>
      </c>
      <c r="R132" s="67">
        <f t="shared" si="268"/>
        <v>1.1268242283352659E-2</v>
      </c>
      <c r="AB132" s="91">
        <f t="shared" si="297"/>
        <v>14.428571428571429</v>
      </c>
      <c r="AC132" s="91">
        <f t="shared" si="297"/>
        <v>0.42857142857142855</v>
      </c>
    </row>
    <row r="133" spans="1:29" ht="13.8" x14ac:dyDescent="0.25">
      <c r="A133" s="4">
        <v>43991</v>
      </c>
      <c r="B133">
        <v>30988</v>
      </c>
      <c r="C133">
        <v>1934</v>
      </c>
      <c r="D133">
        <v>28700</v>
      </c>
      <c r="F133">
        <f t="shared" si="288"/>
        <v>16</v>
      </c>
      <c r="G133">
        <f t="shared" si="289"/>
        <v>11</v>
      </c>
      <c r="H133">
        <f t="shared" si="290"/>
        <v>0</v>
      </c>
      <c r="I133">
        <f t="shared" si="291"/>
        <v>354</v>
      </c>
      <c r="J133" s="58">
        <f t="shared" si="292"/>
        <v>4.6009926357477957E-2</v>
      </c>
      <c r="K133" s="58">
        <f t="shared" si="293"/>
        <v>3.151862464183381E-2</v>
      </c>
      <c r="L133" s="58">
        <f t="shared" si="294"/>
        <v>0</v>
      </c>
      <c r="M133">
        <f t="shared" si="295"/>
        <v>1.459769481705437</v>
      </c>
      <c r="N133" s="47">
        <f t="shared" si="296"/>
        <v>6.2411255970052926E-2</v>
      </c>
      <c r="P133" s="63">
        <f t="shared" si="266"/>
        <v>0.92616496708403251</v>
      </c>
      <c r="Q133" s="86">
        <f t="shared" si="267"/>
        <v>6.2411255970052926E-2</v>
      </c>
      <c r="R133" s="67">
        <f t="shared" si="268"/>
        <v>1.1423776945914565E-2</v>
      </c>
      <c r="AB133" s="91">
        <f t="shared" si="297"/>
        <v>16.285714285714285</v>
      </c>
      <c r="AC133" s="91">
        <f t="shared" si="297"/>
        <v>2</v>
      </c>
    </row>
    <row r="134" spans="1:29" ht="13.8" x14ac:dyDescent="0.25">
      <c r="A134" s="4">
        <v>43992</v>
      </c>
      <c r="B134">
        <v>31011</v>
      </c>
      <c r="C134">
        <v>1936</v>
      </c>
      <c r="D134">
        <v>28700</v>
      </c>
      <c r="F134">
        <f t="shared" si="288"/>
        <v>23</v>
      </c>
      <c r="G134">
        <f t="shared" si="289"/>
        <v>2</v>
      </c>
      <c r="H134">
        <f t="shared" si="290"/>
        <v>0</v>
      </c>
      <c r="I134">
        <f t="shared" si="291"/>
        <v>375</v>
      </c>
      <c r="J134" s="58">
        <f t="shared" si="292"/>
        <v>6.520521965015473E-2</v>
      </c>
      <c r="K134" s="58">
        <f t="shared" si="293"/>
        <v>5.6497175141242938E-3</v>
      </c>
      <c r="L134" s="58">
        <f t="shared" si="294"/>
        <v>0</v>
      </c>
      <c r="M134">
        <f t="shared" si="295"/>
        <v>11.541323878077387</v>
      </c>
      <c r="N134" s="47">
        <f t="shared" si="296"/>
        <v>6.2429460514011159E-2</v>
      </c>
      <c r="P134" s="63">
        <f t="shared" si="266"/>
        <v>0.92547805617361578</v>
      </c>
      <c r="Q134" s="86">
        <f t="shared" si="267"/>
        <v>6.2429460514011159E-2</v>
      </c>
      <c r="R134" s="67">
        <f t="shared" si="268"/>
        <v>1.2092483312373004E-2</v>
      </c>
      <c r="AB134" s="91">
        <f t="shared" si="297"/>
        <v>16.857142857142858</v>
      </c>
      <c r="AC134" s="91">
        <f t="shared" si="297"/>
        <v>2.1428571428571428</v>
      </c>
    </row>
    <row r="135" spans="1:29" ht="13.8" x14ac:dyDescent="0.25">
      <c r="A135" s="4">
        <v>43993</v>
      </c>
      <c r="B135">
        <v>31044</v>
      </c>
      <c r="C135">
        <v>1937</v>
      </c>
      <c r="D135">
        <v>28800</v>
      </c>
      <c r="F135">
        <f t="shared" ref="F135:F147" si="298">B135-B134</f>
        <v>33</v>
      </c>
      <c r="G135">
        <f t="shared" ref="G135:G147" si="299">C135-C134</f>
        <v>1</v>
      </c>
      <c r="H135">
        <f t="shared" ref="H135:H147" si="300">D135-D134</f>
        <v>100</v>
      </c>
      <c r="I135">
        <f t="shared" ref="I135:I147" si="301">B135-C135-D135</f>
        <v>307</v>
      </c>
      <c r="J135" s="58">
        <f t="shared" ref="J135:J147" si="302">F135/I134*$B$2/($B$2-B134)</f>
        <v>8.8316453049656338E-2</v>
      </c>
      <c r="K135" s="58">
        <f t="shared" ref="K135:K147" si="303">G135/I134</f>
        <v>2.6666666666666666E-3</v>
      </c>
      <c r="L135" s="58">
        <f t="shared" ref="L135:L147" si="304">H135/I134</f>
        <v>0.26666666666666666</v>
      </c>
      <c r="M135">
        <f t="shared" ref="M135:M147" si="305">J135/(K135+L135)</f>
        <v>0.32790762270912011</v>
      </c>
      <c r="N135" s="47">
        <f t="shared" ref="N135:N147" si="306">C135/B135</f>
        <v>6.2395309882747066E-2</v>
      </c>
      <c r="P135" s="63">
        <f t="shared" ref="P135:P147" si="307">D135/B135</f>
        <v>0.92771550057982222</v>
      </c>
      <c r="Q135" s="86">
        <f t="shared" ref="Q135:Q147" si="308">N135</f>
        <v>6.2395309882747066E-2</v>
      </c>
      <c r="R135" s="67">
        <f t="shared" ref="R135:R147" si="309">IF(P135="","",1-SUM(P135:Q135))</f>
        <v>9.889189537430676E-3</v>
      </c>
      <c r="AB135" s="91">
        <f t="shared" si="297"/>
        <v>18.714285714285715</v>
      </c>
      <c r="AC135" s="91">
        <f t="shared" si="297"/>
        <v>2.2857142857142856</v>
      </c>
    </row>
    <row r="136" spans="1:29" ht="13.8" x14ac:dyDescent="0.25">
      <c r="A136" s="4">
        <v>43994</v>
      </c>
      <c r="B136">
        <v>31063</v>
      </c>
      <c r="C136">
        <v>1938</v>
      </c>
      <c r="D136">
        <v>28800</v>
      </c>
      <c r="F136">
        <f t="shared" si="298"/>
        <v>19</v>
      </c>
      <c r="G136">
        <f t="shared" si="299"/>
        <v>1</v>
      </c>
      <c r="H136">
        <f t="shared" si="300"/>
        <v>0</v>
      </c>
      <c r="I136">
        <f t="shared" si="301"/>
        <v>325</v>
      </c>
      <c r="J136" s="58">
        <f t="shared" si="302"/>
        <v>6.2112045795983728E-2</v>
      </c>
      <c r="K136" s="58">
        <f t="shared" si="303"/>
        <v>3.2573289902280132E-3</v>
      </c>
      <c r="L136" s="58">
        <f t="shared" si="304"/>
        <v>0</v>
      </c>
      <c r="M136">
        <f t="shared" si="305"/>
        <v>19.068398059367002</v>
      </c>
      <c r="N136" s="47">
        <f t="shared" si="306"/>
        <v>6.238933779737952E-2</v>
      </c>
      <c r="P136" s="63">
        <f t="shared" si="307"/>
        <v>0.92714805395486588</v>
      </c>
      <c r="Q136" s="86">
        <f t="shared" si="308"/>
        <v>6.238933779737952E-2</v>
      </c>
      <c r="R136" s="67">
        <f t="shared" si="309"/>
        <v>1.0462608247754579E-2</v>
      </c>
      <c r="AB136" s="91">
        <f t="shared" si="297"/>
        <v>18.142857142857142</v>
      </c>
      <c r="AC136" s="91">
        <f t="shared" si="297"/>
        <v>2.4285714285714284</v>
      </c>
    </row>
    <row r="137" spans="1:29" ht="13.8" x14ac:dyDescent="0.25">
      <c r="A137" s="4">
        <v>43995</v>
      </c>
      <c r="B137">
        <v>31094</v>
      </c>
      <c r="C137">
        <v>1938</v>
      </c>
      <c r="D137">
        <v>28800</v>
      </c>
      <c r="F137">
        <f t="shared" si="298"/>
        <v>31</v>
      </c>
      <c r="G137">
        <f t="shared" si="299"/>
        <v>0</v>
      </c>
      <c r="H137">
        <f t="shared" si="300"/>
        <v>0</v>
      </c>
      <c r="I137">
        <f t="shared" si="301"/>
        <v>356</v>
      </c>
      <c r="J137" s="58">
        <f t="shared" si="302"/>
        <v>9.572820117183993E-2</v>
      </c>
      <c r="K137" s="58">
        <f t="shared" si="303"/>
        <v>0</v>
      </c>
      <c r="L137" s="58">
        <f t="shared" si="304"/>
        <v>0</v>
      </c>
      <c r="M137" t="e">
        <f t="shared" si="305"/>
        <v>#DIV/0!</v>
      </c>
      <c r="N137" s="47">
        <f t="shared" si="306"/>
        <v>6.2327137068244678E-2</v>
      </c>
      <c r="P137" s="63">
        <f t="shared" si="307"/>
        <v>0.92622370875410043</v>
      </c>
      <c r="Q137" s="86">
        <f t="shared" si="308"/>
        <v>6.2327137068244678E-2</v>
      </c>
      <c r="R137" s="67">
        <f t="shared" si="309"/>
        <v>1.1449154177654908E-2</v>
      </c>
      <c r="AB137" s="91">
        <f t="shared" si="297"/>
        <v>19.714285714285715</v>
      </c>
      <c r="AC137" s="91">
        <f t="shared" si="297"/>
        <v>2.4285714285714284</v>
      </c>
    </row>
    <row r="138" spans="1:29" ht="13.8" x14ac:dyDescent="0.25">
      <c r="A138" s="4">
        <v>43996</v>
      </c>
      <c r="B138">
        <v>31117</v>
      </c>
      <c r="C138">
        <v>1938</v>
      </c>
      <c r="D138">
        <v>28800</v>
      </c>
      <c r="F138">
        <f t="shared" si="298"/>
        <v>23</v>
      </c>
      <c r="G138">
        <f t="shared" si="299"/>
        <v>0</v>
      </c>
      <c r="H138">
        <f t="shared" si="300"/>
        <v>0</v>
      </c>
      <c r="I138">
        <f t="shared" si="301"/>
        <v>379</v>
      </c>
      <c r="J138" s="58">
        <f t="shared" si="302"/>
        <v>6.4839695188128599E-2</v>
      </c>
      <c r="K138" s="58">
        <f t="shared" si="303"/>
        <v>0</v>
      </c>
      <c r="L138" s="58">
        <f t="shared" si="304"/>
        <v>0</v>
      </c>
      <c r="M138" t="e">
        <f t="shared" si="305"/>
        <v>#DIV/0!</v>
      </c>
      <c r="N138" s="47">
        <f t="shared" si="306"/>
        <v>6.2281068226371437E-2</v>
      </c>
      <c r="P138" s="63">
        <f t="shared" si="307"/>
        <v>0.92553909438570559</v>
      </c>
      <c r="Q138" s="86">
        <f t="shared" si="308"/>
        <v>6.2281068226371437E-2</v>
      </c>
      <c r="R138" s="67">
        <f t="shared" si="309"/>
        <v>1.2179837387922943E-2</v>
      </c>
      <c r="AB138" s="91">
        <f t="shared" si="297"/>
        <v>21.714285714285715</v>
      </c>
      <c r="AC138" s="91">
        <f t="shared" si="297"/>
        <v>2.4285714285714284</v>
      </c>
    </row>
    <row r="139" spans="1:29" ht="13.8" x14ac:dyDescent="0.25">
      <c r="A139" s="4">
        <v>43997</v>
      </c>
      <c r="B139">
        <v>31131</v>
      </c>
      <c r="C139">
        <v>1939</v>
      </c>
      <c r="D139">
        <v>28900</v>
      </c>
      <c r="F139">
        <f t="shared" si="298"/>
        <v>14</v>
      </c>
      <c r="G139">
        <f t="shared" si="299"/>
        <v>1</v>
      </c>
      <c r="H139">
        <f t="shared" si="300"/>
        <v>100</v>
      </c>
      <c r="I139">
        <f t="shared" si="301"/>
        <v>292</v>
      </c>
      <c r="J139" s="58">
        <f t="shared" si="302"/>
        <v>3.7072605567260122E-2</v>
      </c>
      <c r="K139" s="58">
        <f t="shared" si="303"/>
        <v>2.6385224274406332E-3</v>
      </c>
      <c r="L139" s="58">
        <f t="shared" si="304"/>
        <v>0.26385224274406333</v>
      </c>
      <c r="M139">
        <f t="shared" si="305"/>
        <v>0.13911403475239195</v>
      </c>
      <c r="N139" s="47">
        <f t="shared" si="306"/>
        <v>6.2285181972953005E-2</v>
      </c>
      <c r="P139" s="63">
        <f t="shared" si="307"/>
        <v>0.92833510006103237</v>
      </c>
      <c r="Q139" s="86">
        <f t="shared" si="308"/>
        <v>6.2285181972953005E-2</v>
      </c>
      <c r="R139" s="67">
        <f t="shared" si="309"/>
        <v>9.3797179660146668E-3</v>
      </c>
      <c r="AB139" s="91">
        <f t="shared" si="297"/>
        <v>22.714285714285715</v>
      </c>
      <c r="AC139" s="91">
        <f t="shared" si="297"/>
        <v>2.2857142857142856</v>
      </c>
    </row>
    <row r="140" spans="1:29" ht="13.8" x14ac:dyDescent="0.25">
      <c r="A140" s="4">
        <v>43998</v>
      </c>
      <c r="B140">
        <v>31154</v>
      </c>
      <c r="C140">
        <v>1954</v>
      </c>
      <c r="D140">
        <v>28900</v>
      </c>
      <c r="F140">
        <f t="shared" si="298"/>
        <v>23</v>
      </c>
      <c r="G140">
        <f t="shared" si="299"/>
        <v>15</v>
      </c>
      <c r="H140">
        <f t="shared" si="300"/>
        <v>0</v>
      </c>
      <c r="I140">
        <f t="shared" si="301"/>
        <v>300</v>
      </c>
      <c r="J140" s="58">
        <f t="shared" si="302"/>
        <v>7.9051474406616959E-2</v>
      </c>
      <c r="K140" s="58">
        <f t="shared" si="303"/>
        <v>5.1369863013698627E-2</v>
      </c>
      <c r="L140" s="58">
        <f t="shared" si="304"/>
        <v>0</v>
      </c>
      <c r="M140">
        <f t="shared" si="305"/>
        <v>1.5388687017821436</v>
      </c>
      <c r="N140" s="47">
        <f t="shared" si="306"/>
        <v>6.2720677922578155E-2</v>
      </c>
      <c r="P140" s="63">
        <f t="shared" si="307"/>
        <v>0.92764974000128397</v>
      </c>
      <c r="Q140" s="86">
        <f t="shared" si="308"/>
        <v>6.2720677922578155E-2</v>
      </c>
      <c r="R140" s="67">
        <f t="shared" si="309"/>
        <v>9.6295820761378437E-3</v>
      </c>
      <c r="AB140" s="91">
        <f t="shared" ref="AB140:AC162" si="310">AVERAGE(F134:F140)</f>
        <v>23.714285714285715</v>
      </c>
      <c r="AC140" s="91">
        <f t="shared" si="310"/>
        <v>2.8571428571428572</v>
      </c>
    </row>
    <row r="141" spans="1:29" ht="13.8" x14ac:dyDescent="0.25">
      <c r="A141" s="4">
        <v>43999</v>
      </c>
      <c r="B141">
        <v>31187</v>
      </c>
      <c r="C141">
        <v>1956</v>
      </c>
      <c r="D141">
        <v>28900</v>
      </c>
      <c r="F141">
        <f t="shared" si="298"/>
        <v>33</v>
      </c>
      <c r="G141">
        <f t="shared" si="299"/>
        <v>2</v>
      </c>
      <c r="H141">
        <f t="shared" si="300"/>
        <v>0</v>
      </c>
      <c r="I141">
        <f t="shared" si="301"/>
        <v>331</v>
      </c>
      <c r="J141" s="58">
        <f t="shared" si="302"/>
        <v>0.11039739696372736</v>
      </c>
      <c r="K141" s="58">
        <f t="shared" si="303"/>
        <v>6.6666666666666671E-3</v>
      </c>
      <c r="L141" s="58">
        <f t="shared" si="304"/>
        <v>0</v>
      </c>
      <c r="M141">
        <f t="shared" si="305"/>
        <v>16.559609544559102</v>
      </c>
      <c r="N141" s="47">
        <f t="shared" si="306"/>
        <v>6.2718440375797602E-2</v>
      </c>
      <c r="P141" s="63">
        <f t="shared" si="307"/>
        <v>0.92666816301664157</v>
      </c>
      <c r="Q141" s="86">
        <f t="shared" si="308"/>
        <v>6.2718440375797602E-2</v>
      </c>
      <c r="R141" s="67">
        <f t="shared" si="309"/>
        <v>1.0613396607560777E-2</v>
      </c>
      <c r="AB141" s="91">
        <f t="shared" si="310"/>
        <v>25.142857142857142</v>
      </c>
      <c r="AC141" s="91">
        <f t="shared" si="310"/>
        <v>2.8571428571428572</v>
      </c>
    </row>
    <row r="142" spans="1:29" ht="13.8" x14ac:dyDescent="0.25">
      <c r="A142" s="4">
        <v>44000</v>
      </c>
      <c r="B142">
        <v>31200</v>
      </c>
      <c r="C142">
        <v>1956</v>
      </c>
      <c r="D142">
        <v>28900</v>
      </c>
      <c r="F142">
        <f t="shared" si="298"/>
        <v>13</v>
      </c>
      <c r="G142">
        <f t="shared" si="299"/>
        <v>0</v>
      </c>
      <c r="H142">
        <f t="shared" si="300"/>
        <v>0</v>
      </c>
      <c r="I142">
        <f t="shared" si="301"/>
        <v>344</v>
      </c>
      <c r="J142" s="58">
        <f t="shared" si="302"/>
        <v>3.9416963817509323E-2</v>
      </c>
      <c r="K142" s="58">
        <f t="shared" si="303"/>
        <v>0</v>
      </c>
      <c r="L142" s="58">
        <f t="shared" si="304"/>
        <v>0</v>
      </c>
      <c r="M142" t="e">
        <f t="shared" si="305"/>
        <v>#DIV/0!</v>
      </c>
      <c r="N142" s="47">
        <f t="shared" si="306"/>
        <v>6.2692307692307686E-2</v>
      </c>
      <c r="P142" s="63">
        <f t="shared" si="307"/>
        <v>0.92628205128205132</v>
      </c>
      <c r="Q142" s="86">
        <f t="shared" si="308"/>
        <v>6.2692307692307686E-2</v>
      </c>
      <c r="R142" s="67">
        <f t="shared" si="309"/>
        <v>1.1025641025640964E-2</v>
      </c>
      <c r="AB142" s="91">
        <f t="shared" si="310"/>
        <v>22.285714285714285</v>
      </c>
      <c r="AC142" s="91">
        <f t="shared" si="310"/>
        <v>2.7142857142857144</v>
      </c>
    </row>
    <row r="143" spans="1:29" ht="13.8" x14ac:dyDescent="0.25">
      <c r="A143" s="4">
        <v>44001</v>
      </c>
      <c r="B143">
        <v>31235</v>
      </c>
      <c r="C143">
        <v>1956</v>
      </c>
      <c r="D143">
        <v>28900</v>
      </c>
      <c r="F143">
        <f t="shared" si="298"/>
        <v>35</v>
      </c>
      <c r="G143">
        <f t="shared" si="299"/>
        <v>0</v>
      </c>
      <c r="H143">
        <f t="shared" si="300"/>
        <v>0</v>
      </c>
      <c r="I143">
        <f t="shared" si="301"/>
        <v>379</v>
      </c>
      <c r="J143" s="58">
        <f t="shared" si="302"/>
        <v>0.10211230192958579</v>
      </c>
      <c r="K143" s="58">
        <f t="shared" si="303"/>
        <v>0</v>
      </c>
      <c r="L143" s="58">
        <f t="shared" si="304"/>
        <v>0</v>
      </c>
      <c r="M143" t="e">
        <f t="shared" si="305"/>
        <v>#DIV/0!</v>
      </c>
      <c r="N143" s="47">
        <f t="shared" si="306"/>
        <v>6.2622058588122295E-2</v>
      </c>
      <c r="P143" s="63">
        <f t="shared" si="307"/>
        <v>0.92524411717624455</v>
      </c>
      <c r="Q143" s="86">
        <f t="shared" si="308"/>
        <v>6.2622058588122295E-2</v>
      </c>
      <c r="R143" s="67">
        <f t="shared" si="309"/>
        <v>1.2133824235633139E-2</v>
      </c>
      <c r="AB143" s="91">
        <f t="shared" si="310"/>
        <v>24.571428571428573</v>
      </c>
      <c r="AC143" s="91">
        <f t="shared" si="310"/>
        <v>2.5714285714285716</v>
      </c>
    </row>
    <row r="144" spans="1:29" ht="13.8" x14ac:dyDescent="0.25">
      <c r="A144" s="4">
        <v>44002</v>
      </c>
      <c r="B144">
        <v>31243</v>
      </c>
      <c r="C144">
        <v>1956</v>
      </c>
      <c r="D144">
        <v>28900</v>
      </c>
      <c r="F144">
        <f t="shared" si="298"/>
        <v>8</v>
      </c>
      <c r="G144">
        <f t="shared" si="299"/>
        <v>0</v>
      </c>
      <c r="H144">
        <f t="shared" si="300"/>
        <v>0</v>
      </c>
      <c r="I144">
        <f t="shared" si="301"/>
        <v>387</v>
      </c>
      <c r="J144" s="58">
        <f t="shared" si="302"/>
        <v>2.1184635919061601E-2</v>
      </c>
      <c r="K144" s="58">
        <f t="shared" si="303"/>
        <v>0</v>
      </c>
      <c r="L144" s="58">
        <f t="shared" si="304"/>
        <v>0</v>
      </c>
      <c r="M144" t="e">
        <f t="shared" si="305"/>
        <v>#DIV/0!</v>
      </c>
      <c r="N144" s="47">
        <f t="shared" si="306"/>
        <v>6.2606023749319853E-2</v>
      </c>
      <c r="P144" s="63">
        <f t="shared" si="307"/>
        <v>0.9250072016131613</v>
      </c>
      <c r="Q144" s="86">
        <f t="shared" si="308"/>
        <v>6.2606023749319853E-2</v>
      </c>
      <c r="R144" s="67">
        <f t="shared" si="309"/>
        <v>1.2386774637518805E-2</v>
      </c>
      <c r="AB144" s="91">
        <f t="shared" si="310"/>
        <v>21.285714285714285</v>
      </c>
      <c r="AC144" s="91">
        <f t="shared" si="310"/>
        <v>2.5714285714285716</v>
      </c>
    </row>
    <row r="145" spans="1:29" ht="13.8" x14ac:dyDescent="0.25">
      <c r="A145" s="4">
        <v>44003</v>
      </c>
      <c r="B145">
        <v>31292</v>
      </c>
      <c r="C145">
        <v>1956</v>
      </c>
      <c r="D145">
        <v>29000</v>
      </c>
      <c r="F145">
        <f t="shared" si="298"/>
        <v>49</v>
      </c>
      <c r="G145">
        <f t="shared" si="299"/>
        <v>0</v>
      </c>
      <c r="H145">
        <f t="shared" si="300"/>
        <v>100</v>
      </c>
      <c r="I145">
        <f t="shared" si="301"/>
        <v>336</v>
      </c>
      <c r="J145" s="58">
        <f t="shared" si="302"/>
        <v>0.12707372048859017</v>
      </c>
      <c r="K145" s="58">
        <f t="shared" si="303"/>
        <v>0</v>
      </c>
      <c r="L145" s="58">
        <f t="shared" si="304"/>
        <v>0.25839793281653745</v>
      </c>
      <c r="M145">
        <f t="shared" si="305"/>
        <v>0.49177529829084399</v>
      </c>
      <c r="N145" s="47">
        <f t="shared" si="306"/>
        <v>6.2507989262431299E-2</v>
      </c>
      <c r="P145" s="63">
        <f t="shared" si="307"/>
        <v>0.92675444202991175</v>
      </c>
      <c r="Q145" s="86">
        <f t="shared" si="308"/>
        <v>6.2507989262431299E-2</v>
      </c>
      <c r="R145" s="67">
        <f t="shared" si="309"/>
        <v>1.0737568707656964E-2</v>
      </c>
      <c r="AB145" s="91">
        <f t="shared" si="310"/>
        <v>25</v>
      </c>
      <c r="AC145" s="91">
        <f t="shared" si="310"/>
        <v>2.5714285714285716</v>
      </c>
    </row>
    <row r="146" spans="1:29" ht="13.8" x14ac:dyDescent="0.25">
      <c r="A146" s="4">
        <v>44004</v>
      </c>
      <c r="B146">
        <v>31310</v>
      </c>
      <c r="C146">
        <v>1956</v>
      </c>
      <c r="D146">
        <v>29000</v>
      </c>
      <c r="F146">
        <f t="shared" si="298"/>
        <v>18</v>
      </c>
      <c r="G146">
        <f t="shared" si="299"/>
        <v>0</v>
      </c>
      <c r="H146">
        <f t="shared" si="300"/>
        <v>0</v>
      </c>
      <c r="I146">
        <f t="shared" si="301"/>
        <v>354</v>
      </c>
      <c r="J146" s="58">
        <f t="shared" si="302"/>
        <v>5.3765826459814745E-2</v>
      </c>
      <c r="K146" s="58">
        <f t="shared" si="303"/>
        <v>0</v>
      </c>
      <c r="L146" s="58">
        <f t="shared" si="304"/>
        <v>0</v>
      </c>
      <c r="M146" t="e">
        <f t="shared" si="305"/>
        <v>#DIV/0!</v>
      </c>
      <c r="N146" s="47">
        <f t="shared" si="306"/>
        <v>6.2472053656978603E-2</v>
      </c>
      <c r="P146" s="63">
        <f t="shared" si="307"/>
        <v>0.9262216544235069</v>
      </c>
      <c r="Q146" s="86">
        <f t="shared" si="308"/>
        <v>6.2472053656978603E-2</v>
      </c>
      <c r="R146" s="67">
        <f t="shared" si="309"/>
        <v>1.1306291919514488E-2</v>
      </c>
      <c r="AB146" s="91">
        <f t="shared" si="310"/>
        <v>25.571428571428573</v>
      </c>
      <c r="AC146" s="91">
        <f t="shared" si="310"/>
        <v>2.4285714285714284</v>
      </c>
    </row>
    <row r="147" spans="1:29" ht="13.8" x14ac:dyDescent="0.25">
      <c r="A147" s="4">
        <v>44005</v>
      </c>
      <c r="B147">
        <v>31332</v>
      </c>
      <c r="C147">
        <v>1956</v>
      </c>
      <c r="D147">
        <v>29000</v>
      </c>
      <c r="F147">
        <f t="shared" si="298"/>
        <v>22</v>
      </c>
      <c r="G147">
        <f t="shared" si="299"/>
        <v>0</v>
      </c>
      <c r="H147">
        <f t="shared" si="300"/>
        <v>0</v>
      </c>
      <c r="I147">
        <f t="shared" si="301"/>
        <v>376</v>
      </c>
      <c r="J147" s="58">
        <f t="shared" si="302"/>
        <v>6.2372539043789629E-2</v>
      </c>
      <c r="K147" s="58">
        <f t="shared" si="303"/>
        <v>0</v>
      </c>
      <c r="L147" s="58">
        <f t="shared" si="304"/>
        <v>0</v>
      </c>
      <c r="M147" t="e">
        <f t="shared" si="305"/>
        <v>#DIV/0!</v>
      </c>
      <c r="N147" s="47">
        <f t="shared" si="306"/>
        <v>6.2428188433550365E-2</v>
      </c>
      <c r="P147" s="63">
        <f t="shared" si="307"/>
        <v>0.92557130090642159</v>
      </c>
      <c r="Q147" s="86">
        <f t="shared" si="308"/>
        <v>6.2428188433550365E-2</v>
      </c>
      <c r="R147" s="67">
        <f t="shared" si="309"/>
        <v>1.2000510660028052E-2</v>
      </c>
      <c r="AB147" s="91">
        <f t="shared" si="310"/>
        <v>25.428571428571427</v>
      </c>
      <c r="AC147" s="91">
        <f t="shared" si="310"/>
        <v>0.2857142857142857</v>
      </c>
    </row>
    <row r="148" spans="1:29" ht="13.8" x14ac:dyDescent="0.25">
      <c r="A148" s="4">
        <v>44006</v>
      </c>
      <c r="B148">
        <v>31376</v>
      </c>
      <c r="C148">
        <v>1958</v>
      </c>
      <c r="D148">
        <v>29000</v>
      </c>
      <c r="F148">
        <f t="shared" ref="F148:F162" si="311">B148-B147</f>
        <v>44</v>
      </c>
      <c r="G148">
        <f t="shared" ref="G148:G162" si="312">C148-C147</f>
        <v>2</v>
      </c>
      <c r="H148">
        <f t="shared" ref="H148:H162" si="313">D148-D147</f>
        <v>0</v>
      </c>
      <c r="I148">
        <f t="shared" ref="I148:I162" si="314">B148-C148-D148</f>
        <v>418</v>
      </c>
      <c r="J148" s="58">
        <f t="shared" ref="J148:J162" si="315">F148/I147*$B$2/($B$2-B147)</f>
        <v>0.1174464635763864</v>
      </c>
      <c r="K148" s="58">
        <f t="shared" ref="K148:K162" si="316">G148/I147</f>
        <v>5.3191489361702126E-3</v>
      </c>
      <c r="L148" s="58">
        <f t="shared" ref="L148:L162" si="317">H148/I147</f>
        <v>0</v>
      </c>
      <c r="M148">
        <f t="shared" ref="M148:M162" si="318">J148/(K148+L148)</f>
        <v>22.079935152360644</v>
      </c>
      <c r="N148" s="47">
        <f t="shared" ref="N148:N162" si="319">C148/B148</f>
        <v>6.2404385517593065E-2</v>
      </c>
      <c r="P148" s="63">
        <f t="shared" ref="P148:P162" si="320">D148/B148</f>
        <v>0.92427332993370726</v>
      </c>
      <c r="Q148" s="86">
        <f t="shared" ref="Q148:Q162" si="321">N148</f>
        <v>6.2404385517593065E-2</v>
      </c>
      <c r="R148" s="67">
        <f t="shared" ref="R148:R162" si="322">IF(P148="","",1-SUM(P148:Q148))</f>
        <v>1.3322284548699659E-2</v>
      </c>
      <c r="AB148" s="91">
        <f t="shared" si="310"/>
        <v>27</v>
      </c>
      <c r="AC148" s="91">
        <f t="shared" si="310"/>
        <v>0.2857142857142857</v>
      </c>
    </row>
    <row r="149" spans="1:29" ht="13.8" x14ac:dyDescent="0.25">
      <c r="A149" s="4">
        <v>44007</v>
      </c>
      <c r="B149">
        <v>31428</v>
      </c>
      <c r="C149">
        <v>1958</v>
      </c>
      <c r="D149">
        <v>29000</v>
      </c>
      <c r="F149">
        <f t="shared" si="311"/>
        <v>52</v>
      </c>
      <c r="G149">
        <f t="shared" si="312"/>
        <v>0</v>
      </c>
      <c r="H149">
        <f t="shared" si="313"/>
        <v>0</v>
      </c>
      <c r="I149">
        <f t="shared" si="314"/>
        <v>470</v>
      </c>
      <c r="J149" s="58">
        <f t="shared" si="315"/>
        <v>0.12485455484742711</v>
      </c>
      <c r="K149" s="58">
        <f t="shared" si="316"/>
        <v>0</v>
      </c>
      <c r="L149" s="58">
        <f t="shared" si="317"/>
        <v>0</v>
      </c>
      <c r="M149" t="e">
        <f t="shared" si="318"/>
        <v>#DIV/0!</v>
      </c>
      <c r="N149" s="47">
        <f t="shared" si="319"/>
        <v>6.2301132747868145E-2</v>
      </c>
      <c r="P149" s="63">
        <f t="shared" si="320"/>
        <v>0.92274404989181624</v>
      </c>
      <c r="Q149" s="86">
        <f t="shared" si="321"/>
        <v>6.2301132747868145E-2</v>
      </c>
      <c r="R149" s="67">
        <f t="shared" si="322"/>
        <v>1.4954817360315564E-2</v>
      </c>
      <c r="AB149" s="91">
        <f t="shared" si="310"/>
        <v>32.571428571428569</v>
      </c>
      <c r="AC149" s="91">
        <f t="shared" si="310"/>
        <v>0.2857142857142857</v>
      </c>
    </row>
    <row r="150" spans="1:29" ht="13.8" x14ac:dyDescent="0.25">
      <c r="A150" s="4">
        <v>44008</v>
      </c>
      <c r="B150">
        <v>31486</v>
      </c>
      <c r="C150">
        <v>1962</v>
      </c>
      <c r="D150">
        <v>29000</v>
      </c>
      <c r="F150">
        <f t="shared" si="311"/>
        <v>58</v>
      </c>
      <c r="G150">
        <f t="shared" si="312"/>
        <v>4</v>
      </c>
      <c r="H150">
        <f t="shared" si="313"/>
        <v>0</v>
      </c>
      <c r="I150">
        <f t="shared" si="314"/>
        <v>524</v>
      </c>
      <c r="J150" s="58">
        <f t="shared" si="315"/>
        <v>0.1238540131392989</v>
      </c>
      <c r="K150" s="58">
        <f t="shared" si="316"/>
        <v>8.5106382978723406E-3</v>
      </c>
      <c r="L150" s="58">
        <f t="shared" si="317"/>
        <v>0</v>
      </c>
      <c r="M150">
        <f t="shared" si="318"/>
        <v>14.552846543867622</v>
      </c>
      <c r="N150" s="47">
        <f t="shared" si="319"/>
        <v>6.231340913421838E-2</v>
      </c>
      <c r="P150" s="63">
        <f t="shared" si="320"/>
        <v>0.92104427364542973</v>
      </c>
      <c r="Q150" s="86">
        <f t="shared" si="321"/>
        <v>6.231340913421838E-2</v>
      </c>
      <c r="R150" s="67">
        <f t="shared" si="322"/>
        <v>1.6642317220351921E-2</v>
      </c>
      <c r="AB150" s="91">
        <f t="shared" si="310"/>
        <v>35.857142857142854</v>
      </c>
      <c r="AC150" s="91">
        <f t="shared" si="310"/>
        <v>0.8571428571428571</v>
      </c>
    </row>
    <row r="151" spans="1:29" ht="13.8" x14ac:dyDescent="0.25">
      <c r="A151" s="4">
        <v>44009</v>
      </c>
      <c r="B151">
        <v>31555</v>
      </c>
      <c r="C151">
        <v>1962</v>
      </c>
      <c r="D151">
        <v>29100</v>
      </c>
      <c r="F151">
        <f t="shared" si="311"/>
        <v>69</v>
      </c>
      <c r="G151">
        <f t="shared" si="312"/>
        <v>0</v>
      </c>
      <c r="H151">
        <f t="shared" si="313"/>
        <v>100</v>
      </c>
      <c r="I151">
        <f t="shared" si="314"/>
        <v>493</v>
      </c>
      <c r="J151" s="58">
        <f t="shared" si="315"/>
        <v>0.13216019551293826</v>
      </c>
      <c r="K151" s="58">
        <f t="shared" si="316"/>
        <v>0</v>
      </c>
      <c r="L151" s="58">
        <f t="shared" si="317"/>
        <v>0.19083969465648856</v>
      </c>
      <c r="M151">
        <f t="shared" si="318"/>
        <v>0.69251942448779646</v>
      </c>
      <c r="N151" s="47">
        <f t="shared" si="319"/>
        <v>6.2177151006179689E-2</v>
      </c>
      <c r="P151" s="63">
        <f t="shared" si="320"/>
        <v>0.92219933449532565</v>
      </c>
      <c r="Q151" s="86">
        <f t="shared" si="321"/>
        <v>6.2177151006179689E-2</v>
      </c>
      <c r="R151" s="67">
        <f t="shared" si="322"/>
        <v>1.5623514498494639E-2</v>
      </c>
      <c r="AB151" s="91">
        <f t="shared" si="310"/>
        <v>44.571428571428569</v>
      </c>
      <c r="AC151" s="91">
        <f t="shared" si="310"/>
        <v>0.8571428571428571</v>
      </c>
    </row>
    <row r="152" spans="1:29" ht="13.8" x14ac:dyDescent="0.25">
      <c r="A152" s="4">
        <v>44010</v>
      </c>
      <c r="B152">
        <v>31617</v>
      </c>
      <c r="C152">
        <v>1962</v>
      </c>
      <c r="D152">
        <v>29100</v>
      </c>
      <c r="F152">
        <f t="shared" si="311"/>
        <v>62</v>
      </c>
      <c r="G152">
        <f t="shared" si="312"/>
        <v>0</v>
      </c>
      <c r="H152">
        <f t="shared" si="313"/>
        <v>0</v>
      </c>
      <c r="I152">
        <f t="shared" si="314"/>
        <v>555</v>
      </c>
      <c r="J152" s="58">
        <f t="shared" si="315"/>
        <v>0.12622085394031424</v>
      </c>
      <c r="K152" s="58">
        <f t="shared" si="316"/>
        <v>0</v>
      </c>
      <c r="L152" s="58">
        <f t="shared" si="317"/>
        <v>0</v>
      </c>
      <c r="M152" t="e">
        <f t="shared" si="318"/>
        <v>#DIV/0!</v>
      </c>
      <c r="N152" s="47">
        <f t="shared" si="319"/>
        <v>6.2055223455735838E-2</v>
      </c>
      <c r="P152" s="63">
        <f t="shared" si="320"/>
        <v>0.92039092893063856</v>
      </c>
      <c r="Q152" s="86">
        <f t="shared" si="321"/>
        <v>6.2055223455735838E-2</v>
      </c>
      <c r="R152" s="67">
        <f t="shared" si="322"/>
        <v>1.7553847613625551E-2</v>
      </c>
      <c r="AB152" s="91">
        <f t="shared" si="310"/>
        <v>46.428571428571431</v>
      </c>
      <c r="AC152" s="91">
        <f t="shared" si="310"/>
        <v>0.8571428571428571</v>
      </c>
    </row>
    <row r="153" spans="1:29" ht="13.8" x14ac:dyDescent="0.25">
      <c r="A153" s="4">
        <v>44011</v>
      </c>
      <c r="B153">
        <v>31652</v>
      </c>
      <c r="C153">
        <v>1962</v>
      </c>
      <c r="D153">
        <v>29100</v>
      </c>
      <c r="F153">
        <f t="shared" si="311"/>
        <v>35</v>
      </c>
      <c r="G153">
        <f t="shared" si="312"/>
        <v>0</v>
      </c>
      <c r="H153">
        <f t="shared" si="313"/>
        <v>0</v>
      </c>
      <c r="I153">
        <f t="shared" si="314"/>
        <v>590</v>
      </c>
      <c r="J153" s="58">
        <f t="shared" si="315"/>
        <v>6.329428928464878E-2</v>
      </c>
      <c r="K153" s="58">
        <f t="shared" si="316"/>
        <v>0</v>
      </c>
      <c r="L153" s="58">
        <f t="shared" si="317"/>
        <v>0</v>
      </c>
      <c r="M153" t="e">
        <f t="shared" si="318"/>
        <v>#DIV/0!</v>
      </c>
      <c r="N153" s="47">
        <f t="shared" si="319"/>
        <v>6.1986604322001766E-2</v>
      </c>
      <c r="P153" s="63">
        <f t="shared" si="320"/>
        <v>0.91937318336913942</v>
      </c>
      <c r="Q153" s="86">
        <f t="shared" si="321"/>
        <v>6.1986604322001766E-2</v>
      </c>
      <c r="R153" s="67">
        <f t="shared" si="322"/>
        <v>1.8640212308858817E-2</v>
      </c>
      <c r="AB153" s="91">
        <f t="shared" si="310"/>
        <v>48.857142857142854</v>
      </c>
      <c r="AC153" s="91">
        <f t="shared" si="310"/>
        <v>0.8571428571428571</v>
      </c>
    </row>
    <row r="154" spans="1:29" ht="13.8" x14ac:dyDescent="0.25">
      <c r="A154" s="4">
        <v>44012</v>
      </c>
      <c r="B154">
        <v>31714</v>
      </c>
      <c r="C154">
        <v>1963</v>
      </c>
      <c r="D154">
        <v>29200</v>
      </c>
      <c r="F154">
        <f t="shared" si="311"/>
        <v>62</v>
      </c>
      <c r="G154">
        <f t="shared" si="312"/>
        <v>1</v>
      </c>
      <c r="H154">
        <f t="shared" si="313"/>
        <v>100</v>
      </c>
      <c r="I154">
        <f t="shared" si="314"/>
        <v>551</v>
      </c>
      <c r="J154" s="58">
        <f t="shared" si="315"/>
        <v>0.10547047624453904</v>
      </c>
      <c r="K154" s="58">
        <f t="shared" si="316"/>
        <v>1.6949152542372881E-3</v>
      </c>
      <c r="L154" s="58">
        <f t="shared" si="317"/>
        <v>0.16949152542372881</v>
      </c>
      <c r="M154">
        <f t="shared" si="318"/>
        <v>0.61611466321067354</v>
      </c>
      <c r="N154" s="47">
        <f t="shared" si="319"/>
        <v>6.1896954026612855E-2</v>
      </c>
      <c r="P154" s="63">
        <f t="shared" si="320"/>
        <v>0.92072901557671694</v>
      </c>
      <c r="Q154" s="86">
        <f t="shared" si="321"/>
        <v>6.1896954026612855E-2</v>
      </c>
      <c r="R154" s="67">
        <f t="shared" si="322"/>
        <v>1.7374030396670181E-2</v>
      </c>
      <c r="AB154" s="91">
        <f t="shared" si="310"/>
        <v>54.571428571428569</v>
      </c>
      <c r="AC154" s="91">
        <f t="shared" si="310"/>
        <v>1</v>
      </c>
    </row>
    <row r="155" spans="1:29" ht="13.8" x14ac:dyDescent="0.25">
      <c r="A155" s="4">
        <v>44013</v>
      </c>
      <c r="B155">
        <v>31851</v>
      </c>
      <c r="C155">
        <v>1965</v>
      </c>
      <c r="D155">
        <v>29200</v>
      </c>
      <c r="F155">
        <f t="shared" si="311"/>
        <v>137</v>
      </c>
      <c r="G155">
        <f t="shared" si="312"/>
        <v>2</v>
      </c>
      <c r="H155">
        <f t="shared" si="313"/>
        <v>0</v>
      </c>
      <c r="I155">
        <f t="shared" si="314"/>
        <v>686</v>
      </c>
      <c r="J155" s="58">
        <f t="shared" si="315"/>
        <v>0.24955330168482612</v>
      </c>
      <c r="K155" s="58">
        <f t="shared" si="316"/>
        <v>3.629764065335753E-3</v>
      </c>
      <c r="L155" s="58">
        <f t="shared" si="317"/>
        <v>0</v>
      </c>
      <c r="M155">
        <f t="shared" si="318"/>
        <v>68.751934614169599</v>
      </c>
      <c r="N155" s="47">
        <f t="shared" si="319"/>
        <v>6.1693510407836487E-2</v>
      </c>
      <c r="P155" s="63">
        <f t="shared" si="320"/>
        <v>0.91676870427930046</v>
      </c>
      <c r="Q155" s="86">
        <f t="shared" si="321"/>
        <v>6.1693510407836487E-2</v>
      </c>
      <c r="R155" s="67">
        <f t="shared" si="322"/>
        <v>2.15377853128631E-2</v>
      </c>
      <c r="AB155" s="91">
        <f t="shared" si="310"/>
        <v>67.857142857142861</v>
      </c>
      <c r="AC155" s="91">
        <f t="shared" si="310"/>
        <v>1</v>
      </c>
    </row>
    <row r="156" spans="1:29" ht="13.8" x14ac:dyDescent="0.25">
      <c r="A156" s="4">
        <v>44014</v>
      </c>
      <c r="B156">
        <v>31967</v>
      </c>
      <c r="C156">
        <v>1965</v>
      </c>
      <c r="D156">
        <v>29200</v>
      </c>
      <c r="F156">
        <f t="shared" si="311"/>
        <v>116</v>
      </c>
      <c r="G156">
        <f t="shared" si="312"/>
        <v>0</v>
      </c>
      <c r="H156">
        <f t="shared" si="313"/>
        <v>0</v>
      </c>
      <c r="I156">
        <f t="shared" si="314"/>
        <v>802</v>
      </c>
      <c r="J156" s="58">
        <f t="shared" si="315"/>
        <v>0.16972082158109683</v>
      </c>
      <c r="K156" s="58">
        <f t="shared" si="316"/>
        <v>0</v>
      </c>
      <c r="L156" s="58">
        <f t="shared" si="317"/>
        <v>0</v>
      </c>
      <c r="M156" t="e">
        <f t="shared" si="318"/>
        <v>#DIV/0!</v>
      </c>
      <c r="N156" s="47">
        <f t="shared" si="319"/>
        <v>6.1469640566834551E-2</v>
      </c>
      <c r="P156" s="63">
        <f t="shared" si="320"/>
        <v>0.91344198704914448</v>
      </c>
      <c r="Q156" s="86">
        <f t="shared" si="321"/>
        <v>6.1469640566834551E-2</v>
      </c>
      <c r="R156" s="67">
        <f t="shared" si="322"/>
        <v>2.5088372384020952E-2</v>
      </c>
      <c r="AB156" s="91">
        <f t="shared" si="310"/>
        <v>77</v>
      </c>
      <c r="AC156" s="91">
        <f t="shared" si="310"/>
        <v>1</v>
      </c>
    </row>
    <row r="157" spans="1:29" ht="13.8" x14ac:dyDescent="0.25">
      <c r="A157" s="4">
        <v>44015</v>
      </c>
      <c r="B157">
        <v>32101</v>
      </c>
      <c r="C157">
        <v>1965</v>
      </c>
      <c r="D157">
        <v>29200</v>
      </c>
      <c r="F157">
        <f t="shared" si="311"/>
        <v>134</v>
      </c>
      <c r="G157">
        <f t="shared" si="312"/>
        <v>0</v>
      </c>
      <c r="H157">
        <f t="shared" si="313"/>
        <v>0</v>
      </c>
      <c r="I157">
        <f t="shared" si="314"/>
        <v>936</v>
      </c>
      <c r="J157" s="58">
        <f t="shared" si="315"/>
        <v>0.16770172293227822</v>
      </c>
      <c r="K157" s="58">
        <f t="shared" si="316"/>
        <v>0</v>
      </c>
      <c r="L157" s="58">
        <f t="shared" si="317"/>
        <v>0</v>
      </c>
      <c r="M157" t="e">
        <f t="shared" si="318"/>
        <v>#DIV/0!</v>
      </c>
      <c r="N157" s="47">
        <f t="shared" si="319"/>
        <v>6.121304632254447E-2</v>
      </c>
      <c r="P157" s="63">
        <f t="shared" si="320"/>
        <v>0.9096289835207626</v>
      </c>
      <c r="Q157" s="86">
        <f t="shared" si="321"/>
        <v>6.121304632254447E-2</v>
      </c>
      <c r="R157" s="67">
        <f t="shared" si="322"/>
        <v>2.9157970156692969E-2</v>
      </c>
      <c r="AB157" s="91">
        <f t="shared" si="310"/>
        <v>87.857142857142861</v>
      </c>
      <c r="AC157" s="91">
        <f t="shared" si="310"/>
        <v>0.42857142857142855</v>
      </c>
    </row>
    <row r="158" spans="1:29" ht="13.8" x14ac:dyDescent="0.25">
      <c r="A158" s="4">
        <v>44016</v>
      </c>
      <c r="B158">
        <v>32198</v>
      </c>
      <c r="C158">
        <v>1965</v>
      </c>
      <c r="D158">
        <v>29200</v>
      </c>
      <c r="F158">
        <f t="shared" si="311"/>
        <v>97</v>
      </c>
      <c r="G158">
        <f t="shared" si="312"/>
        <v>0</v>
      </c>
      <c r="H158">
        <f t="shared" si="313"/>
        <v>0</v>
      </c>
      <c r="I158">
        <f t="shared" si="314"/>
        <v>1033</v>
      </c>
      <c r="J158" s="58">
        <f t="shared" si="315"/>
        <v>0.10401829459008329</v>
      </c>
      <c r="K158" s="58">
        <f t="shared" si="316"/>
        <v>0</v>
      </c>
      <c r="L158" s="58">
        <f t="shared" si="317"/>
        <v>0</v>
      </c>
      <c r="M158" t="e">
        <f t="shared" si="318"/>
        <v>#DIV/0!</v>
      </c>
      <c r="N158" s="47">
        <f t="shared" si="319"/>
        <v>6.1028635318963909E-2</v>
      </c>
      <c r="P158" s="63">
        <f t="shared" si="320"/>
        <v>0.90688862662277159</v>
      </c>
      <c r="Q158" s="86">
        <f t="shared" si="321"/>
        <v>6.1028635318963909E-2</v>
      </c>
      <c r="R158" s="67">
        <f t="shared" si="322"/>
        <v>3.2082738058264448E-2</v>
      </c>
      <c r="AB158" s="91">
        <f t="shared" si="310"/>
        <v>91.857142857142861</v>
      </c>
      <c r="AC158" s="91">
        <f t="shared" si="310"/>
        <v>0.42857142857142855</v>
      </c>
    </row>
    <row r="159" spans="1:29" ht="13.8" x14ac:dyDescent="0.25">
      <c r="A159" s="4">
        <v>44017</v>
      </c>
      <c r="B159">
        <v>32268</v>
      </c>
      <c r="C159">
        <v>1965</v>
      </c>
      <c r="D159">
        <v>29300</v>
      </c>
      <c r="F159">
        <f t="shared" si="311"/>
        <v>70</v>
      </c>
      <c r="G159">
        <f t="shared" si="312"/>
        <v>0</v>
      </c>
      <c r="H159">
        <f t="shared" si="313"/>
        <v>100</v>
      </c>
      <c r="I159">
        <f t="shared" si="314"/>
        <v>1003</v>
      </c>
      <c r="J159" s="58">
        <f t="shared" si="315"/>
        <v>6.801683946899692E-2</v>
      </c>
      <c r="K159" s="58">
        <f t="shared" si="316"/>
        <v>0</v>
      </c>
      <c r="L159" s="58">
        <f t="shared" si="317"/>
        <v>9.6805421103581799E-2</v>
      </c>
      <c r="M159">
        <f t="shared" si="318"/>
        <v>0.70261395171473817</v>
      </c>
      <c r="N159" s="47">
        <f t="shared" si="319"/>
        <v>6.0896243956861287E-2</v>
      </c>
      <c r="P159" s="63">
        <f t="shared" si="320"/>
        <v>0.9080203297384406</v>
      </c>
      <c r="Q159" s="86">
        <f t="shared" si="321"/>
        <v>6.0896243956861287E-2</v>
      </c>
      <c r="R159" s="67">
        <f t="shared" si="322"/>
        <v>3.108342630469807E-2</v>
      </c>
      <c r="AB159" s="91">
        <f t="shared" si="310"/>
        <v>93</v>
      </c>
      <c r="AC159" s="91">
        <f t="shared" si="310"/>
        <v>0.42857142857142855</v>
      </c>
    </row>
    <row r="160" spans="1:29" ht="13.8" x14ac:dyDescent="0.25">
      <c r="A160" s="4">
        <v>44018</v>
      </c>
      <c r="B160">
        <v>32315</v>
      </c>
      <c r="C160">
        <v>1965</v>
      </c>
      <c r="D160">
        <v>29300</v>
      </c>
      <c r="F160">
        <f t="shared" si="311"/>
        <v>47</v>
      </c>
      <c r="G160">
        <f t="shared" si="312"/>
        <v>0</v>
      </c>
      <c r="H160">
        <f t="shared" si="313"/>
        <v>0</v>
      </c>
      <c r="I160">
        <f t="shared" si="314"/>
        <v>1050</v>
      </c>
      <c r="J160" s="58">
        <f t="shared" si="315"/>
        <v>4.7034786817293776E-2</v>
      </c>
      <c r="K160" s="58">
        <f t="shared" si="316"/>
        <v>0</v>
      </c>
      <c r="L160" s="58">
        <f t="shared" si="317"/>
        <v>0</v>
      </c>
      <c r="M160" t="e">
        <f t="shared" si="318"/>
        <v>#DIV/0!</v>
      </c>
      <c r="N160" s="47">
        <f t="shared" si="319"/>
        <v>6.0807674454587651E-2</v>
      </c>
      <c r="P160" s="63">
        <f t="shared" si="320"/>
        <v>0.90669967507349525</v>
      </c>
      <c r="Q160" s="86">
        <f t="shared" si="321"/>
        <v>6.0807674454587651E-2</v>
      </c>
      <c r="R160" s="67">
        <f t="shared" si="322"/>
        <v>3.2492650471917073E-2</v>
      </c>
      <c r="AB160" s="91">
        <f t="shared" si="310"/>
        <v>94.714285714285708</v>
      </c>
      <c r="AC160" s="91">
        <f t="shared" si="310"/>
        <v>0.42857142857142855</v>
      </c>
    </row>
    <row r="161" spans="1:29" ht="13.8" x14ac:dyDescent="0.25">
      <c r="A161" s="4">
        <v>44019</v>
      </c>
      <c r="B161">
        <v>32369</v>
      </c>
      <c r="C161">
        <v>1966</v>
      </c>
      <c r="D161">
        <v>29300</v>
      </c>
      <c r="F161">
        <f t="shared" si="311"/>
        <v>54</v>
      </c>
      <c r="G161">
        <f t="shared" si="312"/>
        <v>1</v>
      </c>
      <c r="H161">
        <f t="shared" si="313"/>
        <v>0</v>
      </c>
      <c r="I161">
        <f t="shared" si="314"/>
        <v>1103</v>
      </c>
      <c r="J161" s="58">
        <f t="shared" si="315"/>
        <v>5.1621317324271297E-2</v>
      </c>
      <c r="K161" s="58">
        <f t="shared" si="316"/>
        <v>9.5238095238095238E-4</v>
      </c>
      <c r="L161" s="58">
        <f t="shared" si="317"/>
        <v>0</v>
      </c>
      <c r="M161">
        <f t="shared" si="318"/>
        <v>54.202383190484859</v>
      </c>
      <c r="N161" s="47">
        <f t="shared" si="319"/>
        <v>6.0737125027032039E-2</v>
      </c>
      <c r="P161" s="63">
        <f t="shared" si="320"/>
        <v>0.90518706169483143</v>
      </c>
      <c r="Q161" s="86">
        <f t="shared" si="321"/>
        <v>6.0737125027032039E-2</v>
      </c>
      <c r="R161" s="67">
        <f t="shared" si="322"/>
        <v>3.407581327813658E-2</v>
      </c>
      <c r="AB161" s="91">
        <f t="shared" si="310"/>
        <v>93.571428571428569</v>
      </c>
      <c r="AC161" s="91">
        <f t="shared" si="310"/>
        <v>0.42857142857142855</v>
      </c>
    </row>
    <row r="162" spans="1:29" ht="13.8" x14ac:dyDescent="0.25">
      <c r="A162" s="4">
        <v>44020</v>
      </c>
      <c r="B162">
        <v>32498</v>
      </c>
      <c r="C162">
        <v>1966</v>
      </c>
      <c r="D162">
        <v>29400</v>
      </c>
      <c r="F162">
        <f t="shared" si="311"/>
        <v>129</v>
      </c>
      <c r="G162">
        <f t="shared" si="312"/>
        <v>0</v>
      </c>
      <c r="H162">
        <f t="shared" si="313"/>
        <v>100</v>
      </c>
      <c r="I162">
        <f t="shared" si="314"/>
        <v>1132</v>
      </c>
      <c r="J162" s="58">
        <f t="shared" si="315"/>
        <v>0.117392821298683</v>
      </c>
      <c r="K162" s="58">
        <f t="shared" si="316"/>
        <v>0</v>
      </c>
      <c r="L162" s="58">
        <f t="shared" si="317"/>
        <v>9.0661831368993653E-2</v>
      </c>
      <c r="M162">
        <f t="shared" si="318"/>
        <v>1.2948428189244736</v>
      </c>
      <c r="N162" s="47">
        <f t="shared" si="319"/>
        <v>6.0496030524955384E-2</v>
      </c>
      <c r="P162" s="63">
        <f t="shared" si="320"/>
        <v>0.90467105668041115</v>
      </c>
      <c r="Q162" s="86">
        <f t="shared" si="321"/>
        <v>6.0496030524955384E-2</v>
      </c>
      <c r="R162" s="67">
        <f t="shared" si="322"/>
        <v>3.4832912794633519E-2</v>
      </c>
      <c r="AB162" s="91">
        <f t="shared" si="310"/>
        <v>92.428571428571431</v>
      </c>
      <c r="AC162" s="91">
        <f t="shared" si="310"/>
        <v>0.14285714285714285</v>
      </c>
    </row>
    <row r="163" spans="1:29" ht="13.8" x14ac:dyDescent="0.25">
      <c r="A163" s="4">
        <v>44021</v>
      </c>
      <c r="B163">
        <v>32586</v>
      </c>
      <c r="C163">
        <v>1966</v>
      </c>
      <c r="D163">
        <v>29400</v>
      </c>
      <c r="F163">
        <f t="shared" ref="F163:F169" si="323">B163-B162</f>
        <v>88</v>
      </c>
      <c r="G163">
        <f t="shared" ref="G163:G169" si="324">C163-C162</f>
        <v>0</v>
      </c>
      <c r="H163">
        <f t="shared" ref="H163:H169" si="325">D163-D162</f>
        <v>0</v>
      </c>
      <c r="I163">
        <f t="shared" ref="I163:I169" si="326">B163-C163-D163</f>
        <v>1220</v>
      </c>
      <c r="J163" s="58">
        <f t="shared" ref="J163:J169" si="327">F163/I162*$B$2/($B$2-B162)</f>
        <v>7.8031523318925169E-2</v>
      </c>
      <c r="K163" s="58">
        <f t="shared" ref="K163:K169" si="328">G163/I162</f>
        <v>0</v>
      </c>
      <c r="L163" s="58">
        <f t="shared" ref="L163:L169" si="329">H163/I162</f>
        <v>0</v>
      </c>
      <c r="M163" t="e">
        <f t="shared" ref="M163:M169" si="330">J163/(K163+L163)</f>
        <v>#DIV/0!</v>
      </c>
      <c r="N163" s="47">
        <f t="shared" ref="N163:N169" si="331">C163/B163</f>
        <v>6.0332658196771617E-2</v>
      </c>
      <c r="P163" s="63">
        <f t="shared" ref="P163:P169" si="332">D163/B163</f>
        <v>0.90222795065365491</v>
      </c>
      <c r="Q163" s="86">
        <f t="shared" ref="Q163:Q169" si="333">N163</f>
        <v>6.0332658196771617E-2</v>
      </c>
      <c r="R163" s="67">
        <f t="shared" ref="R163:R169" si="334">IF(P163="","",1-SUM(P163:Q163))</f>
        <v>3.7439391149573509E-2</v>
      </c>
      <c r="AB163" s="91">
        <f t="shared" ref="AB163:AB169" si="335">AVERAGE(F157:F163)</f>
        <v>88.428571428571431</v>
      </c>
      <c r="AC163" s="91">
        <f t="shared" ref="AC163:AC169" si="336">AVERAGE(G157:G163)</f>
        <v>0.14285714285714285</v>
      </c>
    </row>
    <row r="164" spans="1:29" ht="13.8" x14ac:dyDescent="0.25">
      <c r="A164" s="4">
        <v>44022</v>
      </c>
      <c r="B164">
        <v>32690</v>
      </c>
      <c r="C164">
        <v>1966</v>
      </c>
      <c r="D164">
        <v>29400</v>
      </c>
      <c r="F164">
        <f t="shared" si="323"/>
        <v>104</v>
      </c>
      <c r="G164">
        <f t="shared" si="324"/>
        <v>0</v>
      </c>
      <c r="H164">
        <f t="shared" si="325"/>
        <v>0</v>
      </c>
      <c r="I164">
        <f t="shared" si="326"/>
        <v>1324</v>
      </c>
      <c r="J164" s="58">
        <f t="shared" si="327"/>
        <v>8.5568078785301385E-2</v>
      </c>
      <c r="K164" s="58">
        <f t="shared" si="328"/>
        <v>0</v>
      </c>
      <c r="L164" s="58">
        <f t="shared" si="329"/>
        <v>0</v>
      </c>
      <c r="M164" t="e">
        <f t="shared" si="330"/>
        <v>#DIV/0!</v>
      </c>
      <c r="N164" s="47">
        <f t="shared" si="331"/>
        <v>6.0140715815234017E-2</v>
      </c>
      <c r="P164" s="63">
        <f t="shared" si="332"/>
        <v>0.89935760171306212</v>
      </c>
      <c r="Q164" s="86">
        <f t="shared" si="333"/>
        <v>6.0140715815234017E-2</v>
      </c>
      <c r="R164" s="67">
        <f t="shared" si="334"/>
        <v>4.0501682471703826E-2</v>
      </c>
      <c r="AB164" s="91">
        <f t="shared" si="335"/>
        <v>84.142857142857139</v>
      </c>
      <c r="AC164" s="91">
        <f t="shared" si="336"/>
        <v>0.14285714285714285</v>
      </c>
    </row>
    <row r="165" spans="1:29" ht="13.8" x14ac:dyDescent="0.25">
      <c r="A165" s="4">
        <v>44023</v>
      </c>
      <c r="B165">
        <v>32817</v>
      </c>
      <c r="C165">
        <v>1968</v>
      </c>
      <c r="D165">
        <v>29500</v>
      </c>
      <c r="F165">
        <f t="shared" si="323"/>
        <v>127</v>
      </c>
      <c r="G165">
        <f t="shared" si="324"/>
        <v>2</v>
      </c>
      <c r="H165">
        <f t="shared" si="325"/>
        <v>100</v>
      </c>
      <c r="I165">
        <f t="shared" si="326"/>
        <v>1349</v>
      </c>
      <c r="J165" s="58">
        <f t="shared" si="327"/>
        <v>9.6285135715434178E-2</v>
      </c>
      <c r="K165" s="58">
        <f t="shared" si="328"/>
        <v>1.5105740181268882E-3</v>
      </c>
      <c r="L165" s="58">
        <f t="shared" si="329"/>
        <v>7.5528700906344406E-2</v>
      </c>
      <c r="M165">
        <f t="shared" si="330"/>
        <v>1.2498188204630869</v>
      </c>
      <c r="N165" s="47">
        <f t="shared" si="331"/>
        <v>5.9968918548313377E-2</v>
      </c>
      <c r="P165" s="63">
        <f t="shared" si="332"/>
        <v>0.89892433799555105</v>
      </c>
      <c r="Q165" s="86">
        <f t="shared" si="333"/>
        <v>5.9968918548313377E-2</v>
      </c>
      <c r="R165" s="67">
        <f t="shared" si="334"/>
        <v>4.110674345613563E-2</v>
      </c>
      <c r="AB165" s="91">
        <f t="shared" si="335"/>
        <v>88.428571428571431</v>
      </c>
      <c r="AC165" s="91">
        <f t="shared" si="336"/>
        <v>0.42857142857142855</v>
      </c>
    </row>
    <row r="166" spans="1:29" ht="13.8" x14ac:dyDescent="0.25">
      <c r="A166" s="4">
        <v>44024</v>
      </c>
      <c r="B166">
        <v>32883</v>
      </c>
      <c r="C166">
        <v>1968</v>
      </c>
      <c r="D166">
        <v>29600</v>
      </c>
      <c r="F166">
        <f t="shared" si="323"/>
        <v>66</v>
      </c>
      <c r="G166">
        <f t="shared" si="324"/>
        <v>0</v>
      </c>
      <c r="H166">
        <f t="shared" si="325"/>
        <v>100</v>
      </c>
      <c r="I166">
        <f t="shared" si="326"/>
        <v>1315</v>
      </c>
      <c r="J166" s="58">
        <f t="shared" si="327"/>
        <v>4.9111352446163437E-2</v>
      </c>
      <c r="K166" s="58">
        <f t="shared" si="328"/>
        <v>0</v>
      </c>
      <c r="L166" s="58">
        <f t="shared" si="329"/>
        <v>7.412898443291327E-2</v>
      </c>
      <c r="M166">
        <f t="shared" si="330"/>
        <v>0.66251214449874474</v>
      </c>
      <c r="N166" s="47">
        <f t="shared" si="331"/>
        <v>5.9848553964054377E-2</v>
      </c>
      <c r="P166" s="63">
        <f t="shared" si="332"/>
        <v>0.90016117750813496</v>
      </c>
      <c r="Q166" s="86">
        <f t="shared" si="333"/>
        <v>5.9848553964054377E-2</v>
      </c>
      <c r="R166" s="67">
        <f t="shared" si="334"/>
        <v>3.9990268527810624E-2</v>
      </c>
      <c r="AB166" s="91">
        <f t="shared" si="335"/>
        <v>87.857142857142861</v>
      </c>
      <c r="AC166" s="91">
        <f t="shared" si="336"/>
        <v>0.42857142857142855</v>
      </c>
    </row>
    <row r="167" spans="1:29" ht="13.8" x14ac:dyDescent="0.25">
      <c r="A167" s="4">
        <v>44025</v>
      </c>
      <c r="B167">
        <v>32946</v>
      </c>
      <c r="C167">
        <v>1968</v>
      </c>
      <c r="D167">
        <v>29600</v>
      </c>
      <c r="F167">
        <f t="shared" si="323"/>
        <v>63</v>
      </c>
      <c r="G167">
        <f t="shared" si="324"/>
        <v>0</v>
      </c>
      <c r="H167">
        <f t="shared" si="325"/>
        <v>0</v>
      </c>
      <c r="I167">
        <f t="shared" si="326"/>
        <v>1378</v>
      </c>
      <c r="J167" s="58">
        <f t="shared" si="327"/>
        <v>4.8091467464784661E-2</v>
      </c>
      <c r="K167" s="58">
        <f t="shared" si="328"/>
        <v>0</v>
      </c>
      <c r="L167" s="58">
        <f t="shared" si="329"/>
        <v>0</v>
      </c>
      <c r="M167" t="e">
        <f t="shared" si="330"/>
        <v>#DIV/0!</v>
      </c>
      <c r="N167" s="47">
        <f t="shared" si="331"/>
        <v>5.9734110362411219E-2</v>
      </c>
      <c r="P167" s="63">
        <f t="shared" si="332"/>
        <v>0.89843987130455893</v>
      </c>
      <c r="Q167" s="86">
        <f t="shared" si="333"/>
        <v>5.9734110362411219E-2</v>
      </c>
      <c r="R167" s="67">
        <f t="shared" si="334"/>
        <v>4.1826018333029902E-2</v>
      </c>
      <c r="AB167" s="91">
        <f t="shared" si="335"/>
        <v>90.142857142857139</v>
      </c>
      <c r="AC167" s="91">
        <f t="shared" si="336"/>
        <v>0.42857142857142855</v>
      </c>
    </row>
    <row r="168" spans="1:29" ht="13.8" x14ac:dyDescent="0.25">
      <c r="A168" s="4">
        <v>44026</v>
      </c>
      <c r="B168">
        <v>33016</v>
      </c>
      <c r="C168">
        <v>1968</v>
      </c>
      <c r="D168">
        <v>29800</v>
      </c>
      <c r="F168">
        <f t="shared" si="323"/>
        <v>70</v>
      </c>
      <c r="G168">
        <f t="shared" si="324"/>
        <v>0</v>
      </c>
      <c r="H168">
        <f t="shared" si="325"/>
        <v>200</v>
      </c>
      <c r="I168">
        <f t="shared" si="326"/>
        <v>1248</v>
      </c>
      <c r="J168" s="58">
        <f t="shared" si="327"/>
        <v>5.099237366818541E-2</v>
      </c>
      <c r="K168" s="58">
        <f t="shared" si="328"/>
        <v>0</v>
      </c>
      <c r="L168" s="58">
        <f t="shared" si="329"/>
        <v>0.14513788098693758</v>
      </c>
      <c r="M168">
        <f t="shared" si="330"/>
        <v>0.3513374545737975</v>
      </c>
      <c r="N168" s="47">
        <f t="shared" si="331"/>
        <v>5.9607463048219046E-2</v>
      </c>
      <c r="P168" s="63">
        <f t="shared" si="332"/>
        <v>0.90259268233583712</v>
      </c>
      <c r="Q168" s="86">
        <f t="shared" si="333"/>
        <v>5.9607463048219046E-2</v>
      </c>
      <c r="R168" s="67">
        <f t="shared" si="334"/>
        <v>3.7799854615943818E-2</v>
      </c>
      <c r="AB168" s="91">
        <f t="shared" si="335"/>
        <v>92.428571428571431</v>
      </c>
      <c r="AC168" s="91">
        <f t="shared" si="336"/>
        <v>0.2857142857142857</v>
      </c>
    </row>
    <row r="169" spans="1:29" ht="13.8" x14ac:dyDescent="0.25">
      <c r="A169" s="4">
        <v>44027</v>
      </c>
      <c r="B169">
        <v>33148</v>
      </c>
      <c r="C169">
        <v>1968</v>
      </c>
      <c r="D169">
        <v>29800</v>
      </c>
      <c r="F169">
        <f t="shared" si="323"/>
        <v>132</v>
      </c>
      <c r="G169">
        <f t="shared" si="324"/>
        <v>0</v>
      </c>
      <c r="H169">
        <f t="shared" si="325"/>
        <v>0</v>
      </c>
      <c r="I169">
        <f t="shared" si="326"/>
        <v>1380</v>
      </c>
      <c r="J169" s="58">
        <f t="shared" si="327"/>
        <v>0.10617426863840235</v>
      </c>
      <c r="K169" s="58">
        <f t="shared" si="328"/>
        <v>0</v>
      </c>
      <c r="L169" s="58">
        <f t="shared" si="329"/>
        <v>0</v>
      </c>
      <c r="M169" t="e">
        <f t="shared" si="330"/>
        <v>#DIV/0!</v>
      </c>
      <c r="N169" s="47">
        <f t="shared" si="331"/>
        <v>5.9370097743453601E-2</v>
      </c>
      <c r="P169" s="63">
        <f t="shared" si="332"/>
        <v>0.89899843127790513</v>
      </c>
      <c r="Q169" s="86">
        <f t="shared" si="333"/>
        <v>5.9370097743453601E-2</v>
      </c>
      <c r="R169" s="67">
        <f t="shared" si="334"/>
        <v>4.1631470978641283E-2</v>
      </c>
      <c r="AB169" s="91">
        <f t="shared" si="335"/>
        <v>92.857142857142861</v>
      </c>
      <c r="AC169" s="91">
        <f t="shared" si="336"/>
        <v>0.2857142857142857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2C86347EBABEC4AB4BB0E3588D7561B" ma:contentTypeVersion="11" ma:contentTypeDescription="Create a new document." ma:contentTypeScope="" ma:versionID="7194df6824aa6fd04274ae690759e032">
  <xsd:schema xmlns:xsd="http://www.w3.org/2001/XMLSchema" xmlns:xs="http://www.w3.org/2001/XMLSchema" xmlns:p="http://schemas.microsoft.com/office/2006/metadata/properties" xmlns:ns3="ca729617-940b-463d-a580-46cc6a3ad9da" xmlns:ns4="3099dd98-601e-4b79-9381-de728f13e060" targetNamespace="http://schemas.microsoft.com/office/2006/metadata/properties" ma:root="true" ma:fieldsID="216d2f682e009babb276e14a5a8b4a28" ns3:_="" ns4:_="">
    <xsd:import namespace="ca729617-940b-463d-a580-46cc6a3ad9da"/>
    <xsd:import namespace="3099dd98-601e-4b79-9381-de728f13e060"/>
    <xsd:element name="properties">
      <xsd:complexType>
        <xsd:sequence>
          <xsd:element name="documentManagement">
            <xsd:complexType>
              <xsd:all>
                <xsd:element ref="ns3:TaxCatchAll" minOccurs="0"/>
                <xsd:element ref="ns3:TaxCatchAllLabel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729617-940b-463d-a580-46cc6a3ad9da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a67d01e6-2dc5-49dd-94bc-113b224713e6}" ma:internalName="TaxCatchAll" ma:showField="CatchAllData" ma:web="354a90c0-db86-46a8-a245-18dd3b4017c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a67d01e6-2dc5-49dd-94bc-113b224713e6}" ma:internalName="TaxCatchAllLabel" ma:readOnly="true" ma:showField="CatchAllDataLabel" ma:web="354a90c0-db86-46a8-a245-18dd3b4017c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99dd98-601e-4b79-9381-de728f13e0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a729617-940b-463d-a580-46cc6a3ad9da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f3c6f0c0-389c-4324-ac00-59fc67b57edf" ContentTypeId="0x0101" PreviousValue="false"/>
</file>

<file path=customXml/itemProps1.xml><?xml version="1.0" encoding="utf-8"?>
<ds:datastoreItem xmlns:ds="http://schemas.openxmlformats.org/officeDocument/2006/customXml" ds:itemID="{ABD3639D-7B30-41A6-A16B-2836B1D1C7CE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ca729617-940b-463d-a580-46cc6a3ad9da"/>
    <ds:schemaRef ds:uri="3099dd98-601e-4b79-9381-de728f13e060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975C43C-0690-4340-BBFC-DA0F63A5C86C}">
  <ds:schemaRefs>
    <ds:schemaRef ds:uri="http://schemas.openxmlformats.org/package/2006/metadata/core-properties"/>
    <ds:schemaRef ds:uri="http://purl.org/dc/terms/"/>
    <ds:schemaRef ds:uri="http://purl.org/dc/dcmitype/"/>
    <ds:schemaRef ds:uri="3099dd98-601e-4b79-9381-de728f13e060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ca729617-940b-463d-a580-46cc6a3ad9da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F8B595B-ED5A-4535-A411-D1F5DED1ED14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56241E8-6CC6-47ED-984D-A8F17CFCB8C5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23</vt:i4>
      </vt:variant>
    </vt:vector>
  </HeadingPairs>
  <TitlesOfParts>
    <vt:vector size="23" baseType="lpstr">
      <vt:lpstr>Model</vt:lpstr>
      <vt:lpstr>Data CHN</vt:lpstr>
      <vt:lpstr>Data KOR</vt:lpstr>
      <vt:lpstr>Data ITA</vt:lpstr>
      <vt:lpstr>Data ESP</vt:lpstr>
      <vt:lpstr>Data FRA</vt:lpstr>
      <vt:lpstr>Data GER</vt:lpstr>
      <vt:lpstr>Data AUT</vt:lpstr>
      <vt:lpstr>Data CH</vt:lpstr>
      <vt:lpstr>Data UK</vt:lpstr>
      <vt:lpstr>Data SWE</vt:lpstr>
      <vt:lpstr>data CZE</vt:lpstr>
      <vt:lpstr>Data USA</vt:lpstr>
      <vt:lpstr>Data ISR</vt:lpstr>
      <vt:lpstr>data AUS</vt:lpstr>
      <vt:lpstr>data BRA</vt:lpstr>
      <vt:lpstr>data SRB</vt:lpstr>
      <vt:lpstr>data RUS</vt:lpstr>
      <vt:lpstr>data IND</vt:lpstr>
      <vt:lpstr>data BAL</vt:lpstr>
      <vt:lpstr>Case Fatality Rates</vt:lpstr>
      <vt:lpstr>Country Statistics</vt:lpstr>
      <vt:lpstr>References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Schiller Dr. Frank - Munich-MR</dc:creator>
  <cp:lastModifiedBy>Jedlička Petr</cp:lastModifiedBy>
  <dcterms:created xsi:type="dcterms:W3CDTF">2020-03-10T16:44:48Z</dcterms:created>
  <dcterms:modified xsi:type="dcterms:W3CDTF">2020-07-19T17:40:06Z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45d0447-72b7-4595-8ee5-b32b4892557e_Enabled">
    <vt:lpwstr>True</vt:lpwstr>
  </property>
  <property fmtid="{D5CDD505-2E9C-101B-9397-08002B2CF9AE}" pid="3" name="MSIP_Label_f45d0447-72b7-4595-8ee5-b32b4892557e_SiteId">
    <vt:lpwstr>582259a1-dcaa-4cca-b1cf-e60d3f045ecd</vt:lpwstr>
  </property>
  <property fmtid="{D5CDD505-2E9C-101B-9397-08002B2CF9AE}" pid="4" name="MSIP_Label_f45d0447-72b7-4595-8ee5-b32b4892557e_Owner">
    <vt:lpwstr>FSchiller@munichre.com</vt:lpwstr>
  </property>
  <property fmtid="{D5CDD505-2E9C-101B-9397-08002B2CF9AE}" pid="5" name="MSIP_Label_f45d0447-72b7-4595-8ee5-b32b4892557e_SetDate">
    <vt:lpwstr>2020-03-10T16:44:54.1081650Z</vt:lpwstr>
  </property>
  <property fmtid="{D5CDD505-2E9C-101B-9397-08002B2CF9AE}" pid="6" name="MSIP_Label_f45d0447-72b7-4595-8ee5-b32b4892557e_Name">
    <vt:lpwstr>Public unrestricted (C1)</vt:lpwstr>
  </property>
  <property fmtid="{D5CDD505-2E9C-101B-9397-08002B2CF9AE}" pid="7" name="MSIP_Label_f45d0447-72b7-4595-8ee5-b32b4892557e_Application">
    <vt:lpwstr>Microsoft Azure Information Protection</vt:lpwstr>
  </property>
  <property fmtid="{D5CDD505-2E9C-101B-9397-08002B2CF9AE}" pid="8" name="MSIP_Label_f45d0447-72b7-4595-8ee5-b32b4892557e_ActionId">
    <vt:lpwstr>9bd555c2-41f8-40c0-8f0c-1e52c2ad1aea</vt:lpwstr>
  </property>
  <property fmtid="{D5CDD505-2E9C-101B-9397-08002B2CF9AE}" pid="9" name="MSIP_Label_f45d0447-72b7-4595-8ee5-b32b4892557e_Extended_MSFT_Method">
    <vt:lpwstr>Manual</vt:lpwstr>
  </property>
  <property fmtid="{D5CDD505-2E9C-101B-9397-08002B2CF9AE}" pid="10" name="Sensitivity">
    <vt:lpwstr>Public unrestricted (C1)</vt:lpwstr>
  </property>
  <property fmtid="{D5CDD505-2E9C-101B-9397-08002B2CF9AE}" pid="11" name="ContentTypeId">
    <vt:lpwstr>0x01010082C86347EBABEC4AB4BB0E3588D7561B</vt:lpwstr>
  </property>
</Properties>
</file>